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I:\VZ\VZ_2020\Skrysov_ZTV\VR_dodavatel_2\"/>
    </mc:Choice>
  </mc:AlternateContent>
  <xr:revisionPtr revIDLastSave="0" documentId="13_ncr:1_{990B6E0F-B6D7-43E5-9FC8-A031772E847D}"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SO 100 122019 Pol" sheetId="22" r:id="rId4"/>
    <sheet name="SO 200 122019 Pol" sheetId="13" r:id="rId5"/>
    <sheet name="SO 300 122019 Pol" sheetId="14" r:id="rId6"/>
    <sheet name="SO 400 122019 Pol" sheetId="15" r:id="rId7"/>
    <sheet name="SO 500 122019 Pol" sheetId="16" r:id="rId8"/>
    <sheet name="SO 600 122019 Pol" sheetId="17" r:id="rId9"/>
    <sheet name="SO 700 122019 Pol" sheetId="18" r:id="rId10"/>
    <sheet name="SO 900 122019 Pol" sheetId="19" r:id="rId11"/>
    <sheet name="VO 122019 Pol" sheetId="20" r:id="rId12"/>
    <sheet name="List1" sheetId="21" r:id="rId13"/>
  </sheets>
  <externalReferences>
    <externalReference r:id="rId14"/>
  </externalReferences>
  <definedNames>
    <definedName name="CelkemDPHVypocet" localSheetId="1">Stavba!$H$58</definedName>
    <definedName name="CenaCelkem">Stavba!$G$29</definedName>
    <definedName name="CenaCelkemBezDPH">Stavba!$G$28</definedName>
    <definedName name="CenaCelkemVypocet" localSheetId="1">Stavba!$I$58</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100 122019 Pol'!$1:$7</definedName>
    <definedName name="_xlnm.Print_Titles" localSheetId="4">'SO 200 122019 Pol'!$1:$7</definedName>
    <definedName name="_xlnm.Print_Titles" localSheetId="5">'SO 300 122019 Pol'!$1:$7</definedName>
    <definedName name="_xlnm.Print_Titles" localSheetId="6">'SO 400 122019 Pol'!$1:$7</definedName>
    <definedName name="_xlnm.Print_Titles" localSheetId="7">'SO 500 122019 Pol'!$1:$7</definedName>
    <definedName name="_xlnm.Print_Titles" localSheetId="8">'SO 600 122019 Pol'!$1:$7</definedName>
    <definedName name="_xlnm.Print_Titles" localSheetId="9">'SO 700 122019 Pol'!$1:$7</definedName>
    <definedName name="_xlnm.Print_Titles" localSheetId="10">'SO 900 122019 Pol'!$1:$7</definedName>
    <definedName name="_xlnm.Print_Titles" localSheetId="11">'VO 122019 Pol'!$1:$7</definedName>
    <definedName name="oadresa">Stavba!$D$6</definedName>
    <definedName name="Objednatel" localSheetId="1">Stavba!$D$5</definedName>
    <definedName name="Objekt" localSheetId="1">Stavba!$B$38</definedName>
    <definedName name="_xlnm.Print_Area" localSheetId="3">'SO 100 122019 Pol'!$A$1:$X$824</definedName>
    <definedName name="_xlnm.Print_Area" localSheetId="4">'SO 200 122019 Pol'!$A$1:$X$283</definedName>
    <definedName name="_xlnm.Print_Area" localSheetId="5">'SO 300 122019 Pol'!$A$1:$X$246</definedName>
    <definedName name="_xlnm.Print_Area" localSheetId="6">'SO 400 122019 Pol'!$A$1:$X$312</definedName>
    <definedName name="_xlnm.Print_Area" localSheetId="7">'SO 500 122019 Pol'!$A$1:$X$230</definedName>
    <definedName name="_xlnm.Print_Area" localSheetId="8">'SO 600 122019 Pol'!$A$1:$X$22</definedName>
    <definedName name="_xlnm.Print_Area" localSheetId="9">'SO 700 122019 Pol'!$A$1:$X$22</definedName>
    <definedName name="_xlnm.Print_Area" localSheetId="10">'SO 900 122019 Pol'!$A$1:$X$22</definedName>
    <definedName name="_xlnm.Print_Area" localSheetId="1">Stavba!$A$1:$J$92</definedName>
    <definedName name="_xlnm.Print_Area" localSheetId="11">'VO 122019 Pol'!$A$1:$X$31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 localSheetId="3">#REF!</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 localSheetId="3">#REF!</definedName>
    <definedName name="SloupecCC">#REF!</definedName>
    <definedName name="SloupecCisloPol" localSheetId="3">#REF!</definedName>
    <definedName name="SloupecCisloPol">#REF!</definedName>
    <definedName name="SloupecJC" localSheetId="3">#REF!</definedName>
    <definedName name="SloupecJC">#REF!</definedName>
    <definedName name="SloupecMJ" localSheetId="3">#REF!</definedName>
    <definedName name="SloupecMJ">#REF!</definedName>
    <definedName name="SloupecMnozstvi" localSheetId="3">#REF!</definedName>
    <definedName name="SloupecMnozstvi">#REF!</definedName>
    <definedName name="SloupecNazPol" localSheetId="3">#REF!</definedName>
    <definedName name="SloupecNazPol">#REF!</definedName>
    <definedName name="SloupecPC" localSheetId="3">#REF!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Stavba!$F$58</definedName>
    <definedName name="ZakladDPHZakl">Stavba!$G$25</definedName>
    <definedName name="ZakladDPHZaklVypocet" localSheetId="1">Stavba!$G$58</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96" i="22" l="1"/>
  <c r="E791" i="22"/>
  <c r="E788" i="22"/>
  <c r="E770" i="22"/>
  <c r="E767" i="22"/>
  <c r="E758" i="22"/>
  <c r="E752" i="22"/>
  <c r="E813" i="22" l="1"/>
  <c r="E807" i="22"/>
  <c r="I796" i="22"/>
  <c r="G788" i="22"/>
  <c r="M788" i="22" s="1"/>
  <c r="Q758" i="22"/>
  <c r="E614" i="22"/>
  <c r="E613" i="22" s="1"/>
  <c r="E527" i="22"/>
  <c r="E525" i="22"/>
  <c r="E523" i="22"/>
  <c r="E521" i="22"/>
  <c r="E518" i="22"/>
  <c r="E515" i="22"/>
  <c r="E512" i="22"/>
  <c r="E503" i="22"/>
  <c r="E501" i="22"/>
  <c r="E500" i="22"/>
  <c r="E499" i="22"/>
  <c r="E498" i="22"/>
  <c r="E495" i="22" s="1"/>
  <c r="Q495" i="22" s="1"/>
  <c r="E497" i="22"/>
  <c r="E479" i="22"/>
  <c r="E477" i="22"/>
  <c r="E474" i="22"/>
  <c r="E472" i="22"/>
  <c r="E470" i="22"/>
  <c r="E468" i="22"/>
  <c r="E466" i="22"/>
  <c r="E463" i="22"/>
  <c r="E460" i="22"/>
  <c r="E457" i="22"/>
  <c r="E455" i="22"/>
  <c r="E454" i="22"/>
  <c r="E453" i="22"/>
  <c r="E452" i="22"/>
  <c r="E451" i="22"/>
  <c r="E448" i="22"/>
  <c r="E446" i="22"/>
  <c r="E445" i="22"/>
  <c r="E444" i="22"/>
  <c r="E443" i="22"/>
  <c r="E442" i="22"/>
  <c r="E440" i="22" s="1"/>
  <c r="E432" i="22"/>
  <c r="E430" i="22"/>
  <c r="E428" i="22"/>
  <c r="E426" i="22"/>
  <c r="E423" i="22"/>
  <c r="E420" i="22"/>
  <c r="E417" i="22"/>
  <c r="E415" i="22"/>
  <c r="E414" i="22"/>
  <c r="E413" i="22"/>
  <c r="E412" i="22"/>
  <c r="E411" i="22"/>
  <c r="E408" i="22"/>
  <c r="E406" i="22"/>
  <c r="E405" i="22"/>
  <c r="E404" i="22"/>
  <c r="E403" i="22"/>
  <c r="E402" i="22"/>
  <c r="E400" i="22" s="1"/>
  <c r="E305" i="22"/>
  <c r="E303" i="22"/>
  <c r="E300" i="22"/>
  <c r="E296" i="22"/>
  <c r="E298" i="22"/>
  <c r="E294" i="22"/>
  <c r="E292" i="22"/>
  <c r="E289" i="22"/>
  <c r="E286" i="22"/>
  <c r="E283" i="22"/>
  <c r="E281" i="22"/>
  <c r="E280" i="22"/>
  <c r="E279" i="22"/>
  <c r="E278" i="22"/>
  <c r="E277" i="22"/>
  <c r="E274" i="22"/>
  <c r="E272" i="22"/>
  <c r="E271" i="22"/>
  <c r="E270" i="22"/>
  <c r="E269" i="22"/>
  <c r="E268" i="22"/>
  <c r="E266" i="22" s="1"/>
  <c r="E355" i="22" s="1"/>
  <c r="E254" i="22"/>
  <c r="E252" i="22"/>
  <c r="E250" i="22"/>
  <c r="E248" i="22"/>
  <c r="E245" i="22"/>
  <c r="E242" i="22"/>
  <c r="E239" i="22"/>
  <c r="E237" i="22"/>
  <c r="E236" i="22"/>
  <c r="E235" i="22"/>
  <c r="E234" i="22"/>
  <c r="E233" i="22"/>
  <c r="E230" i="22"/>
  <c r="E228" i="22"/>
  <c r="E227" i="22"/>
  <c r="E226" i="22"/>
  <c r="E225" i="22"/>
  <c r="E224" i="22"/>
  <c r="E222" i="22" s="1"/>
  <c r="E194" i="22"/>
  <c r="E192" i="22"/>
  <c r="E190" i="22"/>
  <c r="E188" i="22"/>
  <c r="E185" i="22"/>
  <c r="E182" i="22"/>
  <c r="E179" i="22"/>
  <c r="E177" i="22"/>
  <c r="E176" i="22"/>
  <c r="E175" i="22"/>
  <c r="E174" i="22"/>
  <c r="E173" i="22"/>
  <c r="E170" i="22"/>
  <c r="E168" i="22"/>
  <c r="E167" i="22"/>
  <c r="E166" i="22"/>
  <c r="E165" i="22"/>
  <c r="E164" i="22"/>
  <c r="E162" i="22" s="1"/>
  <c r="V162" i="22" s="1"/>
  <c r="E161" i="22"/>
  <c r="E159" i="22"/>
  <c r="E157" i="22"/>
  <c r="E155" i="22"/>
  <c r="E152" i="22"/>
  <c r="E149" i="22"/>
  <c r="E146" i="22"/>
  <c r="E144" i="22"/>
  <c r="E143" i="22"/>
  <c r="E142" i="22"/>
  <c r="E141" i="22"/>
  <c r="E140" i="22"/>
  <c r="E137" i="22"/>
  <c r="E135" i="22"/>
  <c r="E134" i="22"/>
  <c r="E133" i="22"/>
  <c r="E132" i="22"/>
  <c r="E131" i="22"/>
  <c r="E129" i="22" s="1"/>
  <c r="E128" i="22"/>
  <c r="E126" i="22"/>
  <c r="E124" i="22"/>
  <c r="E122" i="22"/>
  <c r="E119" i="22"/>
  <c r="E116" i="22"/>
  <c r="E113" i="22"/>
  <c r="E111" i="22"/>
  <c r="E110" i="22"/>
  <c r="E109" i="22"/>
  <c r="E108" i="22"/>
  <c r="E107" i="22"/>
  <c r="E104" i="22"/>
  <c r="E102" i="22"/>
  <c r="E101" i="22"/>
  <c r="E100" i="22"/>
  <c r="E99" i="22"/>
  <c r="E98" i="22"/>
  <c r="E96" i="22" s="1"/>
  <c r="K96" i="22" s="1"/>
  <c r="E95" i="22"/>
  <c r="E93" i="22"/>
  <c r="E91" i="22"/>
  <c r="E89" i="22"/>
  <c r="E86" i="22"/>
  <c r="E83" i="22"/>
  <c r="E80" i="22"/>
  <c r="E71" i="22"/>
  <c r="E69" i="22"/>
  <c r="E68" i="22"/>
  <c r="E67" i="22"/>
  <c r="E66" i="22"/>
  <c r="E65" i="22"/>
  <c r="E63" i="22" s="1"/>
  <c r="E62" i="22"/>
  <c r="E60" i="22"/>
  <c r="E58" i="22"/>
  <c r="E56" i="22"/>
  <c r="E53" i="22"/>
  <c r="E50" i="22"/>
  <c r="E47" i="22"/>
  <c r="E38" i="22"/>
  <c r="E36" i="22"/>
  <c r="E35" i="22"/>
  <c r="E34" i="22"/>
  <c r="E33" i="22"/>
  <c r="E30" i="22" s="1"/>
  <c r="E32" i="22"/>
  <c r="AE907" i="22"/>
  <c r="V905" i="22"/>
  <c r="Q905" i="22"/>
  <c r="O905" i="22"/>
  <c r="K905" i="22"/>
  <c r="I905" i="22"/>
  <c r="G905" i="22"/>
  <c r="M905" i="22" s="1"/>
  <c r="V904" i="22"/>
  <c r="Q904" i="22"/>
  <c r="O904" i="22"/>
  <c r="K904" i="22"/>
  <c r="I904" i="22"/>
  <c r="G904" i="22"/>
  <c r="M904" i="22" s="1"/>
  <c r="V903" i="22"/>
  <c r="Q903" i="22"/>
  <c r="O903" i="22"/>
  <c r="K903" i="22"/>
  <c r="I903" i="22"/>
  <c r="G903" i="22"/>
  <c r="M903" i="22" s="1"/>
  <c r="V901" i="22"/>
  <c r="Q901" i="22"/>
  <c r="O901" i="22"/>
  <c r="K901" i="22"/>
  <c r="I901" i="22"/>
  <c r="G901" i="22"/>
  <c r="M901" i="22" s="1"/>
  <c r="V899" i="22"/>
  <c r="Q899" i="22"/>
  <c r="O899" i="22"/>
  <c r="K899" i="22"/>
  <c r="I899" i="22"/>
  <c r="G899" i="22"/>
  <c r="M899" i="22" s="1"/>
  <c r="V896" i="22"/>
  <c r="Q896" i="22"/>
  <c r="O896" i="22"/>
  <c r="K896" i="22"/>
  <c r="I896" i="22"/>
  <c r="G896" i="22"/>
  <c r="M896" i="22" s="1"/>
  <c r="V894" i="22"/>
  <c r="V893" i="22" s="1"/>
  <c r="Q894" i="22"/>
  <c r="O894" i="22"/>
  <c r="K894" i="22"/>
  <c r="I894" i="22"/>
  <c r="G894" i="22"/>
  <c r="Q893" i="22"/>
  <c r="K893" i="22"/>
  <c r="V889" i="22"/>
  <c r="V888" i="22" s="1"/>
  <c r="Q889" i="22"/>
  <c r="Q888" i="22" s="1"/>
  <c r="O889" i="22"/>
  <c r="O888" i="22" s="1"/>
  <c r="K889" i="22"/>
  <c r="I889" i="22"/>
  <c r="I888" i="22" s="1"/>
  <c r="G889" i="22"/>
  <c r="G888" i="22" s="1"/>
  <c r="K888" i="22"/>
  <c r="V887" i="22"/>
  <c r="Q887" i="22"/>
  <c r="O887" i="22"/>
  <c r="K887" i="22"/>
  <c r="I887" i="22"/>
  <c r="G887" i="22"/>
  <c r="M887" i="22" s="1"/>
  <c r="V884" i="22"/>
  <c r="Q884" i="22"/>
  <c r="O884" i="22"/>
  <c r="K884" i="22"/>
  <c r="I884" i="22"/>
  <c r="G884" i="22"/>
  <c r="M884" i="22" s="1"/>
  <c r="V881" i="22"/>
  <c r="Q881" i="22"/>
  <c r="O881" i="22"/>
  <c r="K881" i="22"/>
  <c r="I881" i="22"/>
  <c r="G881" i="22"/>
  <c r="M881" i="22" s="1"/>
  <c r="V878" i="22"/>
  <c r="Q878" i="22"/>
  <c r="O878" i="22"/>
  <c r="K878" i="22"/>
  <c r="I878" i="22"/>
  <c r="G878" i="22"/>
  <c r="M878" i="22" s="1"/>
  <c r="V875" i="22"/>
  <c r="V874" i="22" s="1"/>
  <c r="Q875" i="22"/>
  <c r="Q874" i="22" s="1"/>
  <c r="O875" i="22"/>
  <c r="K875" i="22"/>
  <c r="I875" i="22"/>
  <c r="G875" i="22"/>
  <c r="M875" i="22" s="1"/>
  <c r="V873" i="22"/>
  <c r="V872" i="22" s="1"/>
  <c r="Q873" i="22"/>
  <c r="Q872" i="22" s="1"/>
  <c r="O873" i="22"/>
  <c r="O872" i="22" s="1"/>
  <c r="K873" i="22"/>
  <c r="K872" i="22" s="1"/>
  <c r="I873" i="22"/>
  <c r="I872" i="22" s="1"/>
  <c r="G873" i="22"/>
  <c r="M873" i="22" s="1"/>
  <c r="M872" i="22" s="1"/>
  <c r="V870" i="22"/>
  <c r="V869" i="22" s="1"/>
  <c r="Q870" i="22"/>
  <c r="Q869" i="22" s="1"/>
  <c r="O870" i="22"/>
  <c r="O869" i="22" s="1"/>
  <c r="M870" i="22"/>
  <c r="M869" i="22" s="1"/>
  <c r="K870" i="22"/>
  <c r="K869" i="22" s="1"/>
  <c r="I870" i="22"/>
  <c r="G870" i="22"/>
  <c r="I869" i="22"/>
  <c r="G869" i="22"/>
  <c r="V867" i="22"/>
  <c r="Q867" i="22"/>
  <c r="O867" i="22"/>
  <c r="K867" i="22"/>
  <c r="I867" i="22"/>
  <c r="G867" i="22"/>
  <c r="M867" i="22" s="1"/>
  <c r="V865" i="22"/>
  <c r="Q865" i="22"/>
  <c r="O865" i="22"/>
  <c r="K865" i="22"/>
  <c r="I865" i="22"/>
  <c r="G865" i="22"/>
  <c r="M865" i="22" s="1"/>
  <c r="V863" i="22"/>
  <c r="Q863" i="22"/>
  <c r="O863" i="22"/>
  <c r="K863" i="22"/>
  <c r="I863" i="22"/>
  <c r="G863" i="22"/>
  <c r="M863" i="22" s="1"/>
  <c r="V860" i="22"/>
  <c r="Q860" i="22"/>
  <c r="O860" i="22"/>
  <c r="K860" i="22"/>
  <c r="I860" i="22"/>
  <c r="G860" i="22"/>
  <c r="M860" i="22" s="1"/>
  <c r="V858" i="22"/>
  <c r="Q858" i="22"/>
  <c r="O858" i="22"/>
  <c r="K858" i="22"/>
  <c r="I858" i="22"/>
  <c r="G858" i="22"/>
  <c r="M858" i="22" s="1"/>
  <c r="V854" i="22"/>
  <c r="Q854" i="22"/>
  <c r="O854" i="22"/>
  <c r="K854" i="22"/>
  <c r="I854" i="22"/>
  <c r="G854" i="22"/>
  <c r="M854" i="22" s="1"/>
  <c r="V852" i="22"/>
  <c r="Q852" i="22"/>
  <c r="O852" i="22"/>
  <c r="K852" i="22"/>
  <c r="I852" i="22"/>
  <c r="G852" i="22"/>
  <c r="M852" i="22" s="1"/>
  <c r="V850" i="22"/>
  <c r="Q850" i="22"/>
  <c r="O850" i="22"/>
  <c r="K850" i="22"/>
  <c r="I850" i="22"/>
  <c r="G850" i="22"/>
  <c r="M850" i="22" s="1"/>
  <c r="V848" i="22"/>
  <c r="Q848" i="22"/>
  <c r="O848" i="22"/>
  <c r="K848" i="22"/>
  <c r="I848" i="22"/>
  <c r="G848" i="22"/>
  <c r="M848" i="22" s="1"/>
  <c r="V846" i="22"/>
  <c r="Q846" i="22"/>
  <c r="O846" i="22"/>
  <c r="K846" i="22"/>
  <c r="I846" i="22"/>
  <c r="G846" i="22"/>
  <c r="M846" i="22" s="1"/>
  <c r="V844" i="22"/>
  <c r="Q844" i="22"/>
  <c r="O844" i="22"/>
  <c r="K844" i="22"/>
  <c r="I844" i="22"/>
  <c r="G844" i="22"/>
  <c r="M844" i="22" s="1"/>
  <c r="V841" i="22"/>
  <c r="Q841" i="22"/>
  <c r="O841" i="22"/>
  <c r="K841" i="22"/>
  <c r="I841" i="22"/>
  <c r="G841" i="22"/>
  <c r="M841" i="22" s="1"/>
  <c r="V839" i="22"/>
  <c r="Q839" i="22"/>
  <c r="O839" i="22"/>
  <c r="K839" i="22"/>
  <c r="I839" i="22"/>
  <c r="G839" i="22"/>
  <c r="M839" i="22" s="1"/>
  <c r="V834" i="22"/>
  <c r="Q834" i="22"/>
  <c r="O834" i="22"/>
  <c r="K834" i="22"/>
  <c r="I834" i="22"/>
  <c r="G834" i="22"/>
  <c r="M834" i="22" s="1"/>
  <c r="V829" i="22"/>
  <c r="Q829" i="22"/>
  <c r="O829" i="22"/>
  <c r="K829" i="22"/>
  <c r="I829" i="22"/>
  <c r="G829" i="22"/>
  <c r="M829" i="22" s="1"/>
  <c r="V824" i="22"/>
  <c r="Q824" i="22"/>
  <c r="O824" i="22"/>
  <c r="K824" i="22"/>
  <c r="I824" i="22"/>
  <c r="G824" i="22"/>
  <c r="M824" i="22" s="1"/>
  <c r="V822" i="22"/>
  <c r="Q822" i="22"/>
  <c r="O822" i="22"/>
  <c r="K822" i="22"/>
  <c r="I822" i="22"/>
  <c r="G822" i="22"/>
  <c r="M822" i="22" s="1"/>
  <c r="V820" i="22"/>
  <c r="Q820" i="22"/>
  <c r="O820" i="22"/>
  <c r="K820" i="22"/>
  <c r="I820" i="22"/>
  <c r="G820" i="22"/>
  <c r="M820" i="22" s="1"/>
  <c r="V813" i="22"/>
  <c r="Q813" i="22"/>
  <c r="O813" i="22"/>
  <c r="K813" i="22"/>
  <c r="I813" i="22"/>
  <c r="G813" i="22"/>
  <c r="M813" i="22" s="1"/>
  <c r="V807" i="22"/>
  <c r="Q807" i="22"/>
  <c r="O807" i="22"/>
  <c r="K807" i="22"/>
  <c r="I807" i="22"/>
  <c r="G807" i="22"/>
  <c r="M807" i="22" s="1"/>
  <c r="V791" i="22"/>
  <c r="Q791" i="22"/>
  <c r="O791" i="22"/>
  <c r="K791" i="22"/>
  <c r="I791" i="22"/>
  <c r="G791" i="22"/>
  <c r="M791" i="22" s="1"/>
  <c r="V790" i="22"/>
  <c r="Q790" i="22"/>
  <c r="O790" i="22"/>
  <c r="K790" i="22"/>
  <c r="I790" i="22"/>
  <c r="G790" i="22"/>
  <c r="M790" i="22" s="1"/>
  <c r="I788" i="22"/>
  <c r="V779" i="22"/>
  <c r="Q779" i="22"/>
  <c r="O779" i="22"/>
  <c r="K779" i="22"/>
  <c r="I779" i="22"/>
  <c r="G779" i="22"/>
  <c r="M779" i="22" s="1"/>
  <c r="V777" i="22"/>
  <c r="Q777" i="22"/>
  <c r="O777" i="22"/>
  <c r="K777" i="22"/>
  <c r="I777" i="22"/>
  <c r="G777" i="22"/>
  <c r="M777" i="22" s="1"/>
  <c r="V770" i="22"/>
  <c r="Q770" i="22"/>
  <c r="O770" i="22"/>
  <c r="K770" i="22"/>
  <c r="I770" i="22"/>
  <c r="G770" i="22"/>
  <c r="M770" i="22" s="1"/>
  <c r="V767" i="22"/>
  <c r="Q767" i="22"/>
  <c r="O767" i="22"/>
  <c r="K767" i="22"/>
  <c r="I767" i="22"/>
  <c r="G767" i="22"/>
  <c r="M767" i="22" s="1"/>
  <c r="V758" i="22"/>
  <c r="O758" i="22"/>
  <c r="K758" i="22"/>
  <c r="I758" i="22"/>
  <c r="G758" i="22"/>
  <c r="M758" i="22" s="1"/>
  <c r="V752" i="22"/>
  <c r="Q752" i="22"/>
  <c r="O752" i="22"/>
  <c r="K752" i="22"/>
  <c r="I752" i="22"/>
  <c r="G752" i="22"/>
  <c r="M752" i="22" s="1"/>
  <c r="V749" i="22"/>
  <c r="Q749" i="22"/>
  <c r="O749" i="22"/>
  <c r="K749" i="22"/>
  <c r="I749" i="22"/>
  <c r="G749" i="22"/>
  <c r="M749" i="22" s="1"/>
  <c r="E741" i="22"/>
  <c r="K741" i="22" s="1"/>
  <c r="V738" i="22"/>
  <c r="Q738" i="22"/>
  <c r="O738" i="22"/>
  <c r="K738" i="22"/>
  <c r="I738" i="22"/>
  <c r="G738" i="22"/>
  <c r="M738" i="22" s="1"/>
  <c r="Q728" i="22"/>
  <c r="E728" i="22"/>
  <c r="K728" i="22" s="1"/>
  <c r="O722" i="22"/>
  <c r="K722" i="22"/>
  <c r="I722" i="22"/>
  <c r="G722" i="22"/>
  <c r="M722" i="22" s="1"/>
  <c r="O721" i="22"/>
  <c r="K721" i="22"/>
  <c r="I721" i="22"/>
  <c r="G721" i="22"/>
  <c r="M721" i="22" s="1"/>
  <c r="O720" i="22"/>
  <c r="K720" i="22"/>
  <c r="I720" i="22"/>
  <c r="G720" i="22"/>
  <c r="M720" i="22" s="1"/>
  <c r="O719" i="22"/>
  <c r="M719" i="22"/>
  <c r="K719" i="22"/>
  <c r="I719" i="22"/>
  <c r="G719" i="22"/>
  <c r="E706" i="22"/>
  <c r="V706" i="22" s="1"/>
  <c r="V701" i="22"/>
  <c r="Q701" i="22"/>
  <c r="O701" i="22"/>
  <c r="K701" i="22"/>
  <c r="I701" i="22"/>
  <c r="G701" i="22"/>
  <c r="M701" i="22" s="1"/>
  <c r="V696" i="22"/>
  <c r="Q696" i="22"/>
  <c r="O696" i="22"/>
  <c r="K696" i="22"/>
  <c r="I696" i="22"/>
  <c r="G696" i="22"/>
  <c r="M696" i="22" s="1"/>
  <c r="V693" i="22"/>
  <c r="Q693" i="22"/>
  <c r="O693" i="22"/>
  <c r="K693" i="22"/>
  <c r="I693" i="22"/>
  <c r="G693" i="22"/>
  <c r="M693" i="22" s="1"/>
  <c r="V688" i="22"/>
  <c r="Q688" i="22"/>
  <c r="O688" i="22"/>
  <c r="K688" i="22"/>
  <c r="I688" i="22"/>
  <c r="G688" i="22"/>
  <c r="M688" i="22" s="1"/>
  <c r="V685" i="22"/>
  <c r="Q685" i="22"/>
  <c r="O685" i="22"/>
  <c r="M685" i="22"/>
  <c r="K685" i="22"/>
  <c r="I685" i="22"/>
  <c r="G685" i="22"/>
  <c r="V682" i="22"/>
  <c r="Q682" i="22"/>
  <c r="O682" i="22"/>
  <c r="K682" i="22"/>
  <c r="I682" i="22"/>
  <c r="G682" i="22"/>
  <c r="M682" i="22" s="1"/>
  <c r="V654" i="22"/>
  <c r="Q654" i="22"/>
  <c r="O654" i="22"/>
  <c r="K654" i="22"/>
  <c r="I654" i="22"/>
  <c r="G654" i="22"/>
  <c r="M654" i="22" s="1"/>
  <c r="V644" i="22"/>
  <c r="Q644" i="22"/>
  <c r="O644" i="22"/>
  <c r="K644" i="22"/>
  <c r="I644" i="22"/>
  <c r="G644" i="22"/>
  <c r="M644" i="22" s="1"/>
  <c r="V641" i="22"/>
  <c r="Q641" i="22"/>
  <c r="O641" i="22"/>
  <c r="K641" i="22"/>
  <c r="I641" i="22"/>
  <c r="G641" i="22"/>
  <c r="M641" i="22" s="1"/>
  <c r="V638" i="22"/>
  <c r="Q638" i="22"/>
  <c r="O638" i="22"/>
  <c r="K638" i="22"/>
  <c r="I638" i="22"/>
  <c r="G638" i="22"/>
  <c r="M638" i="22" s="1"/>
  <c r="V636" i="22"/>
  <c r="Q636" i="22"/>
  <c r="O636" i="22"/>
  <c r="K636" i="22"/>
  <c r="I636" i="22"/>
  <c r="G636" i="22"/>
  <c r="M636" i="22" s="1"/>
  <c r="V633" i="22"/>
  <c r="Q633" i="22"/>
  <c r="O633" i="22"/>
  <c r="K633" i="22"/>
  <c r="I633" i="22"/>
  <c r="G633" i="22"/>
  <c r="M633" i="22" s="1"/>
  <c r="V631" i="22"/>
  <c r="Q631" i="22"/>
  <c r="O631" i="22"/>
  <c r="K631" i="22"/>
  <c r="I631" i="22"/>
  <c r="G631" i="22"/>
  <c r="M631" i="22" s="1"/>
  <c r="V629" i="22"/>
  <c r="Q629" i="22"/>
  <c r="O629" i="22"/>
  <c r="K629" i="22"/>
  <c r="I629" i="22"/>
  <c r="G629" i="22"/>
  <c r="V627" i="22"/>
  <c r="Q627" i="22"/>
  <c r="O627" i="22"/>
  <c r="K627" i="22"/>
  <c r="I627" i="22"/>
  <c r="G627" i="22"/>
  <c r="M627" i="22" s="1"/>
  <c r="I626" i="22"/>
  <c r="V624" i="22"/>
  <c r="Q624" i="22"/>
  <c r="O624" i="22"/>
  <c r="K624" i="22"/>
  <c r="I624" i="22"/>
  <c r="G624" i="22"/>
  <c r="M624" i="22" s="1"/>
  <c r="V622" i="22"/>
  <c r="Q622" i="22"/>
  <c r="O622" i="22"/>
  <c r="K622" i="22"/>
  <c r="I622" i="22"/>
  <c r="G622" i="22"/>
  <c r="M622" i="22" s="1"/>
  <c r="V620" i="22"/>
  <c r="Q620" i="22"/>
  <c r="O620" i="22"/>
  <c r="M620" i="22"/>
  <c r="K620" i="22"/>
  <c r="I620" i="22"/>
  <c r="G620" i="22"/>
  <c r="V618" i="22"/>
  <c r="Q618" i="22"/>
  <c r="O618" i="22"/>
  <c r="K618" i="22"/>
  <c r="I618" i="22"/>
  <c r="I617" i="22" s="1"/>
  <c r="G618" i="22"/>
  <c r="V615" i="22"/>
  <c r="Q615" i="22"/>
  <c r="O615" i="22"/>
  <c r="K615" i="22"/>
  <c r="I615" i="22"/>
  <c r="G615" i="22"/>
  <c r="M615" i="22" s="1"/>
  <c r="V611" i="22"/>
  <c r="Q611" i="22"/>
  <c r="O611" i="22"/>
  <c r="K611" i="22"/>
  <c r="I611" i="22"/>
  <c r="G611" i="22"/>
  <c r="M611" i="22" s="1"/>
  <c r="V609" i="22"/>
  <c r="Q609" i="22"/>
  <c r="O609" i="22"/>
  <c r="K609" i="22"/>
  <c r="I609" i="22"/>
  <c r="G609" i="22"/>
  <c r="M609" i="22" s="1"/>
  <c r="V607" i="22"/>
  <c r="Q607" i="22"/>
  <c r="O607" i="22"/>
  <c r="K607" i="22"/>
  <c r="I607" i="22"/>
  <c r="G607" i="22"/>
  <c r="M607" i="22" s="1"/>
  <c r="V594" i="22"/>
  <c r="Q594" i="22"/>
  <c r="O594" i="22"/>
  <c r="K594" i="22"/>
  <c r="I594" i="22"/>
  <c r="G594" i="22"/>
  <c r="M594" i="22" s="1"/>
  <c r="V592" i="22"/>
  <c r="Q592" i="22"/>
  <c r="O592" i="22"/>
  <c r="K592" i="22"/>
  <c r="I592" i="22"/>
  <c r="G592" i="22"/>
  <c r="M592" i="22" s="1"/>
  <c r="V554" i="22"/>
  <c r="Q554" i="22"/>
  <c r="O554" i="22"/>
  <c r="K554" i="22"/>
  <c r="I554" i="22"/>
  <c r="G554" i="22"/>
  <c r="M554" i="22" s="1"/>
  <c r="V541" i="22"/>
  <c r="Q541" i="22"/>
  <c r="O541" i="22"/>
  <c r="K541" i="22"/>
  <c r="I541" i="22"/>
  <c r="G541" i="22"/>
  <c r="M541" i="22" s="1"/>
  <c r="V539" i="22"/>
  <c r="Q539" i="22"/>
  <c r="O539" i="22"/>
  <c r="K539" i="22"/>
  <c r="I539" i="22"/>
  <c r="G539" i="22"/>
  <c r="M539" i="22" s="1"/>
  <c r="V480" i="22"/>
  <c r="Q480" i="22"/>
  <c r="O480" i="22"/>
  <c r="K480" i="22"/>
  <c r="I480" i="22"/>
  <c r="G480" i="22"/>
  <c r="M480" i="22" s="1"/>
  <c r="V220" i="22"/>
  <c r="Q220" i="22"/>
  <c r="O220" i="22"/>
  <c r="K220" i="22"/>
  <c r="I220" i="22"/>
  <c r="G220" i="22"/>
  <c r="M220" i="22" s="1"/>
  <c r="V212" i="22"/>
  <c r="Q212" i="22"/>
  <c r="O212" i="22"/>
  <c r="K212" i="22"/>
  <c r="I212" i="22"/>
  <c r="G212" i="22"/>
  <c r="M212" i="22" s="1"/>
  <c r="V207" i="22"/>
  <c r="Q207" i="22"/>
  <c r="O207" i="22"/>
  <c r="K207" i="22"/>
  <c r="I207" i="22"/>
  <c r="G207" i="22"/>
  <c r="M207" i="22" s="1"/>
  <c r="V202" i="22"/>
  <c r="Q202" i="22"/>
  <c r="O202" i="22"/>
  <c r="K202" i="22"/>
  <c r="I202" i="22"/>
  <c r="G202" i="22"/>
  <c r="M202" i="22" s="1"/>
  <c r="V197" i="22"/>
  <c r="Q197" i="22"/>
  <c r="O197" i="22"/>
  <c r="K197" i="22"/>
  <c r="I197" i="22"/>
  <c r="G197" i="22"/>
  <c r="M197" i="22" s="1"/>
  <c r="V195" i="22"/>
  <c r="Q195" i="22"/>
  <c r="O195" i="22"/>
  <c r="K195" i="22"/>
  <c r="I195" i="22"/>
  <c r="G195" i="22"/>
  <c r="M195" i="22" s="1"/>
  <c r="V28" i="22"/>
  <c r="Q28" i="22"/>
  <c r="O28" i="22"/>
  <c r="K28" i="22"/>
  <c r="I28" i="22"/>
  <c r="G28" i="22"/>
  <c r="M28" i="22" s="1"/>
  <c r="V26" i="22"/>
  <c r="Q26" i="22"/>
  <c r="O26" i="22"/>
  <c r="K26" i="22"/>
  <c r="I26" i="22"/>
  <c r="G26" i="22"/>
  <c r="M26" i="22" s="1"/>
  <c r="V23" i="22"/>
  <c r="Q23" i="22"/>
  <c r="O23" i="22"/>
  <c r="M23" i="22"/>
  <c r="K23" i="22"/>
  <c r="I23" i="22"/>
  <c r="G23" i="22"/>
  <c r="V18" i="22"/>
  <c r="Q18" i="22"/>
  <c r="O18" i="22"/>
  <c r="K18" i="22"/>
  <c r="I18" i="22"/>
  <c r="G18" i="22"/>
  <c r="M18" i="22" s="1"/>
  <c r="V16" i="22"/>
  <c r="Q16" i="22"/>
  <c r="O16" i="22"/>
  <c r="K16" i="22"/>
  <c r="I16" i="22"/>
  <c r="G16" i="22"/>
  <c r="M16" i="22" s="1"/>
  <c r="V11" i="22"/>
  <c r="Q11" i="22"/>
  <c r="O11" i="22"/>
  <c r="K11" i="22"/>
  <c r="I11" i="22"/>
  <c r="G11" i="22"/>
  <c r="M11" i="22" s="1"/>
  <c r="V9" i="22"/>
  <c r="Q9" i="22"/>
  <c r="O9" i="22"/>
  <c r="K9" i="22"/>
  <c r="I9" i="22"/>
  <c r="G9" i="22"/>
  <c r="F39" i="1" l="1"/>
  <c r="F41" i="1"/>
  <c r="F40" i="1"/>
  <c r="V129" i="22"/>
  <c r="O129" i="22"/>
  <c r="G129" i="22"/>
  <c r="M129" i="22" s="1"/>
  <c r="Q129" i="22"/>
  <c r="K129" i="22"/>
  <c r="I129" i="22"/>
  <c r="I613" i="22"/>
  <c r="K613" i="22"/>
  <c r="V613" i="22"/>
  <c r="Q613" i="22"/>
  <c r="V440" i="22"/>
  <c r="O440" i="22"/>
  <c r="Q440" i="22"/>
  <c r="K440" i="22"/>
  <c r="I440" i="22"/>
  <c r="G222" i="22"/>
  <c r="M222" i="22" s="1"/>
  <c r="E310" i="22"/>
  <c r="Q310" i="22" s="1"/>
  <c r="Q400" i="22"/>
  <c r="O400" i="22"/>
  <c r="K400" i="22"/>
  <c r="I400" i="22"/>
  <c r="G400" i="22"/>
  <c r="M400" i="22" s="1"/>
  <c r="V400" i="22"/>
  <c r="V30" i="22"/>
  <c r="K30" i="22"/>
  <c r="V63" i="22"/>
  <c r="Q63" i="22"/>
  <c r="O63" i="22"/>
  <c r="K63" i="22"/>
  <c r="G63" i="22"/>
  <c r="M63" i="22" s="1"/>
  <c r="I63" i="22"/>
  <c r="Q819" i="22"/>
  <c r="K706" i="22"/>
  <c r="K796" i="22"/>
  <c r="G617" i="22"/>
  <c r="I728" i="22"/>
  <c r="V728" i="22"/>
  <c r="O617" i="22"/>
  <c r="G872" i="22"/>
  <c r="I266" i="22"/>
  <c r="V617" i="22"/>
  <c r="V626" i="22"/>
  <c r="O635" i="22"/>
  <c r="V635" i="22"/>
  <c r="I635" i="22"/>
  <c r="I819" i="22"/>
  <c r="K862" i="22"/>
  <c r="Q862" i="22"/>
  <c r="G893" i="22"/>
  <c r="O898" i="22"/>
  <c r="Q898" i="22"/>
  <c r="I162" i="22"/>
  <c r="Q222" i="22"/>
  <c r="O96" i="22"/>
  <c r="O162" i="22"/>
  <c r="V222" i="22"/>
  <c r="G440" i="22"/>
  <c r="M440" i="22" s="1"/>
  <c r="O613" i="22"/>
  <c r="G495" i="22"/>
  <c r="M495" i="22" s="1"/>
  <c r="G613" i="22"/>
  <c r="M613" i="22" s="1"/>
  <c r="I222" i="22"/>
  <c r="G162" i="22"/>
  <c r="M162" i="22" s="1"/>
  <c r="G266" i="22"/>
  <c r="M266" i="22" s="1"/>
  <c r="K162" i="22"/>
  <c r="K266" i="22"/>
  <c r="O266" i="22"/>
  <c r="Q266" i="22"/>
  <c r="Q162" i="22"/>
  <c r="V266" i="22"/>
  <c r="V310" i="22"/>
  <c r="G30" i="22"/>
  <c r="M30" i="22" s="1"/>
  <c r="Q96" i="22"/>
  <c r="K222" i="22"/>
  <c r="V495" i="22"/>
  <c r="I30" i="22"/>
  <c r="V96" i="22"/>
  <c r="O222" i="22"/>
  <c r="O30" i="22"/>
  <c r="Q30" i="22"/>
  <c r="G96" i="22"/>
  <c r="M96" i="22" s="1"/>
  <c r="I96" i="22"/>
  <c r="O310" i="22"/>
  <c r="O495" i="22"/>
  <c r="I310" i="22"/>
  <c r="I495" i="22"/>
  <c r="K495" i="22"/>
  <c r="K617" i="22"/>
  <c r="Q617" i="22"/>
  <c r="G626" i="22"/>
  <c r="K626" i="22"/>
  <c r="M629" i="22"/>
  <c r="O626" i="22"/>
  <c r="Q626" i="22"/>
  <c r="K635" i="22"/>
  <c r="Q635" i="22"/>
  <c r="O819" i="22"/>
  <c r="K819" i="22"/>
  <c r="V819" i="22"/>
  <c r="V862" i="22"/>
  <c r="I862" i="22"/>
  <c r="O862" i="22"/>
  <c r="I874" i="22"/>
  <c r="O874" i="22"/>
  <c r="K874" i="22"/>
  <c r="M889" i="22"/>
  <c r="M888" i="22" s="1"/>
  <c r="I893" i="22"/>
  <c r="M894" i="22"/>
  <c r="M893" i="22" s="1"/>
  <c r="O893" i="22"/>
  <c r="V898" i="22"/>
  <c r="G898" i="22"/>
  <c r="I898" i="22"/>
  <c r="K898" i="22"/>
  <c r="O796" i="22"/>
  <c r="Q796" i="22"/>
  <c r="V796" i="22"/>
  <c r="G796" i="22"/>
  <c r="M796" i="22" s="1"/>
  <c r="K788" i="22"/>
  <c r="O788" i="22"/>
  <c r="Q788" i="22"/>
  <c r="V788" i="22"/>
  <c r="I355" i="22"/>
  <c r="G355" i="22"/>
  <c r="M355" i="22" s="1"/>
  <c r="V355" i="22"/>
  <c r="Q355" i="22"/>
  <c r="O355" i="22"/>
  <c r="K355" i="22"/>
  <c r="M862" i="22"/>
  <c r="M874" i="22"/>
  <c r="M626" i="22"/>
  <c r="M819" i="22"/>
  <c r="M898" i="22"/>
  <c r="M635" i="22"/>
  <c r="M618" i="22"/>
  <c r="M617" i="22" s="1"/>
  <c r="G706" i="22"/>
  <c r="M706" i="22" s="1"/>
  <c r="O728" i="22"/>
  <c r="Q741" i="22"/>
  <c r="O741" i="22"/>
  <c r="I706" i="22"/>
  <c r="V741" i="22"/>
  <c r="G741" i="22"/>
  <c r="M741" i="22" s="1"/>
  <c r="G635" i="22"/>
  <c r="O706" i="22"/>
  <c r="G728" i="22"/>
  <c r="M728" i="22" s="1"/>
  <c r="I741" i="22"/>
  <c r="M9" i="22"/>
  <c r="G874" i="22"/>
  <c r="Q706" i="22"/>
  <c r="G819" i="22"/>
  <c r="G862" i="22"/>
  <c r="K643" i="22" l="1"/>
  <c r="K310" i="22"/>
  <c r="G310" i="22"/>
  <c r="G643" i="22"/>
  <c r="M643" i="22"/>
  <c r="Q643" i="22"/>
  <c r="O643" i="22"/>
  <c r="I643" i="22"/>
  <c r="K8" i="22"/>
  <c r="V8" i="22"/>
  <c r="I8" i="22"/>
  <c r="Q8" i="22"/>
  <c r="O8" i="22"/>
  <c r="AF907" i="22"/>
  <c r="V643" i="22"/>
  <c r="G39" i="1" l="1"/>
  <c r="G40" i="1"/>
  <c r="G41" i="1"/>
  <c r="M310" i="22"/>
  <c r="M8" i="22" s="1"/>
  <c r="G8" i="22"/>
  <c r="G907" i="22" s="1"/>
  <c r="F50" i="1"/>
  <c r="G9" i="20"/>
  <c r="M9" i="20" s="1"/>
  <c r="I9" i="20"/>
  <c r="K9" i="20"/>
  <c r="O9" i="20"/>
  <c r="Q9" i="20"/>
  <c r="V9" i="20"/>
  <c r="G10" i="20"/>
  <c r="M10" i="20" s="1"/>
  <c r="I10" i="20"/>
  <c r="K10" i="20"/>
  <c r="O10" i="20"/>
  <c r="Q10" i="20"/>
  <c r="V10" i="20"/>
  <c r="G11" i="20"/>
  <c r="M11" i="20" s="1"/>
  <c r="I11" i="20"/>
  <c r="K11" i="20"/>
  <c r="O11" i="20"/>
  <c r="Q11" i="20"/>
  <c r="V11" i="20"/>
  <c r="G12" i="20"/>
  <c r="I12" i="20"/>
  <c r="K12" i="20"/>
  <c r="O12" i="20"/>
  <c r="Q12" i="20"/>
  <c r="V12" i="20"/>
  <c r="G13" i="20"/>
  <c r="M13" i="20" s="1"/>
  <c r="I13" i="20"/>
  <c r="K13" i="20"/>
  <c r="O13" i="20"/>
  <c r="Q13" i="20"/>
  <c r="V13" i="20"/>
  <c r="G15" i="20"/>
  <c r="M15" i="20" s="1"/>
  <c r="I15" i="20"/>
  <c r="K15" i="20"/>
  <c r="O15" i="20"/>
  <c r="Q15" i="20"/>
  <c r="V15" i="20"/>
  <c r="G17" i="20"/>
  <c r="I17" i="20"/>
  <c r="K17" i="20"/>
  <c r="O17" i="20"/>
  <c r="Q17" i="20"/>
  <c r="V17" i="20"/>
  <c r="G18" i="20"/>
  <c r="I18" i="20"/>
  <c r="K18" i="20"/>
  <c r="M18" i="20"/>
  <c r="O18" i="20"/>
  <c r="Q18" i="20"/>
  <c r="V18" i="20"/>
  <c r="G19" i="20"/>
  <c r="M19" i="20" s="1"/>
  <c r="I19" i="20"/>
  <c r="K19" i="20"/>
  <c r="K14" i="20" s="1"/>
  <c r="O19" i="20"/>
  <c r="Q19" i="20"/>
  <c r="V19" i="20"/>
  <c r="AE21" i="20"/>
  <c r="F57" i="1" s="1"/>
  <c r="G9" i="19"/>
  <c r="M9" i="19" s="1"/>
  <c r="M8" i="19" s="1"/>
  <c r="I9" i="19"/>
  <c r="I8" i="19" s="1"/>
  <c r="K9" i="19"/>
  <c r="K8" i="19" s="1"/>
  <c r="O9" i="19"/>
  <c r="O8" i="19" s="1"/>
  <c r="Q9" i="19"/>
  <c r="Q8" i="19" s="1"/>
  <c r="V9" i="19"/>
  <c r="V8" i="19" s="1"/>
  <c r="AE12" i="19"/>
  <c r="F55" i="1" s="1"/>
  <c r="AF12" i="19"/>
  <c r="G54" i="1" s="1"/>
  <c r="O8" i="18"/>
  <c r="G9" i="18"/>
  <c r="I9" i="18"/>
  <c r="I8" i="18" s="1"/>
  <c r="K9" i="18"/>
  <c r="K8" i="18" s="1"/>
  <c r="O9" i="18"/>
  <c r="Q9" i="18"/>
  <c r="Q8" i="18" s="1"/>
  <c r="V9" i="18"/>
  <c r="V8" i="18" s="1"/>
  <c r="AE12" i="18"/>
  <c r="F52" i="1" s="1"/>
  <c r="G9" i="17"/>
  <c r="I9" i="17"/>
  <c r="I8" i="17" s="1"/>
  <c r="K9" i="17"/>
  <c r="K8" i="17" s="1"/>
  <c r="O9" i="17"/>
  <c r="O8" i="17" s="1"/>
  <c r="Q9" i="17"/>
  <c r="Q8" i="17" s="1"/>
  <c r="V9" i="17"/>
  <c r="V8" i="17" s="1"/>
  <c r="AE12" i="17"/>
  <c r="F51" i="1" s="1"/>
  <c r="AF12" i="17"/>
  <c r="G9" i="16"/>
  <c r="M9" i="16" s="1"/>
  <c r="I9" i="16"/>
  <c r="K9" i="16"/>
  <c r="O9" i="16"/>
  <c r="Q9" i="16"/>
  <c r="V9" i="16"/>
  <c r="G12" i="16"/>
  <c r="I12" i="16"/>
  <c r="K12" i="16"/>
  <c r="O12" i="16"/>
  <c r="Q12" i="16"/>
  <c r="V12" i="16"/>
  <c r="G14" i="16"/>
  <c r="M14" i="16" s="1"/>
  <c r="I14" i="16"/>
  <c r="K14" i="16"/>
  <c r="O14" i="16"/>
  <c r="Q14" i="16"/>
  <c r="V14" i="16"/>
  <c r="G18" i="16"/>
  <c r="M18" i="16" s="1"/>
  <c r="I18" i="16"/>
  <c r="K18" i="16"/>
  <c r="O18" i="16"/>
  <c r="Q18" i="16"/>
  <c r="V18" i="16"/>
  <c r="G22" i="16"/>
  <c r="M22" i="16" s="1"/>
  <c r="I22" i="16"/>
  <c r="K22" i="16"/>
  <c r="O22" i="16"/>
  <c r="Q22" i="16"/>
  <c r="V22" i="16"/>
  <c r="G27" i="16"/>
  <c r="M27" i="16" s="1"/>
  <c r="I27" i="16"/>
  <c r="K27" i="16"/>
  <c r="O27" i="16"/>
  <c r="Q27" i="16"/>
  <c r="V27" i="16"/>
  <c r="G32" i="16"/>
  <c r="M32" i="16" s="1"/>
  <c r="I32" i="16"/>
  <c r="K32" i="16"/>
  <c r="O32" i="16"/>
  <c r="Q32" i="16"/>
  <c r="V32" i="16"/>
  <c r="G37" i="16"/>
  <c r="M37" i="16" s="1"/>
  <c r="I37" i="16"/>
  <c r="K37" i="16"/>
  <c r="O37" i="16"/>
  <c r="Q37" i="16"/>
  <c r="V37" i="16"/>
  <c r="G42" i="16"/>
  <c r="M42" i="16" s="1"/>
  <c r="I42" i="16"/>
  <c r="K42" i="16"/>
  <c r="O42" i="16"/>
  <c r="Q42" i="16"/>
  <c r="V42" i="16"/>
  <c r="G47" i="16"/>
  <c r="M47" i="16" s="1"/>
  <c r="I47" i="16"/>
  <c r="K47" i="16"/>
  <c r="O47" i="16"/>
  <c r="Q47" i="16"/>
  <c r="V47" i="16"/>
  <c r="G52" i="16"/>
  <c r="I52" i="16"/>
  <c r="K52" i="16"/>
  <c r="M52" i="16"/>
  <c r="O52" i="16"/>
  <c r="Q52" i="16"/>
  <c r="V52" i="16"/>
  <c r="G54" i="16"/>
  <c r="M54" i="16" s="1"/>
  <c r="I54" i="16"/>
  <c r="K54" i="16"/>
  <c r="O54" i="16"/>
  <c r="Q54" i="16"/>
  <c r="V54" i="16"/>
  <c r="G56" i="16"/>
  <c r="I56" i="16"/>
  <c r="K56" i="16"/>
  <c r="M56" i="16"/>
  <c r="O56" i="16"/>
  <c r="Q56" i="16"/>
  <c r="V56" i="16"/>
  <c r="G58" i="16"/>
  <c r="M58" i="16" s="1"/>
  <c r="I58" i="16"/>
  <c r="K58" i="16"/>
  <c r="O58" i="16"/>
  <c r="Q58" i="16"/>
  <c r="V58" i="16"/>
  <c r="G63" i="16"/>
  <c r="I63" i="16"/>
  <c r="K63" i="16"/>
  <c r="M63" i="16"/>
  <c r="O63" i="16"/>
  <c r="Q63" i="16"/>
  <c r="V63" i="16"/>
  <c r="G68" i="16"/>
  <c r="M68" i="16" s="1"/>
  <c r="I68" i="16"/>
  <c r="K68" i="16"/>
  <c r="O68" i="16"/>
  <c r="Q68" i="16"/>
  <c r="V68" i="16"/>
  <c r="G78" i="16"/>
  <c r="M78" i="16" s="1"/>
  <c r="I78" i="16"/>
  <c r="K78" i="16"/>
  <c r="O78" i="16"/>
  <c r="Q78" i="16"/>
  <c r="V78" i="16"/>
  <c r="G85" i="16"/>
  <c r="M85" i="16" s="1"/>
  <c r="I85" i="16"/>
  <c r="K85" i="16"/>
  <c r="O85" i="16"/>
  <c r="Q85" i="16"/>
  <c r="V85" i="16"/>
  <c r="G92" i="16"/>
  <c r="M92" i="16" s="1"/>
  <c r="I92" i="16"/>
  <c r="K92" i="16"/>
  <c r="O92" i="16"/>
  <c r="Q92" i="16"/>
  <c r="V92" i="16"/>
  <c r="G96" i="16"/>
  <c r="M96" i="16" s="1"/>
  <c r="I96" i="16"/>
  <c r="K96" i="16"/>
  <c r="O96" i="16"/>
  <c r="Q96" i="16"/>
  <c r="V96" i="16"/>
  <c r="G100" i="16"/>
  <c r="M100" i="16" s="1"/>
  <c r="I100" i="16"/>
  <c r="K100" i="16"/>
  <c r="O100" i="16"/>
  <c r="Q100" i="16"/>
  <c r="V100" i="16"/>
  <c r="G104" i="16"/>
  <c r="M104" i="16" s="1"/>
  <c r="I104" i="16"/>
  <c r="K104" i="16"/>
  <c r="O104" i="16"/>
  <c r="Q104" i="16"/>
  <c r="V104" i="16"/>
  <c r="G108" i="16"/>
  <c r="M108" i="16" s="1"/>
  <c r="I108" i="16"/>
  <c r="K108" i="16"/>
  <c r="O108" i="16"/>
  <c r="Q108" i="16"/>
  <c r="V108" i="16"/>
  <c r="G113" i="16"/>
  <c r="M113" i="16" s="1"/>
  <c r="I113" i="16"/>
  <c r="K113" i="16"/>
  <c r="O113" i="16"/>
  <c r="Q113" i="16"/>
  <c r="V113" i="16"/>
  <c r="G117" i="16"/>
  <c r="M117" i="16" s="1"/>
  <c r="I117" i="16"/>
  <c r="K117" i="16"/>
  <c r="O117" i="16"/>
  <c r="Q117" i="16"/>
  <c r="V117" i="16"/>
  <c r="G125" i="16"/>
  <c r="M125" i="16" s="1"/>
  <c r="I125" i="16"/>
  <c r="K125" i="16"/>
  <c r="O125" i="16"/>
  <c r="Q125" i="16"/>
  <c r="V125" i="16"/>
  <c r="G129" i="16"/>
  <c r="M129" i="16" s="1"/>
  <c r="I129" i="16"/>
  <c r="K129" i="16"/>
  <c r="O129" i="16"/>
  <c r="Q129" i="16"/>
  <c r="V129" i="16"/>
  <c r="G131" i="16"/>
  <c r="M131" i="16" s="1"/>
  <c r="I131" i="16"/>
  <c r="K131" i="16"/>
  <c r="O131" i="16"/>
  <c r="Q131" i="16"/>
  <c r="V131" i="16"/>
  <c r="G133" i="16"/>
  <c r="M133" i="16" s="1"/>
  <c r="I133" i="16"/>
  <c r="K133" i="16"/>
  <c r="O133" i="16"/>
  <c r="Q133" i="16"/>
  <c r="V133" i="16"/>
  <c r="G136" i="16"/>
  <c r="G135" i="16" s="1"/>
  <c r="I136" i="16"/>
  <c r="K136" i="16"/>
  <c r="M136" i="16"/>
  <c r="O136" i="16"/>
  <c r="Q136" i="16"/>
  <c r="V136" i="16"/>
  <c r="G138" i="16"/>
  <c r="M138" i="16" s="1"/>
  <c r="I138" i="16"/>
  <c r="K138" i="16"/>
  <c r="K135" i="16" s="1"/>
  <c r="O138" i="16"/>
  <c r="Q138" i="16"/>
  <c r="V138" i="16"/>
  <c r="G140" i="16"/>
  <c r="I140" i="16"/>
  <c r="K140" i="16"/>
  <c r="M140" i="16"/>
  <c r="O140" i="16"/>
  <c r="Q140" i="16"/>
  <c r="V140" i="16"/>
  <c r="G142" i="16"/>
  <c r="K142" i="16"/>
  <c r="V142" i="16"/>
  <c r="G143" i="16"/>
  <c r="I143" i="16"/>
  <c r="I142" i="16" s="1"/>
  <c r="K143" i="16"/>
  <c r="M143" i="16"/>
  <c r="M142" i="16" s="1"/>
  <c r="O143" i="16"/>
  <c r="O142" i="16" s="1"/>
  <c r="Q143" i="16"/>
  <c r="Q142" i="16" s="1"/>
  <c r="V143" i="16"/>
  <c r="G148" i="16"/>
  <c r="I148" i="16"/>
  <c r="I147" i="16" s="1"/>
  <c r="K148" i="16"/>
  <c r="K147" i="16" s="1"/>
  <c r="O148" i="16"/>
  <c r="O147" i="16" s="1"/>
  <c r="Q148" i="16"/>
  <c r="Q147" i="16" s="1"/>
  <c r="V148" i="16"/>
  <c r="V147" i="16" s="1"/>
  <c r="G152" i="16"/>
  <c r="M152" i="16" s="1"/>
  <c r="I152" i="16"/>
  <c r="K152" i="16"/>
  <c r="O152" i="16"/>
  <c r="Q152" i="16"/>
  <c r="V152" i="16"/>
  <c r="G156" i="16"/>
  <c r="M156" i="16" s="1"/>
  <c r="I156" i="16"/>
  <c r="K156" i="16"/>
  <c r="O156" i="16"/>
  <c r="Q156" i="16"/>
  <c r="V156" i="16"/>
  <c r="G160" i="16"/>
  <c r="M160" i="16" s="1"/>
  <c r="I160" i="16"/>
  <c r="K160" i="16"/>
  <c r="O160" i="16"/>
  <c r="Q160" i="16"/>
  <c r="V160" i="16"/>
  <c r="G162" i="16"/>
  <c r="M162" i="16" s="1"/>
  <c r="I162" i="16"/>
  <c r="K162" i="16"/>
  <c r="O162" i="16"/>
  <c r="Q162" i="16"/>
  <c r="V162" i="16"/>
  <c r="G164" i="16"/>
  <c r="M164" i="16" s="1"/>
  <c r="I164" i="16"/>
  <c r="K164" i="16"/>
  <c r="O164" i="16"/>
  <c r="Q164" i="16"/>
  <c r="V164" i="16"/>
  <c r="G166" i="16"/>
  <c r="M166" i="16" s="1"/>
  <c r="I166" i="16"/>
  <c r="K166" i="16"/>
  <c r="O166" i="16"/>
  <c r="Q166" i="16"/>
  <c r="V166" i="16"/>
  <c r="G168" i="16"/>
  <c r="M168" i="16" s="1"/>
  <c r="I168" i="16"/>
  <c r="K168" i="16"/>
  <c r="O168" i="16"/>
  <c r="Q168" i="16"/>
  <c r="V168" i="16"/>
  <c r="G170" i="16"/>
  <c r="M170" i="16" s="1"/>
  <c r="I170" i="16"/>
  <c r="K170" i="16"/>
  <c r="O170" i="16"/>
  <c r="Q170" i="16"/>
  <c r="V170" i="16"/>
  <c r="G172" i="16"/>
  <c r="M172" i="16" s="1"/>
  <c r="I172" i="16"/>
  <c r="K172" i="16"/>
  <c r="O172" i="16"/>
  <c r="Q172" i="16"/>
  <c r="V172" i="16"/>
  <c r="G174" i="16"/>
  <c r="M174" i="16" s="1"/>
  <c r="I174" i="16"/>
  <c r="K174" i="16"/>
  <c r="O174" i="16"/>
  <c r="Q174" i="16"/>
  <c r="V174" i="16"/>
  <c r="G176" i="16"/>
  <c r="M176" i="16" s="1"/>
  <c r="I176" i="16"/>
  <c r="K176" i="16"/>
  <c r="O176" i="16"/>
  <c r="Q176" i="16"/>
  <c r="V176" i="16"/>
  <c r="G178" i="16"/>
  <c r="M178" i="16" s="1"/>
  <c r="I178" i="16"/>
  <c r="K178" i="16"/>
  <c r="O178" i="16"/>
  <c r="Q178" i="16"/>
  <c r="V178" i="16"/>
  <c r="G181" i="16"/>
  <c r="I181" i="16"/>
  <c r="K181" i="16"/>
  <c r="O181" i="16"/>
  <c r="Q181" i="16"/>
  <c r="V181" i="16"/>
  <c r="G183" i="16"/>
  <c r="I183" i="16"/>
  <c r="K183" i="16"/>
  <c r="M183" i="16"/>
  <c r="O183" i="16"/>
  <c r="Q183" i="16"/>
  <c r="V183" i="16"/>
  <c r="G185" i="16"/>
  <c r="M185" i="16" s="1"/>
  <c r="I185" i="16"/>
  <c r="K185" i="16"/>
  <c r="O185" i="16"/>
  <c r="Q185" i="16"/>
  <c r="V185" i="16"/>
  <c r="G187" i="16"/>
  <c r="I187" i="16"/>
  <c r="K187" i="16"/>
  <c r="M187" i="16"/>
  <c r="O187" i="16"/>
  <c r="Q187" i="16"/>
  <c r="V187" i="16"/>
  <c r="G189" i="16"/>
  <c r="M189" i="16" s="1"/>
  <c r="I189" i="16"/>
  <c r="K189" i="16"/>
  <c r="O189" i="16"/>
  <c r="Q189" i="16"/>
  <c r="V189" i="16"/>
  <c r="G191" i="16"/>
  <c r="I191" i="16"/>
  <c r="K191" i="16"/>
  <c r="M191" i="16"/>
  <c r="O191" i="16"/>
  <c r="Q191" i="16"/>
  <c r="V191" i="16"/>
  <c r="G193" i="16"/>
  <c r="M193" i="16" s="1"/>
  <c r="I193" i="16"/>
  <c r="K193" i="16"/>
  <c r="O193" i="16"/>
  <c r="Q193" i="16"/>
  <c r="V193" i="16"/>
  <c r="G195" i="16"/>
  <c r="M195" i="16" s="1"/>
  <c r="I195" i="16"/>
  <c r="K195" i="16"/>
  <c r="O195" i="16"/>
  <c r="Q195" i="16"/>
  <c r="V195" i="16"/>
  <c r="G197" i="16"/>
  <c r="M197" i="16" s="1"/>
  <c r="I197" i="16"/>
  <c r="K197" i="16"/>
  <c r="O197" i="16"/>
  <c r="Q197" i="16"/>
  <c r="V197" i="16"/>
  <c r="G199" i="16"/>
  <c r="M199" i="16" s="1"/>
  <c r="I199" i="16"/>
  <c r="K199" i="16"/>
  <c r="O199" i="16"/>
  <c r="Q199" i="16"/>
  <c r="V199" i="16"/>
  <c r="G201" i="16"/>
  <c r="M201" i="16" s="1"/>
  <c r="I201" i="16"/>
  <c r="K201" i="16"/>
  <c r="O201" i="16"/>
  <c r="Q201" i="16"/>
  <c r="V201" i="16"/>
  <c r="G203" i="16"/>
  <c r="M203" i="16" s="1"/>
  <c r="I203" i="16"/>
  <c r="K203" i="16"/>
  <c r="O203" i="16"/>
  <c r="Q203" i="16"/>
  <c r="V203" i="16"/>
  <c r="G205" i="16"/>
  <c r="M205" i="16" s="1"/>
  <c r="I205" i="16"/>
  <c r="K205" i="16"/>
  <c r="O205" i="16"/>
  <c r="Q205" i="16"/>
  <c r="V205" i="16"/>
  <c r="G207" i="16"/>
  <c r="M207" i="16" s="1"/>
  <c r="I207" i="16"/>
  <c r="K207" i="16"/>
  <c r="O207" i="16"/>
  <c r="Q207" i="16"/>
  <c r="V207" i="16"/>
  <c r="G209" i="16"/>
  <c r="I209" i="16"/>
  <c r="K209" i="16"/>
  <c r="O209" i="16"/>
  <c r="Q209" i="16"/>
  <c r="V209" i="16"/>
  <c r="G211" i="16"/>
  <c r="M211" i="16" s="1"/>
  <c r="I211" i="16"/>
  <c r="K211" i="16"/>
  <c r="O211" i="16"/>
  <c r="Q211" i="16"/>
  <c r="V211" i="16"/>
  <c r="G213" i="16"/>
  <c r="M213" i="16" s="1"/>
  <c r="I213" i="16"/>
  <c r="K213" i="16"/>
  <c r="O213" i="16"/>
  <c r="Q213" i="16"/>
  <c r="V213" i="16"/>
  <c r="G216" i="16"/>
  <c r="M216" i="16" s="1"/>
  <c r="I216" i="16"/>
  <c r="K216" i="16"/>
  <c r="O216" i="16"/>
  <c r="Q216" i="16"/>
  <c r="V216" i="16"/>
  <c r="G217" i="16"/>
  <c r="M217" i="16" s="1"/>
  <c r="I217" i="16"/>
  <c r="K217" i="16"/>
  <c r="O217" i="16"/>
  <c r="Q217" i="16"/>
  <c r="V217" i="16"/>
  <c r="G218" i="16"/>
  <c r="M218" i="16" s="1"/>
  <c r="I218" i="16"/>
  <c r="K218" i="16"/>
  <c r="O218" i="16"/>
  <c r="Q218" i="16"/>
  <c r="V218" i="16"/>
  <c r="AE220" i="16"/>
  <c r="G9" i="15"/>
  <c r="I9" i="15"/>
  <c r="K9" i="15"/>
  <c r="O9" i="15"/>
  <c r="Q9" i="15"/>
  <c r="V9" i="15"/>
  <c r="G11" i="15"/>
  <c r="M11" i="15" s="1"/>
  <c r="I11" i="15"/>
  <c r="K11" i="15"/>
  <c r="O11" i="15"/>
  <c r="Q11" i="15"/>
  <c r="V11" i="15"/>
  <c r="G15" i="15"/>
  <c r="I15" i="15"/>
  <c r="K15" i="15"/>
  <c r="M15" i="15"/>
  <c r="O15" i="15"/>
  <c r="Q15" i="15"/>
  <c r="V15" i="15"/>
  <c r="G19" i="15"/>
  <c r="I19" i="15"/>
  <c r="K19" i="15"/>
  <c r="M19" i="15"/>
  <c r="O19" i="15"/>
  <c r="Q19" i="15"/>
  <c r="V19" i="15"/>
  <c r="G23" i="15"/>
  <c r="M23" i="15" s="1"/>
  <c r="I23" i="15"/>
  <c r="K23" i="15"/>
  <c r="O23" i="15"/>
  <c r="Q23" i="15"/>
  <c r="V23" i="15"/>
  <c r="G27" i="15"/>
  <c r="M27" i="15" s="1"/>
  <c r="I27" i="15"/>
  <c r="K27" i="15"/>
  <c r="O27" i="15"/>
  <c r="Q27" i="15"/>
  <c r="V27" i="15"/>
  <c r="G31" i="15"/>
  <c r="M31" i="15" s="1"/>
  <c r="I31" i="15"/>
  <c r="K31" i="15"/>
  <c r="O31" i="15"/>
  <c r="Q31" i="15"/>
  <c r="V31" i="15"/>
  <c r="G35" i="15"/>
  <c r="M35" i="15" s="1"/>
  <c r="I35" i="15"/>
  <c r="K35" i="15"/>
  <c r="O35" i="15"/>
  <c r="Q35" i="15"/>
  <c r="V35" i="15"/>
  <c r="G39" i="15"/>
  <c r="M39" i="15" s="1"/>
  <c r="I39" i="15"/>
  <c r="K39" i="15"/>
  <c r="O39" i="15"/>
  <c r="Q39" i="15"/>
  <c r="V39" i="15"/>
  <c r="G47" i="15"/>
  <c r="M47" i="15" s="1"/>
  <c r="I47" i="15"/>
  <c r="K47" i="15"/>
  <c r="O47" i="15"/>
  <c r="Q47" i="15"/>
  <c r="V47" i="15"/>
  <c r="G55" i="15"/>
  <c r="M55" i="15" s="1"/>
  <c r="I55" i="15"/>
  <c r="K55" i="15"/>
  <c r="O55" i="15"/>
  <c r="Q55" i="15"/>
  <c r="V55" i="15"/>
  <c r="G63" i="15"/>
  <c r="M63" i="15" s="1"/>
  <c r="I63" i="15"/>
  <c r="K63" i="15"/>
  <c r="O63" i="15"/>
  <c r="Q63" i="15"/>
  <c r="V63" i="15"/>
  <c r="G71" i="15"/>
  <c r="M71" i="15" s="1"/>
  <c r="I71" i="15"/>
  <c r="K71" i="15"/>
  <c r="O71" i="15"/>
  <c r="Q71" i="15"/>
  <c r="V71" i="15"/>
  <c r="G79" i="15"/>
  <c r="I79" i="15"/>
  <c r="K79" i="15"/>
  <c r="M79" i="15"/>
  <c r="O79" i="15"/>
  <c r="Q79" i="15"/>
  <c r="V79" i="15"/>
  <c r="G87" i="15"/>
  <c r="M87" i="15" s="1"/>
  <c r="I87" i="15"/>
  <c r="K87" i="15"/>
  <c r="O87" i="15"/>
  <c r="Q87" i="15"/>
  <c r="V87" i="15"/>
  <c r="G95" i="15"/>
  <c r="M95" i="15" s="1"/>
  <c r="I95" i="15"/>
  <c r="K95" i="15"/>
  <c r="O95" i="15"/>
  <c r="Q95" i="15"/>
  <c r="V95" i="15"/>
  <c r="G103" i="15"/>
  <c r="M103" i="15" s="1"/>
  <c r="I103" i="15"/>
  <c r="K103" i="15"/>
  <c r="O103" i="15"/>
  <c r="Q103" i="15"/>
  <c r="V103" i="15"/>
  <c r="G111" i="15"/>
  <c r="M111" i="15" s="1"/>
  <c r="I111" i="15"/>
  <c r="K111" i="15"/>
  <c r="O111" i="15"/>
  <c r="Q111" i="15"/>
  <c r="V111" i="15"/>
  <c r="G124" i="15"/>
  <c r="I124" i="15"/>
  <c r="K124" i="15"/>
  <c r="M124" i="15"/>
  <c r="O124" i="15"/>
  <c r="Q124" i="15"/>
  <c r="V124" i="15"/>
  <c r="G138" i="15"/>
  <c r="I138" i="15"/>
  <c r="K138" i="15"/>
  <c r="M138" i="15"/>
  <c r="O138" i="15"/>
  <c r="Q138" i="15"/>
  <c r="V138" i="15"/>
  <c r="G152" i="15"/>
  <c r="M152" i="15" s="1"/>
  <c r="I152" i="15"/>
  <c r="K152" i="15"/>
  <c r="O152" i="15"/>
  <c r="Q152" i="15"/>
  <c r="V152" i="15"/>
  <c r="G154" i="15"/>
  <c r="M154" i="15" s="1"/>
  <c r="I154" i="15"/>
  <c r="K154" i="15"/>
  <c r="O154" i="15"/>
  <c r="Q154" i="15"/>
  <c r="V154" i="15"/>
  <c r="G156" i="15"/>
  <c r="M156" i="15" s="1"/>
  <c r="I156" i="15"/>
  <c r="K156" i="15"/>
  <c r="O156" i="15"/>
  <c r="Q156" i="15"/>
  <c r="V156" i="15"/>
  <c r="G170" i="15"/>
  <c r="M170" i="15" s="1"/>
  <c r="I170" i="15"/>
  <c r="K170" i="15"/>
  <c r="O170" i="15"/>
  <c r="Q170" i="15"/>
  <c r="V170" i="15"/>
  <c r="G184" i="15"/>
  <c r="M184" i="15" s="1"/>
  <c r="I184" i="15"/>
  <c r="K184" i="15"/>
  <c r="O184" i="15"/>
  <c r="Q184" i="15"/>
  <c r="V184" i="15"/>
  <c r="G202" i="15"/>
  <c r="M202" i="15" s="1"/>
  <c r="I202" i="15"/>
  <c r="K202" i="15"/>
  <c r="O202" i="15"/>
  <c r="Q202" i="15"/>
  <c r="V202" i="15"/>
  <c r="G213" i="15"/>
  <c r="M213" i="15" s="1"/>
  <c r="I213" i="15"/>
  <c r="K213" i="15"/>
  <c r="O213" i="15"/>
  <c r="Q213" i="15"/>
  <c r="V213" i="15"/>
  <c r="G216" i="15"/>
  <c r="G215" i="15" s="1"/>
  <c r="I216" i="15"/>
  <c r="I215" i="15" s="1"/>
  <c r="K216" i="15"/>
  <c r="K215" i="15" s="1"/>
  <c r="O216" i="15"/>
  <c r="O215" i="15" s="1"/>
  <c r="Q216" i="15"/>
  <c r="Q215" i="15" s="1"/>
  <c r="V216" i="15"/>
  <c r="V215" i="15" s="1"/>
  <c r="G221" i="15"/>
  <c r="I221" i="15"/>
  <c r="K221" i="15"/>
  <c r="O221" i="15"/>
  <c r="Q221" i="15"/>
  <c r="V221" i="15"/>
  <c r="G229" i="15"/>
  <c r="M229" i="15" s="1"/>
  <c r="I229" i="15"/>
  <c r="K229" i="15"/>
  <c r="O229" i="15"/>
  <c r="O220" i="15" s="1"/>
  <c r="Q229" i="15"/>
  <c r="Q220" i="15" s="1"/>
  <c r="V229" i="15"/>
  <c r="G232" i="15"/>
  <c r="M232" i="15" s="1"/>
  <c r="I232" i="15"/>
  <c r="K232" i="15"/>
  <c r="O232" i="15"/>
  <c r="Q232" i="15"/>
  <c r="V232" i="15"/>
  <c r="G234" i="15"/>
  <c r="I234" i="15"/>
  <c r="K234" i="15"/>
  <c r="M234" i="15"/>
  <c r="O234" i="15"/>
  <c r="Q234" i="15"/>
  <c r="V234" i="15"/>
  <c r="G237" i="15"/>
  <c r="I237" i="15"/>
  <c r="K237" i="15"/>
  <c r="O237" i="15"/>
  <c r="Q237" i="15"/>
  <c r="V237" i="15"/>
  <c r="G240" i="15"/>
  <c r="M240" i="15" s="1"/>
  <c r="I240" i="15"/>
  <c r="K240" i="15"/>
  <c r="O240" i="15"/>
  <c r="Q240" i="15"/>
  <c r="V240" i="15"/>
  <c r="G242" i="15"/>
  <c r="M242" i="15" s="1"/>
  <c r="I242" i="15"/>
  <c r="K242" i="15"/>
  <c r="O242" i="15"/>
  <c r="Q242" i="15"/>
  <c r="V242" i="15"/>
  <c r="G244" i="15"/>
  <c r="M244" i="15" s="1"/>
  <c r="I244" i="15"/>
  <c r="K244" i="15"/>
  <c r="O244" i="15"/>
  <c r="Q244" i="15"/>
  <c r="V244" i="15"/>
  <c r="G246" i="15"/>
  <c r="M246" i="15" s="1"/>
  <c r="I246" i="15"/>
  <c r="K246" i="15"/>
  <c r="O246" i="15"/>
  <c r="Q246" i="15"/>
  <c r="V246" i="15"/>
  <c r="G249" i="15"/>
  <c r="M249" i="15" s="1"/>
  <c r="I249" i="15"/>
  <c r="K249" i="15"/>
  <c r="O249" i="15"/>
  <c r="Q249" i="15"/>
  <c r="V249" i="15"/>
  <c r="G252" i="15"/>
  <c r="M252" i="15" s="1"/>
  <c r="I252" i="15"/>
  <c r="K252" i="15"/>
  <c r="O252" i="15"/>
  <c r="Q252" i="15"/>
  <c r="V252" i="15"/>
  <c r="G254" i="15"/>
  <c r="I254" i="15"/>
  <c r="K254" i="15"/>
  <c r="M254" i="15"/>
  <c r="O254" i="15"/>
  <c r="Q254" i="15"/>
  <c r="V254" i="15"/>
  <c r="G256" i="15"/>
  <c r="I256" i="15"/>
  <c r="K256" i="15"/>
  <c r="M256" i="15"/>
  <c r="O256" i="15"/>
  <c r="Q256" i="15"/>
  <c r="V256" i="15"/>
  <c r="G258" i="15"/>
  <c r="M258" i="15" s="1"/>
  <c r="I258" i="15"/>
  <c r="K258" i="15"/>
  <c r="O258" i="15"/>
  <c r="Q258" i="15"/>
  <c r="V258" i="15"/>
  <c r="G260" i="15"/>
  <c r="M260" i="15" s="1"/>
  <c r="I260" i="15"/>
  <c r="K260" i="15"/>
  <c r="O260" i="15"/>
  <c r="Q260" i="15"/>
  <c r="V260" i="15"/>
  <c r="G262" i="15"/>
  <c r="M262" i="15" s="1"/>
  <c r="I262" i="15"/>
  <c r="K262" i="15"/>
  <c r="O262" i="15"/>
  <c r="Q262" i="15"/>
  <c r="V262" i="15"/>
  <c r="G264" i="15"/>
  <c r="M264" i="15" s="1"/>
  <c r="I264" i="15"/>
  <c r="K264" i="15"/>
  <c r="O264" i="15"/>
  <c r="Q264" i="15"/>
  <c r="V264" i="15"/>
  <c r="G266" i="15"/>
  <c r="M266" i="15" s="1"/>
  <c r="I266" i="15"/>
  <c r="K266" i="15"/>
  <c r="O266" i="15"/>
  <c r="Q266" i="15"/>
  <c r="V266" i="15"/>
  <c r="G268" i="15"/>
  <c r="M268" i="15" s="1"/>
  <c r="I268" i="15"/>
  <c r="K268" i="15"/>
  <c r="O268" i="15"/>
  <c r="Q268" i="15"/>
  <c r="V268" i="15"/>
  <c r="G270" i="15"/>
  <c r="M270" i="15" s="1"/>
  <c r="I270" i="15"/>
  <c r="K270" i="15"/>
  <c r="O270" i="15"/>
  <c r="Q270" i="15"/>
  <c r="V270" i="15"/>
  <c r="G272" i="15"/>
  <c r="M272" i="15" s="1"/>
  <c r="I272" i="15"/>
  <c r="K272" i="15"/>
  <c r="O272" i="15"/>
  <c r="Q272" i="15"/>
  <c r="V272" i="15"/>
  <c r="G274" i="15"/>
  <c r="M274" i="15" s="1"/>
  <c r="I274" i="15"/>
  <c r="K274" i="15"/>
  <c r="O274" i="15"/>
  <c r="Q274" i="15"/>
  <c r="V274" i="15"/>
  <c r="G276" i="15"/>
  <c r="M276" i="15" s="1"/>
  <c r="I276" i="15"/>
  <c r="K276" i="15"/>
  <c r="O276" i="15"/>
  <c r="Q276" i="15"/>
  <c r="V276" i="15"/>
  <c r="G278" i="15"/>
  <c r="M278" i="15" s="1"/>
  <c r="I278" i="15"/>
  <c r="K278" i="15"/>
  <c r="O278" i="15"/>
  <c r="Q278" i="15"/>
  <c r="V278" i="15"/>
  <c r="G280" i="15"/>
  <c r="M280" i="15" s="1"/>
  <c r="I280" i="15"/>
  <c r="K280" i="15"/>
  <c r="O280" i="15"/>
  <c r="Q280" i="15"/>
  <c r="V280" i="15"/>
  <c r="G282" i="15"/>
  <c r="M282" i="15" s="1"/>
  <c r="I282" i="15"/>
  <c r="K282" i="15"/>
  <c r="O282" i="15"/>
  <c r="Q282" i="15"/>
  <c r="V282" i="15"/>
  <c r="G284" i="15"/>
  <c r="M284" i="15" s="1"/>
  <c r="I284" i="15"/>
  <c r="K284" i="15"/>
  <c r="O284" i="15"/>
  <c r="Q284" i="15"/>
  <c r="V284" i="15"/>
  <c r="G286" i="15"/>
  <c r="I286" i="15"/>
  <c r="K286" i="15"/>
  <c r="M286" i="15"/>
  <c r="O286" i="15"/>
  <c r="Q286" i="15"/>
  <c r="V286" i="15"/>
  <c r="G288" i="15"/>
  <c r="M288" i="15" s="1"/>
  <c r="I288" i="15"/>
  <c r="K288" i="15"/>
  <c r="O288" i="15"/>
  <c r="Q288" i="15"/>
  <c r="V288" i="15"/>
  <c r="G290" i="15"/>
  <c r="M290" i="15" s="1"/>
  <c r="I290" i="15"/>
  <c r="K290" i="15"/>
  <c r="O290" i="15"/>
  <c r="Q290" i="15"/>
  <c r="V290" i="15"/>
  <c r="G292" i="15"/>
  <c r="M292" i="15" s="1"/>
  <c r="I292" i="15"/>
  <c r="K292" i="15"/>
  <c r="O292" i="15"/>
  <c r="Q292" i="15"/>
  <c r="V292" i="15"/>
  <c r="G295" i="15"/>
  <c r="M295" i="15" s="1"/>
  <c r="I295" i="15"/>
  <c r="K295" i="15"/>
  <c r="K294" i="15" s="1"/>
  <c r="O295" i="15"/>
  <c r="Q295" i="15"/>
  <c r="V295" i="15"/>
  <c r="V294" i="15" s="1"/>
  <c r="G297" i="15"/>
  <c r="G294" i="15" s="1"/>
  <c r="I297" i="15"/>
  <c r="K297" i="15"/>
  <c r="O297" i="15"/>
  <c r="O294" i="15" s="1"/>
  <c r="Q297" i="15"/>
  <c r="V297" i="15"/>
  <c r="G300" i="15"/>
  <c r="M300" i="15" s="1"/>
  <c r="M299" i="15" s="1"/>
  <c r="I300" i="15"/>
  <c r="I299" i="15" s="1"/>
  <c r="K300" i="15"/>
  <c r="K299" i="15" s="1"/>
  <c r="O300" i="15"/>
  <c r="O299" i="15" s="1"/>
  <c r="Q300" i="15"/>
  <c r="Q299" i="15" s="1"/>
  <c r="V300" i="15"/>
  <c r="V299" i="15" s="1"/>
  <c r="AE302" i="15"/>
  <c r="F46" i="1" s="1"/>
  <c r="G9" i="14"/>
  <c r="M9" i="14" s="1"/>
  <c r="I9" i="14"/>
  <c r="K9" i="14"/>
  <c r="O9" i="14"/>
  <c r="Q9" i="14"/>
  <c r="V9" i="14"/>
  <c r="G11" i="14"/>
  <c r="M11" i="14" s="1"/>
  <c r="I11" i="14"/>
  <c r="K11" i="14"/>
  <c r="O11" i="14"/>
  <c r="Q11" i="14"/>
  <c r="V11" i="14"/>
  <c r="G17" i="14"/>
  <c r="M17" i="14" s="1"/>
  <c r="I17" i="14"/>
  <c r="K17" i="14"/>
  <c r="O17" i="14"/>
  <c r="Q17" i="14"/>
  <c r="V17" i="14"/>
  <c r="G23" i="14"/>
  <c r="I23" i="14"/>
  <c r="K23" i="14"/>
  <c r="O23" i="14"/>
  <c r="Q23" i="14"/>
  <c r="V23" i="14"/>
  <c r="G29" i="14"/>
  <c r="M29" i="14" s="1"/>
  <c r="I29" i="14"/>
  <c r="K29" i="14"/>
  <c r="O29" i="14"/>
  <c r="Q29" i="14"/>
  <c r="V29" i="14"/>
  <c r="G35" i="14"/>
  <c r="I35" i="14"/>
  <c r="K35" i="14"/>
  <c r="M35" i="14"/>
  <c r="O35" i="14"/>
  <c r="Q35" i="14"/>
  <c r="V35" i="14"/>
  <c r="G41" i="14"/>
  <c r="I41" i="14"/>
  <c r="K41" i="14"/>
  <c r="M41" i="14"/>
  <c r="O41" i="14"/>
  <c r="Q41" i="14"/>
  <c r="V41" i="14"/>
  <c r="G47" i="14"/>
  <c r="M47" i="14" s="1"/>
  <c r="I47" i="14"/>
  <c r="K47" i="14"/>
  <c r="O47" i="14"/>
  <c r="Q47" i="14"/>
  <c r="V47" i="14"/>
  <c r="G53" i="14"/>
  <c r="M53" i="14" s="1"/>
  <c r="I53" i="14"/>
  <c r="K53" i="14"/>
  <c r="O53" i="14"/>
  <c r="Q53" i="14"/>
  <c r="V53" i="14"/>
  <c r="G59" i="14"/>
  <c r="M59" i="14" s="1"/>
  <c r="I59" i="14"/>
  <c r="K59" i="14"/>
  <c r="O59" i="14"/>
  <c r="Q59" i="14"/>
  <c r="V59" i="14"/>
  <c r="G65" i="14"/>
  <c r="M65" i="14" s="1"/>
  <c r="I65" i="14"/>
  <c r="K65" i="14"/>
  <c r="O65" i="14"/>
  <c r="Q65" i="14"/>
  <c r="V65" i="14"/>
  <c r="G71" i="14"/>
  <c r="M71" i="14" s="1"/>
  <c r="I71" i="14"/>
  <c r="K71" i="14"/>
  <c r="O71" i="14"/>
  <c r="Q71" i="14"/>
  <c r="V71" i="14"/>
  <c r="G84" i="14"/>
  <c r="M84" i="14" s="1"/>
  <c r="I84" i="14"/>
  <c r="K84" i="14"/>
  <c r="O84" i="14"/>
  <c r="Q84" i="14"/>
  <c r="V84" i="14"/>
  <c r="G97" i="14"/>
  <c r="M97" i="14" s="1"/>
  <c r="I97" i="14"/>
  <c r="K97" i="14"/>
  <c r="O97" i="14"/>
  <c r="Q97" i="14"/>
  <c r="V97" i="14"/>
  <c r="G110" i="14"/>
  <c r="I110" i="14"/>
  <c r="K110" i="14"/>
  <c r="M110" i="14"/>
  <c r="O110" i="14"/>
  <c r="Q110" i="14"/>
  <c r="V110" i="14"/>
  <c r="G123" i="14"/>
  <c r="M123" i="14" s="1"/>
  <c r="I123" i="14"/>
  <c r="K123" i="14"/>
  <c r="O123" i="14"/>
  <c r="Q123" i="14"/>
  <c r="V123" i="14"/>
  <c r="G136" i="14"/>
  <c r="M136" i="14" s="1"/>
  <c r="I136" i="14"/>
  <c r="K136" i="14"/>
  <c r="O136" i="14"/>
  <c r="Q136" i="14"/>
  <c r="V136" i="14"/>
  <c r="G149" i="14"/>
  <c r="M149" i="14" s="1"/>
  <c r="I149" i="14"/>
  <c r="K149" i="14"/>
  <c r="O149" i="14"/>
  <c r="Q149" i="14"/>
  <c r="V149" i="14"/>
  <c r="G162" i="14"/>
  <c r="M162" i="14" s="1"/>
  <c r="I162" i="14"/>
  <c r="K162" i="14"/>
  <c r="O162" i="14"/>
  <c r="Q162" i="14"/>
  <c r="V162" i="14"/>
  <c r="G168" i="14"/>
  <c r="M168" i="14" s="1"/>
  <c r="I168" i="14"/>
  <c r="K168" i="14"/>
  <c r="O168" i="14"/>
  <c r="Q168" i="14"/>
  <c r="V168" i="14"/>
  <c r="G177" i="14"/>
  <c r="M177" i="14" s="1"/>
  <c r="I177" i="14"/>
  <c r="K177" i="14"/>
  <c r="O177" i="14"/>
  <c r="Q177" i="14"/>
  <c r="V177" i="14"/>
  <c r="K179" i="14"/>
  <c r="G180" i="14"/>
  <c r="I180" i="14"/>
  <c r="K180" i="14"/>
  <c r="M180" i="14"/>
  <c r="O180" i="14"/>
  <c r="Q180" i="14"/>
  <c r="V180" i="14"/>
  <c r="V179" i="14" s="1"/>
  <c r="G186" i="14"/>
  <c r="I186" i="14"/>
  <c r="K186" i="14"/>
  <c r="O186" i="14"/>
  <c r="O179" i="14" s="1"/>
  <c r="Q186" i="14"/>
  <c r="V186" i="14"/>
  <c r="G189" i="14"/>
  <c r="M189" i="14" s="1"/>
  <c r="I189" i="14"/>
  <c r="K189" i="14"/>
  <c r="O189" i="14"/>
  <c r="Q189" i="14"/>
  <c r="V189" i="14"/>
  <c r="G191" i="14"/>
  <c r="I191" i="14"/>
  <c r="K191" i="14"/>
  <c r="M191" i="14"/>
  <c r="O191" i="14"/>
  <c r="Q191" i="14"/>
  <c r="V191" i="14"/>
  <c r="G194" i="14"/>
  <c r="M194" i="14" s="1"/>
  <c r="I194" i="14"/>
  <c r="K194" i="14"/>
  <c r="O194" i="14"/>
  <c r="Q194" i="14"/>
  <c r="V194" i="14"/>
  <c r="G196" i="14"/>
  <c r="M196" i="14" s="1"/>
  <c r="I196" i="14"/>
  <c r="K196" i="14"/>
  <c r="O196" i="14"/>
  <c r="Q196" i="14"/>
  <c r="V196" i="14"/>
  <c r="G198" i="14"/>
  <c r="M198" i="14" s="1"/>
  <c r="I198" i="14"/>
  <c r="K198" i="14"/>
  <c r="O198" i="14"/>
  <c r="Q198" i="14"/>
  <c r="V198" i="14"/>
  <c r="G200" i="14"/>
  <c r="M200" i="14" s="1"/>
  <c r="I200" i="14"/>
  <c r="K200" i="14"/>
  <c r="O200" i="14"/>
  <c r="Q200" i="14"/>
  <c r="V200" i="14"/>
  <c r="G204" i="14"/>
  <c r="M204" i="14" s="1"/>
  <c r="I204" i="14"/>
  <c r="K204" i="14"/>
  <c r="O204" i="14"/>
  <c r="Q204" i="14"/>
  <c r="V204" i="14"/>
  <c r="G206" i="14"/>
  <c r="M206" i="14" s="1"/>
  <c r="I206" i="14"/>
  <c r="K206" i="14"/>
  <c r="O206" i="14"/>
  <c r="Q206" i="14"/>
  <c r="V206" i="14"/>
  <c r="G208" i="14"/>
  <c r="M208" i="14" s="1"/>
  <c r="I208" i="14"/>
  <c r="K208" i="14"/>
  <c r="O208" i="14"/>
  <c r="Q208" i="14"/>
  <c r="V208" i="14"/>
  <c r="G210" i="14"/>
  <c r="M210" i="14" s="1"/>
  <c r="I210" i="14"/>
  <c r="K210" i="14"/>
  <c r="O210" i="14"/>
  <c r="Q210" i="14"/>
  <c r="V210" i="14"/>
  <c r="G212" i="14"/>
  <c r="M212" i="14" s="1"/>
  <c r="I212" i="14"/>
  <c r="K212" i="14"/>
  <c r="O212" i="14"/>
  <c r="Q212" i="14"/>
  <c r="V212" i="14"/>
  <c r="G214" i="14"/>
  <c r="M214" i="14" s="1"/>
  <c r="I214" i="14"/>
  <c r="K214" i="14"/>
  <c r="O214" i="14"/>
  <c r="Q214" i="14"/>
  <c r="V214" i="14"/>
  <c r="G216" i="14"/>
  <c r="M216" i="14" s="1"/>
  <c r="I216" i="14"/>
  <c r="K216" i="14"/>
  <c r="O216" i="14"/>
  <c r="Q216" i="14"/>
  <c r="V216" i="14"/>
  <c r="G218" i="14"/>
  <c r="M218" i="14" s="1"/>
  <c r="I218" i="14"/>
  <c r="K218" i="14"/>
  <c r="O218" i="14"/>
  <c r="Q218" i="14"/>
  <c r="V218" i="14"/>
  <c r="G220" i="14"/>
  <c r="M220" i="14" s="1"/>
  <c r="I220" i="14"/>
  <c r="K220" i="14"/>
  <c r="O220" i="14"/>
  <c r="Q220" i="14"/>
  <c r="V220" i="14"/>
  <c r="G222" i="14"/>
  <c r="I222" i="14"/>
  <c r="K222" i="14"/>
  <c r="M222" i="14"/>
  <c r="O222" i="14"/>
  <c r="Q222" i="14"/>
  <c r="V222" i="14"/>
  <c r="G225" i="14"/>
  <c r="M225" i="14" s="1"/>
  <c r="I225" i="14"/>
  <c r="K225" i="14"/>
  <c r="O225" i="14"/>
  <c r="Q225" i="14"/>
  <c r="V225" i="14"/>
  <c r="G227" i="14"/>
  <c r="M227" i="14" s="1"/>
  <c r="I227" i="14"/>
  <c r="K227" i="14"/>
  <c r="O227" i="14"/>
  <c r="Q227" i="14"/>
  <c r="V227" i="14"/>
  <c r="G229" i="14"/>
  <c r="I229" i="14"/>
  <c r="K229" i="14"/>
  <c r="O229" i="14"/>
  <c r="Q229" i="14"/>
  <c r="V229" i="14"/>
  <c r="G231" i="14"/>
  <c r="M231" i="14" s="1"/>
  <c r="I231" i="14"/>
  <c r="K231" i="14"/>
  <c r="O231" i="14"/>
  <c r="Q231" i="14"/>
  <c r="V231" i="14"/>
  <c r="G234" i="14"/>
  <c r="M234" i="14" s="1"/>
  <c r="M233" i="14" s="1"/>
  <c r="I234" i="14"/>
  <c r="I233" i="14" s="1"/>
  <c r="K234" i="14"/>
  <c r="K233" i="14" s="1"/>
  <c r="O234" i="14"/>
  <c r="O233" i="14" s="1"/>
  <c r="Q234" i="14"/>
  <c r="Q233" i="14" s="1"/>
  <c r="V234" i="14"/>
  <c r="V233" i="14" s="1"/>
  <c r="AE236" i="14"/>
  <c r="F45" i="1" s="1"/>
  <c r="G9" i="13"/>
  <c r="M9" i="13" s="1"/>
  <c r="I9" i="13"/>
  <c r="K9" i="13"/>
  <c r="O9" i="13"/>
  <c r="Q9" i="13"/>
  <c r="V9" i="13"/>
  <c r="G11" i="13"/>
  <c r="I11" i="13"/>
  <c r="K11" i="13"/>
  <c r="M11" i="13"/>
  <c r="O11" i="13"/>
  <c r="Q11" i="13"/>
  <c r="V11" i="13"/>
  <c r="G17" i="13"/>
  <c r="M17" i="13" s="1"/>
  <c r="I17" i="13"/>
  <c r="K17" i="13"/>
  <c r="O17" i="13"/>
  <c r="Q17" i="13"/>
  <c r="V17" i="13"/>
  <c r="G23" i="13"/>
  <c r="I23" i="13"/>
  <c r="K23" i="13"/>
  <c r="O23" i="13"/>
  <c r="Q23" i="13"/>
  <c r="V23" i="13"/>
  <c r="G29" i="13"/>
  <c r="M29" i="13" s="1"/>
  <c r="I29" i="13"/>
  <c r="K29" i="13"/>
  <c r="O29" i="13"/>
  <c r="Q29" i="13"/>
  <c r="V29" i="13"/>
  <c r="G35" i="13"/>
  <c r="M35" i="13" s="1"/>
  <c r="I35" i="13"/>
  <c r="K35" i="13"/>
  <c r="O35" i="13"/>
  <c r="Q35" i="13"/>
  <c r="V35" i="13"/>
  <c r="G41" i="13"/>
  <c r="I41" i="13"/>
  <c r="K41" i="13"/>
  <c r="O41" i="13"/>
  <c r="Q41" i="13"/>
  <c r="V41" i="13"/>
  <c r="G47" i="13"/>
  <c r="M47" i="13" s="1"/>
  <c r="I47" i="13"/>
  <c r="K47" i="13"/>
  <c r="O47" i="13"/>
  <c r="Q47" i="13"/>
  <c r="V47" i="13"/>
  <c r="G53" i="13"/>
  <c r="M53" i="13" s="1"/>
  <c r="I53" i="13"/>
  <c r="K53" i="13"/>
  <c r="O53" i="13"/>
  <c r="Q53" i="13"/>
  <c r="V53" i="13"/>
  <c r="G59" i="13"/>
  <c r="M59" i="13" s="1"/>
  <c r="I59" i="13"/>
  <c r="K59" i="13"/>
  <c r="O59" i="13"/>
  <c r="Q59" i="13"/>
  <c r="V59" i="13"/>
  <c r="G65" i="13"/>
  <c r="M65" i="13" s="1"/>
  <c r="I65" i="13"/>
  <c r="K65" i="13"/>
  <c r="O65" i="13"/>
  <c r="Q65" i="13"/>
  <c r="V65" i="13"/>
  <c r="G73" i="13"/>
  <c r="M73" i="13" s="1"/>
  <c r="I73" i="13"/>
  <c r="K73" i="13"/>
  <c r="O73" i="13"/>
  <c r="Q73" i="13"/>
  <c r="V73" i="13"/>
  <c r="G81" i="13"/>
  <c r="M81" i="13" s="1"/>
  <c r="I81" i="13"/>
  <c r="K81" i="13"/>
  <c r="O81" i="13"/>
  <c r="Q81" i="13"/>
  <c r="V81" i="13"/>
  <c r="G89" i="13"/>
  <c r="M89" i="13" s="1"/>
  <c r="I89" i="13"/>
  <c r="K89" i="13"/>
  <c r="O89" i="13"/>
  <c r="Q89" i="13"/>
  <c r="V89" i="13"/>
  <c r="G97" i="13"/>
  <c r="I97" i="13"/>
  <c r="K97" i="13"/>
  <c r="M97" i="13"/>
  <c r="O97" i="13"/>
  <c r="Q97" i="13"/>
  <c r="V97" i="13"/>
  <c r="G105" i="13"/>
  <c r="M105" i="13" s="1"/>
  <c r="I105" i="13"/>
  <c r="K105" i="13"/>
  <c r="O105" i="13"/>
  <c r="Q105" i="13"/>
  <c r="V105" i="13"/>
  <c r="G113" i="13"/>
  <c r="I113" i="13"/>
  <c r="K113" i="13"/>
  <c r="M113" i="13"/>
  <c r="O113" i="13"/>
  <c r="Q113" i="13"/>
  <c r="V113" i="13"/>
  <c r="G119" i="13"/>
  <c r="M119" i="13" s="1"/>
  <c r="I119" i="13"/>
  <c r="K119" i="13"/>
  <c r="O119" i="13"/>
  <c r="Q119" i="13"/>
  <c r="V119" i="13"/>
  <c r="G128" i="13"/>
  <c r="M128" i="13" s="1"/>
  <c r="I128" i="13"/>
  <c r="K128" i="13"/>
  <c r="O128" i="13"/>
  <c r="Q128" i="13"/>
  <c r="V128" i="13"/>
  <c r="G136" i="13"/>
  <c r="M136" i="13" s="1"/>
  <c r="I136" i="13"/>
  <c r="K136" i="13"/>
  <c r="O136" i="13"/>
  <c r="Q136" i="13"/>
  <c r="V136" i="13"/>
  <c r="G139" i="13"/>
  <c r="M139" i="13" s="1"/>
  <c r="I139" i="13"/>
  <c r="I138" i="13" s="1"/>
  <c r="K139" i="13"/>
  <c r="K138" i="13" s="1"/>
  <c r="O139" i="13"/>
  <c r="Q139" i="13"/>
  <c r="V139" i="13"/>
  <c r="G145" i="13"/>
  <c r="M145" i="13" s="1"/>
  <c r="I145" i="13"/>
  <c r="K145" i="13"/>
  <c r="O145" i="13"/>
  <c r="Q145" i="13"/>
  <c r="V145" i="13"/>
  <c r="G148" i="13"/>
  <c r="M148" i="13" s="1"/>
  <c r="I148" i="13"/>
  <c r="K148" i="13"/>
  <c r="O148" i="13"/>
  <c r="Q148" i="13"/>
  <c r="V148" i="13"/>
  <c r="G152" i="13"/>
  <c r="M152" i="13" s="1"/>
  <c r="I152" i="13"/>
  <c r="K152" i="13"/>
  <c r="O152" i="13"/>
  <c r="Q152" i="13"/>
  <c r="V152" i="13"/>
  <c r="G158" i="13"/>
  <c r="I158" i="13"/>
  <c r="K158" i="13"/>
  <c r="M158" i="13"/>
  <c r="O158" i="13"/>
  <c r="Q158" i="13"/>
  <c r="V158" i="13"/>
  <c r="G160" i="13"/>
  <c r="I160" i="13"/>
  <c r="K160" i="13"/>
  <c r="O160" i="13"/>
  <c r="Q160" i="13"/>
  <c r="V160" i="13"/>
  <c r="G162" i="13"/>
  <c r="M162" i="13" s="1"/>
  <c r="I162" i="13"/>
  <c r="K162" i="13"/>
  <c r="O162" i="13"/>
  <c r="Q162" i="13"/>
  <c r="V162" i="13"/>
  <c r="G164" i="13"/>
  <c r="M164" i="13" s="1"/>
  <c r="I164" i="13"/>
  <c r="K164" i="13"/>
  <c r="O164" i="13"/>
  <c r="Q164" i="13"/>
  <c r="V164" i="13"/>
  <c r="G166" i="13"/>
  <c r="M166" i="13" s="1"/>
  <c r="I166" i="13"/>
  <c r="K166" i="13"/>
  <c r="O166" i="13"/>
  <c r="Q166" i="13"/>
  <c r="V166" i="13"/>
  <c r="G168" i="13"/>
  <c r="M168" i="13" s="1"/>
  <c r="I168" i="13"/>
  <c r="K168" i="13"/>
  <c r="O168" i="13"/>
  <c r="Q168" i="13"/>
  <c r="V168" i="13"/>
  <c r="G170" i="13"/>
  <c r="M170" i="13" s="1"/>
  <c r="I170" i="13"/>
  <c r="K170" i="13"/>
  <c r="O170" i="13"/>
  <c r="Q170" i="13"/>
  <c r="V170" i="13"/>
  <c r="G172" i="13"/>
  <c r="M172" i="13" s="1"/>
  <c r="I172" i="13"/>
  <c r="K172" i="13"/>
  <c r="O172" i="13"/>
  <c r="Q172" i="13"/>
  <c r="V172" i="13"/>
  <c r="G177" i="13"/>
  <c r="M177" i="13" s="1"/>
  <c r="I177" i="13"/>
  <c r="K177" i="13"/>
  <c r="O177" i="13"/>
  <c r="Q177" i="13"/>
  <c r="V177" i="13"/>
  <c r="G179" i="13"/>
  <c r="M179" i="13" s="1"/>
  <c r="I179" i="13"/>
  <c r="K179" i="13"/>
  <c r="O179" i="13"/>
  <c r="Q179" i="13"/>
  <c r="V179" i="13"/>
  <c r="G181" i="13"/>
  <c r="M181" i="13" s="1"/>
  <c r="I181" i="13"/>
  <c r="K181" i="13"/>
  <c r="O181" i="13"/>
  <c r="Q181" i="13"/>
  <c r="V181" i="13"/>
  <c r="G183" i="13"/>
  <c r="M183" i="13" s="1"/>
  <c r="I183" i="13"/>
  <c r="K183" i="13"/>
  <c r="O183" i="13"/>
  <c r="Q183" i="13"/>
  <c r="V183" i="13"/>
  <c r="G185" i="13"/>
  <c r="M185" i="13" s="1"/>
  <c r="I185" i="13"/>
  <c r="K185" i="13"/>
  <c r="O185" i="13"/>
  <c r="Q185" i="13"/>
  <c r="V185" i="13"/>
  <c r="G187" i="13"/>
  <c r="M187" i="13" s="1"/>
  <c r="I187" i="13"/>
  <c r="K187" i="13"/>
  <c r="O187" i="13"/>
  <c r="Q187" i="13"/>
  <c r="V187" i="13"/>
  <c r="G189" i="13"/>
  <c r="M189" i="13" s="1"/>
  <c r="I189" i="13"/>
  <c r="K189" i="13"/>
  <c r="O189" i="13"/>
  <c r="Q189" i="13"/>
  <c r="V189" i="13"/>
  <c r="G191" i="13"/>
  <c r="M191" i="13" s="1"/>
  <c r="I191" i="13"/>
  <c r="K191" i="13"/>
  <c r="O191" i="13"/>
  <c r="Q191" i="13"/>
  <c r="V191" i="13"/>
  <c r="G195" i="13"/>
  <c r="M195" i="13" s="1"/>
  <c r="I195" i="13"/>
  <c r="K195" i="13"/>
  <c r="O195" i="13"/>
  <c r="Q195" i="13"/>
  <c r="V195" i="13"/>
  <c r="G197" i="13"/>
  <c r="M197" i="13" s="1"/>
  <c r="I197" i="13"/>
  <c r="K197" i="13"/>
  <c r="O197" i="13"/>
  <c r="Q197" i="13"/>
  <c r="V197" i="13"/>
  <c r="G200" i="13"/>
  <c r="M200" i="13" s="1"/>
  <c r="I200" i="13"/>
  <c r="K200" i="13"/>
  <c r="O200" i="13"/>
  <c r="Q200" i="13"/>
  <c r="V200" i="13"/>
  <c r="G203" i="13"/>
  <c r="M203" i="13" s="1"/>
  <c r="I203" i="13"/>
  <c r="K203" i="13"/>
  <c r="O203" i="13"/>
  <c r="Q203" i="13"/>
  <c r="V203" i="13"/>
  <c r="G205" i="13"/>
  <c r="M205" i="13" s="1"/>
  <c r="I205" i="13"/>
  <c r="K205" i="13"/>
  <c r="O205" i="13"/>
  <c r="Q205" i="13"/>
  <c r="V205" i="13"/>
  <c r="G207" i="13"/>
  <c r="M207" i="13" s="1"/>
  <c r="I207" i="13"/>
  <c r="K207" i="13"/>
  <c r="O207" i="13"/>
  <c r="Q207" i="13"/>
  <c r="V207" i="13"/>
  <c r="G209" i="13"/>
  <c r="M209" i="13" s="1"/>
  <c r="I209" i="13"/>
  <c r="K209" i="13"/>
  <c r="O209" i="13"/>
  <c r="Q209" i="13"/>
  <c r="V209" i="13"/>
  <c r="G211" i="13"/>
  <c r="M211" i="13" s="1"/>
  <c r="I211" i="13"/>
  <c r="K211" i="13"/>
  <c r="O211" i="13"/>
  <c r="Q211" i="13"/>
  <c r="V211" i="13"/>
  <c r="G213" i="13"/>
  <c r="I213" i="13"/>
  <c r="K213" i="13"/>
  <c r="M213" i="13"/>
  <c r="O213" i="13"/>
  <c r="Q213" i="13"/>
  <c r="V213" i="13"/>
  <c r="G215" i="13"/>
  <c r="M215" i="13" s="1"/>
  <c r="I215" i="13"/>
  <c r="K215" i="13"/>
  <c r="O215" i="13"/>
  <c r="Q215" i="13"/>
  <c r="V215" i="13"/>
  <c r="G217" i="13"/>
  <c r="M217" i="13" s="1"/>
  <c r="I217" i="13"/>
  <c r="K217" i="13"/>
  <c r="O217" i="13"/>
  <c r="Q217" i="13"/>
  <c r="V217" i="13"/>
  <c r="G221" i="13"/>
  <c r="I221" i="13"/>
  <c r="K221" i="13"/>
  <c r="M221" i="13"/>
  <c r="O221" i="13"/>
  <c r="Q221" i="13"/>
  <c r="V221" i="13"/>
  <c r="G223" i="13"/>
  <c r="M223" i="13" s="1"/>
  <c r="I223" i="13"/>
  <c r="K223" i="13"/>
  <c r="O223" i="13"/>
  <c r="Q223" i="13"/>
  <c r="V223" i="13"/>
  <c r="G225" i="13"/>
  <c r="M225" i="13" s="1"/>
  <c r="I225" i="13"/>
  <c r="K225" i="13"/>
  <c r="O225" i="13"/>
  <c r="Q225" i="13"/>
  <c r="V225" i="13"/>
  <c r="G227" i="13"/>
  <c r="M227" i="13" s="1"/>
  <c r="I227" i="13"/>
  <c r="K227" i="13"/>
  <c r="O227" i="13"/>
  <c r="Q227" i="13"/>
  <c r="V227" i="13"/>
  <c r="G229" i="13"/>
  <c r="M229" i="13" s="1"/>
  <c r="I229" i="13"/>
  <c r="K229" i="13"/>
  <c r="O229" i="13"/>
  <c r="Q229" i="13"/>
  <c r="V229" i="13"/>
  <c r="G231" i="13"/>
  <c r="M231" i="13" s="1"/>
  <c r="I231" i="13"/>
  <c r="K231" i="13"/>
  <c r="O231" i="13"/>
  <c r="Q231" i="13"/>
  <c r="V231" i="13"/>
  <c r="G233" i="13"/>
  <c r="M233" i="13" s="1"/>
  <c r="I233" i="13"/>
  <c r="K233" i="13"/>
  <c r="O233" i="13"/>
  <c r="Q233" i="13"/>
  <c r="V233" i="13"/>
  <c r="G235" i="13"/>
  <c r="I235" i="13"/>
  <c r="K235" i="13"/>
  <c r="M235" i="13"/>
  <c r="O235" i="13"/>
  <c r="Q235" i="13"/>
  <c r="V235" i="13"/>
  <c r="G237" i="13"/>
  <c r="M237" i="13" s="1"/>
  <c r="I237" i="13"/>
  <c r="K237" i="13"/>
  <c r="O237" i="13"/>
  <c r="Q237" i="13"/>
  <c r="V237" i="13"/>
  <c r="G239" i="13"/>
  <c r="M239" i="13" s="1"/>
  <c r="I239" i="13"/>
  <c r="K239" i="13"/>
  <c r="O239" i="13"/>
  <c r="Q239" i="13"/>
  <c r="V239" i="13"/>
  <c r="G241" i="13"/>
  <c r="M241" i="13" s="1"/>
  <c r="I241" i="13"/>
  <c r="K241" i="13"/>
  <c r="O241" i="13"/>
  <c r="Q241" i="13"/>
  <c r="V241" i="13"/>
  <c r="G243" i="13"/>
  <c r="M243" i="13" s="1"/>
  <c r="I243" i="13"/>
  <c r="K243" i="13"/>
  <c r="O243" i="13"/>
  <c r="Q243" i="13"/>
  <c r="V243" i="13"/>
  <c r="G246" i="13"/>
  <c r="M246" i="13" s="1"/>
  <c r="I246" i="13"/>
  <c r="K246" i="13"/>
  <c r="O246" i="13"/>
  <c r="Q246" i="13"/>
  <c r="V246" i="13"/>
  <c r="G248" i="13"/>
  <c r="M248" i="13" s="1"/>
  <c r="I248" i="13"/>
  <c r="K248" i="13"/>
  <c r="O248" i="13"/>
  <c r="Q248" i="13"/>
  <c r="V248" i="13"/>
  <c r="G250" i="13"/>
  <c r="M250" i="13" s="1"/>
  <c r="I250" i="13"/>
  <c r="K250" i="13"/>
  <c r="O250" i="13"/>
  <c r="Q250" i="13"/>
  <c r="V250" i="13"/>
  <c r="G252" i="13"/>
  <c r="M252" i="13" s="1"/>
  <c r="I252" i="13"/>
  <c r="K252" i="13"/>
  <c r="O252" i="13"/>
  <c r="Q252" i="13"/>
  <c r="V252" i="13"/>
  <c r="G254" i="13"/>
  <c r="I254" i="13"/>
  <c r="K254" i="13"/>
  <c r="M254" i="13"/>
  <c r="O254" i="13"/>
  <c r="Q254" i="13"/>
  <c r="V254" i="13"/>
  <c r="G256" i="13"/>
  <c r="I256" i="13"/>
  <c r="K256" i="13"/>
  <c r="M256" i="13"/>
  <c r="O256" i="13"/>
  <c r="Q256" i="13"/>
  <c r="V256" i="13"/>
  <c r="G258" i="13"/>
  <c r="M258" i="13" s="1"/>
  <c r="I258" i="13"/>
  <c r="K258" i="13"/>
  <c r="O258" i="13"/>
  <c r="Q258" i="13"/>
  <c r="V258" i="13"/>
  <c r="G260" i="13"/>
  <c r="M260" i="13" s="1"/>
  <c r="I260" i="13"/>
  <c r="K260" i="13"/>
  <c r="O260" i="13"/>
  <c r="Q260" i="13"/>
  <c r="V260" i="13"/>
  <c r="G262" i="13"/>
  <c r="M262" i="13" s="1"/>
  <c r="I262" i="13"/>
  <c r="K262" i="13"/>
  <c r="O262" i="13"/>
  <c r="Q262" i="13"/>
  <c r="V262" i="13"/>
  <c r="G264" i="13"/>
  <c r="M264" i="13" s="1"/>
  <c r="I264" i="13"/>
  <c r="K264" i="13"/>
  <c r="O264" i="13"/>
  <c r="Q264" i="13"/>
  <c r="V264" i="13"/>
  <c r="G266" i="13"/>
  <c r="M266" i="13" s="1"/>
  <c r="I266" i="13"/>
  <c r="K266" i="13"/>
  <c r="O266" i="13"/>
  <c r="Q266" i="13"/>
  <c r="V266" i="13"/>
  <c r="G268" i="13"/>
  <c r="M268" i="13" s="1"/>
  <c r="I268" i="13"/>
  <c r="K268" i="13"/>
  <c r="O268" i="13"/>
  <c r="Q268" i="13"/>
  <c r="V268" i="13"/>
  <c r="G271" i="13"/>
  <c r="I271" i="13"/>
  <c r="I270" i="13" s="1"/>
  <c r="K271" i="13"/>
  <c r="K270" i="13" s="1"/>
  <c r="O271" i="13"/>
  <c r="O270" i="13" s="1"/>
  <c r="Q271" i="13"/>
  <c r="Q270" i="13" s="1"/>
  <c r="V271" i="13"/>
  <c r="V270" i="13" s="1"/>
  <c r="AE273" i="13"/>
  <c r="AZ67" i="1"/>
  <c r="AZ65" i="1"/>
  <c r="AZ63" i="1"/>
  <c r="AZ62" i="1"/>
  <c r="AZ61" i="1"/>
  <c r="AZ60" i="1"/>
  <c r="O14" i="20" l="1"/>
  <c r="G55" i="1"/>
  <c r="H55" i="1" s="1"/>
  <c r="I55" i="1" s="1"/>
  <c r="G179" i="14"/>
  <c r="I179" i="14"/>
  <c r="O215" i="16"/>
  <c r="G8" i="19"/>
  <c r="G12" i="19" s="1"/>
  <c r="F56" i="1"/>
  <c r="O138" i="13"/>
  <c r="I76" i="1"/>
  <c r="K220" i="15"/>
  <c r="I294" i="15"/>
  <c r="V220" i="15"/>
  <c r="V138" i="13"/>
  <c r="I82" i="1"/>
  <c r="Q179" i="14"/>
  <c r="I220" i="15"/>
  <c r="O135" i="16"/>
  <c r="G270" i="13"/>
  <c r="M271" i="13"/>
  <c r="M270" i="13" s="1"/>
  <c r="I85" i="1"/>
  <c r="O180" i="16"/>
  <c r="G147" i="16"/>
  <c r="M148" i="16"/>
  <c r="M147" i="16" s="1"/>
  <c r="M9" i="18"/>
  <c r="M8" i="18" s="1"/>
  <c r="AF12" i="18"/>
  <c r="V147" i="13"/>
  <c r="G138" i="13"/>
  <c r="I188" i="14"/>
  <c r="K188" i="14"/>
  <c r="V8" i="14"/>
  <c r="G220" i="15"/>
  <c r="M221" i="15"/>
  <c r="M220" i="15" s="1"/>
  <c r="Q151" i="16"/>
  <c r="O8" i="20"/>
  <c r="O147" i="13"/>
  <c r="Q147" i="13"/>
  <c r="Q138" i="13"/>
  <c r="O8" i="13"/>
  <c r="V8" i="13"/>
  <c r="O8" i="14"/>
  <c r="Q8" i="14"/>
  <c r="V8" i="15"/>
  <c r="K215" i="16"/>
  <c r="G8" i="18"/>
  <c r="G12" i="18" s="1"/>
  <c r="M237" i="15"/>
  <c r="G231" i="15"/>
  <c r="I231" i="15"/>
  <c r="Q135" i="16"/>
  <c r="I75" i="1"/>
  <c r="M138" i="13"/>
  <c r="O188" i="14"/>
  <c r="G8" i="15"/>
  <c r="O151" i="16"/>
  <c r="I81" i="1"/>
  <c r="Q8" i="13"/>
  <c r="Q8" i="15"/>
  <c r="F49" i="1"/>
  <c r="F48" i="1"/>
  <c r="I215" i="16"/>
  <c r="K151" i="16"/>
  <c r="G50" i="1"/>
  <c r="H50" i="1" s="1"/>
  <c r="I50" i="1" s="1"/>
  <c r="G51" i="1"/>
  <c r="H51" i="1" s="1"/>
  <c r="I51" i="1" s="1"/>
  <c r="I8" i="20"/>
  <c r="F44" i="1"/>
  <c r="F53" i="1"/>
  <c r="F43" i="1"/>
  <c r="F42" i="1"/>
  <c r="M41" i="13"/>
  <c r="AF273" i="13"/>
  <c r="G233" i="14"/>
  <c r="AF236" i="14"/>
  <c r="Q294" i="15"/>
  <c r="K231" i="15"/>
  <c r="V180" i="16"/>
  <c r="O8" i="16"/>
  <c r="M9" i="17"/>
  <c r="M8" i="17" s="1"/>
  <c r="G8" i="17"/>
  <c r="K8" i="16"/>
  <c r="Q14" i="20"/>
  <c r="V8" i="20"/>
  <c r="F47" i="1"/>
  <c r="G8" i="13"/>
  <c r="K8" i="13"/>
  <c r="O8" i="15"/>
  <c r="I180" i="16"/>
  <c r="K180" i="16"/>
  <c r="G8" i="16"/>
  <c r="I8" i="16"/>
  <c r="Q8" i="20"/>
  <c r="F54" i="1"/>
  <c r="H54" i="1" s="1"/>
  <c r="I54" i="1" s="1"/>
  <c r="I78" i="1"/>
  <c r="G147" i="13"/>
  <c r="K147" i="13"/>
  <c r="I8" i="13"/>
  <c r="Q188" i="14"/>
  <c r="G8" i="14"/>
  <c r="K8" i="14"/>
  <c r="O231" i="15"/>
  <c r="V231" i="15"/>
  <c r="K8" i="15"/>
  <c r="Q215" i="16"/>
  <c r="V215" i="16"/>
  <c r="AF220" i="16"/>
  <c r="I151" i="16"/>
  <c r="I135" i="16"/>
  <c r="V8" i="16"/>
  <c r="V14" i="20"/>
  <c r="G14" i="20"/>
  <c r="I91" i="1" s="1"/>
  <c r="I20" i="1" s="1"/>
  <c r="I14" i="20"/>
  <c r="I147" i="13"/>
  <c r="V188" i="14"/>
  <c r="I8" i="14"/>
  <c r="Q231" i="15"/>
  <c r="I8" i="15"/>
  <c r="Q180" i="16"/>
  <c r="G180" i="16"/>
  <c r="I88" i="1" s="1"/>
  <c r="V151" i="16"/>
  <c r="V135" i="16"/>
  <c r="Q8" i="16"/>
  <c r="G8" i="20"/>
  <c r="K8" i="20"/>
  <c r="M17" i="20"/>
  <c r="M14" i="20" s="1"/>
  <c r="M12" i="20"/>
  <c r="M8" i="20" s="1"/>
  <c r="AF21" i="20"/>
  <c r="M135" i="16"/>
  <c r="M215" i="16"/>
  <c r="M151" i="16"/>
  <c r="G215" i="16"/>
  <c r="M181" i="16"/>
  <c r="M180" i="16" s="1"/>
  <c r="G151" i="16"/>
  <c r="M209" i="16"/>
  <c r="M12" i="16"/>
  <c r="M8" i="16" s="1"/>
  <c r="M231" i="15"/>
  <c r="G299" i="15"/>
  <c r="M297" i="15"/>
  <c r="M294" i="15" s="1"/>
  <c r="M216" i="15"/>
  <c r="M215" i="15" s="1"/>
  <c r="M9" i="15"/>
  <c r="M8" i="15" s="1"/>
  <c r="AF302" i="15"/>
  <c r="M229" i="14"/>
  <c r="M188" i="14" s="1"/>
  <c r="G188" i="14"/>
  <c r="M186" i="14"/>
  <c r="M179" i="14" s="1"/>
  <c r="M23" i="14"/>
  <c r="M8" i="14" s="1"/>
  <c r="M160" i="13"/>
  <c r="M147" i="13" s="1"/>
  <c r="M23" i="13"/>
  <c r="M8" i="13" s="1"/>
  <c r="I84" i="1"/>
  <c r="I17" i="1" s="1"/>
  <c r="I80" i="1"/>
  <c r="J28" i="1"/>
  <c r="J26" i="1"/>
  <c r="G38" i="1"/>
  <c r="F38" i="1"/>
  <c r="J23" i="1"/>
  <c r="J24" i="1"/>
  <c r="J25" i="1"/>
  <c r="J27" i="1"/>
  <c r="E24" i="1"/>
  <c r="E26" i="1"/>
  <c r="G302" i="15" l="1"/>
  <c r="I87" i="1"/>
  <c r="I74" i="1"/>
  <c r="I90" i="1"/>
  <c r="I19" i="1" s="1"/>
  <c r="G21" i="20"/>
  <c r="G42" i="1"/>
  <c r="H42" i="1" s="1"/>
  <c r="I42" i="1" s="1"/>
  <c r="G43" i="1"/>
  <c r="G236" i="14"/>
  <c r="H43" i="1"/>
  <c r="I43" i="1" s="1"/>
  <c r="G57" i="1"/>
  <c r="H57" i="1" s="1"/>
  <c r="I57" i="1" s="1"/>
  <c r="G56" i="1"/>
  <c r="H56" i="1" s="1"/>
  <c r="I56" i="1" s="1"/>
  <c r="H39" i="1"/>
  <c r="H58" i="1" s="1"/>
  <c r="H41" i="1"/>
  <c r="I41" i="1" s="1"/>
  <c r="H40" i="1"/>
  <c r="I40" i="1" s="1"/>
  <c r="I83" i="1"/>
  <c r="F58" i="1"/>
  <c r="G53" i="1"/>
  <c r="H53" i="1" s="1"/>
  <c r="I53" i="1" s="1"/>
  <c r="G52" i="1"/>
  <c r="H52" i="1" s="1"/>
  <c r="I52" i="1" s="1"/>
  <c r="G47" i="1"/>
  <c r="H47" i="1" s="1"/>
  <c r="I47" i="1" s="1"/>
  <c r="G46" i="1"/>
  <c r="H46" i="1" s="1"/>
  <c r="I46" i="1" s="1"/>
  <c r="G273" i="13"/>
  <c r="G12" i="17"/>
  <c r="I86" i="1"/>
  <c r="I18" i="1" s="1"/>
  <c r="G44" i="1"/>
  <c r="H44" i="1" s="1"/>
  <c r="I44" i="1" s="1"/>
  <c r="G45" i="1"/>
  <c r="H45" i="1" s="1"/>
  <c r="I45" i="1" s="1"/>
  <c r="I89" i="1"/>
  <c r="I77" i="1"/>
  <c r="G48" i="1"/>
  <c r="H48" i="1" s="1"/>
  <c r="I48" i="1" s="1"/>
  <c r="G49" i="1"/>
  <c r="H49" i="1" s="1"/>
  <c r="I49" i="1" s="1"/>
  <c r="I79" i="1"/>
  <c r="G220" i="16"/>
  <c r="I73" i="1"/>
  <c r="G23" i="1" l="1"/>
  <c r="I92" i="1"/>
  <c r="I16" i="1"/>
  <c r="I21" i="1" s="1"/>
  <c r="G58" i="1"/>
  <c r="G25" i="1" s="1"/>
  <c r="A25" i="1" s="1"/>
  <c r="I39" i="1"/>
  <c r="I58" i="1" s="1"/>
  <c r="G28" i="1" l="1"/>
  <c r="A23" i="1"/>
  <c r="G26" i="1"/>
  <c r="A26" i="1"/>
  <c r="J55" i="1"/>
  <c r="J42" i="1"/>
  <c r="J41" i="1"/>
  <c r="J49" i="1"/>
  <c r="J39" i="1"/>
  <c r="J58" i="1" s="1"/>
  <c r="J44" i="1"/>
  <c r="J45" i="1"/>
  <c r="J46" i="1"/>
  <c r="J51" i="1"/>
  <c r="J56" i="1"/>
  <c r="J54" i="1"/>
  <c r="J57" i="1"/>
  <c r="J47" i="1"/>
  <c r="J52" i="1"/>
  <c r="J50" i="1"/>
  <c r="J53" i="1"/>
  <c r="J43" i="1"/>
  <c r="J48" i="1"/>
  <c r="J40" i="1"/>
  <c r="J91" i="1"/>
  <c r="J84" i="1"/>
  <c r="J75" i="1"/>
  <c r="J89" i="1"/>
  <c r="J76" i="1"/>
  <c r="J86" i="1"/>
  <c r="J79" i="1"/>
  <c r="J80" i="1"/>
  <c r="J74" i="1"/>
  <c r="J85" i="1"/>
  <c r="J73" i="1"/>
  <c r="J88" i="1"/>
  <c r="J81" i="1"/>
  <c r="J77" i="1"/>
  <c r="J90" i="1"/>
  <c r="J83" i="1"/>
  <c r="J82" i="1"/>
  <c r="J78" i="1"/>
  <c r="J87" i="1"/>
  <c r="G24" i="1" l="1"/>
  <c r="A27" i="1" s="1"/>
  <c r="A24" i="1"/>
  <c r="J92" i="1"/>
  <c r="A29" i="1" l="1"/>
  <c r="G29" i="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C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C00-000002000000}">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A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A00-000002000000}">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B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B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<sst xmlns="http://schemas.openxmlformats.org/spreadsheetml/2006/main" count="6374" uniqueCount="1324">
  <si>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</si>
  <si>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</si>
  <si>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</si>
  <si>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</si>
  <si>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</si>
  <si>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</si>
  <si>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</si>
  <si>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</si>
  <si>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</si>
  <si>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</si>
  <si>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</si>
  <si>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</si>
  <si>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</si>
  <si>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</si>
  <si>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</si>
  <si>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</si>
  <si>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</si>
  <si>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</si>
  <si>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</si>
  <si>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</si>
  <si>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</si>
  <si>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</si>
  <si>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</si>
  <si>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</si>
  <si>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</si>
  <si>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</si>
  <si>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</si>
  <si>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</si>
  <si>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</si>
  <si>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</si>
  <si>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</si>
  <si>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</si>
  <si>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</si>
  <si>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</si>
  <si>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</si>
  <si>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</si>
  <si>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</si>
  <si>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</si>
  <si>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</si>
  <si>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</si>
  <si>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</si>
  <si>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</si>
  <si>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</si>
  <si>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 xml:space="preserve"> </t>
  </si>
  <si>
    <t>A07</t>
  </si>
  <si>
    <t>ZTV pro RD  PELHŘIMOV - SKRÝŠOV</t>
  </si>
  <si>
    <t>Město Pelhřimov</t>
  </si>
  <si>
    <t>Masarykovo náměstí 1</t>
  </si>
  <si>
    <t>Pelhřimov</t>
  </si>
  <si>
    <t>39301</t>
  </si>
  <si>
    <t>00248801</t>
  </si>
  <si>
    <t>CZ00248801</t>
  </si>
  <si>
    <t xml:space="preserve">Studio A s.r.o. Pelhřimov </t>
  </si>
  <si>
    <t>Stavba</t>
  </si>
  <si>
    <t>SO 100</t>
  </si>
  <si>
    <t>Komunikace</t>
  </si>
  <si>
    <t>122019</t>
  </si>
  <si>
    <t>Kontrolní rozpočet</t>
  </si>
  <si>
    <t>SO 200</t>
  </si>
  <si>
    <t>Vodovod</t>
  </si>
  <si>
    <t>SO 300</t>
  </si>
  <si>
    <t>Kanalizace splašková</t>
  </si>
  <si>
    <t>SO 400</t>
  </si>
  <si>
    <t>Kanalizace dešťová</t>
  </si>
  <si>
    <t>SO 500</t>
  </si>
  <si>
    <t>STL plynovod</t>
  </si>
  <si>
    <t>SO 600</t>
  </si>
  <si>
    <t>Veřejné osvětlení</t>
  </si>
  <si>
    <t>SO 700</t>
  </si>
  <si>
    <t>Sdělovací rozvody</t>
  </si>
  <si>
    <t>SO 900</t>
  </si>
  <si>
    <t xml:space="preserve">Sadové úpravy </t>
  </si>
  <si>
    <t>VO</t>
  </si>
  <si>
    <t>Vedlejší a ostatní náklady</t>
  </si>
  <si>
    <t>Celkem za stavbu</t>
  </si>
  <si>
    <t>CZK</t>
  </si>
  <si>
    <t>#POPS</t>
  </si>
  <si>
    <t>Soupis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</si>
  <si>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</si>
  <si>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2019/II</t>
  </si>
  <si>
    <t>Rozpočet byl vypracován podle vyhl.č.169/2016 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</si>
  <si>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</si>
  <si>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</si>
  <si>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</si>
  <si>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</si>
  <si>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</si>
  <si>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</si>
  <si>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18</t>
  </si>
  <si>
    <t>Povrchové úpravy terénu</t>
  </si>
  <si>
    <t>2</t>
  </si>
  <si>
    <t>Základy a zvláštní zakládání</t>
  </si>
  <si>
    <t>3</t>
  </si>
  <si>
    <t>Svislé a kompletní konstrukce</t>
  </si>
  <si>
    <t>4</t>
  </si>
  <si>
    <t>Vodorovné konstrukce</t>
  </si>
  <si>
    <t>5</t>
  </si>
  <si>
    <t>8</t>
  </si>
  <si>
    <t>Trubní vedení</t>
  </si>
  <si>
    <t>91</t>
  </si>
  <si>
    <t>Doplňující práce na komunikaci</t>
  </si>
  <si>
    <t>93</t>
  </si>
  <si>
    <t>Dokončovací práce inženýrských staveb</t>
  </si>
  <si>
    <t>96</t>
  </si>
  <si>
    <t>Bourání konstrukcí</t>
  </si>
  <si>
    <t>99</t>
  </si>
  <si>
    <t>Staveništní přesun hmot</t>
  </si>
  <si>
    <t>762</t>
  </si>
  <si>
    <t>Konstrukce tesařské</t>
  </si>
  <si>
    <t>783</t>
  </si>
  <si>
    <t>Nátěry</t>
  </si>
  <si>
    <t>M21</t>
  </si>
  <si>
    <t>Elektromontáže</t>
  </si>
  <si>
    <t>M22</t>
  </si>
  <si>
    <t>Montáž sdělovací a zabezp. techniky</t>
  </si>
  <si>
    <t>M23</t>
  </si>
  <si>
    <t>Montáže potrubí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</si>
  <si>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</si>
  <si>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</si>
  <si>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</si>
  <si>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</si>
  <si>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</si>
  <si>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</si>
  <si>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</si>
  <si>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</si>
  <si>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</si>
  <si>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</si>
  <si>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</si>
  <si>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</si>
  <si>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</si>
  <si>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</si>
  <si>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</si>
  <si>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</si>
  <si>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</si>
  <si>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</si>
  <si>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</si>
  <si>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</si>
  <si>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</si>
  <si>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</si>
  <si>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</si>
  <si>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</si>
  <si>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</si>
  <si>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</si>
  <si>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</si>
  <si>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</si>
  <si>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</si>
  <si>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</si>
  <si>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</si>
  <si>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</si>
  <si>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113107625</t>
  </si>
  <si>
    <t xml:space="preserve">Odstranění podkladu nad 50 m2,kam.drcené tl.25 cm zarovnání stáv.komunikace </t>
  </si>
  <si>
    <t>m2</t>
  </si>
  <si>
    <t>RTS 20/ I</t>
  </si>
  <si>
    <t>RTS 19/ II</t>
  </si>
  <si>
    <t>Práce</t>
  </si>
  <si>
    <t>POL1_</t>
  </si>
  <si>
    <t>450*0,3</t>
  </si>
  <si>
    <t>VV</t>
  </si>
  <si>
    <t>113107627</t>
  </si>
  <si>
    <t>Odstranění podkladu nad 50 m2,kam.drcené tl.27 cm překopy komunikace inž.sístě</t>
  </si>
  <si>
    <t>překopy : 6*1*12</t>
  </si>
  <si>
    <t/>
  </si>
  <si>
    <t xml:space="preserve">v.č.D.3.2  plynovod v komunikaci v délce 90 m : </t>
  </si>
  <si>
    <t>90*1</t>
  </si>
  <si>
    <t>113108412</t>
  </si>
  <si>
    <t xml:space="preserve">Odstranění asfaltové vrstvy pl.nad 50 m2, tl.12 cm zarovnání stáv.komunikace </t>
  </si>
  <si>
    <t>113108420</t>
  </si>
  <si>
    <t>Odstranění asfaltové vrstvy pl.nad 50 m2, tl.20 cm překopy komunikace inž.sítě</t>
  </si>
  <si>
    <t>113151214</t>
  </si>
  <si>
    <t>Fréz.živič.krytu nad 500 m2, bez překážek, tl.5 cm</t>
  </si>
  <si>
    <t>242</t>
  </si>
  <si>
    <t>920</t>
  </si>
  <si>
    <t>120001101</t>
  </si>
  <si>
    <t>Příplatek za ztížení vykopávky v blízkosti vedení</t>
  </si>
  <si>
    <t>m3</t>
  </si>
  <si>
    <t>121101103</t>
  </si>
  <si>
    <t>Sejmutí ornice s přemístěním přes 100 do 250 m</t>
  </si>
  <si>
    <t>7500*0,3</t>
  </si>
  <si>
    <t>122202203</t>
  </si>
  <si>
    <t>Odkopávky pro silnice v hor. 3 do 10000 m3</t>
  </si>
  <si>
    <t xml:space="preserve">KOMUNIKACE  viz.výkr.č.D.1.03. : </t>
  </si>
  <si>
    <t>větev A : 1684*0,1*0,4</t>
  </si>
  <si>
    <t>větev B : 721*0,1*0,4</t>
  </si>
  <si>
    <t>větev C : 407*0,1*0,4</t>
  </si>
  <si>
    <t>větev D : 928*0,1*0,4</t>
  </si>
  <si>
    <t>větev E : 185*0,1*0,4</t>
  </si>
  <si>
    <t>autobusová zastávka : 95*0,1*0,4</t>
  </si>
  <si>
    <t xml:space="preserve">výměna  zeminy pod komunikací : </t>
  </si>
  <si>
    <t>větev A : 1684*0,5*0,4</t>
  </si>
  <si>
    <t>větev B : 721*0,5*0,4</t>
  </si>
  <si>
    <t>větev C : 407*0,5*0,4</t>
  </si>
  <si>
    <t>větev D : 928*0,5*0,4</t>
  </si>
  <si>
    <t>větev E : 185*0,5*0,4</t>
  </si>
  <si>
    <t>doplnění u stáv.komunikace : (127+199)*0,1*0,4</t>
  </si>
  <si>
    <t xml:space="preserve">STÁNÍ PRO KONTEJNERY  KOMUN.ODPADU  šedá : </t>
  </si>
  <si>
    <t>(16+8,5+32,4)*0,1*0,4</t>
  </si>
  <si>
    <t xml:space="preserve">CHODNÍK  červený : </t>
  </si>
  <si>
    <t>(357+17,5+17+403,5)*0,1*0,4</t>
  </si>
  <si>
    <t xml:space="preserve">PARKOVACÍ STÁNÍ,VJEZDY K RD šedá : </t>
  </si>
  <si>
    <t>(188,9+33,5+26+114+313+296+34,6)*0,1*0,4</t>
  </si>
  <si>
    <t xml:space="preserve">PŘEJEZDY  šedá  zpomalovací prah : </t>
  </si>
  <si>
    <t>5,5*5*6*0,1*0,4</t>
  </si>
  <si>
    <t xml:space="preserve">prostor tříděného   KOMUN.ODPADU  čedá : </t>
  </si>
  <si>
    <t>18*10*0,1*0,4</t>
  </si>
  <si>
    <t>DLAŽBA NEVID. červená : (32,5+2,4+14+19,4+31,7+27,1+13,5)*0,1*0,4</t>
  </si>
  <si>
    <t>122202209</t>
  </si>
  <si>
    <t>Příplatek za lepivost - odkop. pro silnice v hor.3</t>
  </si>
  <si>
    <t>122302203</t>
  </si>
  <si>
    <t>Odkopávky pro silnice v hor. 4 do 10000 m3</t>
  </si>
  <si>
    <t>větev A : 1684*0,1*0,5</t>
  </si>
  <si>
    <t>větev B : 721*0,1*0,5</t>
  </si>
  <si>
    <t>větev C : 407*0,1*0,5</t>
  </si>
  <si>
    <t>větev D : 928*0,1*0,5</t>
  </si>
  <si>
    <t>větev E : 185*0,1*0,5</t>
  </si>
  <si>
    <t>autobusová zastávka : 95*0,1*0,5</t>
  </si>
  <si>
    <t>větev A : 1684*0,5*0,5</t>
  </si>
  <si>
    <t>doplnění u stáv.komunikace : (127+199)*0,1*0,5</t>
  </si>
  <si>
    <t>(16+8,5+32,4)*0,1*0,5</t>
  </si>
  <si>
    <t>(357+17,5+17+403,5)*0,1*0,5</t>
  </si>
  <si>
    <t>(188,9+33,5+26+114+313+296+34,6)*0,1*0,5</t>
  </si>
  <si>
    <t>5,5*5*6*0,1*0,5</t>
  </si>
  <si>
    <t>18*10*0,1*0,5</t>
  </si>
  <si>
    <t>DLAŽBA NEVID. červená : (32,5+2,4+14+19,4+31,7+27,1+13,5)*0,1*0,5</t>
  </si>
  <si>
    <t>122302209</t>
  </si>
  <si>
    <t>Příplatek za lepivost - odkop pro silnice v hor. 4</t>
  </si>
  <si>
    <t>122402203</t>
  </si>
  <si>
    <t>Odkopávky pro silnice v hor. 5 do 10000 m3</t>
  </si>
  <si>
    <t>větev A : 1684*0,1*0,1</t>
  </si>
  <si>
    <t>větev B : 721*0,1*0,1</t>
  </si>
  <si>
    <t>větev C : 407*0,1*0,1</t>
  </si>
  <si>
    <t>větev D : 928*0,1*0,1</t>
  </si>
  <si>
    <t>větev E : 185*0,1*0,1</t>
  </si>
  <si>
    <t>autobusová zastávka : 95*0,1*0,1</t>
  </si>
  <si>
    <t>větev A : 1684*0,5*0,1</t>
  </si>
  <si>
    <t>větev B : 721*0,5*0,1</t>
  </si>
  <si>
    <t>větev C : 407*0,5*0,1</t>
  </si>
  <si>
    <t>větev D : 928*0,5*0,1</t>
  </si>
  <si>
    <t>větev E : 185*0,5*0,1</t>
  </si>
  <si>
    <t>doplnění u stáv.komunikace : (127+199)*0,1*0,1</t>
  </si>
  <si>
    <t>(16+8,5+32,4)*0,1*0,1</t>
  </si>
  <si>
    <t>(357+17,5+17+403,5)*0,1*0,1</t>
  </si>
  <si>
    <t>(188,9+33,5+26+114+313+296+34,6)*0,1*0,1</t>
  </si>
  <si>
    <t>5,5*5*6*0,1*0,1</t>
  </si>
  <si>
    <t>18*10*0,1*0,1</t>
  </si>
  <si>
    <t>DLAŽBA NEVID. červená : (32,5+2,4+14+19,4+31,7+27,1+13,5)*0,1*0,1</t>
  </si>
  <si>
    <t>122101402</t>
  </si>
  <si>
    <t>Vykopávky v zemníku v hor. 2 do 1000 m3 přebytečná ornice</t>
  </si>
  <si>
    <t>998,8</t>
  </si>
  <si>
    <t>132301112</t>
  </si>
  <si>
    <t>Hloubení rýh š.do 60 cm v hor.4 nad 100 m3,STROJNĚ</t>
  </si>
  <si>
    <t>DRENÁŽE : (196+316+58+564+225+233)*0,5*0,3*0,8</t>
  </si>
  <si>
    <t xml:space="preserve">pro obrubníky : </t>
  </si>
  <si>
    <t>3478,9*0,25*0,4*0,8</t>
  </si>
  <si>
    <t>132301119</t>
  </si>
  <si>
    <t>Přípl.za lepivost,hloubení rýh 60 cm,hor.4,STROJNĚ</t>
  </si>
  <si>
    <t>132401111</t>
  </si>
  <si>
    <t>Hloubení rýh šířky do 60 cm v hor.5, STROJNĚ</t>
  </si>
  <si>
    <t>DRENÁŽE : (196+316+58+564+225+233)*0,5*0,3*0,2</t>
  </si>
  <si>
    <t>3478,9*0,25*0,4*0,2</t>
  </si>
  <si>
    <t>162301101</t>
  </si>
  <si>
    <t>Vodorovné přemístění výkopku z hor.1-4 do 500 m</t>
  </si>
  <si>
    <t xml:space="preserve">pro zpětné zásypy : </t>
  </si>
  <si>
    <t xml:space="preserve">                                                    podél obrubníků : 3478,9*0,5*0,4/2</t>
  </si>
  <si>
    <t>347,89</t>
  </si>
  <si>
    <t xml:space="preserve">                                                   násypy : </t>
  </si>
  <si>
    <t>887</t>
  </si>
  <si>
    <t>162401102</t>
  </si>
  <si>
    <t>Vodorovné přemístění výkopku z hor.1-4 do 2000 m přebytečná ornice</t>
  </si>
  <si>
    <t>162701105</t>
  </si>
  <si>
    <t>Vodorovné přemístění výkopku z hor.1-4 do 10000 m</t>
  </si>
  <si>
    <t>větev A : 1684*0,1*0,9</t>
  </si>
  <si>
    <t>větev B : 721*0,1*0,9</t>
  </si>
  <si>
    <t>větev C : 407*0,1*0,9</t>
  </si>
  <si>
    <t>větev D : 928*0,1*0,9</t>
  </si>
  <si>
    <t>větev E : 185*0,1*0,9</t>
  </si>
  <si>
    <t>autobusová zastávka : 95*0,1*0,9</t>
  </si>
  <si>
    <t>větev A : 1684*0,5*0,9</t>
  </si>
  <si>
    <t>větev B : 721*0,5*0,9</t>
  </si>
  <si>
    <t>větev C : 407*0,5*0,9</t>
  </si>
  <si>
    <t>větev D : 928*0,5*0,9</t>
  </si>
  <si>
    <t>větev E : 185*0,5*0,9</t>
  </si>
  <si>
    <t>doplnění u stáv.komunikace : (127+199)*0,1*0,9</t>
  </si>
  <si>
    <t>(16+8,5+32,4)*0,1*0,9</t>
  </si>
  <si>
    <t>(357+17,5+17+403,5)*0,1*0,9</t>
  </si>
  <si>
    <t>(188,9+33,5+26+114+313+296+34,6)*0,1*0,9</t>
  </si>
  <si>
    <t>5,5*5*6*0,1*0,9</t>
  </si>
  <si>
    <t>18*10*0,1*0,9</t>
  </si>
  <si>
    <t>DLAŽBA NEVID. červená : (32,5+2,4+14+19,4+31,7+27,1+13,5)*0,1*0,9</t>
  </si>
  <si>
    <t>DRENÁŽE : (196+316+58+564+225)*0,5*0,3*0,9</t>
  </si>
  <si>
    <t>3478,9*0,25*0,4*0,9</t>
  </si>
  <si>
    <t>z patek : 24*3,14*0,15*0,15*0,9</t>
  </si>
  <si>
    <t xml:space="preserve">odpočet pro zásypy : </t>
  </si>
  <si>
    <t>-3478,9*0,5*0,4/2*0,9</t>
  </si>
  <si>
    <t>ODPOČET PRO NÁSYPY : -887*0,9</t>
  </si>
  <si>
    <t>162701155</t>
  </si>
  <si>
    <t>Vodorovné přemístění výkopku z hor.5-7 do 10000 m</t>
  </si>
  <si>
    <t>DRENÁŽE : (196+316+58+564+225)*0,5*0,3*0,1</t>
  </si>
  <si>
    <t>3478,9*0,25*0,4*0,1</t>
  </si>
  <si>
    <t>z patek : 24*3,14*0,15*0,15*0,1</t>
  </si>
  <si>
    <t>-3478,9*0,5*0,4/2*0,1</t>
  </si>
  <si>
    <t>ODPOČET PRO NÁSYPY : -887*0,9*0,1</t>
  </si>
  <si>
    <t>162701109</t>
  </si>
  <si>
    <t>Příplatek k vod. přemístění hor.1-4 za další 1 km</t>
  </si>
  <si>
    <t>162701159</t>
  </si>
  <si>
    <t>Příplatek k vod. přemístění hor.5-7 za další 1 km</t>
  </si>
  <si>
    <t>167101102</t>
  </si>
  <si>
    <t>Nakládání výkopku z hor.1-4 v množství nad 100 m3</t>
  </si>
  <si>
    <t>167101152</t>
  </si>
  <si>
    <t>Nakládání výkopku z hor.5-7 v množství nad 100 m3</t>
  </si>
  <si>
    <t>171101101</t>
  </si>
  <si>
    <t>Uložení sypaniny do násypů zhutněných na 95% PS</t>
  </si>
  <si>
    <t xml:space="preserve">MO6,5/50 : </t>
  </si>
  <si>
    <t>210*0,7*0,4</t>
  </si>
  <si>
    <t>52*4*0,25</t>
  </si>
  <si>
    <t>110*4*0,25</t>
  </si>
  <si>
    <t>66*3*0,25</t>
  </si>
  <si>
    <t>53*6*0,25</t>
  </si>
  <si>
    <t>90*5*0,25</t>
  </si>
  <si>
    <t>30*6*0,25</t>
  </si>
  <si>
    <t>93*3*0,25</t>
  </si>
  <si>
    <t>190*5*0,25</t>
  </si>
  <si>
    <t>21*18/2*0,25</t>
  </si>
  <si>
    <t>280*0,6*0,15</t>
  </si>
  <si>
    <t>171201201</t>
  </si>
  <si>
    <t>Uložení sypaniny na skl.-sypanina na výšku přes 2m</t>
  </si>
  <si>
    <t>větev A : 1684*0,1</t>
  </si>
  <si>
    <t>větev B : 721*0,1</t>
  </si>
  <si>
    <t>větev C : 407*0,1</t>
  </si>
  <si>
    <t>větev D : 928*0,1</t>
  </si>
  <si>
    <t>větev E : 185*0,1</t>
  </si>
  <si>
    <t>autobusová zastávka : 95*0,1</t>
  </si>
  <si>
    <t>větev A : 1684*0,5</t>
  </si>
  <si>
    <t>větev B : 721*0,5</t>
  </si>
  <si>
    <t>větev C : 407*0,5</t>
  </si>
  <si>
    <t>větev D : 928*0,5</t>
  </si>
  <si>
    <t>větev E : 185*0,5</t>
  </si>
  <si>
    <t>doplnění u stáv.komunikace : (127+199)*0,1</t>
  </si>
  <si>
    <t>(16+8,5+32,4)*0,1</t>
  </si>
  <si>
    <t>(357+17,5+17+403,5)*0,1</t>
  </si>
  <si>
    <t>(188,9+33,5+26+114+313+296+34,6)*0,1</t>
  </si>
  <si>
    <t>5,5*5*6*0,1</t>
  </si>
  <si>
    <t>18*10*0,1</t>
  </si>
  <si>
    <t>DLAŽBA NEVID. červená : (32,5+2,4+14+19,4+31,7+27,1+13,5)*0,1</t>
  </si>
  <si>
    <t>DRENÁŽE : (196+316+58+564+225)*0,5*0,3</t>
  </si>
  <si>
    <t>3478,9*0,25*0,4</t>
  </si>
  <si>
    <t>z patek : 24*3,14*0,15*0,15</t>
  </si>
  <si>
    <t>-3478,9*0,5*0,4/2</t>
  </si>
  <si>
    <t>ODPOČET PRO NÁSYPY : -887</t>
  </si>
  <si>
    <t>174101102</t>
  </si>
  <si>
    <t>Zásyp ruční se zhutněním podél obrubníků  po dokončení  komunikací</t>
  </si>
  <si>
    <t>3478,9*0,5*0,4/2</t>
  </si>
  <si>
    <t>180402111</t>
  </si>
  <si>
    <t>Založení trávníku parkového výsevem v rovině</t>
  </si>
  <si>
    <t>39*27</t>
  </si>
  <si>
    <t>52*4</t>
  </si>
  <si>
    <t>110*4</t>
  </si>
  <si>
    <t>66*3</t>
  </si>
  <si>
    <t>90*35/2</t>
  </si>
  <si>
    <t>53*6</t>
  </si>
  <si>
    <t>90*5</t>
  </si>
  <si>
    <t>30*6</t>
  </si>
  <si>
    <t>93*3</t>
  </si>
  <si>
    <t>32*26/2</t>
  </si>
  <si>
    <t>190*5</t>
  </si>
  <si>
    <t>21*18/2</t>
  </si>
  <si>
    <t>181101102</t>
  </si>
  <si>
    <t>Úprava pláně v zářezech v hor. 1-4, se zhutněním Edef 2=30MPa, 45MPa</t>
  </si>
  <si>
    <t>větev A : 1684</t>
  </si>
  <si>
    <t>větev B : 721</t>
  </si>
  <si>
    <t>větev C : 407</t>
  </si>
  <si>
    <t>větev D : 928</t>
  </si>
  <si>
    <t>větev E : 185</t>
  </si>
  <si>
    <t>autobusová zastávka : 95</t>
  </si>
  <si>
    <t>doplnění u stáv.komunikace : (127+199)</t>
  </si>
  <si>
    <t>(16+8,5+32,4)</t>
  </si>
  <si>
    <t>(357+17,5+17+403,5)</t>
  </si>
  <si>
    <t>(188,9+33,5+26+114+313+296+34,6)</t>
  </si>
  <si>
    <t>5,5*5*6</t>
  </si>
  <si>
    <t>18*10</t>
  </si>
  <si>
    <t>DLAŽBA NEVID. červená : (32,5+2,4+14+19,4+31,7+27,1+13,5)</t>
  </si>
  <si>
    <t>181301112</t>
  </si>
  <si>
    <t>Rozprostření ornice, rovina, tl.10-15 cm,nad 500m2 přebytečná ornice</t>
  </si>
  <si>
    <t>1244</t>
  </si>
  <si>
    <t>181301113</t>
  </si>
  <si>
    <t>Rozprostření ornice, rovina, tl.15-20 cm,nad 500m2</t>
  </si>
  <si>
    <t>182201101</t>
  </si>
  <si>
    <t>Svahování násypů</t>
  </si>
  <si>
    <t>310*4</t>
  </si>
  <si>
    <t>133210012RIK</t>
  </si>
  <si>
    <t>Hloubení šachet zem.vrtákem hor.3-4;D 30cm,hl.90cm</t>
  </si>
  <si>
    <t>kus</t>
  </si>
  <si>
    <t>Vlastní</t>
  </si>
  <si>
    <t>Indiv</t>
  </si>
  <si>
    <t>24</t>
  </si>
  <si>
    <t>1856241IK</t>
  </si>
  <si>
    <t xml:space="preserve">Hutnící zkoušky </t>
  </si>
  <si>
    <t>10</t>
  </si>
  <si>
    <t>199000005R00ik</t>
  </si>
  <si>
    <t xml:space="preserve">Poplatek za skládku zeminy  </t>
  </si>
  <si>
    <t>t</t>
  </si>
  <si>
    <t>1949,9956*1,8*1,01</t>
  </si>
  <si>
    <t>00572400</t>
  </si>
  <si>
    <t>Směs travní parková I. běžná zátěž PROFI á 25 kg</t>
  </si>
  <si>
    <t>kg</t>
  </si>
  <si>
    <t>SPCM</t>
  </si>
  <si>
    <t>Specifikace</t>
  </si>
  <si>
    <t>POL3_</t>
  </si>
  <si>
    <t>6256*0,025</t>
  </si>
  <si>
    <t>180001ik</t>
  </si>
  <si>
    <t>Montáž a dodávka  houpačky UNIO 13003 výkr.č.D.1.30.</t>
  </si>
  <si>
    <t>180002ik</t>
  </si>
  <si>
    <t>Montáž a dodávka kolotoče SWING 14017 výkr.č.D.1.30.</t>
  </si>
  <si>
    <t>180003ik</t>
  </si>
  <si>
    <t>Montáž a dodávka houpačky 13164  výkr.č.D.1.30.</t>
  </si>
  <si>
    <t>180004ik</t>
  </si>
  <si>
    <t>Montáž a dodávka  herní sestavy Loď 11092 výkr.č.D.1.30.</t>
  </si>
  <si>
    <t>212561111</t>
  </si>
  <si>
    <t>Výplň odvodňov. trativodů kam. hrubě drcen. 16 mm</t>
  </si>
  <si>
    <t>(196+316+58+564+225+233)*0,5*0,3</t>
  </si>
  <si>
    <t>212792112</t>
  </si>
  <si>
    <t>Montáž trativodů z flexibilních trubek, lože</t>
  </si>
  <si>
    <t>m</t>
  </si>
  <si>
    <t>316+196+58+564+225+233</t>
  </si>
  <si>
    <t>275313611</t>
  </si>
  <si>
    <t>Beton základových patek prostý C 16/20</t>
  </si>
  <si>
    <t>24*3,14*0,15*0,15*0,9</t>
  </si>
  <si>
    <t>28611223.A</t>
  </si>
  <si>
    <t>(316+196+58+564+225+233)*1,022</t>
  </si>
  <si>
    <t>338171111</t>
  </si>
  <si>
    <t>Osazení sloupků plot.oc.do 2 m do patek, zalití MC výkr..č.D.1.22</t>
  </si>
  <si>
    <t>318216113RIK</t>
  </si>
  <si>
    <t>Oplocení gabiony š.200 mm, oko 100x50 mm , pásy kameniva bílé a šedé barvy včetně dodávky lomového kamene</t>
  </si>
  <si>
    <t xml:space="preserve">výkr..č.D.1.22 : </t>
  </si>
  <si>
    <t>4*1,6*4</t>
  </si>
  <si>
    <t>55342303</t>
  </si>
  <si>
    <t>Sloupek plotový průběžný zákl náť 2100/38x1,5 mm</t>
  </si>
  <si>
    <t>289970111</t>
  </si>
  <si>
    <t>Vrstva geotextilie  separační</t>
  </si>
  <si>
    <t>doplnění u stáv.komunikace : 127+199</t>
  </si>
  <si>
    <t>564851111</t>
  </si>
  <si>
    <t>Podklad ze štěrkodrti po zhutnění tloušťky 15 cm</t>
  </si>
  <si>
    <t xml:space="preserve">KOMUNIKACE : </t>
  </si>
  <si>
    <t>větev A : 1684*2</t>
  </si>
  <si>
    <t>větev B : 721*2</t>
  </si>
  <si>
    <t>větev C : 407*2</t>
  </si>
  <si>
    <t>větev D : 928*2</t>
  </si>
  <si>
    <t>větev E : 185*2</t>
  </si>
  <si>
    <t>doplnění u stáv.komunikace : (199)</t>
  </si>
  <si>
    <t>127</t>
  </si>
  <si>
    <t>autobusová zastávka : 95*2</t>
  </si>
  <si>
    <t xml:space="preserve">-------------------------------------------------------------------------------------- : </t>
  </si>
  <si>
    <t xml:space="preserve">CHODNÍKY : </t>
  </si>
  <si>
    <t>(188,9+33,5+26+114+313+296+34,6)*2</t>
  </si>
  <si>
    <t xml:space="preserve">PŘEJEZDY  šedá : </t>
  </si>
  <si>
    <t>108*2</t>
  </si>
  <si>
    <t>18*10*2</t>
  </si>
  <si>
    <t>DLAŽBA NEVID. červená : (32,5+2,4+14+19,4+31,7+27,1+13,5)*2</t>
  </si>
  <si>
    <t>16+8,5+32,4</t>
  </si>
  <si>
    <t>357+17,5+17+403,5</t>
  </si>
  <si>
    <t>564851113</t>
  </si>
  <si>
    <t>Podklad ze štěrkodrti po zhutnění tloušťky 17 cm</t>
  </si>
  <si>
    <t>564861111</t>
  </si>
  <si>
    <t>Podklad ze štěrkodrti po zhutnění tloušťky 20 cm</t>
  </si>
  <si>
    <t>566903111</t>
  </si>
  <si>
    <t>Vyspravení podkladu po překopech kam.hrubě drceným</t>
  </si>
  <si>
    <t>překopy : 6*1*12*0,35*1,8</t>
  </si>
  <si>
    <t>90*1*0,35*1,8</t>
  </si>
  <si>
    <t>567221110</t>
  </si>
  <si>
    <t>Podklad z mezerovitého betonu MCB tloušťky 10 cm</t>
  </si>
  <si>
    <t>572952111</t>
  </si>
  <si>
    <t>Vyspravení krytu po překopu asf.betonem tl.do 5 cm</t>
  </si>
  <si>
    <t>572952112</t>
  </si>
  <si>
    <t>Vyspravení krytu po překopu asf.betonem tl.do 7 cm</t>
  </si>
  <si>
    <t>573231110</t>
  </si>
  <si>
    <t>Postřik živičný spojovací z emulze 0,3-0,5 kg/m2</t>
  </si>
  <si>
    <t xml:space="preserve">obnova obrusné vrstvy : </t>
  </si>
  <si>
    <t>242+920</t>
  </si>
  <si>
    <t>577112113</t>
  </si>
  <si>
    <t>Beton asfalt. ACO 11 S modifik. š. do 3 m, tl.4 cm</t>
  </si>
  <si>
    <t>577112114</t>
  </si>
  <si>
    <t>Beton asfalt. ACO 11 S modifik. š. do 3 m, tl.5 cm obnova obrusné vrstvy</t>
  </si>
  <si>
    <t>577141122</t>
  </si>
  <si>
    <t>Beton asfalt. ACL 16+ ložný, š. do 3 m, tl. 5 cm</t>
  </si>
  <si>
    <t>577161124</t>
  </si>
  <si>
    <t>Beton asfalt. ACL 16+ ložný, š. do 3 m, tl. 7 cm</t>
  </si>
  <si>
    <t>III/1333 : 127</t>
  </si>
  <si>
    <t>doplnění komunikace : 199</t>
  </si>
  <si>
    <t>596215020</t>
  </si>
  <si>
    <t>Kladení zámkové dlažby tl. 6 cm do drtě tl. 3 cm</t>
  </si>
  <si>
    <t>596215040</t>
  </si>
  <si>
    <t>Kladení zámkové dlažby tl. 8 cm do drtě tl. 4 cm</t>
  </si>
  <si>
    <t>188,9+33,5+26+114+313+296+34,6</t>
  </si>
  <si>
    <t>DLAŽBA NEVID. červená : 32,5+2,4+14+19,4+31,7+27,1+13,5</t>
  </si>
  <si>
    <t>596215028</t>
  </si>
  <si>
    <t>Příplatek za více barev dlažby tl. 6 cm, do drtě</t>
  </si>
  <si>
    <t>596215048</t>
  </si>
  <si>
    <t>Příplatek za více barev dlažby tl. 8 cm, do drtě</t>
  </si>
  <si>
    <t>599142111</t>
  </si>
  <si>
    <t>Úprava zálivky dil.spár hloubky do 4 cm š. do 4 cm</t>
  </si>
  <si>
    <t>250</t>
  </si>
  <si>
    <t>564871111RTik</t>
  </si>
  <si>
    <t>Podklad ze štěrkodrti po zhutnění tloušťky 25 cm štěrkodrť frakce 0-125 mm</t>
  </si>
  <si>
    <t>564871112ik</t>
  </si>
  <si>
    <t>Příplatek za úpravu zámkové dlažby okolo stáv.stromů</t>
  </si>
  <si>
    <t>7</t>
  </si>
  <si>
    <t>564871114ik</t>
  </si>
  <si>
    <t>Osazení a dodávka   poloviční  litinové mříže mozaika 1300x1300 ( pr.500 mm)+ rám mříže z  valc.profilu L50/360/4 ( u stáv.stromů)</t>
  </si>
  <si>
    <t>59245264</t>
  </si>
  <si>
    <t>Dlažba beton.zámková  červená pro nevidomé 20x10x8 povrch STANDARD</t>
  </si>
  <si>
    <t>5,5*0,8*6</t>
  </si>
  <si>
    <t xml:space="preserve">prořez : </t>
  </si>
  <si>
    <t>1,69*2</t>
  </si>
  <si>
    <t>592452655</t>
  </si>
  <si>
    <t>Dlažba beton.zámková  přírodní 20x10x8   šedá povrch STANDARD</t>
  </si>
  <si>
    <t>13,77*2</t>
  </si>
  <si>
    <t>59245268</t>
  </si>
  <si>
    <t>7,95*2</t>
  </si>
  <si>
    <t>59245308</t>
  </si>
  <si>
    <t>0,5978*2</t>
  </si>
  <si>
    <t>914001121</t>
  </si>
  <si>
    <t xml:space="preserve">Osaz.svislé dopr.značky a sloupku,Al patka, základ vč. přemístění   stáv.značek </t>
  </si>
  <si>
    <t>2+2+1</t>
  </si>
  <si>
    <t>Osaz.svislé dopr.značky a sloupku,Al patka, základ včetně dodávky sloupku a značky</t>
  </si>
  <si>
    <t>6+6+3</t>
  </si>
  <si>
    <t>915701111</t>
  </si>
  <si>
    <t>Zřízení vodorovného značení z nátěr.hmot tl.do 3mm</t>
  </si>
  <si>
    <t xml:space="preserve">viz.výkr.č.D.1.24 : </t>
  </si>
  <si>
    <t>V10f : 8,5*2,5*3</t>
  </si>
  <si>
    <t>V11a : 18*4</t>
  </si>
  <si>
    <t>V7b : 8*3*3</t>
  </si>
  <si>
    <t>915709111</t>
  </si>
  <si>
    <t>Příplatek za reflexní úpravu balotinovou u nátěrů</t>
  </si>
  <si>
    <t>915791112</t>
  </si>
  <si>
    <t>Předznačení pro značení stopčáry, zebry, nápisů</t>
  </si>
  <si>
    <t>916561111</t>
  </si>
  <si>
    <t xml:space="preserve">Osazení záhon.obrubníků do lože z C 12/15 s opěrou včetně obrubníku zahradního </t>
  </si>
  <si>
    <t>18+227+22+49+244</t>
  </si>
  <si>
    <t>917862111</t>
  </si>
  <si>
    <t>Osazení stojat. obrub.bet. s opěrou,lože z C 12/15 včetně obrubníku   H 30 1000/150/300</t>
  </si>
  <si>
    <t xml:space="preserve">sil.obrubník : </t>
  </si>
  <si>
    <t>323,5+73,5+179,5+163+557+313</t>
  </si>
  <si>
    <t>Osazení stojat. obrub.bet. s opěrou,lože z C 12/15 včet. obrubníku obloukového  R2</t>
  </si>
  <si>
    <t>48,8+12,4+24,4+61+51,8+2,3</t>
  </si>
  <si>
    <t xml:space="preserve">Osazení stojat. obrub.bet. s opěrou,lože z C 12/15 včetně obrubníku nájezdového  </t>
  </si>
  <si>
    <t>213+34+27+109+297+195+30</t>
  </si>
  <si>
    <t>917882111</t>
  </si>
  <si>
    <t xml:space="preserve">Osazení obrubníku bet. zastávkového, lože C 12/15 včetně dodávky přímého zastávk. obrubníku </t>
  </si>
  <si>
    <t>918101111</t>
  </si>
  <si>
    <t>Lože pod obrubníky nebo obruby dlažeb z C 12/15</t>
  </si>
  <si>
    <t>3293,2*0,3*0,2</t>
  </si>
  <si>
    <t>919731123</t>
  </si>
  <si>
    <t>Zarovnání styčné plochy živičné tl. do 20 cm</t>
  </si>
  <si>
    <t>450</t>
  </si>
  <si>
    <t>919735113</t>
  </si>
  <si>
    <t>Řezání stávajícího živičného krytu tl. 10 - 15 cm</t>
  </si>
  <si>
    <t>okraje stáv.vozovky : 450</t>
  </si>
  <si>
    <t>plynovod : 90+1</t>
  </si>
  <si>
    <t>91025111ik</t>
  </si>
  <si>
    <t>Osazení a dodávka  sestavy v prostoru tříděných odpadů, 2xzvon pr.1,5m,5x1100L,2xkontejner  3,75 x 2,05 m, ozn. 1  ( výkr.č.D.1.31</t>
  </si>
  <si>
    <t>sestava</t>
  </si>
  <si>
    <t>9102512ik</t>
  </si>
  <si>
    <t>Osazení a dodávka  sestavy v prostoru pro komunální odpad, 3 x 1100L  ozn. ve výkr.č.D.1.31    - 3</t>
  </si>
  <si>
    <t>21</t>
  </si>
  <si>
    <t>936124112</t>
  </si>
  <si>
    <t>Zřízení lavice stabilní se zabetonováním noh ozn.4   výkr.č.D.1.31.</t>
  </si>
  <si>
    <t>6</t>
  </si>
  <si>
    <t>9326541IK</t>
  </si>
  <si>
    <t>Montáž a dodávka  odpadkového koše</t>
  </si>
  <si>
    <t>ozn. 5 : 5</t>
  </si>
  <si>
    <t>5928910810</t>
  </si>
  <si>
    <t xml:space="preserve">Lavička   dodávka </t>
  </si>
  <si>
    <t>966006215</t>
  </si>
  <si>
    <t>Odstranění  sloupků dopravních značek z Al patek</t>
  </si>
  <si>
    <t>998225111</t>
  </si>
  <si>
    <t>Přesun hmot, pozemní komunikace, kryt živičný</t>
  </si>
  <si>
    <t>Přesun hmot</t>
  </si>
  <si>
    <t>POL7_</t>
  </si>
  <si>
    <t>762085151</t>
  </si>
  <si>
    <t>Hoblování řeziva</t>
  </si>
  <si>
    <t>6*12*2*0,03*0,06</t>
  </si>
  <si>
    <t>3,4*12*0,03*0,06</t>
  </si>
  <si>
    <t>762137121</t>
  </si>
  <si>
    <t>Montáž oplocení z dílců, na sloupky výkr..č.D.1.22</t>
  </si>
  <si>
    <t>6*1,2*2</t>
  </si>
  <si>
    <t>3,4*1,2</t>
  </si>
  <si>
    <t>762195000</t>
  </si>
  <si>
    <t>Spojovací a ochranné prostředky pro montáž stěn výkr..č.D.1.22</t>
  </si>
  <si>
    <t>60510055Rik</t>
  </si>
  <si>
    <t>Lať profil dřevěný 60/30 mm  výkr..č.D.1.22</t>
  </si>
  <si>
    <t>6*12*2*1,08</t>
  </si>
  <si>
    <t>3,4*12*1,08</t>
  </si>
  <si>
    <t>998762102</t>
  </si>
  <si>
    <t>Přesun hmot pro tesařské konstrukce, výšky do 12 m</t>
  </si>
  <si>
    <t>783726300</t>
  </si>
  <si>
    <t>Nátěr synt. lazurovací tesařských konstr. 3x lak</t>
  </si>
  <si>
    <t>6*12*2*0,36</t>
  </si>
  <si>
    <t>3,4*12*0,36</t>
  </si>
  <si>
    <t>22101ik</t>
  </si>
  <si>
    <t xml:space="preserve">Montáž betonové chráničky </t>
  </si>
  <si>
    <t xml:space="preserve">m     </t>
  </si>
  <si>
    <t>10*2</t>
  </si>
  <si>
    <t>59213121</t>
  </si>
  <si>
    <t xml:space="preserve"> Kabelový žlab s položeným krytem rozměr: vnitřní 1000/150/140, vnější 1000/210/175</t>
  </si>
  <si>
    <t>22</t>
  </si>
  <si>
    <t>979990001</t>
  </si>
  <si>
    <t>Poplatek za skládku stavební suti skládka   SOMPO  Hrádek u Pacova</t>
  </si>
  <si>
    <t>170,728</t>
  </si>
  <si>
    <t>979990112</t>
  </si>
  <si>
    <t xml:space="preserve">Poplatek za skládku suti-obal.kam.-asfalt </t>
  </si>
  <si>
    <t>35,64+71,28+127,82</t>
  </si>
  <si>
    <t>979081111</t>
  </si>
  <si>
    <t>Odvoz suti a vybour. hmot na skládku do 1 km</t>
  </si>
  <si>
    <t>RTS 19/ I</t>
  </si>
  <si>
    <t>Přesun suti</t>
  </si>
  <si>
    <t>POL8_</t>
  </si>
  <si>
    <t>979081121</t>
  </si>
  <si>
    <t>Příplatek k odvozu za každý další 1 km</t>
  </si>
  <si>
    <t>979082111</t>
  </si>
  <si>
    <t>Vnitrostaveništní doprava suti do 10 m</t>
  </si>
  <si>
    <t>SUM</t>
  </si>
  <si>
    <t>Poznámky uchazeče k zadání</t>
  </si>
  <si>
    <t>POPUZIV</t>
  </si>
  <si>
    <t>END</t>
  </si>
  <si>
    <t>130001101</t>
  </si>
  <si>
    <t>Příplatek za ztížené hloubení v blízkosti vedení</t>
  </si>
  <si>
    <t>42</t>
  </si>
  <si>
    <t>132101212</t>
  </si>
  <si>
    <t>Hloubení rýh š.do 200 cm hor.2 do 1000 m3,STROJNĚ</t>
  </si>
  <si>
    <t>505*0,8*1,4*0,15</t>
  </si>
  <si>
    <t>509*0,8*1,4*0,15</t>
  </si>
  <si>
    <t xml:space="preserve">přípojky : </t>
  </si>
  <si>
    <t>370*0,8*1,4*0,15</t>
  </si>
  <si>
    <t>132201212</t>
  </si>
  <si>
    <t>Hloubení rýh š.do 200 cm hor.3 do 1000m3,STROJNĚ</t>
  </si>
  <si>
    <t>505*0,8*1,4*0,3</t>
  </si>
  <si>
    <t>509*0,8*1,4*0,3</t>
  </si>
  <si>
    <t>370*0,8*1,4*0,3</t>
  </si>
  <si>
    <t>132201219</t>
  </si>
  <si>
    <t>Přípl.za lepivost,hloubení rýh 200cm,hor.3,STROJNĚ</t>
  </si>
  <si>
    <t>132301212</t>
  </si>
  <si>
    <t>Hloubení rýh š.do 200 cm hor.4 do 1000 m3, STROJNĚ</t>
  </si>
  <si>
    <t>132301219</t>
  </si>
  <si>
    <t>Přípl.za lepivost,hloubení rýh 200cm,hor.4,STROJNĚ</t>
  </si>
  <si>
    <t>132401211</t>
  </si>
  <si>
    <t>Hloubení rýh šířky do 200 cm v hor.5, STROJNĚ</t>
  </si>
  <si>
    <t>505*0,8*1,4*0,25</t>
  </si>
  <si>
    <t>509*0,8*1,4*0,25</t>
  </si>
  <si>
    <t>370*0,8*1,4*0,25</t>
  </si>
  <si>
    <t>151101101</t>
  </si>
  <si>
    <t>Pažení a rozepření stěn rýh - příložné - hl.do 2 m</t>
  </si>
  <si>
    <t>505*1,4*2</t>
  </si>
  <si>
    <t>509*1,4*2</t>
  </si>
  <si>
    <t>370*2*1,4</t>
  </si>
  <si>
    <t>151101111</t>
  </si>
  <si>
    <t>Odstranění pažení stěn rýh - příložné - hl. do 2 m</t>
  </si>
  <si>
    <t>161101101</t>
  </si>
  <si>
    <t>Svislé přemístění výkopku z hor.1-4 do 2,5 m</t>
  </si>
  <si>
    <t>50% : 505*0,8*1,4*0,50</t>
  </si>
  <si>
    <t>509*0,8*1,4*0,50</t>
  </si>
  <si>
    <t>370*0,8*1,4*0,5</t>
  </si>
  <si>
    <t>hl.řad : 505*0,8*0,1*0,75</t>
  </si>
  <si>
    <t>výkr.č.D.2.25 : 509*0,8*0,1*0,75</t>
  </si>
  <si>
    <t>505*0,8*0,4*0,75</t>
  </si>
  <si>
    <t>509*0,8*0,4*0,75</t>
  </si>
  <si>
    <t>370*0,8*0,4*0,75</t>
  </si>
  <si>
    <t>hl.řad : 505*0,8*0,1*0,25</t>
  </si>
  <si>
    <t>výkr.č.D.2.25 : 509*0,8*0,1*0,25</t>
  </si>
  <si>
    <t>505*0,8*0,4*0,25</t>
  </si>
  <si>
    <t>509*0,8*0,4*0,25</t>
  </si>
  <si>
    <t>370*0,8*0,4*0,25</t>
  </si>
  <si>
    <t>hl.řad : 505*0,8*0,1*0,75*10</t>
  </si>
  <si>
    <t>výkr.č.D.2.25 : 509*0,8*0,1*0,75*10</t>
  </si>
  <si>
    <t>505*0,8*0,4*0,75*10</t>
  </si>
  <si>
    <t>509*0,8*0,4*0,75*10</t>
  </si>
  <si>
    <t>370*0,8*0,4*0,75*10</t>
  </si>
  <si>
    <t>hl.řad : 505*0,8*0,1*0,25*10</t>
  </si>
  <si>
    <t>výkr.č.D.2.25 : 509*0,8*0,1*0,25*10</t>
  </si>
  <si>
    <t>505*0,8*0,4*0,25*10</t>
  </si>
  <si>
    <t>509*0,8*0,4*0,25*10</t>
  </si>
  <si>
    <t>370*0,8*0,4*0,25*10</t>
  </si>
  <si>
    <t>hl.řad : 505*0,8*0,1</t>
  </si>
  <si>
    <t>výkr.č.D.2.25 : 509*0,8*0,1</t>
  </si>
  <si>
    <t>505*0,8*0,4</t>
  </si>
  <si>
    <t>509*0,8*0,4</t>
  </si>
  <si>
    <t>370*0,8*0,4</t>
  </si>
  <si>
    <t>174101101</t>
  </si>
  <si>
    <t>Zásyp jam, rýh, šachet se zhutněním</t>
  </si>
  <si>
    <t>hl.řad : 505*0,8*0,9</t>
  </si>
  <si>
    <t>výkr.č.D.2.25 : 509*0,8*0,9</t>
  </si>
  <si>
    <t>370*0,8*1,6*0,9</t>
  </si>
  <si>
    <t>175101101</t>
  </si>
  <si>
    <t>Obsyp potrubí bez prohození sypaniny</t>
  </si>
  <si>
    <t>hl.řad : 505*0,8*0,4</t>
  </si>
  <si>
    <t>výkr.č.D.2.25 : 509*0,8*0,4</t>
  </si>
  <si>
    <t>-505*3,14*0,05*0,05</t>
  </si>
  <si>
    <t>-509*3,14*0,04*0,04</t>
  </si>
  <si>
    <t>-370*3,14*0,016*0,016</t>
  </si>
  <si>
    <t>199000005RIK</t>
  </si>
  <si>
    <t>hl.řad : 505*0,8*0,1*1,8</t>
  </si>
  <si>
    <t>výkr.č.D.2.25 : 509*0,8*0,1*1,8</t>
  </si>
  <si>
    <t>505*0,8*0,4*1,8</t>
  </si>
  <si>
    <t>509*0,8*0,4*1,8</t>
  </si>
  <si>
    <t>370*0,8*0,4*1,8</t>
  </si>
  <si>
    <t>58341001.A</t>
  </si>
  <si>
    <t>Prosívka   - hraněná drť Z  fr.0 - 2   dodávka materiálu</t>
  </si>
  <si>
    <t>436,06111*1,8*1,01</t>
  </si>
  <si>
    <t>451572111</t>
  </si>
  <si>
    <t>Lože pod potrubí z kameniva těženého 0 - 4 mm</t>
  </si>
  <si>
    <t>370*0,8*0,1</t>
  </si>
  <si>
    <t>452311151RIK</t>
  </si>
  <si>
    <t xml:space="preserve">Desky podkladní pod potrubí  č.3481 </t>
  </si>
  <si>
    <t>857601102</t>
  </si>
  <si>
    <t>Montáž tvarovek jednoosých, tvárná litina DN 100 hrdlové, pružný spoj, ve výkopu</t>
  </si>
  <si>
    <t>16+16</t>
  </si>
  <si>
    <t>857701102</t>
  </si>
  <si>
    <t>Montáž tvarovek odbočných, tvárná litina DN 100 hrdlové, pružný spoj, ve výkopu</t>
  </si>
  <si>
    <t>14</t>
  </si>
  <si>
    <t>T kus : 7</t>
  </si>
  <si>
    <t>tvarovka patková : 2</t>
  </si>
  <si>
    <t>871161121</t>
  </si>
  <si>
    <t>Montáž trubek polyetylenových ve výkopu d 32 mm</t>
  </si>
  <si>
    <t>370</t>
  </si>
  <si>
    <t>871241121</t>
  </si>
  <si>
    <t>Montáž potrubí polyetylenového ve výkopu d 90 mm</t>
  </si>
  <si>
    <t>tech.zpráva : 509</t>
  </si>
  <si>
    <t>871251121</t>
  </si>
  <si>
    <t>Montáž trubek polyetylenových ve výkopu d 110 mm</t>
  </si>
  <si>
    <t>505</t>
  </si>
  <si>
    <t>879172199</t>
  </si>
  <si>
    <t>Příplatek za montáž vodovodních přípojek DN 32-80</t>
  </si>
  <si>
    <t>40</t>
  </si>
  <si>
    <t>891163111</t>
  </si>
  <si>
    <t>Montáž šoupat  hlavních pro přípojky DN 25</t>
  </si>
  <si>
    <t>891247111</t>
  </si>
  <si>
    <t>Montáž hydrantů podzemních DN 80</t>
  </si>
  <si>
    <t>891249111</t>
  </si>
  <si>
    <t>Montáž navrtávacích pasů DN 80</t>
  </si>
  <si>
    <t>891261111</t>
  </si>
  <si>
    <t>Montáž vodovodních šoupátek ve výkopu DN 100</t>
  </si>
  <si>
    <t>891269111</t>
  </si>
  <si>
    <t>Montáž navrtávacích pasů DN 100</t>
  </si>
  <si>
    <t>16</t>
  </si>
  <si>
    <t>892241111</t>
  </si>
  <si>
    <t>Tlaková zkouška vodovodního potrubí DN 80</t>
  </si>
  <si>
    <t>509</t>
  </si>
  <si>
    <t>892271111</t>
  </si>
  <si>
    <t>Tlaková zkouška vodovodního potrubí DN 125</t>
  </si>
  <si>
    <t>892233111</t>
  </si>
  <si>
    <t>Desinfekce vodovodního potrubí DN 70</t>
  </si>
  <si>
    <t>892273111</t>
  </si>
  <si>
    <t>Desinfekce vodovodního potrubí DN 125</t>
  </si>
  <si>
    <t>505+509</t>
  </si>
  <si>
    <t>894431112</t>
  </si>
  <si>
    <t xml:space="preserve">Osazení plastové šachty prům.600 mm, </t>
  </si>
  <si>
    <t>899401112</t>
  </si>
  <si>
    <t>Osazení poklopů litinových šoupátkových</t>
  </si>
  <si>
    <t>899401113</t>
  </si>
  <si>
    <t>Osazení poklopů litinových hydrantových</t>
  </si>
  <si>
    <t>899721112</t>
  </si>
  <si>
    <t>Fólie výstražná z PVC bílá, šířka 30 cm</t>
  </si>
  <si>
    <t>899731115</t>
  </si>
  <si>
    <t>Vodič signalizační  FeZn min.4 mm</t>
  </si>
  <si>
    <t>895144ik</t>
  </si>
  <si>
    <t>Zaslepení vodovodní přípojek</t>
  </si>
  <si>
    <t>895145ik</t>
  </si>
  <si>
    <t xml:space="preserve">Napojení na stávající vodovod </t>
  </si>
  <si>
    <t>28613222</t>
  </si>
  <si>
    <t>Souprava zemní teleskopická   1,3-1,8 m č. 9601</t>
  </si>
  <si>
    <t>28613652</t>
  </si>
  <si>
    <t>Trubka tlaková PE LD (rPE) d 32 x 3,0 mm PN 6</t>
  </si>
  <si>
    <t>370*1,015</t>
  </si>
  <si>
    <t>286136702</t>
  </si>
  <si>
    <t>Trubka  voda  SDR11   90x8,2 mm  PE100 RC dvouvrstvé potrubí, barva modrá</t>
  </si>
  <si>
    <t>509*1,015</t>
  </si>
  <si>
    <t>286136704</t>
  </si>
  <si>
    <t>Trubka   voda  SDR11 110x10,0 mm L  PE100 RC dvouvrstvé potrubí, barva modrá</t>
  </si>
  <si>
    <t>505*1,015</t>
  </si>
  <si>
    <t>28697271</t>
  </si>
  <si>
    <t>Šachta vodoměrná s  poklopem B125 (zat.12,5t) teleskopický poklop 12,5 t k obsypání, kruhová  výkr.č.D.2.19.</t>
  </si>
  <si>
    <t>42200750</t>
  </si>
  <si>
    <t>Poklop uliční šoupátkový 1750  - voda</t>
  </si>
  <si>
    <t>42200760</t>
  </si>
  <si>
    <t>Poklop k podz. hydrantu 1950 - voda</t>
  </si>
  <si>
    <t>422122519</t>
  </si>
  <si>
    <t>Souprava zemní přípojková DN 1" č.9601</t>
  </si>
  <si>
    <t>422243820Ik</t>
  </si>
  <si>
    <t xml:space="preserve">Šoupátko 4002E2   DN 80, </t>
  </si>
  <si>
    <t>422243821Ik</t>
  </si>
  <si>
    <t>Šoupátko 4002E2   DN 100, PN 16</t>
  </si>
  <si>
    <t>42228100</t>
  </si>
  <si>
    <t>Šoupátko ISO č.2810  DN 1" pro dom.přípojky - voda</t>
  </si>
  <si>
    <t>42273551</t>
  </si>
  <si>
    <t>Pas navrtávací uzav. , DN 80 HAKU ZAK č.5320</t>
  </si>
  <si>
    <t>42273553</t>
  </si>
  <si>
    <t>Pas navrtávací  uzav. DN 100 HAKU ZAK č.5320</t>
  </si>
  <si>
    <t>422736054</t>
  </si>
  <si>
    <t>Hydrant podzemní  DN 80/ 1500 dvojí jištění</t>
  </si>
  <si>
    <t>42291230</t>
  </si>
  <si>
    <t>Souprava zemní šoupátková    DN 80  č. 9502E2</t>
  </si>
  <si>
    <t>42291240</t>
  </si>
  <si>
    <t>Souprava zemní šoupátková   DN 100 9502E2</t>
  </si>
  <si>
    <t>422935343ik</t>
  </si>
  <si>
    <t>Příruba  - 0400,   80/90</t>
  </si>
  <si>
    <t>422935344</t>
  </si>
  <si>
    <t>Příruba  0400, 100/110</t>
  </si>
  <si>
    <t>55259208</t>
  </si>
  <si>
    <t>Tvarovka s odb. DN100/ 80  č.8510</t>
  </si>
  <si>
    <t>55259912</t>
  </si>
  <si>
    <t xml:space="preserve">Koleno přírubové  DN 100-11°   </t>
  </si>
  <si>
    <t>55259930</t>
  </si>
  <si>
    <t xml:space="preserve">Koleno přírubové   DN 80-22 ° </t>
  </si>
  <si>
    <t>55259932</t>
  </si>
  <si>
    <t>Koleno přírubové  DN 100-22 °</t>
  </si>
  <si>
    <t>55259950</t>
  </si>
  <si>
    <t>Koleno přírubové DN 80-30°</t>
  </si>
  <si>
    <t>55259952</t>
  </si>
  <si>
    <t xml:space="preserve">Koleno přírubové   DN 100-30° </t>
  </si>
  <si>
    <t>55259970</t>
  </si>
  <si>
    <t>Koleno přírubové  DN 80-45°</t>
  </si>
  <si>
    <t>55259982</t>
  </si>
  <si>
    <t xml:space="preserve">Koleno přírubové  DN 80-90° </t>
  </si>
  <si>
    <t>55259983</t>
  </si>
  <si>
    <t xml:space="preserve">Koleno přírubové   DN 100-90° </t>
  </si>
  <si>
    <t>55260024ik</t>
  </si>
  <si>
    <t>Příruba zaslepovací  DN 100 8000</t>
  </si>
  <si>
    <t>5526009702</t>
  </si>
  <si>
    <t>Koleno přír.s patkou  DN 80  č.5050</t>
  </si>
  <si>
    <t>556954ik</t>
  </si>
  <si>
    <t>Mechanické spojky  s podpůr.vložkami ( konce PE potrubí)</t>
  </si>
  <si>
    <t>celek</t>
  </si>
  <si>
    <t>998276101</t>
  </si>
  <si>
    <t>Přesun hmot, trubní vedení plastová, otevř. výkop</t>
  </si>
  <si>
    <t>56</t>
  </si>
  <si>
    <t>921*0,9*2,2*0,25</t>
  </si>
  <si>
    <t>61*0,8*2,2*0,25</t>
  </si>
  <si>
    <t>242*0,8*2,1*0,25</t>
  </si>
  <si>
    <t>921*0,9*2,2*0,2</t>
  </si>
  <si>
    <t>61*0,8*2,2*0,2</t>
  </si>
  <si>
    <t>242*0,8*2,1*0,2</t>
  </si>
  <si>
    <t>132501211</t>
  </si>
  <si>
    <t>Hloubení rýh šířky do 200 cm v hor.6, STROJNĚ</t>
  </si>
  <si>
    <t>132601201</t>
  </si>
  <si>
    <t>Hloubení rýh šířky do 200 cm v hor.7</t>
  </si>
  <si>
    <t>921*0,9*2,2*0,1</t>
  </si>
  <si>
    <t>61*0,8*2,2*0,1</t>
  </si>
  <si>
    <t>242*0,8*2,1*0,1</t>
  </si>
  <si>
    <t>151101102</t>
  </si>
  <si>
    <t>Pažení a rozepření stěn rýh - příložné - hl.do 4 m</t>
  </si>
  <si>
    <t>921*2*2,2</t>
  </si>
  <si>
    <t>61*2*2,2</t>
  </si>
  <si>
    <t>242*2*2,1</t>
  </si>
  <si>
    <t>151101112</t>
  </si>
  <si>
    <t>Odstranění pažení stěn rýh - příložné - hl. do 4 m</t>
  </si>
  <si>
    <t>50% : 921*0,9*2,2*0,5</t>
  </si>
  <si>
    <t>61*0,8*2,2*0,5</t>
  </si>
  <si>
    <t>242*0,8*2,1*0,5</t>
  </si>
  <si>
    <t>921*0,9*0,1*0,5</t>
  </si>
  <si>
    <t>61*0,8*0,1*0,5</t>
  </si>
  <si>
    <t>242*0,8*0,1*0,5</t>
  </si>
  <si>
    <t xml:space="preserve">------------------------------------------------------------ : </t>
  </si>
  <si>
    <t>921*0,9*0,4*0,5</t>
  </si>
  <si>
    <t>61*0,8*0,4*0,5</t>
  </si>
  <si>
    <t>242*0,8*0,4*0,5</t>
  </si>
  <si>
    <t>921*0,9*0,1*0,5*10</t>
  </si>
  <si>
    <t>61*0,8*0,1*0,5*10</t>
  </si>
  <si>
    <t>242*0,8*0,1*0,5*10</t>
  </si>
  <si>
    <t>921*0,9*0,4*0,5*10</t>
  </si>
  <si>
    <t>61*0,8*0,4*0,5*10</t>
  </si>
  <si>
    <t>242*0,8*0,4*0,5*10</t>
  </si>
  <si>
    <t>921*0,9*0,1</t>
  </si>
  <si>
    <t>61*0,8*0,1</t>
  </si>
  <si>
    <t>242*0,8*0,1</t>
  </si>
  <si>
    <t>921*0,9*0,4</t>
  </si>
  <si>
    <t>61*0,8*0,4</t>
  </si>
  <si>
    <t>242*0,8*0,4</t>
  </si>
  <si>
    <t>921*0,9*1,7</t>
  </si>
  <si>
    <t>61*0,8*1,7</t>
  </si>
  <si>
    <t>242*0,8*1,6</t>
  </si>
  <si>
    <t>Obsyp potrubí bez prohození sypaniny s dodáním štěrkopísku frakce 0 - 22 mm</t>
  </si>
  <si>
    <t>-921*3,14*0,125*0,125</t>
  </si>
  <si>
    <t>-61*3,14*0,1*0,1</t>
  </si>
  <si>
    <t>-242*3,14*0,075*0,075</t>
  </si>
  <si>
    <t>199000005Rik</t>
  </si>
  <si>
    <t xml:space="preserve">Poplatek za skládku zeminy </t>
  </si>
  <si>
    <t>535,65*1,8</t>
  </si>
  <si>
    <t>452387131</t>
  </si>
  <si>
    <t>Vyrovnávací rámy z betonu C -/7,5 výšky nad 200 mm</t>
  </si>
  <si>
    <t>36</t>
  </si>
  <si>
    <t>871313121</t>
  </si>
  <si>
    <t>Montáž trub z plastu,  DN 150</t>
  </si>
  <si>
    <t>871353121</t>
  </si>
  <si>
    <t>Montáž trub z plastu,   DN 200</t>
  </si>
  <si>
    <t xml:space="preserve">k parc. č.R7 a R8 : </t>
  </si>
  <si>
    <t>35+26</t>
  </si>
  <si>
    <t>871373121</t>
  </si>
  <si>
    <t xml:space="preserve">Montáž trub z plastu,   DN 250 </t>
  </si>
  <si>
    <t>tech.zpráva : 921</t>
  </si>
  <si>
    <t>877363121</t>
  </si>
  <si>
    <t>Montáž tvarovek odboč. plast. gum. kroužek DN 250</t>
  </si>
  <si>
    <t>27</t>
  </si>
  <si>
    <t>892571111</t>
  </si>
  <si>
    <t>Zkouška těsnosti kanalizace DN do 200, vodou</t>
  </si>
  <si>
    <t>892581111</t>
  </si>
  <si>
    <t>Zkouška těsnosti kanalizace DN do 300, vodou</t>
  </si>
  <si>
    <t>921</t>
  </si>
  <si>
    <t>892573111</t>
  </si>
  <si>
    <t>Zabezpečení konců kanal. potrubí DN do 200, vodou</t>
  </si>
  <si>
    <t>úsek</t>
  </si>
  <si>
    <t>892583111</t>
  </si>
  <si>
    <t>Zabezpečení konců kanal. potrubí DN do 300, vodou</t>
  </si>
  <si>
    <t>894118001</t>
  </si>
  <si>
    <t>Přípl.za dalších 0,60m výšky vstupu,šachty na potrubí</t>
  </si>
  <si>
    <t>894432111</t>
  </si>
  <si>
    <t xml:space="preserve">Osazení plastové šachty revizní prům.315 mm, </t>
  </si>
  <si>
    <t>899103111</t>
  </si>
  <si>
    <t>Osazení poklopu s rámem do 150 kg, vodotěsnost šachty  tmelením polodrážek včetně dodávky poklopu lit. kruhového D 600 tlumící vložka</t>
  </si>
  <si>
    <t>899521211</t>
  </si>
  <si>
    <t>Stupadla vidlicová oceloplastová, do otvorů osazovaná do vynechaných otvorů</t>
  </si>
  <si>
    <t>36*6</t>
  </si>
  <si>
    <t>894411121Rik</t>
  </si>
  <si>
    <t>Zřízení šachet z dílců, dno C25/30, potrubí DN 300 včetně dílců TBS-Q 100/50 PS a TBR-Q 100-63/58 KPS - celá šachta</t>
  </si>
  <si>
    <t>8952144ik</t>
  </si>
  <si>
    <t>Rekonstrukce stáv.šachty v místě napojení na stáv.kanalizaci ( výměna dna šachty, použití ostatních čáarí šachty,  úprava napojení na stáv.splašk.kanalizaci</t>
  </si>
  <si>
    <t>286111913</t>
  </si>
  <si>
    <t>Trubka kanalizační PVC-U   SN 12 DN 200/6000 (PVC-U se zvýšenou rázovou tuhostí)  hladká, s hrdlem, červenohnědá</t>
  </si>
  <si>
    <t>(35+26)/6*1,025</t>
  </si>
  <si>
    <t>286111923</t>
  </si>
  <si>
    <t>Trubka kanalizační PVC U SN 12 DN 250/6000  tl. 8,2  (PVC-U se zvýšenou rázovou tuhostí)  hladká, s hrdlem, červenohnědá</t>
  </si>
  <si>
    <t>154*1,03</t>
  </si>
  <si>
    <t>286147916</t>
  </si>
  <si>
    <t xml:space="preserve">Trubka kanalizační odolná PPKGEM 160x4,9x5000 mm (PVC-U se zvýšenou rázovou tuhostí)  SN8 </t>
  </si>
  <si>
    <t>242/5*1,025</t>
  </si>
  <si>
    <t>286506121</t>
  </si>
  <si>
    <t>Odbočka kanaliz. PVC DN 250/150/45° (PVC-U se zvýšenou rázovou tuhostí)  hladká, s hrdlem, červenohnědá</t>
  </si>
  <si>
    <t>2952144ik</t>
  </si>
  <si>
    <t>Dodávka plastová  kanal. kontrolní šachty DN 300  vč.poklopu</t>
  </si>
  <si>
    <t>60</t>
  </si>
  <si>
    <t>131201112</t>
  </si>
  <si>
    <t>Hloubení nezapaž. jam hor.3 do 1000 m3, STROJNĚ</t>
  </si>
  <si>
    <t>VS1 : 10,8*6,944*3,64*1,3*0,25</t>
  </si>
  <si>
    <t>VS2 : 10,8*4*3,64*1,3*0,25</t>
  </si>
  <si>
    <t>VS3 : 7,4*7,4*3,64*1,3*0,25</t>
  </si>
  <si>
    <t>131201119</t>
  </si>
  <si>
    <t>Příplatek za lepivost - hloubení nezap.jam v hor.3</t>
  </si>
  <si>
    <t>131301112</t>
  </si>
  <si>
    <t>Hloubení nezapaž. jam hor.4 do 1000 m3, STROJNĚ</t>
  </si>
  <si>
    <t>131301119</t>
  </si>
  <si>
    <t>Příplatek za lepivost - hloubení nezap.jam v hor.4</t>
  </si>
  <si>
    <t>131401112</t>
  </si>
  <si>
    <t>Hloubení nezapaž. jam v hor.5 do 1000 m3, STROJNĚ</t>
  </si>
  <si>
    <t>VS1 : 10,8*6,944*3,64*1,3*0,2</t>
  </si>
  <si>
    <t>VS2 : 10,8*4*3,64*1,3*0,2</t>
  </si>
  <si>
    <t>VS3 : 7,4*7,4*3,64*1,3*0,2</t>
  </si>
  <si>
    <t>131501112</t>
  </si>
  <si>
    <t>Hloubení nezapaž. jam v hor.6 do 1000 m3, STROJNĚ</t>
  </si>
  <si>
    <t>131601102</t>
  </si>
  <si>
    <t>Hloubení nezapažených jam v hor.7 do 1000 m3</t>
  </si>
  <si>
    <t>VS1 : 10,8*6,944*3,64*1,3*0,1</t>
  </si>
  <si>
    <t>VS2 : 10,8*4*3,64*1,3*0,1</t>
  </si>
  <si>
    <t>VS3 : 7,4*7,4*3,64*1,3*0,1</t>
  </si>
  <si>
    <t>549*0,9*1,8*0,25</t>
  </si>
  <si>
    <t>563*0,9*1,8*0,25</t>
  </si>
  <si>
    <t>přípojky  k RD : 244*0,8*1,8*0,25</t>
  </si>
  <si>
    <t xml:space="preserve">propojení uličních vpustí : </t>
  </si>
  <si>
    <t>168*0,8*1,8*0,25</t>
  </si>
  <si>
    <t>549*0,9*1,8*0,2</t>
  </si>
  <si>
    <t>563*0,9*1,8*0,2</t>
  </si>
  <si>
    <t>přípojky  k RD : 244*0,8*1,8*0,2</t>
  </si>
  <si>
    <t>168*0,8*1,8*0,2</t>
  </si>
  <si>
    <t>549*0,9*1,8*0,1</t>
  </si>
  <si>
    <t>563*0,9*1,8*0,1</t>
  </si>
  <si>
    <t>přípojky  k RD : 244*0,8*1,8*0,1</t>
  </si>
  <si>
    <t>168*0,8*1,8*0,1</t>
  </si>
  <si>
    <t>549*2*1,8</t>
  </si>
  <si>
    <t>563*2*1,8</t>
  </si>
  <si>
    <t>přípojky  k RD : 244*2*1,8</t>
  </si>
  <si>
    <t>168*2*1,8</t>
  </si>
  <si>
    <t>Svislé přemístění výkopku  do 2,5 m</t>
  </si>
  <si>
    <t>VS1 : 10,8*6,944*3,64*1,3*0,08</t>
  </si>
  <si>
    <t>VS2 : 10,8*4*3,64*1,3*0,08</t>
  </si>
  <si>
    <t>VS3 : 7,4*7,4*3,64*1,3*0,08</t>
  </si>
  <si>
    <t xml:space="preserve">rýhy : </t>
  </si>
  <si>
    <t>549*0,9*1,8*0,5</t>
  </si>
  <si>
    <t>563*0,9*1,8*0,5</t>
  </si>
  <si>
    <t>přípojky  k RD : 244*0,8*1,8*0,5</t>
  </si>
  <si>
    <t>168*0,8*1,8*0,5</t>
  </si>
  <si>
    <t xml:space="preserve">vsakovací objekty : </t>
  </si>
  <si>
    <t>48*0,5</t>
  </si>
  <si>
    <t>31*0,5</t>
  </si>
  <si>
    <t>32*0,5</t>
  </si>
  <si>
    <t xml:space="preserve">z rýh : </t>
  </si>
  <si>
    <t>549*0,9*0,5*0,5</t>
  </si>
  <si>
    <t>563*0,9*0,5*0,5</t>
  </si>
  <si>
    <t>přípojky  k RD : 244*0,8*0,5*0,5</t>
  </si>
  <si>
    <t>168*0,8*0,5*0,5</t>
  </si>
  <si>
    <t>388,1*10</t>
  </si>
  <si>
    <t>48</t>
  </si>
  <si>
    <t>31</t>
  </si>
  <si>
    <t>32</t>
  </si>
  <si>
    <t>549*0,9*0,5</t>
  </si>
  <si>
    <t>563*0,9*0,5</t>
  </si>
  <si>
    <t>přípojky  k RD : 244*0,8*0,5</t>
  </si>
  <si>
    <t>168*0,8*0,5</t>
  </si>
  <si>
    <t>VS1 : 10,8*6,944*3,64*1,3</t>
  </si>
  <si>
    <t>VS2 : 10,8*4*3,64*1,3</t>
  </si>
  <si>
    <t>VS3 : 7,4*7,4*3,64*1,3</t>
  </si>
  <si>
    <t>-48</t>
  </si>
  <si>
    <t>-31</t>
  </si>
  <si>
    <t>-32</t>
  </si>
  <si>
    <t>549*0,9*1,3</t>
  </si>
  <si>
    <t>563*0,9*1,3</t>
  </si>
  <si>
    <t>přípojky  k RD : 244*0,8*1,3</t>
  </si>
  <si>
    <t>168*0,8*1,3</t>
  </si>
  <si>
    <t>549*0,9*0,4</t>
  </si>
  <si>
    <t>563*0,9*0,4</t>
  </si>
  <si>
    <t>-549*3,14*0,15*0,15</t>
  </si>
  <si>
    <t>-563*3,14*0,125*0,125</t>
  </si>
  <si>
    <t>přípojky  k RD : 244*0,8*0,4</t>
  </si>
  <si>
    <t>-244*3,14*0,125*0,125</t>
  </si>
  <si>
    <t>168*0,8*0,4</t>
  </si>
  <si>
    <t>-168*3,14*0,1*0,1</t>
  </si>
  <si>
    <t>776,2*1,8*1,01</t>
  </si>
  <si>
    <t>271531112</t>
  </si>
  <si>
    <t>Polštář základu z kameniva hr. drceného 32-63 mm pod vsakovací objekty</t>
  </si>
  <si>
    <t>10,8*4*0,15</t>
  </si>
  <si>
    <t>7,4*7,4*0,15</t>
  </si>
  <si>
    <t>10,8*6,944*0,15</t>
  </si>
  <si>
    <t>549*0,9*0,1</t>
  </si>
  <si>
    <t>563*0,9*0,1</t>
  </si>
  <si>
    <t>přípojky  k RD : 244*0,8*0,1</t>
  </si>
  <si>
    <t>168*0,8*0,1</t>
  </si>
  <si>
    <t>41</t>
  </si>
  <si>
    <t>244</t>
  </si>
  <si>
    <t>Montáž trub z plastu,  DN 200</t>
  </si>
  <si>
    <t xml:space="preserve">napojení ul.vpustí : </t>
  </si>
  <si>
    <t>168</t>
  </si>
  <si>
    <t>Montáž trub z plastu, do  DN 300</t>
  </si>
  <si>
    <t>549</t>
  </si>
  <si>
    <t>563</t>
  </si>
  <si>
    <t>21+16</t>
  </si>
  <si>
    <t>877373121</t>
  </si>
  <si>
    <t>Montáž tvarovek odboč. plast. gum. kroužek DN 300</t>
  </si>
  <si>
    <t>11+13</t>
  </si>
  <si>
    <t>244+168</t>
  </si>
  <si>
    <t>895941311</t>
  </si>
  <si>
    <t>Zřízení vpusti uliční z dílců typ UVB - 50 včetně dodávky dílců pro uliční vpusti TBV</t>
  </si>
  <si>
    <t>899203111</t>
  </si>
  <si>
    <t>Osazení mříží litinových s rámem do 150kg včetně dodávky vtokové mříže 500 x 500 mm z kompozit.materiálu , D400</t>
  </si>
  <si>
    <t>tech.zpráva : 32</t>
  </si>
  <si>
    <t>41*5</t>
  </si>
  <si>
    <t>899600001ik</t>
  </si>
  <si>
    <t xml:space="preserve">Osazení a dodávka vsakovacího objektu  VS1 - 48 m3 vč.  mobilního jeřábu ( obsahuje poklopy B125,skruže,prostupy,propoj.potrubí) </t>
  </si>
  <si>
    <t>899600002ik</t>
  </si>
  <si>
    <t xml:space="preserve">Osazení a dodávka vsakovacího objektu  VS2 - 31 m3 vč.mobil.jeřábu ( obsahuje poklopy B125,skruže,prostupy,propoj.potrubí) </t>
  </si>
  <si>
    <t>899600003ik</t>
  </si>
  <si>
    <t xml:space="preserve">Osazení a dodávka vsakovacího objektu  VS3 - 32 m3 vč.mobil.jeřábu ( obsahuje poklopy B125,skruže,prostupy,propoj.potrubí) </t>
  </si>
  <si>
    <t>563/6*1,025</t>
  </si>
  <si>
    <t>286111933</t>
  </si>
  <si>
    <t>Trubka kanalizační PVC U  SN 12 DN 300/6000  (PVC-U se zvýšenou rázovou tuhostí)  hladká, s hrdlem, červenohnědá</t>
  </si>
  <si>
    <t>549/6*1,025</t>
  </si>
  <si>
    <t>28611265.A</t>
  </si>
  <si>
    <t xml:space="preserve">Trubka kanalizační KGEM SN 8 PVC 200x5,9x5000 (PVC-U se zvýšenou rázovou tuhostí) </t>
  </si>
  <si>
    <t>přípoj.k UV : 168/5*1,025</t>
  </si>
  <si>
    <t xml:space="preserve">Trubka kanalizační odolná PPKGEM 160x4,9x5000 mm  (PVC-U se zvýšenou rázovou tuhostí)  SN8 </t>
  </si>
  <si>
    <t>244/5*1,025</t>
  </si>
  <si>
    <t>Odbočka kanaliz. PVC  DN 250/150/45°  (PVC-U se zvýšenou rázovou tuhostí)  hladká, s hrdlem, červenohnědá</t>
  </si>
  <si>
    <t>286506122</t>
  </si>
  <si>
    <t>Odbočka kanaliz. PVC  DN 250/200/45° (PVC-U se zvýšenou rázovou tuhostí)  hladká, s hrdlem, červenohnědá</t>
  </si>
  <si>
    <t>286506131</t>
  </si>
  <si>
    <t>Odbočka kanaliz. PVC   DN 300/150/45° (PVC-U se zvýšenou rázovou tuhostí)  hladká, s hrdlem, červenohnědá</t>
  </si>
  <si>
    <t>13</t>
  </si>
  <si>
    <t>286506132</t>
  </si>
  <si>
    <t>Odbočka kanaliz. PVC   DN 300/200/45°  (PVC-U se zvýšenou rázovou tuhostí)  hladká, s hrdlem, červenohnědá</t>
  </si>
  <si>
    <t>11</t>
  </si>
  <si>
    <t>960001ik</t>
  </si>
  <si>
    <t>Demontáž stáv. kanal.šachty</t>
  </si>
  <si>
    <t>960002ik</t>
  </si>
  <si>
    <t xml:space="preserve">Demontáž stáv.uliční vpustě </t>
  </si>
  <si>
    <t>113107530</t>
  </si>
  <si>
    <t>Odstranění podkladu pl. 50 m2,kam.drcené tl.30 cm</t>
  </si>
  <si>
    <t xml:space="preserve">překop pro  plynovodní přípojky   komunikace III/1333 : </t>
  </si>
  <si>
    <t>5*10*0,8</t>
  </si>
  <si>
    <t>65</t>
  </si>
  <si>
    <t>131301110</t>
  </si>
  <si>
    <t>Hloubení nezapaž. jam hor.4 do 50 m3, STROJNĚ</t>
  </si>
  <si>
    <t xml:space="preserve">startovací jámy  protlaku : </t>
  </si>
  <si>
    <t>2*1*1,5</t>
  </si>
  <si>
    <t>1*1*1,5</t>
  </si>
  <si>
    <t>terén : 719*0,8*1,3*0,1</t>
  </si>
  <si>
    <t>terén : 312*0,8*1,3*0,1</t>
  </si>
  <si>
    <t>komunikace : 385*0,8*0,9*0,1</t>
  </si>
  <si>
    <t>přípojky : 310*0,8*1,3*0,1</t>
  </si>
  <si>
    <t>719*0,8*1,3*0,1</t>
  </si>
  <si>
    <t>312*0,8*1,3*0,1</t>
  </si>
  <si>
    <t>385*0,8*0,9*0,1</t>
  </si>
  <si>
    <t>310*0,8*1,3*0,1</t>
  </si>
  <si>
    <t>719*0,8*1,3*0,4</t>
  </si>
  <si>
    <t>312*0,8*1,3*0,4</t>
  </si>
  <si>
    <t>385*0,8*0,9*0,4</t>
  </si>
  <si>
    <t>310*0,8*1,3*0,4</t>
  </si>
  <si>
    <t>719*0,8*1,3*0,3</t>
  </si>
  <si>
    <t>312*0,8*1,3*0,3</t>
  </si>
  <si>
    <t>385*0,8*0,9*0,3</t>
  </si>
  <si>
    <t>310*0,8*1,3*0,3</t>
  </si>
  <si>
    <t>719*0,8*1,3*0,2</t>
  </si>
  <si>
    <t>312*0,8*1,3*0,2</t>
  </si>
  <si>
    <t>385*0,8*0,9*0,2</t>
  </si>
  <si>
    <t>310*0,8*1,3*0,2</t>
  </si>
  <si>
    <t>133201101</t>
  </si>
  <si>
    <t>Hloubení šachet v hor.3 do 100 m3 pro HUP</t>
  </si>
  <si>
    <t>1*0,5*0,9*40</t>
  </si>
  <si>
    <t>133201109</t>
  </si>
  <si>
    <t>Příplatek za lepivost - hloubení šachet v hor.3</t>
  </si>
  <si>
    <t>141700106</t>
  </si>
  <si>
    <t>Protlak neřízený z trub D 200 mm v hor.1 - 4</t>
  </si>
  <si>
    <t>719*2*1,3</t>
  </si>
  <si>
    <t>312*2*1,3</t>
  </si>
  <si>
    <t>385*0,9*2</t>
  </si>
  <si>
    <t>310*2*1,3</t>
  </si>
  <si>
    <t xml:space="preserve">rýhy 50% : </t>
  </si>
  <si>
    <t>719*0,8*1,3*0,5</t>
  </si>
  <si>
    <t>312*0,8*1,3*0,5</t>
  </si>
  <si>
    <t>385*0,8*0,9*0,5</t>
  </si>
  <si>
    <t>310*0,8*1,3*0,5</t>
  </si>
  <si>
    <t>719*0,8*0,5*0,5</t>
  </si>
  <si>
    <t>697*0,8*0,5*0,5</t>
  </si>
  <si>
    <t>310*0,8*0,5*0,5</t>
  </si>
  <si>
    <t xml:space="preserve">z HUP : </t>
  </si>
  <si>
    <t>1*0,5*0,9*40*0,5</t>
  </si>
  <si>
    <t>354,2*10</t>
  </si>
  <si>
    <t>1*0,5*0,9*40*0,5*10</t>
  </si>
  <si>
    <t>354,20</t>
  </si>
  <si>
    <t>354,2</t>
  </si>
  <si>
    <t>719*0,8*0,8</t>
  </si>
  <si>
    <t>312*0,8*0,8</t>
  </si>
  <si>
    <t>385*0,8*0,4</t>
  </si>
  <si>
    <t>310*0,8*0,8</t>
  </si>
  <si>
    <t>719*0,8*0,4</t>
  </si>
  <si>
    <t>312*0,8*0,4</t>
  </si>
  <si>
    <t>310*0,8*0,4</t>
  </si>
  <si>
    <t>-719*3,14*0,05*0,05</t>
  </si>
  <si>
    <t>-697*3,14*0,0315*0,0315</t>
  </si>
  <si>
    <t>-310*3,14*0,015*0,015</t>
  </si>
  <si>
    <t>199000005</t>
  </si>
  <si>
    <t>354,2*1,8*1,01</t>
  </si>
  <si>
    <t>1*0,5*0,9*40*1,8*1,01</t>
  </si>
  <si>
    <t>286134344</t>
  </si>
  <si>
    <t>Trubka tl.   PE100 160x14,6 mm PN16 tyč 6 m/tyč 12 m</t>
  </si>
  <si>
    <t>14*1,025</t>
  </si>
  <si>
    <t>286999ik</t>
  </si>
  <si>
    <t>Dodávka kluzných prvků, manžet proti pronikání vody,živočichů a nečistot</t>
  </si>
  <si>
    <t xml:space="preserve">Prosívka   - hraněná drť Z  fr.0 - 2 </t>
  </si>
  <si>
    <t>544,28522*1,8*1,01</t>
  </si>
  <si>
    <t>Beton základových patek prostý C 16/20 pro HUP</t>
  </si>
  <si>
    <t>1*0,5*1*40</t>
  </si>
  <si>
    <t>275351215</t>
  </si>
  <si>
    <t>Bednění stěn základových patek - zřízení bednicí materiál prkna  HUP</t>
  </si>
  <si>
    <t>3*0,15*40</t>
  </si>
  <si>
    <t>275351216</t>
  </si>
  <si>
    <t>Bednění stěn základových patek - odstranění</t>
  </si>
  <si>
    <t>719*0,8*0,1</t>
  </si>
  <si>
    <t>697*0,8*0,1</t>
  </si>
  <si>
    <t>310*0,8*0,1</t>
  </si>
  <si>
    <t>5*10*0,8*0,3*1,8</t>
  </si>
  <si>
    <t>877212121</t>
  </si>
  <si>
    <t>Přirážka za 1 spoj elektrotvarovky d 63 mm</t>
  </si>
  <si>
    <t>1+4</t>
  </si>
  <si>
    <t>877252121</t>
  </si>
  <si>
    <t>Přirážka za 1 spoj elektrotvarovky d 110 mm</t>
  </si>
  <si>
    <t xml:space="preserve">Fólie výstražná z PVC , šířka 30 cm žluté barvy </t>
  </si>
  <si>
    <t>719+697+310</t>
  </si>
  <si>
    <t>899731113</t>
  </si>
  <si>
    <t>Vodič signalizační CYY 4 mm2</t>
  </si>
  <si>
    <t>89524ik</t>
  </si>
  <si>
    <t>Napojení na stáv.plynovodní řad    pozemekč.p.3428/1</t>
  </si>
  <si>
    <t>895524ik</t>
  </si>
  <si>
    <t>Osazení a dodávka  plastových plynoměrných skříní vč.  HUP KK DN 5 a zaslepení</t>
  </si>
  <si>
    <t>28613063.M</t>
  </si>
  <si>
    <t xml:space="preserve">T-kus odbočkový navrtávací 63-63 mm PE 100 EL </t>
  </si>
  <si>
    <t>28613073.M</t>
  </si>
  <si>
    <t xml:space="preserve">T-kus odbočkový navrtávací 110-63 mm PE 100 EL </t>
  </si>
  <si>
    <t>28613145.M</t>
  </si>
  <si>
    <t xml:space="preserve">Elektro záslepka d  63 mm PE 100 SDR 11 </t>
  </si>
  <si>
    <t>28613147.M</t>
  </si>
  <si>
    <t>Elektro záslepka d 110 mm PE 100 SDR 11</t>
  </si>
  <si>
    <t>28653325.A</t>
  </si>
  <si>
    <t>Koleno 90° elektrosvařovací  d 63 mm</t>
  </si>
  <si>
    <t>28653327.A</t>
  </si>
  <si>
    <t>Koleno 90° elektrosvařovací d 110 mm</t>
  </si>
  <si>
    <t>230170001</t>
  </si>
  <si>
    <t>Příprava pro zkoušku těsnosti, DN do 40</t>
  </si>
  <si>
    <t>sada</t>
  </si>
  <si>
    <t>230170002</t>
  </si>
  <si>
    <t>Příprava pro zkoušku těsnosti, DN 50 - 80</t>
  </si>
  <si>
    <t>230170003</t>
  </si>
  <si>
    <t>Příprava pro zkoušku těsnosti, DN 100 - 125</t>
  </si>
  <si>
    <t>230170011</t>
  </si>
  <si>
    <t>Zkouška těsnosti potrubí, DN do 40</t>
  </si>
  <si>
    <t>310</t>
  </si>
  <si>
    <t>230170012</t>
  </si>
  <si>
    <t>Zkouška těsnosti potrubí, DN 50 - 80</t>
  </si>
  <si>
    <t>697</t>
  </si>
  <si>
    <t>230170013</t>
  </si>
  <si>
    <t>Zkouška těsnosti potrubí, DN 100 - 125</t>
  </si>
  <si>
    <t>719</t>
  </si>
  <si>
    <t>230191014</t>
  </si>
  <si>
    <t>Uložení chráničky ve výkopu PE 90x5,1mm</t>
  </si>
  <si>
    <t>92</t>
  </si>
  <si>
    <t>230191029</t>
  </si>
  <si>
    <t>Uložení chráničky ve výkopu PE 160x14,6 mm</t>
  </si>
  <si>
    <t>230200004</t>
  </si>
  <si>
    <t>Montáž plynovod.přípojek svařováním DN 1 1/4" /32/</t>
  </si>
  <si>
    <t>230200016</t>
  </si>
  <si>
    <t>Montáž plynovodů, 89 x 5,6</t>
  </si>
  <si>
    <t>230200023</t>
  </si>
  <si>
    <t>Montáž plynovodů, 133 x 6,3</t>
  </si>
  <si>
    <t>28699ik</t>
  </si>
  <si>
    <t>Revize, revizní zprávy</t>
  </si>
  <si>
    <t>286136302</t>
  </si>
  <si>
    <t>TrubkaPE 100RC  SDR 11  32 x 3,0 mm L 6 m plyn</t>
  </si>
  <si>
    <t>310*1,02</t>
  </si>
  <si>
    <t>286136315</t>
  </si>
  <si>
    <t>Trubka PE 100RC SDR 11  63 x 5,8 mm L 100 m plyn</t>
  </si>
  <si>
    <t>697*1,02</t>
  </si>
  <si>
    <t>286136324</t>
  </si>
  <si>
    <t>TrubkaPE De SDR 17  90 x 5,4 mm L 12 m plyn</t>
  </si>
  <si>
    <t>92*1,02</t>
  </si>
  <si>
    <t>286136325</t>
  </si>
  <si>
    <t>TrubkaPE 100RC  SDR 17,6  110 x 6,3 mm L 12 m plyn</t>
  </si>
  <si>
    <t>719*1,02</t>
  </si>
  <si>
    <t>286136327</t>
  </si>
  <si>
    <t>Trubka PE De SDR 17  160 x 9,5 mm L 12 m plyn</t>
  </si>
  <si>
    <t>24*1,02</t>
  </si>
  <si>
    <t>210</t>
  </si>
  <si>
    <t>Veřejné osvětlení ,  rozpočet a soupis prací,dod. a služeb viz.samostatná přílohy</t>
  </si>
  <si>
    <t>220</t>
  </si>
  <si>
    <t>Sdělovací rozvody, rozpočet a soupis prací,dod. a služeb viz.samostatná přílohy</t>
  </si>
  <si>
    <t>5124</t>
  </si>
  <si>
    <t>Sadové úpravy , viz.samostatný rozpočet a soupis stav.prací,dod. a služeb s výkazem výměr</t>
  </si>
  <si>
    <t>005111020R</t>
  </si>
  <si>
    <t>Vytyčení stavby</t>
  </si>
  <si>
    <t>Soubor</t>
  </si>
  <si>
    <t>VRN</t>
  </si>
  <si>
    <t>POL99_8</t>
  </si>
  <si>
    <t>00511 R</t>
  </si>
  <si>
    <t xml:space="preserve">Geodetické práce </t>
  </si>
  <si>
    <t>005111021R</t>
  </si>
  <si>
    <t>Vytyčení inženýrských sítí</t>
  </si>
  <si>
    <t>005121 R</t>
  </si>
  <si>
    <t>Zařízení staveniště</t>
  </si>
  <si>
    <t>005124010R</t>
  </si>
  <si>
    <t>Koordinační činnost</t>
  </si>
  <si>
    <t>00525ik</t>
  </si>
  <si>
    <t>Geodetické zaměření, geometrický plán  vodovod, kanalizace,plynovod</t>
  </si>
  <si>
    <t>005211030R</t>
  </si>
  <si>
    <t xml:space="preserve">Dočasná dopravní opatření </t>
  </si>
  <si>
    <t>005241010R</t>
  </si>
  <si>
    <t xml:space="preserve">Dokumentace skutečného provedení </t>
  </si>
  <si>
    <t>005241020R</t>
  </si>
  <si>
    <t xml:space="preserve">Geodetické zaměření skutečného provedení   vč.geometrického plánu </t>
  </si>
  <si>
    <t>SOUPIS STAV.PRACÍ,DOD. A SLUŽEB s výkazem výměr</t>
  </si>
  <si>
    <t>větev A : 1684*0,39*0,9*10</t>
  </si>
  <si>
    <t>větev B : 721*0,39*0,9*10</t>
  </si>
  <si>
    <t>větev C : 407*0,39*0,9*10</t>
  </si>
  <si>
    <t>větev D : 928*0,39*0,9*10</t>
  </si>
  <si>
    <t>větev E : 185*0,39*0,9*10</t>
  </si>
  <si>
    <t>autobusová zastávka : 95*0,39*0,9*10</t>
  </si>
  <si>
    <t>větev A : 1684*0,5*0,9*10</t>
  </si>
  <si>
    <t>větev B : 721*0,5*0,9*10</t>
  </si>
  <si>
    <t>větev C : 407*0,5*0,9*10</t>
  </si>
  <si>
    <t>větev D : 928*0,5*0,9*10</t>
  </si>
  <si>
    <t>větev E : 185*0,5*0,9*10</t>
  </si>
  <si>
    <t>doplnění u stáv.komunikace : (127+199)*0,39*0,9*10</t>
  </si>
  <si>
    <t>(16+8,5+32,4)*0,24*0,9*10</t>
  </si>
  <si>
    <t>(357+17,5+17+403,5)*0,24*0,9*10</t>
  </si>
  <si>
    <t>(188,9+33,5+26+114+313+296+34,6)*0,42*0,9*10</t>
  </si>
  <si>
    <t>5,5*5*6*0,42*0,9*10</t>
  </si>
  <si>
    <t>18*10*0,42*0,9*10</t>
  </si>
  <si>
    <t>DLAŽBA NEVID. červená : (32,5+2,4+14+19,4+31,7+27,1+13,5)*0,42*0,9*10</t>
  </si>
  <si>
    <t>DRENÁŽE : (196+316+58+564+225)*0,5*0,3*0,9*10</t>
  </si>
  <si>
    <t>3478,9*0,25*0,4*0,9*10</t>
  </si>
  <si>
    <t>z patek : 24*3,14*0,15*0,15*0,9*10</t>
  </si>
  <si>
    <t>-3478,9*0,5*0,4/2*0,9*10</t>
  </si>
  <si>
    <t>ODPOČET PRO NÁSYPY : -887*0,9*10</t>
  </si>
  <si>
    <t>větev A : 1684*0,39*0,1*10</t>
  </si>
  <si>
    <t>větev B : 721*0,39*0,1*10</t>
  </si>
  <si>
    <t>větev C : 407*0,39*0,1*10</t>
  </si>
  <si>
    <t>větev D : 928*0,39*0,1*10</t>
  </si>
  <si>
    <t>větev E : 185*0,39*0,1*10</t>
  </si>
  <si>
    <t>autobusová zastávka : 95*0,39*0,1*10</t>
  </si>
  <si>
    <t>větev A : 1684*0,5*0,1*10</t>
  </si>
  <si>
    <t>větev B : 721*0,5*0,1*10</t>
  </si>
  <si>
    <t>větev C : 407*0,5*0,1*10</t>
  </si>
  <si>
    <t>větev D : 928*0,5*0,1*10</t>
  </si>
  <si>
    <t>větev E : 185*0,5*0,1*10</t>
  </si>
  <si>
    <t>doplnění u stáv.komunikace : (127+199)*0,39*0,1*10</t>
  </si>
  <si>
    <t>(16+8,5+32,4)*0,24*0,1*10</t>
  </si>
  <si>
    <t>(357+17,5+17+403,5)*0,24*0,1*10</t>
  </si>
  <si>
    <t>(188,9+33,5+26+114+313+296+34,6)*0,42*0,1*10</t>
  </si>
  <si>
    <t>5,5*5*6*0,42*0,1*10</t>
  </si>
  <si>
    <t>18*10*0,42*0,1*10</t>
  </si>
  <si>
    <t>DLAŽBA NEVID. červená : (32,5+2,4+14+19,4+31,7+27,1+13,5)*0,42*0,1*10</t>
  </si>
  <si>
    <t>DRENÁŽE : (196+316+58+564+225)*0,5*0,3*0,1*10</t>
  </si>
  <si>
    <t>3478,9*0,25*0,4*0,1*10</t>
  </si>
  <si>
    <t>z patek : 24*3,14*0,15*0,15*0,1*10</t>
  </si>
  <si>
    <t>-3478,9*0,5*0,4/2*0,1*10</t>
  </si>
  <si>
    <t>ODPOČET PRO NÁSYPY : -887*0,9*0,1*10</t>
  </si>
  <si>
    <t>Odpočet pro PMH</t>
  </si>
  <si>
    <t>56a</t>
  </si>
  <si>
    <t>574381111</t>
  </si>
  <si>
    <t>Penetrační makadam hrubý(PMH) po zhutnění 90 mm</t>
  </si>
  <si>
    <t>56b</t>
  </si>
  <si>
    <t>573312611</t>
  </si>
  <si>
    <t>Prolití podkladu z kameniva asfaltem 7,0 kg/m2</t>
  </si>
  <si>
    <t>56c</t>
  </si>
  <si>
    <t>573411115</t>
  </si>
  <si>
    <t>Nátěr živičný uzavírací z asfaltu 1,8 kg/m2</t>
  </si>
  <si>
    <t>56d</t>
  </si>
  <si>
    <t>573511115</t>
  </si>
  <si>
    <t>Nátěr živičný zdrsňovací z asfaltu 1,5 kg/m2</t>
  </si>
  <si>
    <t>Dlažba beton.zámková barevná I-čko 20x16x6 povrch STANDARD, červená</t>
  </si>
  <si>
    <t>Dlažba  beton.zámková pro nevidomé přírodní  I-čko 20x16x6 šedá , povrch STANDARD</t>
  </si>
  <si>
    <t>Položka 19*10</t>
  </si>
  <si>
    <t>Položka 20*10</t>
  </si>
  <si>
    <t>Trubka PE ( PP) drenážní flexibilní d 100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</si>
</sst>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b/>
      <sz val="8"/>
      <name val="Arial CE"/>
      <charset val="238"/>
    </font>
    <font>
      <sz val="8"/>
      <color rgb="FFFF0000"/>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99">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0" fillId="0" borderId="0" xfId="0" applyAlignment="1">
      <alignment vertical="top"/>
    </xf>
    <xf numFmtId="0" fontId="1" fillId="0" borderId="39" xfId="0" applyFont="1" applyBorder="1" applyAlignment="1">
      <alignment vertical="center"/>
    </xf>
    <xf numFmtId="49" fontId="0" fillId="0" borderId="37" xfId="0" applyNumberFormat="1" applyBorder="1" applyAlignment="1">
      <alignment vertical="center"/>
    </xf>
    <xf numFmtId="0" fontId="1" fillId="3" borderId="39" xfId="0" applyFont="1" applyFill="1" applyBorder="1" applyAlignment="1">
      <alignment vertical="center"/>
    </xf>
    <xf numFmtId="49" fontId="0" fillId="3" borderId="37" xfId="0" applyNumberFormat="1" applyFill="1" applyBorder="1" applyAlignment="1">
      <alignment vertical="center"/>
    </xf>
    <xf numFmtId="0" fontId="0" fillId="5" borderId="39" xfId="0" applyFill="1" applyBorder="1"/>
    <xf numFmtId="49" fontId="0" fillId="5" borderId="39" xfId="0" applyNumberFormat="1" applyFill="1" applyBorder="1"/>
    <xf numFmtId="0" fontId="0" fillId="5" borderId="39" xfId="0" applyFill="1" applyBorder="1" applyAlignment="1">
      <alignment horizontal="center"/>
    </xf>
    <xf numFmtId="0" fontId="0" fillId="5" borderId="36" xfId="0" applyFill="1" applyBorder="1"/>
    <xf numFmtId="0" fontId="0" fillId="5" borderId="39" xfId="0" applyFill="1" applyBorder="1" applyAlignment="1">
      <alignment wrapText="1"/>
    </xf>
    <xf numFmtId="164" fontId="19" fillId="0" borderId="42" xfId="0" applyNumberFormat="1" applyFont="1" applyBorder="1" applyAlignment="1">
      <alignment vertical="top" shrinkToFit="1"/>
    </xf>
    <xf numFmtId="164" fontId="20" fillId="0" borderId="0" xfId="0" quotePrefix="1" applyNumberFormat="1" applyFont="1" applyBorder="1" applyAlignment="1">
      <alignment horizontal="left" vertical="top" wrapText="1"/>
    </xf>
    <xf numFmtId="164" fontId="20" fillId="0" borderId="0" xfId="0" applyNumberFormat="1" applyFont="1" applyBorder="1" applyAlignment="1">
      <alignment vertical="top" wrapText="1" shrinkToFit="1"/>
    </xf>
    <xf numFmtId="0" fontId="19" fillId="0" borderId="41" xfId="0" applyFont="1" applyBorder="1" applyAlignment="1">
      <alignment vertical="top"/>
    </xf>
    <xf numFmtId="49" fontId="19" fillId="0" borderId="42" xfId="0" applyNumberFormat="1" applyFont="1" applyBorder="1" applyAlignment="1">
      <alignment vertical="top"/>
    </xf>
    <xf numFmtId="49" fontId="19" fillId="0" borderId="42" xfId="0" applyNumberFormat="1" applyFont="1" applyBorder="1" applyAlignment="1">
      <alignment horizontal="left" vertical="top" wrapText="1"/>
    </xf>
    <xf numFmtId="0" fontId="19" fillId="0" borderId="42" xfId="0" applyFont="1" applyBorder="1" applyAlignment="1">
      <alignment horizontal="center" vertical="top" shrinkToFit="1"/>
    </xf>
    <xf numFmtId="0" fontId="5" fillId="3" borderId="36" xfId="0" applyFont="1" applyFill="1" applyBorder="1" applyAlignment="1">
      <alignment vertical="top"/>
    </xf>
    <xf numFmtId="49" fontId="5" fillId="3" borderId="37" xfId="0" applyNumberFormat="1" applyFont="1" applyFill="1" applyBorder="1" applyAlignment="1">
      <alignment vertical="top"/>
    </xf>
    <xf numFmtId="49" fontId="5" fillId="3" borderId="37" xfId="0" applyNumberFormat="1" applyFont="1" applyFill="1" applyBorder="1" applyAlignment="1">
      <alignment horizontal="left" vertical="top" wrapText="1"/>
    </xf>
    <xf numFmtId="0" fontId="5" fillId="3" borderId="37" xfId="0" applyFont="1" applyFill="1" applyBorder="1" applyAlignment="1">
      <alignment horizontal="center" vertical="top"/>
    </xf>
    <xf numFmtId="0" fontId="5" fillId="3" borderId="37" xfId="0" applyFont="1" applyFill="1" applyBorder="1" applyAlignment="1">
      <alignment vertical="top"/>
    </xf>
    <xf numFmtId="4" fontId="5" fillId="3" borderId="38" xfId="0" applyNumberFormat="1" applyFont="1" applyFill="1" applyBorder="1" applyAlignment="1">
      <alignment vertical="top"/>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5" fillId="0" borderId="34" xfId="0" applyNumberFormat="1" applyFont="1" applyBorder="1" applyAlignment="1">
      <alignment vertical="center" wrapText="1"/>
    </xf>
    <xf numFmtId="4" fontId="0" fillId="0" borderId="34" xfId="0" applyNumberFormat="1" applyBorder="1" applyAlignment="1">
      <alignment vertical="center"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4" fillId="0" borderId="0" xfId="0" applyFont="1" applyAlignment="1">
      <alignment horizontal="center"/>
    </xf>
    <xf numFmtId="49" fontId="0" fillId="0" borderId="37" xfId="0" applyNumberFormat="1" applyBorder="1" applyAlignment="1">
      <alignment vertical="center"/>
    </xf>
    <xf numFmtId="0" fontId="0" fillId="0" borderId="37" xfId="0" applyBorder="1" applyAlignment="1">
      <alignment vertical="center"/>
    </xf>
    <xf numFmtId="0" fontId="0" fillId="0" borderId="38" xfId="0" applyBorder="1" applyAlignment="1">
      <alignment vertical="center"/>
    </xf>
    <xf numFmtId="49" fontId="0" fillId="3" borderId="37" xfId="0" applyNumberFormat="1" applyFill="1" applyBorder="1" applyAlignment="1">
      <alignment vertical="center"/>
    </xf>
    <xf numFmtId="0" fontId="0" fillId="3" borderId="37" xfId="0" applyFill="1" applyBorder="1" applyAlignment="1">
      <alignment vertical="center"/>
    </xf>
    <xf numFmtId="0" fontId="0" fillId="3" borderId="38" xfId="0" applyFill="1" applyBorder="1" applyAlignment="1">
      <alignment vertic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215" t="s">
        <v>40</v>
      </c>
      <c r="B2" s="215"/>
      <c r="C2" s="215"/>
      <c r="D2" s="215"/>
      <c r="E2" s="215"/>
      <c r="F2" s="215"/>
      <c r="G2" s="215"/>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68</v>
      </c>
      <c r="C3" s="293" t="s">
        <v>69</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112</v>
      </c>
      <c r="C8" s="185" t="s">
        <v>113</v>
      </c>
      <c r="D8" s="166"/>
      <c r="E8" s="167"/>
      <c r="F8" s="168"/>
      <c r="G8" s="168">
        <f>SUMIF(AG9:AG10,"&lt;&gt;NOR",G9:G10)</f>
        <v>0</v>
      </c>
      <c r="H8" s="168"/>
      <c r="I8" s="168">
        <f>SUM(I9:I10)</f>
        <v>0</v>
      </c>
      <c r="J8" s="168"/>
      <c r="K8" s="168">
        <f>SUM(K9:K10)</f>
        <v>0</v>
      </c>
      <c r="L8" s="168"/>
      <c r="M8" s="168">
        <f>SUM(M9:M10)</f>
        <v>0</v>
      </c>
      <c r="N8" s="168"/>
      <c r="O8" s="168">
        <f>SUM(O9:O10)</f>
        <v>0</v>
      </c>
      <c r="P8" s="168"/>
      <c r="Q8" s="168">
        <f>SUM(Q9:Q10)</f>
        <v>0</v>
      </c>
      <c r="R8" s="168"/>
      <c r="S8" s="168"/>
      <c r="T8" s="168"/>
      <c r="U8" s="168"/>
      <c r="V8" s="168">
        <f>SUM(V9:V10)</f>
        <v>0</v>
      </c>
      <c r="W8" s="169"/>
      <c r="X8" s="163"/>
      <c r="AG8" t="s">
        <v>147</v>
      </c>
    </row>
    <row r="9" spans="1:60" ht="22.5" outlineLevel="1" x14ac:dyDescent="0.2">
      <c r="A9" s="170">
        <v>1</v>
      </c>
      <c r="B9" s="171" t="s">
        <v>1234</v>
      </c>
      <c r="C9" s="186" t="s">
        <v>1235</v>
      </c>
      <c r="D9" s="172" t="s">
        <v>828</v>
      </c>
      <c r="E9" s="173">
        <v>1</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390</v>
      </c>
      <c r="T9" s="175" t="s">
        <v>391</v>
      </c>
      <c r="U9" s="175">
        <v>0</v>
      </c>
      <c r="V9" s="175">
        <f>ROUND(E9*U9,2)</f>
        <v>0</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85</v>
      </c>
      <c r="D10" s="161"/>
      <c r="E10" s="162">
        <v>1</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x14ac:dyDescent="0.2">
      <c r="A11" s="3"/>
      <c r="B11" s="4"/>
      <c r="C11" s="189"/>
      <c r="D11" s="6"/>
      <c r="E11" s="3"/>
      <c r="F11" s="3"/>
      <c r="G11" s="3"/>
      <c r="H11" s="3"/>
      <c r="I11" s="3"/>
      <c r="J11" s="3"/>
      <c r="K11" s="3"/>
      <c r="L11" s="3"/>
      <c r="M11" s="3"/>
      <c r="N11" s="3"/>
      <c r="O11" s="3"/>
      <c r="P11" s="3"/>
      <c r="Q11" s="3"/>
      <c r="R11" s="3"/>
      <c r="S11" s="3"/>
      <c r="T11" s="3"/>
      <c r="U11" s="3"/>
      <c r="V11" s="3"/>
      <c r="W11" s="3"/>
      <c r="X11" s="3"/>
      <c r="AE11">
        <v>15</v>
      </c>
      <c r="AF11">
        <v>21</v>
      </c>
      <c r="AG11" t="s">
        <v>133</v>
      </c>
    </row>
    <row r="12" spans="1:60" x14ac:dyDescent="0.2">
      <c r="A12" s="154"/>
      <c r="B12" s="155" t="s">
        <v>30</v>
      </c>
      <c r="C12" s="190"/>
      <c r="D12" s="156"/>
      <c r="E12" s="157"/>
      <c r="F12" s="157"/>
      <c r="G12" s="184">
        <f>G8</f>
        <v>0</v>
      </c>
      <c r="H12" s="3"/>
      <c r="I12" s="3"/>
      <c r="J12" s="3"/>
      <c r="K12" s="3"/>
      <c r="L12" s="3"/>
      <c r="M12" s="3"/>
      <c r="N12" s="3"/>
      <c r="O12" s="3"/>
      <c r="P12" s="3"/>
      <c r="Q12" s="3"/>
      <c r="R12" s="3"/>
      <c r="S12" s="3"/>
      <c r="T12" s="3"/>
      <c r="U12" s="3"/>
      <c r="V12" s="3"/>
      <c r="W12" s="3"/>
      <c r="X12" s="3"/>
      <c r="AE12">
        <f>SUMIF(L7:L10,AE11,G7:G10)</f>
        <v>0</v>
      </c>
      <c r="AF12">
        <f>SUMIF(L7:L10,AF11,G7:G10)</f>
        <v>0</v>
      </c>
      <c r="AG12" t="s">
        <v>618</v>
      </c>
    </row>
    <row r="13" spans="1:60" x14ac:dyDescent="0.2">
      <c r="A13" s="3"/>
      <c r="B13" s="4"/>
      <c r="C13" s="189"/>
      <c r="D13" s="6"/>
      <c r="E13" s="3"/>
      <c r="F13" s="3"/>
      <c r="G13" s="3"/>
      <c r="H13" s="3"/>
      <c r="I13" s="3"/>
      <c r="J13" s="3"/>
      <c r="K13" s="3"/>
      <c r="L13" s="3"/>
      <c r="M13" s="3"/>
      <c r="N13" s="3"/>
      <c r="O13" s="3"/>
      <c r="P13" s="3"/>
      <c r="Q13" s="3"/>
      <c r="R13" s="3"/>
      <c r="S13" s="3"/>
      <c r="T13" s="3"/>
      <c r="U13" s="3"/>
      <c r="V13" s="3"/>
      <c r="W13" s="3"/>
      <c r="X13" s="3"/>
    </row>
    <row r="14" spans="1:60" x14ac:dyDescent="0.2">
      <c r="A14" s="3"/>
      <c r="B14" s="4"/>
      <c r="C14" s="189"/>
      <c r="D14" s="6"/>
      <c r="E14" s="3"/>
      <c r="F14" s="3"/>
      <c r="G14" s="3"/>
      <c r="H14" s="3"/>
      <c r="I14" s="3"/>
      <c r="J14" s="3"/>
      <c r="K14" s="3"/>
      <c r="L14" s="3"/>
      <c r="M14" s="3"/>
      <c r="N14" s="3"/>
      <c r="O14" s="3"/>
      <c r="P14" s="3"/>
      <c r="Q14" s="3"/>
      <c r="R14" s="3"/>
      <c r="S14" s="3"/>
      <c r="T14" s="3"/>
      <c r="U14" s="3"/>
      <c r="V14" s="3"/>
      <c r="W14" s="3"/>
      <c r="X14" s="3"/>
    </row>
    <row r="15" spans="1:60" x14ac:dyDescent="0.2">
      <c r="A15" s="272" t="s">
        <v>619</v>
      </c>
      <c r="B15" s="272"/>
      <c r="C15" s="273"/>
      <c r="D15" s="6"/>
      <c r="E15" s="3"/>
      <c r="F15" s="3"/>
      <c r="G15" s="3"/>
      <c r="H15" s="3"/>
      <c r="I15" s="3"/>
      <c r="J15" s="3"/>
      <c r="K15" s="3"/>
      <c r="L15" s="3"/>
      <c r="M15" s="3"/>
      <c r="N15" s="3"/>
      <c r="O15" s="3"/>
      <c r="P15" s="3"/>
      <c r="Q15" s="3"/>
      <c r="R15" s="3"/>
      <c r="S15" s="3"/>
      <c r="T15" s="3"/>
      <c r="U15" s="3"/>
      <c r="V15" s="3"/>
      <c r="W15" s="3"/>
      <c r="X15" s="3"/>
    </row>
    <row r="16" spans="1:60" x14ac:dyDescent="0.2">
      <c r="A16" s="274"/>
      <c r="B16" s="275"/>
      <c r="C16" s="276"/>
      <c r="D16" s="275"/>
      <c r="E16" s="275"/>
      <c r="F16" s="275"/>
      <c r="G16" s="277"/>
      <c r="H16" s="3"/>
      <c r="I16" s="3"/>
      <c r="J16" s="3"/>
      <c r="K16" s="3"/>
      <c r="L16" s="3"/>
      <c r="M16" s="3"/>
      <c r="N16" s="3"/>
      <c r="O16" s="3"/>
      <c r="P16" s="3"/>
      <c r="Q16" s="3"/>
      <c r="R16" s="3"/>
      <c r="S16" s="3"/>
      <c r="T16" s="3"/>
      <c r="U16" s="3"/>
      <c r="V16" s="3"/>
      <c r="W16" s="3"/>
      <c r="X16" s="3"/>
      <c r="AG16" t="s">
        <v>620</v>
      </c>
    </row>
    <row r="17" spans="1:33" x14ac:dyDescent="0.2">
      <c r="A17" s="278"/>
      <c r="B17" s="279"/>
      <c r="C17" s="280"/>
      <c r="D17" s="279"/>
      <c r="E17" s="279"/>
      <c r="F17" s="279"/>
      <c r="G17" s="281"/>
      <c r="H17" s="3"/>
      <c r="I17" s="3"/>
      <c r="J17" s="3"/>
      <c r="K17" s="3"/>
      <c r="L17" s="3"/>
      <c r="M17" s="3"/>
      <c r="N17" s="3"/>
      <c r="O17" s="3"/>
      <c r="P17" s="3"/>
      <c r="Q17" s="3"/>
      <c r="R17" s="3"/>
      <c r="S17" s="3"/>
      <c r="T17" s="3"/>
      <c r="U17" s="3"/>
      <c r="V17" s="3"/>
      <c r="W17" s="3"/>
      <c r="X17" s="3"/>
    </row>
    <row r="18" spans="1:33" x14ac:dyDescent="0.2">
      <c r="A18" s="278"/>
      <c r="B18" s="279"/>
      <c r="C18" s="280"/>
      <c r="D18" s="279"/>
      <c r="E18" s="279"/>
      <c r="F18" s="279"/>
      <c r="G18" s="281"/>
      <c r="H18" s="3"/>
      <c r="I18" s="3"/>
      <c r="J18" s="3"/>
      <c r="K18" s="3"/>
      <c r="L18" s="3"/>
      <c r="M18" s="3"/>
      <c r="N18" s="3"/>
      <c r="O18" s="3"/>
      <c r="P18" s="3"/>
      <c r="Q18" s="3"/>
      <c r="R18" s="3"/>
      <c r="S18" s="3"/>
      <c r="T18" s="3"/>
      <c r="U18" s="3"/>
      <c r="V18" s="3"/>
      <c r="W18" s="3"/>
      <c r="X18" s="3"/>
    </row>
    <row r="19" spans="1:33" x14ac:dyDescent="0.2">
      <c r="A19" s="278"/>
      <c r="B19" s="279"/>
      <c r="C19" s="280"/>
      <c r="D19" s="279"/>
      <c r="E19" s="279"/>
      <c r="F19" s="279"/>
      <c r="G19" s="281"/>
      <c r="H19" s="3"/>
      <c r="I19" s="3"/>
      <c r="J19" s="3"/>
      <c r="K19" s="3"/>
      <c r="L19" s="3"/>
      <c r="M19" s="3"/>
      <c r="N19" s="3"/>
      <c r="O19" s="3"/>
      <c r="P19" s="3"/>
      <c r="Q19" s="3"/>
      <c r="R19" s="3"/>
      <c r="S19" s="3"/>
      <c r="T19" s="3"/>
      <c r="U19" s="3"/>
      <c r="V19" s="3"/>
      <c r="W19" s="3"/>
      <c r="X19" s="3"/>
    </row>
    <row r="20" spans="1:33" x14ac:dyDescent="0.2">
      <c r="A20" s="282"/>
      <c r="B20" s="283"/>
      <c r="C20" s="284"/>
      <c r="D20" s="283"/>
      <c r="E20" s="283"/>
      <c r="F20" s="283"/>
      <c r="G20" s="285"/>
      <c r="H20" s="3"/>
      <c r="I20" s="3"/>
      <c r="J20" s="3"/>
      <c r="K20" s="3"/>
      <c r="L20" s="3"/>
      <c r="M20" s="3"/>
      <c r="N20" s="3"/>
      <c r="O20" s="3"/>
      <c r="P20" s="3"/>
      <c r="Q20" s="3"/>
      <c r="R20" s="3"/>
      <c r="S20" s="3"/>
      <c r="T20" s="3"/>
      <c r="U20" s="3"/>
      <c r="V20" s="3"/>
      <c r="W20" s="3"/>
      <c r="X20" s="3"/>
    </row>
    <row r="21" spans="1:33" x14ac:dyDescent="0.2">
      <c r="A21" s="3"/>
      <c r="B21" s="4"/>
      <c r="C21" s="189"/>
      <c r="D21" s="6"/>
      <c r="E21" s="3"/>
      <c r="F21" s="3"/>
      <c r="G21" s="3"/>
      <c r="H21" s="3"/>
      <c r="I21" s="3"/>
      <c r="J21" s="3"/>
      <c r="K21" s="3"/>
      <c r="L21" s="3"/>
      <c r="M21" s="3"/>
      <c r="N21" s="3"/>
      <c r="O21" s="3"/>
      <c r="P21" s="3"/>
      <c r="Q21" s="3"/>
      <c r="R21" s="3"/>
      <c r="S21" s="3"/>
      <c r="T21" s="3"/>
      <c r="U21" s="3"/>
      <c r="V21" s="3"/>
      <c r="W21" s="3"/>
      <c r="X21" s="3"/>
    </row>
    <row r="22" spans="1:33" x14ac:dyDescent="0.2">
      <c r="C22" s="191"/>
      <c r="D22" s="10"/>
      <c r="AG22" t="s">
        <v>621</v>
      </c>
    </row>
    <row r="23" spans="1:33" x14ac:dyDescent="0.2">
      <c r="D23" s="10"/>
    </row>
    <row r="24" spans="1:33" x14ac:dyDescent="0.2">
      <c r="D24" s="10"/>
    </row>
    <row r="25" spans="1:33" x14ac:dyDescent="0.2">
      <c r="D25" s="10"/>
    </row>
    <row r="26" spans="1:33" x14ac:dyDescent="0.2">
      <c r="D26" s="10"/>
    </row>
    <row r="27" spans="1:33" x14ac:dyDescent="0.2">
      <c r="D27" s="10"/>
    </row>
    <row r="28" spans="1:33" x14ac:dyDescent="0.2">
      <c r="D28" s="10"/>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6:G20"/>
    <mergeCell ref="A1:G1"/>
    <mergeCell ref="C2:G2"/>
    <mergeCell ref="C3:G3"/>
    <mergeCell ref="C4:G4"/>
    <mergeCell ref="A15:C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70</v>
      </c>
      <c r="C3" s="293" t="s">
        <v>71</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87</v>
      </c>
      <c r="C8" s="185" t="s">
        <v>88</v>
      </c>
      <c r="D8" s="166"/>
      <c r="E8" s="167"/>
      <c r="F8" s="168"/>
      <c r="G8" s="168">
        <f>SUMIF(AG9:AG10,"&lt;&gt;NOR",G9:G10)</f>
        <v>0</v>
      </c>
      <c r="H8" s="168"/>
      <c r="I8" s="168">
        <f>SUM(I9:I10)</f>
        <v>0</v>
      </c>
      <c r="J8" s="168"/>
      <c r="K8" s="168">
        <f>SUM(K9:K10)</f>
        <v>0</v>
      </c>
      <c r="L8" s="168"/>
      <c r="M8" s="168">
        <f>SUM(M9:M10)</f>
        <v>0</v>
      </c>
      <c r="N8" s="168"/>
      <c r="O8" s="168">
        <f>SUM(O9:O10)</f>
        <v>0</v>
      </c>
      <c r="P8" s="168"/>
      <c r="Q8" s="168">
        <f>SUM(Q9:Q10)</f>
        <v>0</v>
      </c>
      <c r="R8" s="168"/>
      <c r="S8" s="168"/>
      <c r="T8" s="168"/>
      <c r="U8" s="168"/>
      <c r="V8" s="168">
        <f>SUM(V9:V10)</f>
        <v>0</v>
      </c>
      <c r="W8" s="169"/>
      <c r="X8" s="163"/>
      <c r="AG8" t="s">
        <v>147</v>
      </c>
    </row>
    <row r="9" spans="1:60" ht="22.5" outlineLevel="1" x14ac:dyDescent="0.2">
      <c r="A9" s="170">
        <v>1</v>
      </c>
      <c r="B9" s="171" t="s">
        <v>1236</v>
      </c>
      <c r="C9" s="186" t="s">
        <v>1237</v>
      </c>
      <c r="D9" s="172" t="s">
        <v>828</v>
      </c>
      <c r="E9" s="173">
        <v>1</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390</v>
      </c>
      <c r="T9" s="175" t="s">
        <v>391</v>
      </c>
      <c r="U9" s="175">
        <v>0</v>
      </c>
      <c r="V9" s="175">
        <f>ROUND(E9*U9,2)</f>
        <v>0</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85</v>
      </c>
      <c r="D10" s="161"/>
      <c r="E10" s="162">
        <v>1</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x14ac:dyDescent="0.2">
      <c r="A11" s="3"/>
      <c r="B11" s="4"/>
      <c r="C11" s="189"/>
      <c r="D11" s="6"/>
      <c r="E11" s="3"/>
      <c r="F11" s="3"/>
      <c r="G11" s="3"/>
      <c r="H11" s="3"/>
      <c r="I11" s="3"/>
      <c r="J11" s="3"/>
      <c r="K11" s="3"/>
      <c r="L11" s="3"/>
      <c r="M11" s="3"/>
      <c r="N11" s="3"/>
      <c r="O11" s="3"/>
      <c r="P11" s="3"/>
      <c r="Q11" s="3"/>
      <c r="R11" s="3"/>
      <c r="S11" s="3"/>
      <c r="T11" s="3"/>
      <c r="U11" s="3"/>
      <c r="V11" s="3"/>
      <c r="W11" s="3"/>
      <c r="X11" s="3"/>
      <c r="AE11">
        <v>15</v>
      </c>
      <c r="AF11">
        <v>21</v>
      </c>
      <c r="AG11" t="s">
        <v>133</v>
      </c>
    </row>
    <row r="12" spans="1:60" x14ac:dyDescent="0.2">
      <c r="A12" s="154"/>
      <c r="B12" s="155" t="s">
        <v>30</v>
      </c>
      <c r="C12" s="190"/>
      <c r="D12" s="156"/>
      <c r="E12" s="157"/>
      <c r="F12" s="157"/>
      <c r="G12" s="184">
        <f>G8</f>
        <v>0</v>
      </c>
      <c r="H12" s="3"/>
      <c r="I12" s="3"/>
      <c r="J12" s="3"/>
      <c r="K12" s="3"/>
      <c r="L12" s="3"/>
      <c r="M12" s="3"/>
      <c r="N12" s="3"/>
      <c r="O12" s="3"/>
      <c r="P12" s="3"/>
      <c r="Q12" s="3"/>
      <c r="R12" s="3"/>
      <c r="S12" s="3"/>
      <c r="T12" s="3"/>
      <c r="U12" s="3"/>
      <c r="V12" s="3"/>
      <c r="W12" s="3"/>
      <c r="X12" s="3"/>
      <c r="AE12">
        <f>SUMIF(L7:L10,AE11,G7:G10)</f>
        <v>0</v>
      </c>
      <c r="AF12">
        <f>SUMIF(L7:L10,AF11,G7:G10)</f>
        <v>0</v>
      </c>
      <c r="AG12" t="s">
        <v>618</v>
      </c>
    </row>
    <row r="13" spans="1:60" x14ac:dyDescent="0.2">
      <c r="A13" s="3"/>
      <c r="B13" s="4"/>
      <c r="C13" s="189"/>
      <c r="D13" s="6"/>
      <c r="E13" s="3"/>
      <c r="F13" s="3"/>
      <c r="G13" s="3"/>
      <c r="H13" s="3"/>
      <c r="I13" s="3"/>
      <c r="J13" s="3"/>
      <c r="K13" s="3"/>
      <c r="L13" s="3"/>
      <c r="M13" s="3"/>
      <c r="N13" s="3"/>
      <c r="O13" s="3"/>
      <c r="P13" s="3"/>
      <c r="Q13" s="3"/>
      <c r="R13" s="3"/>
      <c r="S13" s="3"/>
      <c r="T13" s="3"/>
      <c r="U13" s="3"/>
      <c r="V13" s="3"/>
      <c r="W13" s="3"/>
      <c r="X13" s="3"/>
    </row>
    <row r="14" spans="1:60" x14ac:dyDescent="0.2">
      <c r="A14" s="3"/>
      <c r="B14" s="4"/>
      <c r="C14" s="189"/>
      <c r="D14" s="6"/>
      <c r="E14" s="3"/>
      <c r="F14" s="3"/>
      <c r="G14" s="3"/>
      <c r="H14" s="3"/>
      <c r="I14" s="3"/>
      <c r="J14" s="3"/>
      <c r="K14" s="3"/>
      <c r="L14" s="3"/>
      <c r="M14" s="3"/>
      <c r="N14" s="3"/>
      <c r="O14" s="3"/>
      <c r="P14" s="3"/>
      <c r="Q14" s="3"/>
      <c r="R14" s="3"/>
      <c r="S14" s="3"/>
      <c r="T14" s="3"/>
      <c r="U14" s="3"/>
      <c r="V14" s="3"/>
      <c r="W14" s="3"/>
      <c r="X14" s="3"/>
    </row>
    <row r="15" spans="1:60" x14ac:dyDescent="0.2">
      <c r="A15" s="272" t="s">
        <v>619</v>
      </c>
      <c r="B15" s="272"/>
      <c r="C15" s="273"/>
      <c r="D15" s="6"/>
      <c r="E15" s="3"/>
      <c r="F15" s="3"/>
      <c r="G15" s="3"/>
      <c r="H15" s="3"/>
      <c r="I15" s="3"/>
      <c r="J15" s="3"/>
      <c r="K15" s="3"/>
      <c r="L15" s="3"/>
      <c r="M15" s="3"/>
      <c r="N15" s="3"/>
      <c r="O15" s="3"/>
      <c r="P15" s="3"/>
      <c r="Q15" s="3"/>
      <c r="R15" s="3"/>
      <c r="S15" s="3"/>
      <c r="T15" s="3"/>
      <c r="U15" s="3"/>
      <c r="V15" s="3"/>
      <c r="W15" s="3"/>
      <c r="X15" s="3"/>
    </row>
    <row r="16" spans="1:60" x14ac:dyDescent="0.2">
      <c r="A16" s="274"/>
      <c r="B16" s="275"/>
      <c r="C16" s="276"/>
      <c r="D16" s="275"/>
      <c r="E16" s="275"/>
      <c r="F16" s="275"/>
      <c r="G16" s="277"/>
      <c r="H16" s="3"/>
      <c r="I16" s="3"/>
      <c r="J16" s="3"/>
      <c r="K16" s="3"/>
      <c r="L16" s="3"/>
      <c r="M16" s="3"/>
      <c r="N16" s="3"/>
      <c r="O16" s="3"/>
      <c r="P16" s="3"/>
      <c r="Q16" s="3"/>
      <c r="R16" s="3"/>
      <c r="S16" s="3"/>
      <c r="T16" s="3"/>
      <c r="U16" s="3"/>
      <c r="V16" s="3"/>
      <c r="W16" s="3"/>
      <c r="X16" s="3"/>
      <c r="AG16" t="s">
        <v>620</v>
      </c>
    </row>
    <row r="17" spans="1:33" x14ac:dyDescent="0.2">
      <c r="A17" s="278"/>
      <c r="B17" s="279"/>
      <c r="C17" s="280"/>
      <c r="D17" s="279"/>
      <c r="E17" s="279"/>
      <c r="F17" s="279"/>
      <c r="G17" s="281"/>
      <c r="H17" s="3"/>
      <c r="I17" s="3"/>
      <c r="J17" s="3"/>
      <c r="K17" s="3"/>
      <c r="L17" s="3"/>
      <c r="M17" s="3"/>
      <c r="N17" s="3"/>
      <c r="O17" s="3"/>
      <c r="P17" s="3"/>
      <c r="Q17" s="3"/>
      <c r="R17" s="3"/>
      <c r="S17" s="3"/>
      <c r="T17" s="3"/>
      <c r="U17" s="3"/>
      <c r="V17" s="3"/>
      <c r="W17" s="3"/>
      <c r="X17" s="3"/>
    </row>
    <row r="18" spans="1:33" x14ac:dyDescent="0.2">
      <c r="A18" s="278"/>
      <c r="B18" s="279"/>
      <c r="C18" s="280"/>
      <c r="D18" s="279"/>
      <c r="E18" s="279"/>
      <c r="F18" s="279"/>
      <c r="G18" s="281"/>
      <c r="H18" s="3"/>
      <c r="I18" s="3"/>
      <c r="J18" s="3"/>
      <c r="K18" s="3"/>
      <c r="L18" s="3"/>
      <c r="M18" s="3"/>
      <c r="N18" s="3"/>
      <c r="O18" s="3"/>
      <c r="P18" s="3"/>
      <c r="Q18" s="3"/>
      <c r="R18" s="3"/>
      <c r="S18" s="3"/>
      <c r="T18" s="3"/>
      <c r="U18" s="3"/>
      <c r="V18" s="3"/>
      <c r="W18" s="3"/>
      <c r="X18" s="3"/>
    </row>
    <row r="19" spans="1:33" x14ac:dyDescent="0.2">
      <c r="A19" s="278"/>
      <c r="B19" s="279"/>
      <c r="C19" s="280"/>
      <c r="D19" s="279"/>
      <c r="E19" s="279"/>
      <c r="F19" s="279"/>
      <c r="G19" s="281"/>
      <c r="H19" s="3"/>
      <c r="I19" s="3"/>
      <c r="J19" s="3"/>
      <c r="K19" s="3"/>
      <c r="L19" s="3"/>
      <c r="M19" s="3"/>
      <c r="N19" s="3"/>
      <c r="O19" s="3"/>
      <c r="P19" s="3"/>
      <c r="Q19" s="3"/>
      <c r="R19" s="3"/>
      <c r="S19" s="3"/>
      <c r="T19" s="3"/>
      <c r="U19" s="3"/>
      <c r="V19" s="3"/>
      <c r="W19" s="3"/>
      <c r="X19" s="3"/>
    </row>
    <row r="20" spans="1:33" x14ac:dyDescent="0.2">
      <c r="A20" s="282"/>
      <c r="B20" s="283"/>
      <c r="C20" s="284"/>
      <c r="D20" s="283"/>
      <c r="E20" s="283"/>
      <c r="F20" s="283"/>
      <c r="G20" s="285"/>
      <c r="H20" s="3"/>
      <c r="I20" s="3"/>
      <c r="J20" s="3"/>
      <c r="K20" s="3"/>
      <c r="L20" s="3"/>
      <c r="M20" s="3"/>
      <c r="N20" s="3"/>
      <c r="O20" s="3"/>
      <c r="P20" s="3"/>
      <c r="Q20" s="3"/>
      <c r="R20" s="3"/>
      <c r="S20" s="3"/>
      <c r="T20" s="3"/>
      <c r="U20" s="3"/>
      <c r="V20" s="3"/>
      <c r="W20" s="3"/>
      <c r="X20" s="3"/>
    </row>
    <row r="21" spans="1:33" x14ac:dyDescent="0.2">
      <c r="A21" s="3"/>
      <c r="B21" s="4"/>
      <c r="C21" s="189"/>
      <c r="D21" s="6"/>
      <c r="E21" s="3"/>
      <c r="F21" s="3"/>
      <c r="G21" s="3"/>
      <c r="H21" s="3"/>
      <c r="I21" s="3"/>
      <c r="J21" s="3"/>
      <c r="K21" s="3"/>
      <c r="L21" s="3"/>
      <c r="M21" s="3"/>
      <c r="N21" s="3"/>
      <c r="O21" s="3"/>
      <c r="P21" s="3"/>
      <c r="Q21" s="3"/>
      <c r="R21" s="3"/>
      <c r="S21" s="3"/>
      <c r="T21" s="3"/>
      <c r="U21" s="3"/>
      <c r="V21" s="3"/>
      <c r="W21" s="3"/>
      <c r="X21" s="3"/>
    </row>
    <row r="22" spans="1:33" x14ac:dyDescent="0.2">
      <c r="C22" s="191"/>
      <c r="D22" s="10"/>
      <c r="AG22" t="s">
        <v>621</v>
      </c>
    </row>
    <row r="23" spans="1:33" x14ac:dyDescent="0.2">
      <c r="D23" s="10"/>
    </row>
    <row r="24" spans="1:33" x14ac:dyDescent="0.2">
      <c r="D24" s="10"/>
    </row>
    <row r="25" spans="1:33" x14ac:dyDescent="0.2">
      <c r="D25" s="10"/>
    </row>
    <row r="26" spans="1:33" x14ac:dyDescent="0.2">
      <c r="D26" s="10"/>
    </row>
    <row r="27" spans="1:33" x14ac:dyDescent="0.2">
      <c r="D27" s="10"/>
    </row>
    <row r="28" spans="1:33" x14ac:dyDescent="0.2">
      <c r="D28" s="10"/>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6:G20"/>
    <mergeCell ref="A1:G1"/>
    <mergeCell ref="C2:G2"/>
    <mergeCell ref="C3:G3"/>
    <mergeCell ref="C4:G4"/>
    <mergeCell ref="A15:C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72</v>
      </c>
      <c r="C3" s="293" t="s">
        <v>73</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119</v>
      </c>
      <c r="C8" s="185" t="s">
        <v>28</v>
      </c>
      <c r="D8" s="166"/>
      <c r="E8" s="167"/>
      <c r="F8" s="168"/>
      <c r="G8" s="168">
        <f>SUMIF(AG9:AG13,"&lt;&gt;NOR",G9:G13)</f>
        <v>0</v>
      </c>
      <c r="H8" s="168"/>
      <c r="I8" s="168">
        <f>SUM(I9:I13)</f>
        <v>0</v>
      </c>
      <c r="J8" s="168"/>
      <c r="K8" s="168">
        <f>SUM(K9:K13)</f>
        <v>0</v>
      </c>
      <c r="L8" s="168"/>
      <c r="M8" s="168">
        <f>SUM(M9:M13)</f>
        <v>0</v>
      </c>
      <c r="N8" s="168"/>
      <c r="O8" s="168">
        <f>SUM(O9:O13)</f>
        <v>0</v>
      </c>
      <c r="P8" s="168"/>
      <c r="Q8" s="168">
        <f>SUM(Q9:Q13)</f>
        <v>0</v>
      </c>
      <c r="R8" s="168"/>
      <c r="S8" s="168"/>
      <c r="T8" s="168"/>
      <c r="U8" s="168"/>
      <c r="V8" s="168">
        <f>SUM(V9:V13)</f>
        <v>0</v>
      </c>
      <c r="W8" s="169"/>
      <c r="X8" s="163"/>
      <c r="AG8" t="s">
        <v>147</v>
      </c>
    </row>
    <row r="9" spans="1:60" outlineLevel="1" x14ac:dyDescent="0.2">
      <c r="A9" s="177">
        <v>1</v>
      </c>
      <c r="B9" s="178" t="s">
        <v>1238</v>
      </c>
      <c r="C9" s="188" t="s">
        <v>1239</v>
      </c>
      <c r="D9" s="179" t="s">
        <v>1240</v>
      </c>
      <c r="E9" s="180">
        <v>1</v>
      </c>
      <c r="F9" s="181"/>
      <c r="G9" s="182">
        <f>ROUND(E9*F9,2)</f>
        <v>0</v>
      </c>
      <c r="H9" s="181"/>
      <c r="I9" s="182">
        <f>ROUND(E9*H9,2)</f>
        <v>0</v>
      </c>
      <c r="J9" s="181"/>
      <c r="K9" s="182">
        <f>ROUND(E9*J9,2)</f>
        <v>0</v>
      </c>
      <c r="L9" s="182">
        <v>21</v>
      </c>
      <c r="M9" s="182">
        <f>G9*(1+L9/100)</f>
        <v>0</v>
      </c>
      <c r="N9" s="182">
        <v>0</v>
      </c>
      <c r="O9" s="182">
        <f>ROUND(E9*N9,2)</f>
        <v>0</v>
      </c>
      <c r="P9" s="182">
        <v>0</v>
      </c>
      <c r="Q9" s="182">
        <f>ROUND(E9*P9,2)</f>
        <v>0</v>
      </c>
      <c r="R9" s="182"/>
      <c r="S9" s="182" t="s">
        <v>151</v>
      </c>
      <c r="T9" s="182" t="s">
        <v>391</v>
      </c>
      <c r="U9" s="182">
        <v>0</v>
      </c>
      <c r="V9" s="182">
        <f>ROUND(E9*U9,2)</f>
        <v>0</v>
      </c>
      <c r="W9" s="183"/>
      <c r="X9" s="160" t="s">
        <v>1241</v>
      </c>
      <c r="Y9" s="151"/>
      <c r="Z9" s="151"/>
      <c r="AA9" s="151"/>
      <c r="AB9" s="151"/>
      <c r="AC9" s="151"/>
      <c r="AD9" s="151"/>
      <c r="AE9" s="151"/>
      <c r="AF9" s="151"/>
      <c r="AG9" s="151" t="s">
        <v>1242</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77">
        <v>2</v>
      </c>
      <c r="B10" s="178" t="s">
        <v>1243</v>
      </c>
      <c r="C10" s="188" t="s">
        <v>1244</v>
      </c>
      <c r="D10" s="179" t="s">
        <v>1240</v>
      </c>
      <c r="E10" s="180">
        <v>1</v>
      </c>
      <c r="F10" s="181"/>
      <c r="G10" s="182">
        <f>ROUND(E10*F10,2)</f>
        <v>0</v>
      </c>
      <c r="H10" s="181"/>
      <c r="I10" s="182">
        <f>ROUND(E10*H10,2)</f>
        <v>0</v>
      </c>
      <c r="J10" s="181"/>
      <c r="K10" s="182">
        <f>ROUND(E10*J10,2)</f>
        <v>0</v>
      </c>
      <c r="L10" s="182">
        <v>21</v>
      </c>
      <c r="M10" s="182">
        <f>G10*(1+L10/100)</f>
        <v>0</v>
      </c>
      <c r="N10" s="182">
        <v>0</v>
      </c>
      <c r="O10" s="182">
        <f>ROUND(E10*N10,2)</f>
        <v>0</v>
      </c>
      <c r="P10" s="182">
        <v>0</v>
      </c>
      <c r="Q10" s="182">
        <f>ROUND(E10*P10,2)</f>
        <v>0</v>
      </c>
      <c r="R10" s="182"/>
      <c r="S10" s="182" t="s">
        <v>151</v>
      </c>
      <c r="T10" s="182" t="s">
        <v>391</v>
      </c>
      <c r="U10" s="182">
        <v>0</v>
      </c>
      <c r="V10" s="182">
        <f>ROUND(E10*U10,2)</f>
        <v>0</v>
      </c>
      <c r="W10" s="183"/>
      <c r="X10" s="160" t="s">
        <v>1241</v>
      </c>
      <c r="Y10" s="151"/>
      <c r="Z10" s="151"/>
      <c r="AA10" s="151"/>
      <c r="AB10" s="151"/>
      <c r="AC10" s="151"/>
      <c r="AD10" s="151"/>
      <c r="AE10" s="151"/>
      <c r="AF10" s="151"/>
      <c r="AG10" s="151" t="s">
        <v>1242</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7">
        <v>3</v>
      </c>
      <c r="B11" s="178" t="s">
        <v>1245</v>
      </c>
      <c r="C11" s="188" t="s">
        <v>1246</v>
      </c>
      <c r="D11" s="179" t="s">
        <v>1240</v>
      </c>
      <c r="E11" s="180">
        <v>1</v>
      </c>
      <c r="F11" s="181"/>
      <c r="G11" s="182">
        <f>ROUND(E11*F11,2)</f>
        <v>0</v>
      </c>
      <c r="H11" s="181"/>
      <c r="I11" s="182">
        <f>ROUND(E11*H11,2)</f>
        <v>0</v>
      </c>
      <c r="J11" s="181"/>
      <c r="K11" s="182">
        <f>ROUND(E11*J11,2)</f>
        <v>0</v>
      </c>
      <c r="L11" s="182">
        <v>21</v>
      </c>
      <c r="M11" s="182">
        <f>G11*(1+L11/100)</f>
        <v>0</v>
      </c>
      <c r="N11" s="182">
        <v>0</v>
      </c>
      <c r="O11" s="182">
        <f>ROUND(E11*N11,2)</f>
        <v>0</v>
      </c>
      <c r="P11" s="182">
        <v>0</v>
      </c>
      <c r="Q11" s="182">
        <f>ROUND(E11*P11,2)</f>
        <v>0</v>
      </c>
      <c r="R11" s="182"/>
      <c r="S11" s="182" t="s">
        <v>151</v>
      </c>
      <c r="T11" s="182" t="s">
        <v>391</v>
      </c>
      <c r="U11" s="182">
        <v>0</v>
      </c>
      <c r="V11" s="182">
        <f>ROUND(E11*U11,2)</f>
        <v>0</v>
      </c>
      <c r="W11" s="183"/>
      <c r="X11" s="160" t="s">
        <v>1241</v>
      </c>
      <c r="Y11" s="151"/>
      <c r="Z11" s="151"/>
      <c r="AA11" s="151"/>
      <c r="AB11" s="151"/>
      <c r="AC11" s="151"/>
      <c r="AD11" s="151"/>
      <c r="AE11" s="151"/>
      <c r="AF11" s="151"/>
      <c r="AG11" s="151" t="s">
        <v>1242</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7">
        <v>4</v>
      </c>
      <c r="B12" s="178" t="s">
        <v>1247</v>
      </c>
      <c r="C12" s="188" t="s">
        <v>1248</v>
      </c>
      <c r="D12" s="179" t="s">
        <v>1240</v>
      </c>
      <c r="E12" s="180">
        <v>1</v>
      </c>
      <c r="F12" s="181"/>
      <c r="G12" s="182">
        <f>ROUND(E12*F12,2)</f>
        <v>0</v>
      </c>
      <c r="H12" s="181"/>
      <c r="I12" s="182">
        <f>ROUND(E12*H12,2)</f>
        <v>0</v>
      </c>
      <c r="J12" s="181"/>
      <c r="K12" s="182">
        <f>ROUND(E12*J12,2)</f>
        <v>0</v>
      </c>
      <c r="L12" s="182">
        <v>21</v>
      </c>
      <c r="M12" s="182">
        <f>G12*(1+L12/100)</f>
        <v>0</v>
      </c>
      <c r="N12" s="182">
        <v>0</v>
      </c>
      <c r="O12" s="182">
        <f>ROUND(E12*N12,2)</f>
        <v>0</v>
      </c>
      <c r="P12" s="182">
        <v>0</v>
      </c>
      <c r="Q12" s="182">
        <f>ROUND(E12*P12,2)</f>
        <v>0</v>
      </c>
      <c r="R12" s="182"/>
      <c r="S12" s="182" t="s">
        <v>151</v>
      </c>
      <c r="T12" s="182" t="s">
        <v>391</v>
      </c>
      <c r="U12" s="182">
        <v>0</v>
      </c>
      <c r="V12" s="182">
        <f>ROUND(E12*U12,2)</f>
        <v>0</v>
      </c>
      <c r="W12" s="183"/>
      <c r="X12" s="160" t="s">
        <v>1241</v>
      </c>
      <c r="Y12" s="151"/>
      <c r="Z12" s="151"/>
      <c r="AA12" s="151"/>
      <c r="AB12" s="151"/>
      <c r="AC12" s="151"/>
      <c r="AD12" s="151"/>
      <c r="AE12" s="151"/>
      <c r="AF12" s="151"/>
      <c r="AG12" s="151" t="s">
        <v>1242</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7">
        <v>5</v>
      </c>
      <c r="B13" s="178" t="s">
        <v>1249</v>
      </c>
      <c r="C13" s="188" t="s">
        <v>1250</v>
      </c>
      <c r="D13" s="179" t="s">
        <v>1240</v>
      </c>
      <c r="E13" s="180">
        <v>1</v>
      </c>
      <c r="F13" s="181"/>
      <c r="G13" s="182">
        <f>ROUND(E13*F13,2)</f>
        <v>0</v>
      </c>
      <c r="H13" s="181"/>
      <c r="I13" s="182">
        <f>ROUND(E13*H13,2)</f>
        <v>0</v>
      </c>
      <c r="J13" s="181"/>
      <c r="K13" s="182">
        <f>ROUND(E13*J13,2)</f>
        <v>0</v>
      </c>
      <c r="L13" s="182">
        <v>21</v>
      </c>
      <c r="M13" s="182">
        <f>G13*(1+L13/100)</f>
        <v>0</v>
      </c>
      <c r="N13" s="182">
        <v>0</v>
      </c>
      <c r="O13" s="182">
        <f>ROUND(E13*N13,2)</f>
        <v>0</v>
      </c>
      <c r="P13" s="182">
        <v>0</v>
      </c>
      <c r="Q13" s="182">
        <f>ROUND(E13*P13,2)</f>
        <v>0</v>
      </c>
      <c r="R13" s="182"/>
      <c r="S13" s="182" t="s">
        <v>151</v>
      </c>
      <c r="T13" s="182" t="s">
        <v>391</v>
      </c>
      <c r="U13" s="182">
        <v>0</v>
      </c>
      <c r="V13" s="182">
        <f>ROUND(E13*U13,2)</f>
        <v>0</v>
      </c>
      <c r="W13" s="183"/>
      <c r="X13" s="160" t="s">
        <v>1241</v>
      </c>
      <c r="Y13" s="151"/>
      <c r="Z13" s="151"/>
      <c r="AA13" s="151"/>
      <c r="AB13" s="151"/>
      <c r="AC13" s="151"/>
      <c r="AD13" s="151"/>
      <c r="AE13" s="151"/>
      <c r="AF13" s="151"/>
      <c r="AG13" s="151" t="s">
        <v>1242</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4" t="s">
        <v>146</v>
      </c>
      <c r="B14" s="165" t="s">
        <v>120</v>
      </c>
      <c r="C14" s="185" t="s">
        <v>29</v>
      </c>
      <c r="D14" s="166"/>
      <c r="E14" s="167"/>
      <c r="F14" s="168"/>
      <c r="G14" s="168">
        <f>SUMIF(AG15:AG19,"&lt;&gt;NOR",G15:G19)</f>
        <v>0</v>
      </c>
      <c r="H14" s="168"/>
      <c r="I14" s="168">
        <f>SUM(I15:I19)</f>
        <v>0</v>
      </c>
      <c r="J14" s="168"/>
      <c r="K14" s="168">
        <f>SUM(K15:K19)</f>
        <v>0</v>
      </c>
      <c r="L14" s="168"/>
      <c r="M14" s="168">
        <f>SUM(M15:M19)</f>
        <v>0</v>
      </c>
      <c r="N14" s="168"/>
      <c r="O14" s="168">
        <f>SUM(O15:O19)</f>
        <v>0</v>
      </c>
      <c r="P14" s="168"/>
      <c r="Q14" s="168">
        <f>SUM(Q15:Q19)</f>
        <v>0</v>
      </c>
      <c r="R14" s="168"/>
      <c r="S14" s="168"/>
      <c r="T14" s="168"/>
      <c r="U14" s="168"/>
      <c r="V14" s="168">
        <f>SUM(V15:V19)</f>
        <v>0</v>
      </c>
      <c r="W14" s="169"/>
      <c r="X14" s="163"/>
      <c r="AG14" t="s">
        <v>147</v>
      </c>
    </row>
    <row r="15" spans="1:60" ht="22.5" outlineLevel="1" x14ac:dyDescent="0.2">
      <c r="A15" s="170">
        <v>6</v>
      </c>
      <c r="B15" s="171" t="s">
        <v>1251</v>
      </c>
      <c r="C15" s="186" t="s">
        <v>1252</v>
      </c>
      <c r="D15" s="172" t="s">
        <v>828</v>
      </c>
      <c r="E15" s="173">
        <v>1</v>
      </c>
      <c r="F15" s="174"/>
      <c r="G15" s="175">
        <f>ROUND(E15*F15,2)</f>
        <v>0</v>
      </c>
      <c r="H15" s="174"/>
      <c r="I15" s="175">
        <f>ROUND(E15*H15,2)</f>
        <v>0</v>
      </c>
      <c r="J15" s="174"/>
      <c r="K15" s="175">
        <f>ROUND(E15*J15,2)</f>
        <v>0</v>
      </c>
      <c r="L15" s="175">
        <v>21</v>
      </c>
      <c r="M15" s="175">
        <f>G15*(1+L15/100)</f>
        <v>0</v>
      </c>
      <c r="N15" s="175">
        <v>0</v>
      </c>
      <c r="O15" s="175">
        <f>ROUND(E15*N15,2)</f>
        <v>0</v>
      </c>
      <c r="P15" s="175">
        <v>0</v>
      </c>
      <c r="Q15" s="175">
        <f>ROUND(E15*P15,2)</f>
        <v>0</v>
      </c>
      <c r="R15" s="175"/>
      <c r="S15" s="175" t="s">
        <v>390</v>
      </c>
      <c r="T15" s="175" t="s">
        <v>391</v>
      </c>
      <c r="U15" s="175">
        <v>0</v>
      </c>
      <c r="V15" s="175">
        <f>ROUND(E15*U15,2)</f>
        <v>0</v>
      </c>
      <c r="W15" s="176"/>
      <c r="X15" s="160" t="s">
        <v>153</v>
      </c>
      <c r="Y15" s="151"/>
      <c r="Z15" s="151"/>
      <c r="AA15" s="151"/>
      <c r="AB15" s="151"/>
      <c r="AC15" s="151"/>
      <c r="AD15" s="151"/>
      <c r="AE15" s="151"/>
      <c r="AF15" s="151"/>
      <c r="AG15" s="151" t="s">
        <v>154</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87" t="s">
        <v>85</v>
      </c>
      <c r="D16" s="161"/>
      <c r="E16" s="162">
        <v>1</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7">
        <v>7</v>
      </c>
      <c r="B17" s="178" t="s">
        <v>1253</v>
      </c>
      <c r="C17" s="188" t="s">
        <v>1254</v>
      </c>
      <c r="D17" s="179" t="s">
        <v>1240</v>
      </c>
      <c r="E17" s="180">
        <v>1</v>
      </c>
      <c r="F17" s="181"/>
      <c r="G17" s="182">
        <f>ROUND(E17*F17,2)</f>
        <v>0</v>
      </c>
      <c r="H17" s="181"/>
      <c r="I17" s="182">
        <f>ROUND(E17*H17,2)</f>
        <v>0</v>
      </c>
      <c r="J17" s="181"/>
      <c r="K17" s="182">
        <f>ROUND(E17*J17,2)</f>
        <v>0</v>
      </c>
      <c r="L17" s="182">
        <v>21</v>
      </c>
      <c r="M17" s="182">
        <f>G17*(1+L17/100)</f>
        <v>0</v>
      </c>
      <c r="N17" s="182">
        <v>0</v>
      </c>
      <c r="O17" s="182">
        <f>ROUND(E17*N17,2)</f>
        <v>0</v>
      </c>
      <c r="P17" s="182">
        <v>0</v>
      </c>
      <c r="Q17" s="182">
        <f>ROUND(E17*P17,2)</f>
        <v>0</v>
      </c>
      <c r="R17" s="182"/>
      <c r="S17" s="182" t="s">
        <v>151</v>
      </c>
      <c r="T17" s="182" t="s">
        <v>391</v>
      </c>
      <c r="U17" s="182">
        <v>0</v>
      </c>
      <c r="V17" s="182">
        <f>ROUND(E17*U17,2)</f>
        <v>0</v>
      </c>
      <c r="W17" s="183"/>
      <c r="X17" s="160" t="s">
        <v>1241</v>
      </c>
      <c r="Y17" s="151"/>
      <c r="Z17" s="151"/>
      <c r="AA17" s="151"/>
      <c r="AB17" s="151"/>
      <c r="AC17" s="151"/>
      <c r="AD17" s="151"/>
      <c r="AE17" s="151"/>
      <c r="AF17" s="151"/>
      <c r="AG17" s="151" t="s">
        <v>1242</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7">
        <v>8</v>
      </c>
      <c r="B18" s="178" t="s">
        <v>1255</v>
      </c>
      <c r="C18" s="188" t="s">
        <v>1256</v>
      </c>
      <c r="D18" s="179" t="s">
        <v>1240</v>
      </c>
      <c r="E18" s="180">
        <v>1</v>
      </c>
      <c r="F18" s="181"/>
      <c r="G18" s="182">
        <f>ROUND(E18*F18,2)</f>
        <v>0</v>
      </c>
      <c r="H18" s="181"/>
      <c r="I18" s="182">
        <f>ROUND(E18*H18,2)</f>
        <v>0</v>
      </c>
      <c r="J18" s="181"/>
      <c r="K18" s="182">
        <f>ROUND(E18*J18,2)</f>
        <v>0</v>
      </c>
      <c r="L18" s="182">
        <v>21</v>
      </c>
      <c r="M18" s="182">
        <f>G18*(1+L18/100)</f>
        <v>0</v>
      </c>
      <c r="N18" s="182">
        <v>0</v>
      </c>
      <c r="O18" s="182">
        <f>ROUND(E18*N18,2)</f>
        <v>0</v>
      </c>
      <c r="P18" s="182">
        <v>0</v>
      </c>
      <c r="Q18" s="182">
        <f>ROUND(E18*P18,2)</f>
        <v>0</v>
      </c>
      <c r="R18" s="182"/>
      <c r="S18" s="182" t="s">
        <v>151</v>
      </c>
      <c r="T18" s="182" t="s">
        <v>391</v>
      </c>
      <c r="U18" s="182">
        <v>0</v>
      </c>
      <c r="V18" s="182">
        <f>ROUND(E18*U18,2)</f>
        <v>0</v>
      </c>
      <c r="W18" s="183"/>
      <c r="X18" s="160" t="s">
        <v>1241</v>
      </c>
      <c r="Y18" s="151"/>
      <c r="Z18" s="151"/>
      <c r="AA18" s="151"/>
      <c r="AB18" s="151"/>
      <c r="AC18" s="151"/>
      <c r="AD18" s="151"/>
      <c r="AE18" s="151"/>
      <c r="AF18" s="151"/>
      <c r="AG18" s="151" t="s">
        <v>1242</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ht="22.5" outlineLevel="1" x14ac:dyDescent="0.2">
      <c r="A19" s="170">
        <v>9</v>
      </c>
      <c r="B19" s="171" t="s">
        <v>1257</v>
      </c>
      <c r="C19" s="186" t="s">
        <v>1258</v>
      </c>
      <c r="D19" s="172" t="s">
        <v>1240</v>
      </c>
      <c r="E19" s="173">
        <v>1</v>
      </c>
      <c r="F19" s="174"/>
      <c r="G19" s="175">
        <f>ROUND(E19*F19,2)</f>
        <v>0</v>
      </c>
      <c r="H19" s="174"/>
      <c r="I19" s="175">
        <f>ROUND(E19*H19,2)</f>
        <v>0</v>
      </c>
      <c r="J19" s="174"/>
      <c r="K19" s="175">
        <f>ROUND(E19*J19,2)</f>
        <v>0</v>
      </c>
      <c r="L19" s="175">
        <v>21</v>
      </c>
      <c r="M19" s="175">
        <f>G19*(1+L19/100)</f>
        <v>0</v>
      </c>
      <c r="N19" s="175">
        <v>0</v>
      </c>
      <c r="O19" s="175">
        <f>ROUND(E19*N19,2)</f>
        <v>0</v>
      </c>
      <c r="P19" s="175">
        <v>0</v>
      </c>
      <c r="Q19" s="175">
        <f>ROUND(E19*P19,2)</f>
        <v>0</v>
      </c>
      <c r="R19" s="175"/>
      <c r="S19" s="175" t="s">
        <v>151</v>
      </c>
      <c r="T19" s="175" t="s">
        <v>391</v>
      </c>
      <c r="U19" s="175">
        <v>0</v>
      </c>
      <c r="V19" s="175">
        <f>ROUND(E19*U19,2)</f>
        <v>0</v>
      </c>
      <c r="W19" s="176"/>
      <c r="X19" s="160" t="s">
        <v>1241</v>
      </c>
      <c r="Y19" s="151"/>
      <c r="Z19" s="151"/>
      <c r="AA19" s="151"/>
      <c r="AB19" s="151"/>
      <c r="AC19" s="151"/>
      <c r="AD19" s="151"/>
      <c r="AE19" s="151"/>
      <c r="AF19" s="151"/>
      <c r="AG19" s="151" t="s">
        <v>1242</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x14ac:dyDescent="0.2">
      <c r="A20" s="3"/>
      <c r="B20" s="4"/>
      <c r="C20" s="189"/>
      <c r="D20" s="6"/>
      <c r="E20" s="3"/>
      <c r="F20" s="3"/>
      <c r="G20" s="3"/>
      <c r="H20" s="3"/>
      <c r="I20" s="3"/>
      <c r="J20" s="3"/>
      <c r="K20" s="3"/>
      <c r="L20" s="3"/>
      <c r="M20" s="3"/>
      <c r="N20" s="3"/>
      <c r="O20" s="3"/>
      <c r="P20" s="3"/>
      <c r="Q20" s="3"/>
      <c r="R20" s="3"/>
      <c r="S20" s="3"/>
      <c r="T20" s="3"/>
      <c r="U20" s="3"/>
      <c r="V20" s="3"/>
      <c r="W20" s="3"/>
      <c r="X20" s="3"/>
      <c r="AE20">
        <v>15</v>
      </c>
      <c r="AF20">
        <v>21</v>
      </c>
      <c r="AG20" t="s">
        <v>133</v>
      </c>
    </row>
    <row r="21" spans="1:60" x14ac:dyDescent="0.2">
      <c r="A21" s="154"/>
      <c r="B21" s="155" t="s">
        <v>30</v>
      </c>
      <c r="C21" s="190"/>
      <c r="D21" s="156"/>
      <c r="E21" s="157"/>
      <c r="F21" s="157"/>
      <c r="G21" s="184">
        <f>G8+G14</f>
        <v>0</v>
      </c>
      <c r="H21" s="3"/>
      <c r="I21" s="3"/>
      <c r="J21" s="3"/>
      <c r="K21" s="3"/>
      <c r="L21" s="3"/>
      <c r="M21" s="3"/>
      <c r="N21" s="3"/>
      <c r="O21" s="3"/>
      <c r="P21" s="3"/>
      <c r="Q21" s="3"/>
      <c r="R21" s="3"/>
      <c r="S21" s="3"/>
      <c r="T21" s="3"/>
      <c r="U21" s="3"/>
      <c r="V21" s="3"/>
      <c r="W21" s="3"/>
      <c r="X21" s="3"/>
      <c r="AE21">
        <f>SUMIF(L7:L19,AE20,G7:G19)</f>
        <v>0</v>
      </c>
      <c r="AF21">
        <f>SUMIF(L7:L19,AF20,G7:G19)</f>
        <v>0</v>
      </c>
      <c r="AG21" t="s">
        <v>618</v>
      </c>
    </row>
    <row r="22" spans="1:60" x14ac:dyDescent="0.2">
      <c r="A22" s="3"/>
      <c r="B22" s="4"/>
      <c r="C22" s="189"/>
      <c r="D22" s="6"/>
      <c r="E22" s="3"/>
      <c r="F22" s="3"/>
      <c r="G22" s="3"/>
      <c r="H22" s="3"/>
      <c r="I22" s="3"/>
      <c r="J22" s="3"/>
      <c r="K22" s="3"/>
      <c r="L22" s="3"/>
      <c r="M22" s="3"/>
      <c r="N22" s="3"/>
      <c r="O22" s="3"/>
      <c r="P22" s="3"/>
      <c r="Q22" s="3"/>
      <c r="R22" s="3"/>
      <c r="S22" s="3"/>
      <c r="T22" s="3"/>
      <c r="U22" s="3"/>
      <c r="V22" s="3"/>
      <c r="W22" s="3"/>
      <c r="X22" s="3"/>
    </row>
    <row r="23" spans="1:60" x14ac:dyDescent="0.2">
      <c r="A23" s="3"/>
      <c r="B23" s="4"/>
      <c r="C23" s="189"/>
      <c r="D23" s="6"/>
      <c r="E23" s="3"/>
      <c r="F23" s="3"/>
      <c r="G23" s="3"/>
      <c r="H23" s="3"/>
      <c r="I23" s="3"/>
      <c r="J23" s="3"/>
      <c r="K23" s="3"/>
      <c r="L23" s="3"/>
      <c r="M23" s="3"/>
      <c r="N23" s="3"/>
      <c r="O23" s="3"/>
      <c r="P23" s="3"/>
      <c r="Q23" s="3"/>
      <c r="R23" s="3"/>
      <c r="S23" s="3"/>
      <c r="T23" s="3"/>
      <c r="U23" s="3"/>
      <c r="V23" s="3"/>
      <c r="W23" s="3"/>
      <c r="X23" s="3"/>
    </row>
    <row r="24" spans="1:60" x14ac:dyDescent="0.2">
      <c r="A24" s="272" t="s">
        <v>619</v>
      </c>
      <c r="B24" s="272"/>
      <c r="C24" s="273"/>
      <c r="D24" s="6"/>
      <c r="E24" s="3"/>
      <c r="F24" s="3"/>
      <c r="G24" s="3"/>
      <c r="H24" s="3"/>
      <c r="I24" s="3"/>
      <c r="J24" s="3"/>
      <c r="K24" s="3"/>
      <c r="L24" s="3"/>
      <c r="M24" s="3"/>
      <c r="N24" s="3"/>
      <c r="O24" s="3"/>
      <c r="P24" s="3"/>
      <c r="Q24" s="3"/>
      <c r="R24" s="3"/>
      <c r="S24" s="3"/>
      <c r="T24" s="3"/>
      <c r="U24" s="3"/>
      <c r="V24" s="3"/>
      <c r="W24" s="3"/>
      <c r="X24" s="3"/>
    </row>
    <row r="25" spans="1:60" x14ac:dyDescent="0.2">
      <c r="A25" s="274"/>
      <c r="B25" s="275"/>
      <c r="C25" s="276"/>
      <c r="D25" s="275"/>
      <c r="E25" s="275"/>
      <c r="F25" s="275"/>
      <c r="G25" s="277"/>
      <c r="H25" s="3"/>
      <c r="I25" s="3"/>
      <c r="J25" s="3"/>
      <c r="K25" s="3"/>
      <c r="L25" s="3"/>
      <c r="M25" s="3"/>
      <c r="N25" s="3"/>
      <c r="O25" s="3"/>
      <c r="P25" s="3"/>
      <c r="Q25" s="3"/>
      <c r="R25" s="3"/>
      <c r="S25" s="3"/>
      <c r="T25" s="3"/>
      <c r="U25" s="3"/>
      <c r="V25" s="3"/>
      <c r="W25" s="3"/>
      <c r="X25" s="3"/>
      <c r="AG25" t="s">
        <v>620</v>
      </c>
    </row>
    <row r="26" spans="1:60" x14ac:dyDescent="0.2">
      <c r="A26" s="278"/>
      <c r="B26" s="279"/>
      <c r="C26" s="280"/>
      <c r="D26" s="279"/>
      <c r="E26" s="279"/>
      <c r="F26" s="279"/>
      <c r="G26" s="281"/>
      <c r="H26" s="3"/>
      <c r="I26" s="3"/>
      <c r="J26" s="3"/>
      <c r="K26" s="3"/>
      <c r="L26" s="3"/>
      <c r="M26" s="3"/>
      <c r="N26" s="3"/>
      <c r="O26" s="3"/>
      <c r="P26" s="3"/>
      <c r="Q26" s="3"/>
      <c r="R26" s="3"/>
      <c r="S26" s="3"/>
      <c r="T26" s="3"/>
      <c r="U26" s="3"/>
      <c r="V26" s="3"/>
      <c r="W26" s="3"/>
      <c r="X26" s="3"/>
    </row>
    <row r="27" spans="1:60" x14ac:dyDescent="0.2">
      <c r="A27" s="278"/>
      <c r="B27" s="279"/>
      <c r="C27" s="280"/>
      <c r="D27" s="279"/>
      <c r="E27" s="279"/>
      <c r="F27" s="279"/>
      <c r="G27" s="281"/>
      <c r="H27" s="3"/>
      <c r="I27" s="3"/>
      <c r="J27" s="3"/>
      <c r="K27" s="3"/>
      <c r="L27" s="3"/>
      <c r="M27" s="3"/>
      <c r="N27" s="3"/>
      <c r="O27" s="3"/>
      <c r="P27" s="3"/>
      <c r="Q27" s="3"/>
      <c r="R27" s="3"/>
      <c r="S27" s="3"/>
      <c r="T27" s="3"/>
      <c r="U27" s="3"/>
      <c r="V27" s="3"/>
      <c r="W27" s="3"/>
      <c r="X27" s="3"/>
    </row>
    <row r="28" spans="1:60" x14ac:dyDescent="0.2">
      <c r="A28" s="278"/>
      <c r="B28" s="279"/>
      <c r="C28" s="280"/>
      <c r="D28" s="279"/>
      <c r="E28" s="279"/>
      <c r="F28" s="279"/>
      <c r="G28" s="281"/>
      <c r="H28" s="3"/>
      <c r="I28" s="3"/>
      <c r="J28" s="3"/>
      <c r="K28" s="3"/>
      <c r="L28" s="3"/>
      <c r="M28" s="3"/>
      <c r="N28" s="3"/>
      <c r="O28" s="3"/>
      <c r="P28" s="3"/>
      <c r="Q28" s="3"/>
      <c r="R28" s="3"/>
      <c r="S28" s="3"/>
      <c r="T28" s="3"/>
      <c r="U28" s="3"/>
      <c r="V28" s="3"/>
      <c r="W28" s="3"/>
      <c r="X28" s="3"/>
    </row>
    <row r="29" spans="1:60" x14ac:dyDescent="0.2">
      <c r="A29" s="282"/>
      <c r="B29" s="283"/>
      <c r="C29" s="284"/>
      <c r="D29" s="283"/>
      <c r="E29" s="283"/>
      <c r="F29" s="283"/>
      <c r="G29" s="285"/>
      <c r="H29" s="3"/>
      <c r="I29" s="3"/>
      <c r="J29" s="3"/>
      <c r="K29" s="3"/>
      <c r="L29" s="3"/>
      <c r="M29" s="3"/>
      <c r="N29" s="3"/>
      <c r="O29" s="3"/>
      <c r="P29" s="3"/>
      <c r="Q29" s="3"/>
      <c r="R29" s="3"/>
      <c r="S29" s="3"/>
      <c r="T29" s="3"/>
      <c r="U29" s="3"/>
      <c r="V29" s="3"/>
      <c r="W29" s="3"/>
      <c r="X29" s="3"/>
    </row>
    <row r="30" spans="1:60" x14ac:dyDescent="0.2">
      <c r="A30" s="3"/>
      <c r="B30" s="4"/>
      <c r="C30" s="189"/>
      <c r="D30" s="6"/>
      <c r="E30" s="3"/>
      <c r="F30" s="3"/>
      <c r="G30" s="3"/>
      <c r="H30" s="3"/>
      <c r="I30" s="3"/>
      <c r="J30" s="3"/>
      <c r="K30" s="3"/>
      <c r="L30" s="3"/>
      <c r="M30" s="3"/>
      <c r="N30" s="3"/>
      <c r="O30" s="3"/>
      <c r="P30" s="3"/>
      <c r="Q30" s="3"/>
      <c r="R30" s="3"/>
      <c r="S30" s="3"/>
      <c r="T30" s="3"/>
      <c r="U30" s="3"/>
      <c r="V30" s="3"/>
      <c r="W30" s="3"/>
      <c r="X30" s="3"/>
    </row>
    <row r="31" spans="1:60" x14ac:dyDescent="0.2">
      <c r="C31" s="191"/>
      <c r="D31" s="10"/>
      <c r="AG31" t="s">
        <v>621</v>
      </c>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G29"/>
    <mergeCell ref="A1:G1"/>
    <mergeCell ref="C2:G2"/>
    <mergeCell ref="C3:G3"/>
    <mergeCell ref="C4:G4"/>
    <mergeCell ref="A24:C2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sqref="A1:XFD1048576"/>
    </sheetView>
  </sheetViews>
  <sheetFormatPr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95"/>
  <sheetViews>
    <sheetView showGridLines="0" topLeftCell="A71" zoomScaleNormal="100" zoomScaleSheetLayoutView="75" workbookViewId="0">
      <selection activeCell="I78" sqref="I78"/>
    </sheetView>
  </sheetViews>
  <sheetFormatPr defaultColWidth="9" defaultRowHeight="12.75" x14ac:dyDescent="0.2"/>
  <cols>
    <col min="1" max="1" width="4.5703125"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13.140625" customWidth="1"/>
    <col min="11" max="11" width="4.28515625" customWidth="1"/>
    <col min="12" max="15" width="10.7109375" customWidth="1"/>
    <col min="52" max="52" width="94.5703125" customWidth="1"/>
  </cols>
  <sheetData>
    <row r="1" spans="1:15" ht="33.75" customHeight="1" x14ac:dyDescent="0.2">
      <c r="A1" s="47" t="s">
        <v>37</v>
      </c>
      <c r="B1" s="251" t="s">
        <v>1259</v>
      </c>
      <c r="C1" s="252"/>
      <c r="D1" s="252"/>
      <c r="E1" s="252"/>
      <c r="F1" s="252"/>
      <c r="G1" s="252"/>
      <c r="H1" s="252"/>
      <c r="I1" s="252"/>
      <c r="J1" s="253"/>
    </row>
    <row r="2" spans="1:15" ht="36" customHeight="1" x14ac:dyDescent="0.2">
      <c r="A2" s="2"/>
      <c r="B2" s="76" t="s">
        <v>23</v>
      </c>
      <c r="C2" s="77"/>
      <c r="D2" s="78" t="s">
        <v>44</v>
      </c>
      <c r="E2" s="257" t="s">
        <v>45</v>
      </c>
      <c r="F2" s="258"/>
      <c r="G2" s="258"/>
      <c r="H2" s="258"/>
      <c r="I2" s="258"/>
      <c r="J2" s="259"/>
      <c r="O2" s="1"/>
    </row>
    <row r="3" spans="1:15" ht="27" hidden="1" customHeight="1" x14ac:dyDescent="0.2">
      <c r="A3" s="2"/>
      <c r="B3" s="79"/>
      <c r="C3" s="77"/>
      <c r="D3" s="80"/>
      <c r="E3" s="260"/>
      <c r="F3" s="261"/>
      <c r="G3" s="261"/>
      <c r="H3" s="261"/>
      <c r="I3" s="261"/>
      <c r="J3" s="262"/>
    </row>
    <row r="4" spans="1:15" ht="23.25" customHeight="1" x14ac:dyDescent="0.2">
      <c r="A4" s="2"/>
      <c r="B4" s="81"/>
      <c r="C4" s="82"/>
      <c r="D4" s="83"/>
      <c r="E4" s="241"/>
      <c r="F4" s="241"/>
      <c r="G4" s="241"/>
      <c r="H4" s="241"/>
      <c r="I4" s="241"/>
      <c r="J4" s="242"/>
    </row>
    <row r="5" spans="1:15" ht="24" customHeight="1" x14ac:dyDescent="0.2">
      <c r="A5" s="2"/>
      <c r="B5" s="31" t="s">
        <v>22</v>
      </c>
      <c r="D5" s="245" t="s">
        <v>46</v>
      </c>
      <c r="E5" s="246"/>
      <c r="F5" s="246"/>
      <c r="G5" s="246"/>
      <c r="H5" s="18" t="s">
        <v>41</v>
      </c>
      <c r="I5" s="85" t="s">
        <v>50</v>
      </c>
      <c r="J5" s="8"/>
    </row>
    <row r="6" spans="1:15" ht="15.75" customHeight="1" x14ac:dyDescent="0.2">
      <c r="A6" s="2"/>
      <c r="B6" s="28"/>
      <c r="C6" s="55"/>
      <c r="D6" s="247" t="s">
        <v>47</v>
      </c>
      <c r="E6" s="248"/>
      <c r="F6" s="248"/>
      <c r="G6" s="248"/>
      <c r="H6" s="18" t="s">
        <v>35</v>
      </c>
      <c r="I6" s="85" t="s">
        <v>51</v>
      </c>
      <c r="J6" s="8"/>
    </row>
    <row r="7" spans="1:15" ht="15.75" customHeight="1" x14ac:dyDescent="0.2">
      <c r="A7" s="2"/>
      <c r="B7" s="29"/>
      <c r="C7" s="56"/>
      <c r="D7" s="84" t="s">
        <v>49</v>
      </c>
      <c r="E7" s="249" t="s">
        <v>48</v>
      </c>
      <c r="F7" s="250"/>
      <c r="G7" s="250"/>
      <c r="H7" s="24"/>
      <c r="I7" s="23"/>
      <c r="J7" s="34"/>
    </row>
    <row r="8" spans="1:15" ht="24" hidden="1" customHeight="1" x14ac:dyDescent="0.2">
      <c r="A8" s="2"/>
      <c r="B8" s="31" t="s">
        <v>20</v>
      </c>
      <c r="D8" s="86" t="s">
        <v>52</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64" t="s">
        <v>43</v>
      </c>
      <c r="E11" s="264"/>
      <c r="F11" s="264"/>
      <c r="G11" s="264"/>
      <c r="H11" s="18" t="s">
        <v>41</v>
      </c>
      <c r="I11" s="88"/>
      <c r="J11" s="8"/>
    </row>
    <row r="12" spans="1:15" ht="15.75" customHeight="1" x14ac:dyDescent="0.2">
      <c r="A12" s="2"/>
      <c r="B12" s="28"/>
      <c r="C12" s="55"/>
      <c r="D12" s="240"/>
      <c r="E12" s="240"/>
      <c r="F12" s="240"/>
      <c r="G12" s="240"/>
      <c r="H12" s="18" t="s">
        <v>35</v>
      </c>
      <c r="I12" s="88"/>
      <c r="J12" s="8"/>
    </row>
    <row r="13" spans="1:15" ht="15.75" customHeight="1" x14ac:dyDescent="0.2">
      <c r="A13" s="2"/>
      <c r="B13" s="29"/>
      <c r="C13" s="56"/>
      <c r="D13" s="87"/>
      <c r="E13" s="243"/>
      <c r="F13" s="244"/>
      <c r="G13" s="244"/>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63"/>
      <c r="F15" s="263"/>
      <c r="G15" s="265"/>
      <c r="H15" s="265"/>
      <c r="I15" s="265" t="s">
        <v>30</v>
      </c>
      <c r="J15" s="266"/>
    </row>
    <row r="16" spans="1:15" ht="23.25" customHeight="1" x14ac:dyDescent="0.2">
      <c r="A16" s="142" t="s">
        <v>25</v>
      </c>
      <c r="B16" s="38" t="s">
        <v>25</v>
      </c>
      <c r="C16" s="62"/>
      <c r="D16" s="63"/>
      <c r="E16" s="229"/>
      <c r="F16" s="230"/>
      <c r="G16" s="229"/>
      <c r="H16" s="230"/>
      <c r="I16" s="229" t="e">
        <f>SUMIF(F73:F91,A16,I73:I91)+SUMIF(F73:F91,"PSU",I73:I91)</f>
        <v>#REF!</v>
      </c>
      <c r="J16" s="231"/>
    </row>
    <row r="17" spans="1:10" ht="23.25" customHeight="1" x14ac:dyDescent="0.2">
      <c r="A17" s="142" t="s">
        <v>26</v>
      </c>
      <c r="B17" s="38" t="s">
        <v>26</v>
      </c>
      <c r="C17" s="62"/>
      <c r="D17" s="63"/>
      <c r="E17" s="229"/>
      <c r="F17" s="230"/>
      <c r="G17" s="229"/>
      <c r="H17" s="230"/>
      <c r="I17" s="229" t="e">
        <f>SUMIF(F73:F91,A17,I73:I91)</f>
        <v>#REF!</v>
      </c>
      <c r="J17" s="231"/>
    </row>
    <row r="18" spans="1:10" ht="23.25" customHeight="1" x14ac:dyDescent="0.2">
      <c r="A18" s="142" t="s">
        <v>27</v>
      </c>
      <c r="B18" s="38" t="s">
        <v>27</v>
      </c>
      <c r="C18" s="62"/>
      <c r="D18" s="63"/>
      <c r="E18" s="229"/>
      <c r="F18" s="230"/>
      <c r="G18" s="229"/>
      <c r="H18" s="230"/>
      <c r="I18" s="229" t="e">
        <f>SUMIF(F73:F91,A18,I73:I91)</f>
        <v>#REF!</v>
      </c>
      <c r="J18" s="231"/>
    </row>
    <row r="19" spans="1:10" ht="23.25" customHeight="1" x14ac:dyDescent="0.2">
      <c r="A19" s="142" t="s">
        <v>119</v>
      </c>
      <c r="B19" s="38" t="s">
        <v>28</v>
      </c>
      <c r="C19" s="62"/>
      <c r="D19" s="63"/>
      <c r="E19" s="229"/>
      <c r="F19" s="230"/>
      <c r="G19" s="229"/>
      <c r="H19" s="230"/>
      <c r="I19" s="229">
        <f>SUMIF(F73:F91,A19,I73:I91)</f>
        <v>0</v>
      </c>
      <c r="J19" s="231"/>
    </row>
    <row r="20" spans="1:10" ht="23.25" customHeight="1" x14ac:dyDescent="0.2">
      <c r="A20" s="142" t="s">
        <v>120</v>
      </c>
      <c r="B20" s="38" t="s">
        <v>29</v>
      </c>
      <c r="C20" s="62"/>
      <c r="D20" s="63"/>
      <c r="E20" s="229"/>
      <c r="F20" s="230"/>
      <c r="G20" s="229"/>
      <c r="H20" s="230"/>
      <c r="I20" s="229">
        <f>SUMIF(F73:F91,A20,I73:I91)</f>
        <v>0</v>
      </c>
      <c r="J20" s="231"/>
    </row>
    <row r="21" spans="1:10" ht="23.25" customHeight="1" x14ac:dyDescent="0.2">
      <c r="A21" s="2"/>
      <c r="B21" s="48" t="s">
        <v>30</v>
      </c>
      <c r="C21" s="64"/>
      <c r="D21" s="65"/>
      <c r="E21" s="232"/>
      <c r="F21" s="267"/>
      <c r="G21" s="232"/>
      <c r="H21" s="267"/>
      <c r="I21" s="232" t="e">
        <f>SUM(I16:J20)</f>
        <v>#REF!</v>
      </c>
      <c r="J21" s="233"/>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27">
        <f>ZakladDPHSniVypocet</f>
        <v>0</v>
      </c>
      <c r="H23" s="228"/>
      <c r="I23" s="228"/>
      <c r="J23" s="40" t="str">
        <f t="shared" ref="J23:J28" si="0">Mena</f>
        <v>CZK</v>
      </c>
    </row>
    <row r="24" spans="1:10" ht="23.25" customHeight="1" x14ac:dyDescent="0.2">
      <c r="A24" s="2">
        <f>(A23-INT(A23))*100</f>
        <v>0</v>
      </c>
      <c r="B24" s="38" t="s">
        <v>13</v>
      </c>
      <c r="C24" s="62"/>
      <c r="D24" s="63"/>
      <c r="E24" s="67">
        <f>SazbaDPH1</f>
        <v>15</v>
      </c>
      <c r="F24" s="39" t="s">
        <v>0</v>
      </c>
      <c r="G24" s="225">
        <f>A23</f>
        <v>0</v>
      </c>
      <c r="H24" s="226"/>
      <c r="I24" s="226"/>
      <c r="J24" s="40" t="str">
        <f t="shared" si="0"/>
        <v>CZK</v>
      </c>
    </row>
    <row r="25" spans="1:10" ht="23.25" customHeight="1" x14ac:dyDescent="0.2">
      <c r="A25" s="2">
        <f>ZakladDPHZakl*SazbaDPH2/100</f>
        <v>0</v>
      </c>
      <c r="B25" s="38" t="s">
        <v>14</v>
      </c>
      <c r="C25" s="62"/>
      <c r="D25" s="63"/>
      <c r="E25" s="67">
        <v>21</v>
      </c>
      <c r="F25" s="39" t="s">
        <v>0</v>
      </c>
      <c r="G25" s="227">
        <f>ZakladDPHZaklVypocet</f>
        <v>0</v>
      </c>
      <c r="H25" s="228"/>
      <c r="I25" s="228"/>
      <c r="J25" s="40" t="str">
        <f t="shared" si="0"/>
        <v>CZK</v>
      </c>
    </row>
    <row r="26" spans="1:10" ht="23.25" customHeight="1" x14ac:dyDescent="0.2">
      <c r="A26" s="2">
        <f>(A25-INT(A25))*100</f>
        <v>0</v>
      </c>
      <c r="B26" s="32" t="s">
        <v>15</v>
      </c>
      <c r="C26" s="68"/>
      <c r="D26" s="54"/>
      <c r="E26" s="69">
        <f>SazbaDPH2</f>
        <v>21</v>
      </c>
      <c r="F26" s="30" t="s">
        <v>0</v>
      </c>
      <c r="G26" s="254">
        <f>A25</f>
        <v>0</v>
      </c>
      <c r="H26" s="255"/>
      <c r="I26" s="255"/>
      <c r="J26" s="37" t="str">
        <f t="shared" si="0"/>
        <v>CZK</v>
      </c>
    </row>
    <row r="27" spans="1:10" ht="23.25" customHeight="1" thickBot="1" x14ac:dyDescent="0.25">
      <c r="A27" s="2">
        <f>ZakladDPHSni+DPHSni+ZakladDPHZakl+DPHZakl</f>
        <v>0</v>
      </c>
      <c r="B27" s="31" t="s">
        <v>4</v>
      </c>
      <c r="C27" s="70"/>
      <c r="D27" s="71"/>
      <c r="E27" s="70"/>
      <c r="F27" s="16"/>
      <c r="G27" s="256">
        <f>CenaCelkem-(ZakladDPHSni+DPHSni+ZakladDPHZakl+DPHZakl)</f>
        <v>0</v>
      </c>
      <c r="H27" s="256"/>
      <c r="I27" s="256"/>
      <c r="J27" s="41" t="str">
        <f t="shared" si="0"/>
        <v>CZK</v>
      </c>
    </row>
    <row r="28" spans="1:10" ht="27.75" hidden="1" customHeight="1" thickBot="1" x14ac:dyDescent="0.25">
      <c r="A28" s="2"/>
      <c r="B28" s="115" t="s">
        <v>24</v>
      </c>
      <c r="C28" s="116"/>
      <c r="D28" s="116"/>
      <c r="E28" s="117"/>
      <c r="F28" s="118"/>
      <c r="G28" s="235">
        <f>ZakladDPHSniVypocet+ZakladDPHZaklVypocet</f>
        <v>0</v>
      </c>
      <c r="H28" s="235"/>
      <c r="I28" s="235"/>
      <c r="J28" s="119" t="str">
        <f t="shared" si="0"/>
        <v>CZK</v>
      </c>
    </row>
    <row r="29" spans="1:10" ht="27.75" customHeight="1" thickBot="1" x14ac:dyDescent="0.25">
      <c r="A29" s="2">
        <f>(A27-INT(A27))*100</f>
        <v>0</v>
      </c>
      <c r="B29" s="115" t="s">
        <v>36</v>
      </c>
      <c r="C29" s="120"/>
      <c r="D29" s="120"/>
      <c r="E29" s="120"/>
      <c r="F29" s="121"/>
      <c r="G29" s="234">
        <f>A27</f>
        <v>0</v>
      </c>
      <c r="H29" s="234"/>
      <c r="I29" s="234"/>
      <c r="J29" s="122" t="s">
        <v>75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36" t="s">
        <v>43</v>
      </c>
      <c r="E34" s="237"/>
      <c r="G34" s="238"/>
      <c r="H34" s="239"/>
      <c r="I34" s="239"/>
      <c r="J34" s="25"/>
    </row>
    <row r="35" spans="1:10" ht="12.75" customHeight="1" x14ac:dyDescent="0.2">
      <c r="A35" s="2"/>
      <c r="B35" s="2"/>
      <c r="D35" s="224" t="s">
        <v>2</v>
      </c>
      <c r="E35" s="224"/>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8.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18.75" customHeight="1" x14ac:dyDescent="0.2">
      <c r="A39" s="91">
        <v>1</v>
      </c>
      <c r="B39" s="101" t="s">
        <v>53</v>
      </c>
      <c r="C39" s="220"/>
      <c r="D39" s="220"/>
      <c r="E39" s="220"/>
      <c r="F39" s="102">
        <f xml:space="preserve"> 'SO 100 122019 Pol'!AE907 +'SO 200 122019 Pol'!AE273+'SO 300 122019 Pol'!AE236+'SO 400 122019 Pol'!AE302+'SO 500 122019 Pol'!AE220+'SO 600 122019 Pol'!AE12+'SO 700 122019 Pol'!AE12+'SO 900 122019 Pol'!AE12+'VO 122019 Pol'!AE21</f>
        <v>0</v>
      </c>
      <c r="G39" s="103">
        <f>'SO 100 122019 Pol'!AF907+'SO 200 122019 Pol'!AF273+'SO 300 122019 Pol'!AF236+'SO 400 122019 Pol'!AF302+'SO 500 122019 Pol'!AF220+'SO 600 122019 Pol'!AF12+'SO 700 122019 Pol'!AF12+'SO 900 122019 Pol'!AF12+'VO 122019 Pol'!AF21</f>
        <v>0</v>
      </c>
      <c r="H39" s="104">
        <f t="shared" ref="H39:H57" si="1">(F39*SazbaDPH1/100)+(G39*SazbaDPH2/100)</f>
        <v>0</v>
      </c>
      <c r="I39" s="104">
        <f t="shared" ref="I39:I57" si="2">F39+G39+H39</f>
        <v>0</v>
      </c>
      <c r="J39" s="105" t="str">
        <f t="shared" ref="J39:J57" si="3">IF(CenaCelkemVypocet=0,"",I39/CenaCelkemVypocet*100)</f>
        <v/>
      </c>
    </row>
    <row r="40" spans="1:10" ht="25.5" customHeight="1" x14ac:dyDescent="0.2">
      <c r="A40" s="91">
        <v>2</v>
      </c>
      <c r="B40" s="106" t="s">
        <v>54</v>
      </c>
      <c r="C40" s="219" t="s">
        <v>55</v>
      </c>
      <c r="D40" s="219"/>
      <c r="E40" s="219"/>
      <c r="F40" s="107">
        <f>'SO 100 122019 Pol'!AE907</f>
        <v>0</v>
      </c>
      <c r="G40" s="108">
        <f>'SO 100 122019 Pol'!AF907</f>
        <v>0</v>
      </c>
      <c r="H40" s="108">
        <f t="shared" si="1"/>
        <v>0</v>
      </c>
      <c r="I40" s="108">
        <f t="shared" si="2"/>
        <v>0</v>
      </c>
      <c r="J40" s="109" t="str">
        <f t="shared" si="3"/>
        <v/>
      </c>
    </row>
    <row r="41" spans="1:10" ht="25.5" customHeight="1" x14ac:dyDescent="0.2">
      <c r="A41" s="91">
        <v>3</v>
      </c>
      <c r="B41" s="110" t="s">
        <v>56</v>
      </c>
      <c r="C41" s="220" t="s">
        <v>57</v>
      </c>
      <c r="D41" s="220"/>
      <c r="E41" s="220"/>
      <c r="F41" s="111">
        <f>'SO 100 122019 Pol'!AE907</f>
        <v>0</v>
      </c>
      <c r="G41" s="104">
        <f>'SO 100 122019 Pol'!AF907</f>
        <v>0</v>
      </c>
      <c r="H41" s="104">
        <f t="shared" si="1"/>
        <v>0</v>
      </c>
      <c r="I41" s="104">
        <f t="shared" si="2"/>
        <v>0</v>
      </c>
      <c r="J41" s="105" t="str">
        <f t="shared" si="3"/>
        <v/>
      </c>
    </row>
    <row r="42" spans="1:10" ht="25.5" customHeight="1" x14ac:dyDescent="0.2">
      <c r="A42" s="91">
        <v>2</v>
      </c>
      <c r="B42" s="106" t="s">
        <v>58</v>
      </c>
      <c r="C42" s="219" t="s">
        <v>59</v>
      </c>
      <c r="D42" s="219"/>
      <c r="E42" s="219"/>
      <c r="F42" s="107">
        <f>'SO 200 122019 Pol'!AE273</f>
        <v>0</v>
      </c>
      <c r="G42" s="108">
        <f>'SO 200 122019 Pol'!AF273</f>
        <v>0</v>
      </c>
      <c r="H42" s="108">
        <f t="shared" si="1"/>
        <v>0</v>
      </c>
      <c r="I42" s="108">
        <f t="shared" si="2"/>
        <v>0</v>
      </c>
      <c r="J42" s="109" t="str">
        <f t="shared" si="3"/>
        <v/>
      </c>
    </row>
    <row r="43" spans="1:10" ht="25.5" customHeight="1" x14ac:dyDescent="0.2">
      <c r="A43" s="91">
        <v>3</v>
      </c>
      <c r="B43" s="110" t="s">
        <v>56</v>
      </c>
      <c r="C43" s="220" t="s">
        <v>57</v>
      </c>
      <c r="D43" s="220"/>
      <c r="E43" s="220"/>
      <c r="F43" s="111">
        <f>'SO 200 122019 Pol'!AE273</f>
        <v>0</v>
      </c>
      <c r="G43" s="104">
        <f>'SO 200 122019 Pol'!AF273</f>
        <v>0</v>
      </c>
      <c r="H43" s="104">
        <f t="shared" si="1"/>
        <v>0</v>
      </c>
      <c r="I43" s="104">
        <f t="shared" si="2"/>
        <v>0</v>
      </c>
      <c r="J43" s="105" t="str">
        <f t="shared" si="3"/>
        <v/>
      </c>
    </row>
    <row r="44" spans="1:10" ht="25.5" customHeight="1" x14ac:dyDescent="0.2">
      <c r="A44" s="91">
        <v>2</v>
      </c>
      <c r="B44" s="106" t="s">
        <v>60</v>
      </c>
      <c r="C44" s="219" t="s">
        <v>61</v>
      </c>
      <c r="D44" s="219"/>
      <c r="E44" s="219"/>
      <c r="F44" s="107">
        <f>'SO 300 122019 Pol'!AE236</f>
        <v>0</v>
      </c>
      <c r="G44" s="108">
        <f>'SO 300 122019 Pol'!AF236</f>
        <v>0</v>
      </c>
      <c r="H44" s="108">
        <f t="shared" si="1"/>
        <v>0</v>
      </c>
      <c r="I44" s="108">
        <f t="shared" si="2"/>
        <v>0</v>
      </c>
      <c r="J44" s="109" t="str">
        <f t="shared" si="3"/>
        <v/>
      </c>
    </row>
    <row r="45" spans="1:10" ht="25.5" customHeight="1" x14ac:dyDescent="0.2">
      <c r="A45" s="91">
        <v>3</v>
      </c>
      <c r="B45" s="110" t="s">
        <v>56</v>
      </c>
      <c r="C45" s="220" t="s">
        <v>57</v>
      </c>
      <c r="D45" s="220"/>
      <c r="E45" s="220"/>
      <c r="F45" s="111">
        <f>'SO 300 122019 Pol'!AE236</f>
        <v>0</v>
      </c>
      <c r="G45" s="104">
        <f>'SO 300 122019 Pol'!AF236</f>
        <v>0</v>
      </c>
      <c r="H45" s="104">
        <f t="shared" si="1"/>
        <v>0</v>
      </c>
      <c r="I45" s="104">
        <f t="shared" si="2"/>
        <v>0</v>
      </c>
      <c r="J45" s="105" t="str">
        <f t="shared" si="3"/>
        <v/>
      </c>
    </row>
    <row r="46" spans="1:10" ht="25.5" customHeight="1" x14ac:dyDescent="0.2">
      <c r="A46" s="91">
        <v>2</v>
      </c>
      <c r="B46" s="106" t="s">
        <v>62</v>
      </c>
      <c r="C46" s="219" t="s">
        <v>63</v>
      </c>
      <c r="D46" s="219"/>
      <c r="E46" s="219"/>
      <c r="F46" s="107">
        <f>'SO 400 122019 Pol'!AE302</f>
        <v>0</v>
      </c>
      <c r="G46" s="108">
        <f>'SO 400 122019 Pol'!AF302</f>
        <v>0</v>
      </c>
      <c r="H46" s="108">
        <f t="shared" si="1"/>
        <v>0</v>
      </c>
      <c r="I46" s="108">
        <f t="shared" si="2"/>
        <v>0</v>
      </c>
      <c r="J46" s="109" t="str">
        <f t="shared" si="3"/>
        <v/>
      </c>
    </row>
    <row r="47" spans="1:10" ht="25.5" customHeight="1" x14ac:dyDescent="0.2">
      <c r="A47" s="91">
        <v>3</v>
      </c>
      <c r="B47" s="110" t="s">
        <v>56</v>
      </c>
      <c r="C47" s="220" t="s">
        <v>57</v>
      </c>
      <c r="D47" s="220"/>
      <c r="E47" s="220"/>
      <c r="F47" s="111">
        <f>'SO 400 122019 Pol'!AE302</f>
        <v>0</v>
      </c>
      <c r="G47" s="104">
        <f>'SO 400 122019 Pol'!AF302</f>
        <v>0</v>
      </c>
      <c r="H47" s="104">
        <f t="shared" si="1"/>
        <v>0</v>
      </c>
      <c r="I47" s="104">
        <f t="shared" si="2"/>
        <v>0</v>
      </c>
      <c r="J47" s="105" t="str">
        <f t="shared" si="3"/>
        <v/>
      </c>
    </row>
    <row r="48" spans="1:10" ht="25.5" customHeight="1" x14ac:dyDescent="0.2">
      <c r="A48" s="91">
        <v>2</v>
      </c>
      <c r="B48" s="106" t="s">
        <v>64</v>
      </c>
      <c r="C48" s="219" t="s">
        <v>65</v>
      </c>
      <c r="D48" s="219"/>
      <c r="E48" s="219"/>
      <c r="F48" s="107">
        <f>'SO 500 122019 Pol'!AE220</f>
        <v>0</v>
      </c>
      <c r="G48" s="108">
        <f>'SO 500 122019 Pol'!AF220</f>
        <v>0</v>
      </c>
      <c r="H48" s="108">
        <f t="shared" si="1"/>
        <v>0</v>
      </c>
      <c r="I48" s="108">
        <f t="shared" si="2"/>
        <v>0</v>
      </c>
      <c r="J48" s="109" t="str">
        <f t="shared" si="3"/>
        <v/>
      </c>
    </row>
    <row r="49" spans="1:52" ht="25.5" customHeight="1" x14ac:dyDescent="0.2">
      <c r="A49" s="91">
        <v>3</v>
      </c>
      <c r="B49" s="110" t="s">
        <v>56</v>
      </c>
      <c r="C49" s="220" t="s">
        <v>57</v>
      </c>
      <c r="D49" s="220"/>
      <c r="E49" s="220"/>
      <c r="F49" s="111">
        <f>'SO 500 122019 Pol'!AE220</f>
        <v>0</v>
      </c>
      <c r="G49" s="104">
        <f>'SO 500 122019 Pol'!AF220</f>
        <v>0</v>
      </c>
      <c r="H49" s="104">
        <f t="shared" si="1"/>
        <v>0</v>
      </c>
      <c r="I49" s="104">
        <f t="shared" si="2"/>
        <v>0</v>
      </c>
      <c r="J49" s="105" t="str">
        <f t="shared" si="3"/>
        <v/>
      </c>
    </row>
    <row r="50" spans="1:52" ht="25.5" customHeight="1" x14ac:dyDescent="0.2">
      <c r="A50" s="91">
        <v>2</v>
      </c>
      <c r="B50" s="106" t="s">
        <v>66</v>
      </c>
      <c r="C50" s="219" t="s">
        <v>67</v>
      </c>
      <c r="D50" s="219"/>
      <c r="E50" s="219"/>
      <c r="F50" s="107">
        <f>'SO 600 122019 Pol'!AE12</f>
        <v>0</v>
      </c>
      <c r="G50" s="108">
        <f>'SO 600 122019 Pol'!AF12</f>
        <v>0</v>
      </c>
      <c r="H50" s="108">
        <f t="shared" si="1"/>
        <v>0</v>
      </c>
      <c r="I50" s="108">
        <f t="shared" si="2"/>
        <v>0</v>
      </c>
      <c r="J50" s="109" t="str">
        <f t="shared" si="3"/>
        <v/>
      </c>
    </row>
    <row r="51" spans="1:52" ht="25.5" customHeight="1" x14ac:dyDescent="0.2">
      <c r="A51" s="91">
        <v>3</v>
      </c>
      <c r="B51" s="110" t="s">
        <v>56</v>
      </c>
      <c r="C51" s="220" t="s">
        <v>57</v>
      </c>
      <c r="D51" s="220"/>
      <c r="E51" s="220"/>
      <c r="F51" s="111">
        <f>'SO 600 122019 Pol'!AE12</f>
        <v>0</v>
      </c>
      <c r="G51" s="104">
        <f>'SO 600 122019 Pol'!AF12</f>
        <v>0</v>
      </c>
      <c r="H51" s="104">
        <f t="shared" si="1"/>
        <v>0</v>
      </c>
      <c r="I51" s="104">
        <f t="shared" si="2"/>
        <v>0</v>
      </c>
      <c r="J51" s="105" t="str">
        <f t="shared" si="3"/>
        <v/>
      </c>
    </row>
    <row r="52" spans="1:52" ht="25.5" customHeight="1" x14ac:dyDescent="0.2">
      <c r="A52" s="91">
        <v>2</v>
      </c>
      <c r="B52" s="106" t="s">
        <v>68</v>
      </c>
      <c r="C52" s="219" t="s">
        <v>69</v>
      </c>
      <c r="D52" s="219"/>
      <c r="E52" s="219"/>
      <c r="F52" s="107">
        <f>'SO 700 122019 Pol'!AE12</f>
        <v>0</v>
      </c>
      <c r="G52" s="108">
        <f>'SO 700 122019 Pol'!AF12</f>
        <v>0</v>
      </c>
      <c r="H52" s="108">
        <f t="shared" si="1"/>
        <v>0</v>
      </c>
      <c r="I52" s="108">
        <f t="shared" si="2"/>
        <v>0</v>
      </c>
      <c r="J52" s="109" t="str">
        <f t="shared" si="3"/>
        <v/>
      </c>
    </row>
    <row r="53" spans="1:52" ht="25.5" customHeight="1" x14ac:dyDescent="0.2">
      <c r="A53" s="91">
        <v>3</v>
      </c>
      <c r="B53" s="110" t="s">
        <v>56</v>
      </c>
      <c r="C53" s="220" t="s">
        <v>57</v>
      </c>
      <c r="D53" s="220"/>
      <c r="E53" s="220"/>
      <c r="F53" s="111">
        <f>'SO 700 122019 Pol'!AE12</f>
        <v>0</v>
      </c>
      <c r="G53" s="104">
        <f>'SO 700 122019 Pol'!AF12</f>
        <v>0</v>
      </c>
      <c r="H53" s="104">
        <f t="shared" si="1"/>
        <v>0</v>
      </c>
      <c r="I53" s="104">
        <f t="shared" si="2"/>
        <v>0</v>
      </c>
      <c r="J53" s="105" t="str">
        <f t="shared" si="3"/>
        <v/>
      </c>
    </row>
    <row r="54" spans="1:52" ht="25.5" customHeight="1" x14ac:dyDescent="0.2">
      <c r="A54" s="91">
        <v>2</v>
      </c>
      <c r="B54" s="106" t="s">
        <v>70</v>
      </c>
      <c r="C54" s="219" t="s">
        <v>71</v>
      </c>
      <c r="D54" s="219"/>
      <c r="E54" s="219"/>
      <c r="F54" s="107">
        <f>'SO 900 122019 Pol'!AE12</f>
        <v>0</v>
      </c>
      <c r="G54" s="108">
        <f>'SO 900 122019 Pol'!AF12</f>
        <v>0</v>
      </c>
      <c r="H54" s="108">
        <f t="shared" si="1"/>
        <v>0</v>
      </c>
      <c r="I54" s="108">
        <f t="shared" si="2"/>
        <v>0</v>
      </c>
      <c r="J54" s="109" t="str">
        <f t="shared" si="3"/>
        <v/>
      </c>
    </row>
    <row r="55" spans="1:52" ht="25.5" customHeight="1" x14ac:dyDescent="0.2">
      <c r="A55" s="91">
        <v>3</v>
      </c>
      <c r="B55" s="110" t="s">
        <v>56</v>
      </c>
      <c r="C55" s="220" t="s">
        <v>57</v>
      </c>
      <c r="D55" s="220"/>
      <c r="E55" s="220"/>
      <c r="F55" s="111">
        <f>'SO 900 122019 Pol'!AE12</f>
        <v>0</v>
      </c>
      <c r="G55" s="104">
        <f>'SO 900 122019 Pol'!AF12</f>
        <v>0</v>
      </c>
      <c r="H55" s="104">
        <f t="shared" si="1"/>
        <v>0</v>
      </c>
      <c r="I55" s="104">
        <f t="shared" si="2"/>
        <v>0</v>
      </c>
      <c r="J55" s="105" t="str">
        <f t="shared" si="3"/>
        <v/>
      </c>
    </row>
    <row r="56" spans="1:52" ht="25.5" customHeight="1" x14ac:dyDescent="0.2">
      <c r="A56" s="91">
        <v>2</v>
      </c>
      <c r="B56" s="106" t="s">
        <v>72</v>
      </c>
      <c r="C56" s="219" t="s">
        <v>73</v>
      </c>
      <c r="D56" s="219"/>
      <c r="E56" s="219"/>
      <c r="F56" s="107">
        <f>'VO 122019 Pol'!AE21</f>
        <v>0</v>
      </c>
      <c r="G56" s="108">
        <f>'VO 122019 Pol'!AF21</f>
        <v>0</v>
      </c>
      <c r="H56" s="108">
        <f t="shared" si="1"/>
        <v>0</v>
      </c>
      <c r="I56" s="108">
        <f t="shared" si="2"/>
        <v>0</v>
      </c>
      <c r="J56" s="109" t="str">
        <f t="shared" si="3"/>
        <v/>
      </c>
    </row>
    <row r="57" spans="1:52" ht="25.5" customHeight="1" x14ac:dyDescent="0.2">
      <c r="A57" s="91">
        <v>3</v>
      </c>
      <c r="B57" s="110" t="s">
        <v>56</v>
      </c>
      <c r="C57" s="220" t="s">
        <v>57</v>
      </c>
      <c r="D57" s="220"/>
      <c r="E57" s="220"/>
      <c r="F57" s="111">
        <f>'VO 122019 Pol'!AE21</f>
        <v>0</v>
      </c>
      <c r="G57" s="104">
        <f>'VO 122019 Pol'!AF21</f>
        <v>0</v>
      </c>
      <c r="H57" s="104">
        <f t="shared" si="1"/>
        <v>0</v>
      </c>
      <c r="I57" s="104">
        <f t="shared" si="2"/>
        <v>0</v>
      </c>
      <c r="J57" s="105" t="str">
        <f t="shared" si="3"/>
        <v/>
      </c>
    </row>
    <row r="58" spans="1:52" ht="25.5" customHeight="1" x14ac:dyDescent="0.2">
      <c r="A58" s="91"/>
      <c r="B58" s="221" t="s">
        <v>74</v>
      </c>
      <c r="C58" s="222"/>
      <c r="D58" s="222"/>
      <c r="E58" s="223"/>
      <c r="F58" s="112">
        <f>SUMIF(A39:A57,"=1",F39:F57)</f>
        <v>0</v>
      </c>
      <c r="G58" s="113">
        <f>SUMIF(A39:A57,"=1",G39:G57)</f>
        <v>0</v>
      </c>
      <c r="H58" s="113">
        <f>SUMIF(A39:A57,"=1",H39:H57)</f>
        <v>0</v>
      </c>
      <c r="I58" s="113">
        <f>SUMIF(A39:A57,"=1",I39:I57)</f>
        <v>0</v>
      </c>
      <c r="J58" s="114">
        <f>SUMIF(A39:A57,"=1",J39:J57)</f>
        <v>0</v>
      </c>
    </row>
    <row r="60" spans="1:52" ht="25.5" x14ac:dyDescent="0.2">
      <c r="A60" t="s">
        <v>76</v>
      </c>
      <c r="B60" s="218" t="s">
        <v>77</v>
      </c>
      <c r="C60" s="218"/>
      <c r="D60" s="218"/>
      <c r="E60" s="218"/>
      <c r="F60" s="218"/>
      <c r="G60" s="218"/>
      <c r="H60" s="218"/>
      <c r="I60" s="218"/>
      <c r="J60" s="218"/>
      <c r="AZ60" s="123" t="str">
        <f>B60</f>
        <v>Soupis prací je sestaven na využití položek  Cenová soustava  RTS a.s. a  technické podmínky položek Cenové soustavy RTS ,</v>
      </c>
    </row>
    <row r="61" spans="1:52" ht="25.5" x14ac:dyDescent="0.2">
      <c r="B61" s="218" t="s">
        <v>78</v>
      </c>
      <c r="C61" s="218"/>
      <c r="D61" s="218"/>
      <c r="E61" s="218"/>
      <c r="F61" s="218"/>
      <c r="G61" s="218"/>
      <c r="H61" s="218"/>
      <c r="I61" s="218"/>
      <c r="J61" s="218"/>
      <c r="AZ61" s="123" t="str">
        <f>B61</f>
        <v>které nejsou uvedeny v soupisu prací (tzv. úvodní části katalogů) jsou neomezeně dálkově k dispozici na  www.cenovasoustava.cz</v>
      </c>
    </row>
    <row r="62" spans="1:52" x14ac:dyDescent="0.2">
      <c r="B62" s="218" t="s">
        <v>79</v>
      </c>
      <c r="C62" s="218"/>
      <c r="D62" s="218"/>
      <c r="E62" s="218"/>
      <c r="F62" s="218"/>
      <c r="G62" s="218"/>
      <c r="H62" s="218"/>
      <c r="I62" s="218"/>
      <c r="J62" s="218"/>
      <c r="AZ62" s="123" t="str">
        <f>B62</f>
        <v>Rozpočet je zpracován  v cenové úrovni 2019/II</v>
      </c>
    </row>
    <row r="63" spans="1:52" x14ac:dyDescent="0.2">
      <c r="B63" s="218" t="s">
        <v>80</v>
      </c>
      <c r="C63" s="218"/>
      <c r="D63" s="218"/>
      <c r="E63" s="218"/>
      <c r="F63" s="218"/>
      <c r="G63" s="218"/>
      <c r="H63" s="218"/>
      <c r="I63" s="218"/>
      <c r="J63" s="218"/>
      <c r="AZ63" s="123" t="str">
        <f>B63</f>
        <v>Rozpočet byl vypracován podle vyhl.č.169/2016 Sb.</v>
      </c>
    </row>
    <row r="65" spans="1:52" ht="38.25" x14ac:dyDescent="0.2">
      <c r="B65" s="218" t="s">
        <v>81</v>
      </c>
      <c r="C65" s="218"/>
      <c r="D65" s="218"/>
      <c r="E65" s="218"/>
      <c r="F65" s="218"/>
      <c r="G65" s="218"/>
      <c r="H65" s="218"/>
      <c r="I65" s="218"/>
      <c r="J65" s="218"/>
      <c r="AZ65" s="123" t="str">
        <f>B65</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7" spans="1:52" ht="63.75" x14ac:dyDescent="0.2">
      <c r="B67" s="218" t="s">
        <v>82</v>
      </c>
      <c r="C67" s="218"/>
      <c r="D67" s="218"/>
      <c r="E67" s="218"/>
      <c r="F67" s="218"/>
      <c r="G67" s="218"/>
      <c r="H67" s="218"/>
      <c r="I67" s="218"/>
      <c r="J67" s="218"/>
      <c r="AZ67" s="123" t="str">
        <f>B67</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70" spans="1:52" ht="15.75" x14ac:dyDescent="0.25">
      <c r="B70" s="124" t="s">
        <v>83</v>
      </c>
    </row>
    <row r="72" spans="1:52" ht="25.5" customHeight="1" x14ac:dyDescent="0.2">
      <c r="A72" s="126"/>
      <c r="B72" s="129" t="s">
        <v>17</v>
      </c>
      <c r="C72" s="129" t="s">
        <v>5</v>
      </c>
      <c r="D72" s="130"/>
      <c r="E72" s="130"/>
      <c r="F72" s="131" t="s">
        <v>84</v>
      </c>
      <c r="G72" s="131"/>
      <c r="H72" s="131"/>
      <c r="I72" s="131" t="s">
        <v>30</v>
      </c>
      <c r="J72" s="131" t="s">
        <v>0</v>
      </c>
    </row>
    <row r="73" spans="1:52" ht="36.75" customHeight="1" x14ac:dyDescent="0.2">
      <c r="A73" s="127"/>
      <c r="B73" s="132" t="s">
        <v>85</v>
      </c>
      <c r="C73" s="216" t="s">
        <v>86</v>
      </c>
      <c r="D73" s="217"/>
      <c r="E73" s="217"/>
      <c r="F73" s="138" t="s">
        <v>25</v>
      </c>
      <c r="G73" s="139"/>
      <c r="H73" s="139"/>
      <c r="I73" s="139" t="e">
        <f>#REF!+'SO 200 122019 Pol'!G8+'SO 300 122019 Pol'!G8+'SO 400 122019 Pol'!G8+'SO 500 122019 Pol'!G8</f>
        <v>#REF!</v>
      </c>
      <c r="J73" s="136" t="e">
        <f>IF(I92=0,"",I73/I92*100)</f>
        <v>#REF!</v>
      </c>
    </row>
    <row r="74" spans="1:52" ht="36.75" customHeight="1" x14ac:dyDescent="0.2">
      <c r="A74" s="127"/>
      <c r="B74" s="132" t="s">
        <v>87</v>
      </c>
      <c r="C74" s="216" t="s">
        <v>88</v>
      </c>
      <c r="D74" s="217"/>
      <c r="E74" s="217"/>
      <c r="F74" s="138" t="s">
        <v>25</v>
      </c>
      <c r="G74" s="139"/>
      <c r="H74" s="139"/>
      <c r="I74" s="139" t="e">
        <f>#REF!+'SO 900 122019 Pol'!G8</f>
        <v>#REF!</v>
      </c>
      <c r="J74" s="136" t="e">
        <f>IF(I92=0,"",I74/I92*100)</f>
        <v>#REF!</v>
      </c>
    </row>
    <row r="75" spans="1:52" ht="36.75" customHeight="1" x14ac:dyDescent="0.2">
      <c r="A75" s="127"/>
      <c r="B75" s="132" t="s">
        <v>89</v>
      </c>
      <c r="C75" s="216" t="s">
        <v>90</v>
      </c>
      <c r="D75" s="217"/>
      <c r="E75" s="217"/>
      <c r="F75" s="138" t="s">
        <v>25</v>
      </c>
      <c r="G75" s="139"/>
      <c r="H75" s="139"/>
      <c r="I75" s="139" t="e">
        <f>#REF!+'SO 400 122019 Pol'!G215+'SO 500 122019 Pol'!G135</f>
        <v>#REF!</v>
      </c>
      <c r="J75" s="136" t="e">
        <f>IF(I92=0,"",I75/I92*100)</f>
        <v>#REF!</v>
      </c>
    </row>
    <row r="76" spans="1:52" ht="36.75" customHeight="1" x14ac:dyDescent="0.2">
      <c r="A76" s="127"/>
      <c r="B76" s="132" t="s">
        <v>91</v>
      </c>
      <c r="C76" s="216" t="s">
        <v>92</v>
      </c>
      <c r="D76" s="217"/>
      <c r="E76" s="217"/>
      <c r="F76" s="138" t="s">
        <v>25</v>
      </c>
      <c r="G76" s="139"/>
      <c r="H76" s="139"/>
      <c r="I76" s="139" t="e">
        <f>#REF!</f>
        <v>#REF!</v>
      </c>
      <c r="J76" s="136" t="e">
        <f>IF(I92=0,"",I76/I92*100)</f>
        <v>#REF!</v>
      </c>
    </row>
    <row r="77" spans="1:52" ht="36.75" customHeight="1" x14ac:dyDescent="0.2">
      <c r="A77" s="127"/>
      <c r="B77" s="132" t="s">
        <v>93</v>
      </c>
      <c r="C77" s="216" t="s">
        <v>94</v>
      </c>
      <c r="D77" s="217"/>
      <c r="E77" s="217"/>
      <c r="F77" s="138" t="s">
        <v>25</v>
      </c>
      <c r="G77" s="139"/>
      <c r="H77" s="139"/>
      <c r="I77" s="139">
        <f>'SO 200 122019 Pol'!G138+'SO 300 122019 Pol'!G179+'SO 400 122019 Pol'!G220+'SO 500 122019 Pol'!G142</f>
        <v>0</v>
      </c>
      <c r="J77" s="136" t="e">
        <f>IF(I92=0,"",I77/I92*100)</f>
        <v>#REF!</v>
      </c>
    </row>
    <row r="78" spans="1:52" ht="36.75" customHeight="1" x14ac:dyDescent="0.2">
      <c r="A78" s="127"/>
      <c r="B78" s="132" t="s">
        <v>95</v>
      </c>
      <c r="C78" s="216" t="s">
        <v>55</v>
      </c>
      <c r="D78" s="217"/>
      <c r="E78" s="217"/>
      <c r="F78" s="138" t="s">
        <v>25</v>
      </c>
      <c r="G78" s="139"/>
      <c r="H78" s="139"/>
      <c r="I78" s="139" t="e">
        <f>#REF!+'SO 500 122019 Pol'!G147</f>
        <v>#REF!</v>
      </c>
      <c r="J78" s="136" t="e">
        <f>IF(I92=0,"",I78/I92*100)</f>
        <v>#REF!</v>
      </c>
    </row>
    <row r="79" spans="1:52" ht="36.75" customHeight="1" x14ac:dyDescent="0.2">
      <c r="A79" s="127"/>
      <c r="B79" s="132" t="s">
        <v>96</v>
      </c>
      <c r="C79" s="216" t="s">
        <v>97</v>
      </c>
      <c r="D79" s="217"/>
      <c r="E79" s="217"/>
      <c r="F79" s="138" t="s">
        <v>25</v>
      </c>
      <c r="G79" s="139"/>
      <c r="H79" s="139"/>
      <c r="I79" s="139">
        <f>'SO 200 122019 Pol'!G147+'SO 300 122019 Pol'!G188+'SO 400 122019 Pol'!G231+'SO 500 122019 Pol'!G151</f>
        <v>0</v>
      </c>
      <c r="J79" s="136" t="e">
        <f>IF(I92=0,"",I79/I92*100)</f>
        <v>#REF!</v>
      </c>
    </row>
    <row r="80" spans="1:52" ht="36.75" customHeight="1" x14ac:dyDescent="0.2">
      <c r="A80" s="127"/>
      <c r="B80" s="132" t="s">
        <v>98</v>
      </c>
      <c r="C80" s="216" t="s">
        <v>99</v>
      </c>
      <c r="D80" s="217"/>
      <c r="E80" s="217"/>
      <c r="F80" s="138" t="s">
        <v>25</v>
      </c>
      <c r="G80" s="139"/>
      <c r="H80" s="139"/>
      <c r="I80" s="139" t="e">
        <f>#REF!</f>
        <v>#REF!</v>
      </c>
      <c r="J80" s="136" t="e">
        <f>IF(I92=0,"",I80/I92*100)</f>
        <v>#REF!</v>
      </c>
    </row>
    <row r="81" spans="1:10" ht="36.75" customHeight="1" x14ac:dyDescent="0.2">
      <c r="A81" s="127"/>
      <c r="B81" s="132" t="s">
        <v>100</v>
      </c>
      <c r="C81" s="216" t="s">
        <v>101</v>
      </c>
      <c r="D81" s="217"/>
      <c r="E81" s="217"/>
      <c r="F81" s="138" t="s">
        <v>25</v>
      </c>
      <c r="G81" s="139"/>
      <c r="H81" s="139"/>
      <c r="I81" s="139" t="e">
        <f>#REF!</f>
        <v>#REF!</v>
      </c>
      <c r="J81" s="136" t="e">
        <f>IF(I92=0,"",I81/I92*100)</f>
        <v>#REF!</v>
      </c>
    </row>
    <row r="82" spans="1:10" ht="36.75" customHeight="1" x14ac:dyDescent="0.2">
      <c r="A82" s="127"/>
      <c r="B82" s="132" t="s">
        <v>102</v>
      </c>
      <c r="C82" s="216" t="s">
        <v>103</v>
      </c>
      <c r="D82" s="217"/>
      <c r="E82" s="217"/>
      <c r="F82" s="138" t="s">
        <v>25</v>
      </c>
      <c r="G82" s="139"/>
      <c r="H82" s="139"/>
      <c r="I82" s="139" t="e">
        <f>#REF!+'SO 400 122019 Pol'!G294</f>
        <v>#REF!</v>
      </c>
      <c r="J82" s="136" t="e">
        <f>IF(I92=0,"",I82/I92*100)</f>
        <v>#REF!</v>
      </c>
    </row>
    <row r="83" spans="1:10" ht="36.75" customHeight="1" x14ac:dyDescent="0.2">
      <c r="A83" s="127"/>
      <c r="B83" s="132" t="s">
        <v>104</v>
      </c>
      <c r="C83" s="216" t="s">
        <v>105</v>
      </c>
      <c r="D83" s="217"/>
      <c r="E83" s="217"/>
      <c r="F83" s="138" t="s">
        <v>25</v>
      </c>
      <c r="G83" s="139"/>
      <c r="H83" s="139"/>
      <c r="I83" s="139" t="e">
        <f>#REF!+'SO 200 122019 Pol'!G270+'SO 300 122019 Pol'!G233+'SO 400 122019 Pol'!G299</f>
        <v>#REF!</v>
      </c>
      <c r="J83" s="136" t="e">
        <f>IF(I92=0,"",I83/I92*100)</f>
        <v>#REF!</v>
      </c>
    </row>
    <row r="84" spans="1:10" ht="36.75" customHeight="1" x14ac:dyDescent="0.2">
      <c r="A84" s="127"/>
      <c r="B84" s="132" t="s">
        <v>106</v>
      </c>
      <c r="C84" s="216" t="s">
        <v>107</v>
      </c>
      <c r="D84" s="217"/>
      <c r="E84" s="217"/>
      <c r="F84" s="138" t="s">
        <v>26</v>
      </c>
      <c r="G84" s="139"/>
      <c r="H84" s="139"/>
      <c r="I84" s="139" t="e">
        <f>#REF!</f>
        <v>#REF!</v>
      </c>
      <c r="J84" s="136" t="e">
        <f>IF(I92=0,"",I84/I92*100)</f>
        <v>#REF!</v>
      </c>
    </row>
    <row r="85" spans="1:10" ht="36.75" customHeight="1" x14ac:dyDescent="0.2">
      <c r="A85" s="127"/>
      <c r="B85" s="132" t="s">
        <v>108</v>
      </c>
      <c r="C85" s="216" t="s">
        <v>109</v>
      </c>
      <c r="D85" s="217"/>
      <c r="E85" s="217"/>
      <c r="F85" s="138" t="s">
        <v>26</v>
      </c>
      <c r="G85" s="139"/>
      <c r="H85" s="139"/>
      <c r="I85" s="139" t="e">
        <f>#REF!</f>
        <v>#REF!</v>
      </c>
      <c r="J85" s="136" t="e">
        <f>IF(I92=0,"",I85/I92*100)</f>
        <v>#REF!</v>
      </c>
    </row>
    <row r="86" spans="1:10" ht="36.75" customHeight="1" x14ac:dyDescent="0.2">
      <c r="A86" s="127"/>
      <c r="B86" s="132" t="s">
        <v>110</v>
      </c>
      <c r="C86" s="216" t="s">
        <v>111</v>
      </c>
      <c r="D86" s="217"/>
      <c r="E86" s="217"/>
      <c r="F86" s="138" t="s">
        <v>27</v>
      </c>
      <c r="G86" s="139"/>
      <c r="H86" s="139"/>
      <c r="I86" s="139">
        <f>'SO 600 122019 Pol'!G8</f>
        <v>0</v>
      </c>
      <c r="J86" s="136" t="e">
        <f>IF(I92=0,"",I86/I92*100)</f>
        <v>#REF!</v>
      </c>
    </row>
    <row r="87" spans="1:10" ht="36.75" customHeight="1" x14ac:dyDescent="0.2">
      <c r="A87" s="127"/>
      <c r="B87" s="132" t="s">
        <v>112</v>
      </c>
      <c r="C87" s="216" t="s">
        <v>113</v>
      </c>
      <c r="D87" s="217"/>
      <c r="E87" s="217"/>
      <c r="F87" s="138" t="s">
        <v>27</v>
      </c>
      <c r="G87" s="139"/>
      <c r="H87" s="139"/>
      <c r="I87" s="139" t="e">
        <f>#REF!+'SO 700 122019 Pol'!G8</f>
        <v>#REF!</v>
      </c>
      <c r="J87" s="136" t="e">
        <f>IF(I92=0,"",I87/I92*100)</f>
        <v>#REF!</v>
      </c>
    </row>
    <row r="88" spans="1:10" ht="36.75" customHeight="1" x14ac:dyDescent="0.2">
      <c r="A88" s="127"/>
      <c r="B88" s="132" t="s">
        <v>114</v>
      </c>
      <c r="C88" s="216" t="s">
        <v>115</v>
      </c>
      <c r="D88" s="217"/>
      <c r="E88" s="217"/>
      <c r="F88" s="138" t="s">
        <v>27</v>
      </c>
      <c r="G88" s="139"/>
      <c r="H88" s="139"/>
      <c r="I88" s="139">
        <f>'SO 500 122019 Pol'!G180</f>
        <v>0</v>
      </c>
      <c r="J88" s="136" t="e">
        <f>IF(I92=0,"",I88/I92*100)</f>
        <v>#REF!</v>
      </c>
    </row>
    <row r="89" spans="1:10" ht="36.75" customHeight="1" x14ac:dyDescent="0.2">
      <c r="A89" s="127"/>
      <c r="B89" s="132" t="s">
        <v>116</v>
      </c>
      <c r="C89" s="216" t="s">
        <v>117</v>
      </c>
      <c r="D89" s="217"/>
      <c r="E89" s="217"/>
      <c r="F89" s="138" t="s">
        <v>118</v>
      </c>
      <c r="G89" s="139"/>
      <c r="H89" s="139"/>
      <c r="I89" s="139" t="e">
        <f>#REF!+'SO 500 122019 Pol'!G215</f>
        <v>#REF!</v>
      </c>
      <c r="J89" s="136" t="e">
        <f>IF(I92=0,"",I89/I92*100)</f>
        <v>#REF!</v>
      </c>
    </row>
    <row r="90" spans="1:10" ht="36.75" customHeight="1" x14ac:dyDescent="0.2">
      <c r="A90" s="127"/>
      <c r="B90" s="132" t="s">
        <v>119</v>
      </c>
      <c r="C90" s="216" t="s">
        <v>28</v>
      </c>
      <c r="D90" s="217"/>
      <c r="E90" s="217"/>
      <c r="F90" s="138" t="s">
        <v>119</v>
      </c>
      <c r="G90" s="139"/>
      <c r="H90" s="139"/>
      <c r="I90" s="139">
        <f>'VO 122019 Pol'!G8</f>
        <v>0</v>
      </c>
      <c r="J90" s="136" t="e">
        <f>IF(I92=0,"",I90/I92*100)</f>
        <v>#REF!</v>
      </c>
    </row>
    <row r="91" spans="1:10" ht="36.75" customHeight="1" x14ac:dyDescent="0.2">
      <c r="A91" s="127"/>
      <c r="B91" s="132" t="s">
        <v>120</v>
      </c>
      <c r="C91" s="216" t="s">
        <v>29</v>
      </c>
      <c r="D91" s="217"/>
      <c r="E91" s="217"/>
      <c r="F91" s="138" t="s">
        <v>120</v>
      </c>
      <c r="G91" s="139"/>
      <c r="H91" s="139"/>
      <c r="I91" s="139">
        <f>'VO 122019 Pol'!G14</f>
        <v>0</v>
      </c>
      <c r="J91" s="136" t="e">
        <f>IF(I92=0,"",I91/I92*100)</f>
        <v>#REF!</v>
      </c>
    </row>
    <row r="92" spans="1:10" ht="25.5" customHeight="1" x14ac:dyDescent="0.2">
      <c r="A92" s="128"/>
      <c r="B92" s="133" t="s">
        <v>1</v>
      </c>
      <c r="C92" s="134"/>
      <c r="D92" s="135"/>
      <c r="E92" s="135"/>
      <c r="F92" s="140"/>
      <c r="G92" s="141"/>
      <c r="H92" s="141"/>
      <c r="I92" s="141" t="e">
        <f>SUM(I73:I91)</f>
        <v>#REF!</v>
      </c>
      <c r="J92" s="137" t="e">
        <f>SUM(J73:J91)</f>
        <v>#REF!</v>
      </c>
    </row>
    <row r="93" spans="1:10" x14ac:dyDescent="0.2">
      <c r="F93" s="89"/>
      <c r="G93" s="89"/>
      <c r="H93" s="89"/>
      <c r="I93" s="89"/>
      <c r="J93" s="90"/>
    </row>
    <row r="94" spans="1:10" x14ac:dyDescent="0.2">
      <c r="F94" s="89"/>
      <c r="G94" s="89"/>
      <c r="H94" s="89"/>
      <c r="I94" s="89"/>
      <c r="J94" s="90"/>
    </row>
    <row r="95" spans="1:10" x14ac:dyDescent="0.2">
      <c r="F95" s="89"/>
      <c r="G95" s="89"/>
      <c r="H95" s="89"/>
      <c r="I95" s="89"/>
      <c r="J95"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86">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B58:E58"/>
    <mergeCell ref="B60:J60"/>
    <mergeCell ref="B61:J61"/>
    <mergeCell ref="B62:J62"/>
    <mergeCell ref="B63:J63"/>
    <mergeCell ref="B65:J65"/>
    <mergeCell ref="B67:J67"/>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7"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68" t="s">
        <v>6</v>
      </c>
      <c r="B1" s="268"/>
      <c r="C1" s="269"/>
      <c r="D1" s="268"/>
      <c r="E1" s="268"/>
      <c r="F1" s="268"/>
      <c r="G1" s="268"/>
    </row>
    <row r="2" spans="1:7" ht="24.95" customHeight="1" x14ac:dyDescent="0.2">
      <c r="A2" s="50" t="s">
        <v>7</v>
      </c>
      <c r="B2" s="49"/>
      <c r="C2" s="270"/>
      <c r="D2" s="270"/>
      <c r="E2" s="270"/>
      <c r="F2" s="270"/>
      <c r="G2" s="271"/>
    </row>
    <row r="3" spans="1:7" ht="24.95" customHeight="1" x14ac:dyDescent="0.2">
      <c r="A3" s="50" t="s">
        <v>8</v>
      </c>
      <c r="B3" s="49"/>
      <c r="C3" s="270"/>
      <c r="D3" s="270"/>
      <c r="E3" s="270"/>
      <c r="F3" s="270"/>
      <c r="G3" s="271"/>
    </row>
    <row r="4" spans="1:7" ht="24.95" customHeight="1" x14ac:dyDescent="0.2">
      <c r="A4" s="50" t="s">
        <v>9</v>
      </c>
      <c r="B4" s="49"/>
      <c r="C4" s="270"/>
      <c r="D4" s="270"/>
      <c r="E4" s="270"/>
      <c r="F4" s="270"/>
      <c r="G4" s="271"/>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11"/>
  <sheetViews>
    <sheetView tabSelected="1" workbookViewId="0">
      <pane ySplit="7" topLeftCell="A887" activePane="bottomLeft" state="frozen"/>
      <selection pane="bottomLeft" activeCell="G643" sqref="G643"/>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9.140625" customWidth="1"/>
    <col min="31" max="41" width="9.140625" customWidth="1"/>
  </cols>
  <sheetData>
    <row r="1" spans="1:60" ht="15.75" customHeight="1" x14ac:dyDescent="0.25">
      <c r="A1" s="286" t="s">
        <v>6</v>
      </c>
      <c r="B1" s="286"/>
      <c r="C1" s="286"/>
      <c r="D1" s="286"/>
      <c r="E1" s="286"/>
      <c r="F1" s="286"/>
      <c r="G1" s="286"/>
      <c r="AG1" t="s">
        <v>121</v>
      </c>
    </row>
    <row r="2" spans="1:60" ht="24.95" customHeight="1" x14ac:dyDescent="0.2">
      <c r="A2" s="193" t="s">
        <v>7</v>
      </c>
      <c r="B2" s="194" t="s">
        <v>44</v>
      </c>
      <c r="C2" s="287" t="s">
        <v>45</v>
      </c>
      <c r="D2" s="288"/>
      <c r="E2" s="288"/>
      <c r="F2" s="288"/>
      <c r="G2" s="289"/>
      <c r="AG2" t="s">
        <v>122</v>
      </c>
    </row>
    <row r="3" spans="1:60" ht="24.95" customHeight="1" x14ac:dyDescent="0.2">
      <c r="A3" s="193" t="s">
        <v>8</v>
      </c>
      <c r="B3" s="194" t="s">
        <v>54</v>
      </c>
      <c r="C3" s="287" t="s">
        <v>55</v>
      </c>
      <c r="D3" s="288"/>
      <c r="E3" s="288"/>
      <c r="F3" s="288"/>
      <c r="G3" s="289"/>
      <c r="AC3" s="125" t="s">
        <v>122</v>
      </c>
      <c r="AG3" t="s">
        <v>123</v>
      </c>
    </row>
    <row r="4" spans="1:60" ht="24.95" customHeight="1" x14ac:dyDescent="0.2">
      <c r="A4" s="195" t="s">
        <v>9</v>
      </c>
      <c r="B4" s="196" t="s">
        <v>56</v>
      </c>
      <c r="C4" s="290" t="s">
        <v>57</v>
      </c>
      <c r="D4" s="291"/>
      <c r="E4" s="291"/>
      <c r="F4" s="291"/>
      <c r="G4" s="292"/>
      <c r="AG4" t="s">
        <v>124</v>
      </c>
    </row>
    <row r="5" spans="1:60" x14ac:dyDescent="0.2">
      <c r="D5" s="10"/>
    </row>
    <row r="6" spans="1:60" ht="38.25" x14ac:dyDescent="0.2">
      <c r="A6" s="197" t="s">
        <v>125</v>
      </c>
      <c r="B6" s="198" t="s">
        <v>126</v>
      </c>
      <c r="C6" s="198" t="s">
        <v>127</v>
      </c>
      <c r="D6" s="199" t="s">
        <v>128</v>
      </c>
      <c r="E6" s="197" t="s">
        <v>129</v>
      </c>
      <c r="F6" s="200" t="s">
        <v>130</v>
      </c>
      <c r="G6" s="197" t="s">
        <v>30</v>
      </c>
      <c r="H6" s="201" t="s">
        <v>31</v>
      </c>
      <c r="I6" s="201" t="s">
        <v>131</v>
      </c>
      <c r="J6" s="201" t="s">
        <v>32</v>
      </c>
      <c r="K6" s="201" t="s">
        <v>132</v>
      </c>
      <c r="L6" s="201" t="s">
        <v>133</v>
      </c>
      <c r="M6" s="201" t="s">
        <v>134</v>
      </c>
      <c r="N6" s="201" t="s">
        <v>135</v>
      </c>
      <c r="O6" s="201" t="s">
        <v>136</v>
      </c>
      <c r="P6" s="201" t="s">
        <v>137</v>
      </c>
      <c r="Q6" s="201" t="s">
        <v>138</v>
      </c>
      <c r="R6" s="201" t="s">
        <v>139</v>
      </c>
      <c r="S6" s="201" t="s">
        <v>140</v>
      </c>
      <c r="T6" s="201" t="s">
        <v>141</v>
      </c>
      <c r="U6" s="201" t="s">
        <v>142</v>
      </c>
      <c r="V6" s="201" t="s">
        <v>143</v>
      </c>
      <c r="W6" s="201" t="s">
        <v>144</v>
      </c>
      <c r="X6" s="201" t="s">
        <v>145</v>
      </c>
    </row>
    <row r="7" spans="1:60" hidden="1" x14ac:dyDescent="0.2">
      <c r="A7" s="192"/>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85</v>
      </c>
      <c r="C8" s="185" t="s">
        <v>86</v>
      </c>
      <c r="D8" s="166"/>
      <c r="E8" s="167"/>
      <c r="F8" s="168"/>
      <c r="G8" s="168">
        <f>SUMIF(AG9:AG616,"&lt;&gt;NOR",G9:G616)</f>
        <v>0</v>
      </c>
      <c r="H8" s="168"/>
      <c r="I8" s="168">
        <f>SUM(I9:I616)</f>
        <v>0</v>
      </c>
      <c r="J8" s="168"/>
      <c r="K8" s="168">
        <f>SUM(K9:K616)</f>
        <v>0</v>
      </c>
      <c r="L8" s="168"/>
      <c r="M8" s="168">
        <f>SUM(M9:M616)</f>
        <v>0</v>
      </c>
      <c r="N8" s="168"/>
      <c r="O8" s="168">
        <f>SUM(O9:O616)</f>
        <v>1.71</v>
      </c>
      <c r="P8" s="168"/>
      <c r="Q8" s="168">
        <f>SUM(Q9:Q616)</f>
        <v>405.21999999999997</v>
      </c>
      <c r="R8" s="168"/>
      <c r="S8" s="168"/>
      <c r="T8" s="168"/>
      <c r="U8" s="168"/>
      <c r="V8" s="168">
        <f>SUM(V9:V616)</f>
        <v>3291.6000000000004</v>
      </c>
      <c r="W8" s="169"/>
      <c r="X8" s="163"/>
      <c r="AG8" t="s">
        <v>147</v>
      </c>
    </row>
    <row r="9" spans="1:60" ht="22.5" outlineLevel="1" x14ac:dyDescent="0.2">
      <c r="A9" s="170">
        <v>1</v>
      </c>
      <c r="B9" s="171" t="s">
        <v>148</v>
      </c>
      <c r="C9" s="186" t="s">
        <v>149</v>
      </c>
      <c r="D9" s="172" t="s">
        <v>150</v>
      </c>
      <c r="E9" s="173">
        <v>135</v>
      </c>
      <c r="F9" s="174"/>
      <c r="G9" s="175">
        <f>ROUND(E9*F9,2)</f>
        <v>0</v>
      </c>
      <c r="H9" s="174"/>
      <c r="I9" s="175">
        <f>ROUND(E9*H9,2)</f>
        <v>0</v>
      </c>
      <c r="J9" s="174"/>
      <c r="K9" s="175">
        <f>ROUND(E9*J9,2)</f>
        <v>0</v>
      </c>
      <c r="L9" s="175">
        <v>21</v>
      </c>
      <c r="M9" s="175">
        <f>G9*(1+L9/100)</f>
        <v>0</v>
      </c>
      <c r="N9" s="175">
        <v>0</v>
      </c>
      <c r="O9" s="175">
        <f>ROUND(E9*N9,2)</f>
        <v>0</v>
      </c>
      <c r="P9" s="175">
        <v>0.55000000000000004</v>
      </c>
      <c r="Q9" s="175">
        <f>ROUND(E9*P9,2)</f>
        <v>74.25</v>
      </c>
      <c r="R9" s="175"/>
      <c r="S9" s="175" t="s">
        <v>152</v>
      </c>
      <c r="T9" s="175" t="s">
        <v>152</v>
      </c>
      <c r="U9" s="175">
        <v>9.4500000000000001E-2</v>
      </c>
      <c r="V9" s="175">
        <f>ROUND(E9*U9,2)</f>
        <v>12.76</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155</v>
      </c>
      <c r="D10" s="161"/>
      <c r="E10" s="162">
        <v>135</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ht="22.5" outlineLevel="1" x14ac:dyDescent="0.2">
      <c r="A11" s="170">
        <v>2</v>
      </c>
      <c r="B11" s="171" t="s">
        <v>157</v>
      </c>
      <c r="C11" s="186" t="s">
        <v>158</v>
      </c>
      <c r="D11" s="172" t="s">
        <v>150</v>
      </c>
      <c r="E11" s="173">
        <v>162</v>
      </c>
      <c r="F11" s="174"/>
      <c r="G11" s="175">
        <f>ROUND(E11*F11,2)</f>
        <v>0</v>
      </c>
      <c r="H11" s="174"/>
      <c r="I11" s="175">
        <f>ROUND(E11*H11,2)</f>
        <v>0</v>
      </c>
      <c r="J11" s="174"/>
      <c r="K11" s="175">
        <f>ROUND(E11*J11,2)</f>
        <v>0</v>
      </c>
      <c r="L11" s="175">
        <v>21</v>
      </c>
      <c r="M11" s="175">
        <f>G11*(1+L11/100)</f>
        <v>0</v>
      </c>
      <c r="N11" s="175">
        <v>0</v>
      </c>
      <c r="O11" s="175">
        <f>ROUND(E11*N11,2)</f>
        <v>0</v>
      </c>
      <c r="P11" s="175">
        <v>0.59399999999999997</v>
      </c>
      <c r="Q11" s="175">
        <f>ROUND(E11*P11,2)</f>
        <v>96.23</v>
      </c>
      <c r="R11" s="175"/>
      <c r="S11" s="175" t="s">
        <v>152</v>
      </c>
      <c r="T11" s="175" t="s">
        <v>152</v>
      </c>
      <c r="U11" s="175">
        <v>0.1043</v>
      </c>
      <c r="V11" s="175">
        <f>ROUND(E11*U11,2)</f>
        <v>16.899999999999999</v>
      </c>
      <c r="W11" s="176"/>
      <c r="X11" s="160" t="s">
        <v>153</v>
      </c>
      <c r="Y11" s="151"/>
      <c r="Z11" s="151"/>
      <c r="AA11" s="151"/>
      <c r="AB11" s="151"/>
      <c r="AC11" s="151"/>
      <c r="AD11" s="151"/>
      <c r="AE11" s="151"/>
      <c r="AF11" s="151"/>
      <c r="AG11" s="151" t="s">
        <v>154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87" t="s">
        <v>159</v>
      </c>
      <c r="D12" s="161"/>
      <c r="E12" s="162">
        <v>72</v>
      </c>
      <c r="F12" s="160"/>
      <c r="G12" s="160"/>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156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87" t="s">
        <v>160</v>
      </c>
      <c r="D13" s="161"/>
      <c r="E13" s="162"/>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87" t="s">
        <v>161</v>
      </c>
      <c r="D14" s="161"/>
      <c r="E14" s="162"/>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87" t="s">
        <v>162</v>
      </c>
      <c r="D15" s="161"/>
      <c r="E15" s="162">
        <v>90</v>
      </c>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ht="22.5" outlineLevel="1" x14ac:dyDescent="0.2">
      <c r="A16" s="170">
        <v>3</v>
      </c>
      <c r="B16" s="171" t="s">
        <v>163</v>
      </c>
      <c r="C16" s="186" t="s">
        <v>164</v>
      </c>
      <c r="D16" s="172" t="s">
        <v>150</v>
      </c>
      <c r="E16" s="173">
        <v>135</v>
      </c>
      <c r="F16" s="174"/>
      <c r="G16" s="175">
        <f>ROUND(E16*F16,2)</f>
        <v>0</v>
      </c>
      <c r="H16" s="174"/>
      <c r="I16" s="175">
        <f>ROUND(E16*H16,2)</f>
        <v>0</v>
      </c>
      <c r="J16" s="174"/>
      <c r="K16" s="175">
        <f>ROUND(E16*J16,2)</f>
        <v>0</v>
      </c>
      <c r="L16" s="175">
        <v>21</v>
      </c>
      <c r="M16" s="175">
        <f>G16*(1+L16/100)</f>
        <v>0</v>
      </c>
      <c r="N16" s="175">
        <v>0</v>
      </c>
      <c r="O16" s="175">
        <f>ROUND(E16*N16,2)</f>
        <v>0</v>
      </c>
      <c r="P16" s="175">
        <v>0.26400000000000001</v>
      </c>
      <c r="Q16" s="175">
        <f>ROUND(E16*P16,2)</f>
        <v>35.64</v>
      </c>
      <c r="R16" s="175"/>
      <c r="S16" s="175" t="s">
        <v>152</v>
      </c>
      <c r="T16" s="175" t="s">
        <v>152</v>
      </c>
      <c r="U16" s="175">
        <v>8.6999999999999994E-2</v>
      </c>
      <c r="V16" s="175">
        <f>ROUND(E16*U16,2)</f>
        <v>11.75</v>
      </c>
      <c r="W16" s="176"/>
      <c r="X16" s="160" t="s">
        <v>153</v>
      </c>
      <c r="Y16" s="151"/>
      <c r="Z16" s="151"/>
      <c r="AA16" s="151"/>
      <c r="AB16" s="151"/>
      <c r="AC16" s="151"/>
      <c r="AD16" s="151"/>
      <c r="AE16" s="151"/>
      <c r="AF16" s="151"/>
      <c r="AG16" s="151" t="s">
        <v>154</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87" t="s">
        <v>155</v>
      </c>
      <c r="D17" s="161"/>
      <c r="E17" s="162">
        <v>135</v>
      </c>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ht="22.5" outlineLevel="1" x14ac:dyDescent="0.2">
      <c r="A18" s="170">
        <v>4</v>
      </c>
      <c r="B18" s="171" t="s">
        <v>165</v>
      </c>
      <c r="C18" s="186" t="s">
        <v>166</v>
      </c>
      <c r="D18" s="172" t="s">
        <v>150</v>
      </c>
      <c r="E18" s="173">
        <v>162</v>
      </c>
      <c r="F18" s="174"/>
      <c r="G18" s="175">
        <f>ROUND(E18*F18,2)</f>
        <v>0</v>
      </c>
      <c r="H18" s="174"/>
      <c r="I18" s="175">
        <f>ROUND(E18*H18,2)</f>
        <v>0</v>
      </c>
      <c r="J18" s="174"/>
      <c r="K18" s="175">
        <f>ROUND(E18*J18,2)</f>
        <v>0</v>
      </c>
      <c r="L18" s="175">
        <v>21</v>
      </c>
      <c r="M18" s="175">
        <f>G18*(1+L18/100)</f>
        <v>0</v>
      </c>
      <c r="N18" s="175">
        <v>0</v>
      </c>
      <c r="O18" s="175">
        <f>ROUND(E18*N18,2)</f>
        <v>0</v>
      </c>
      <c r="P18" s="175">
        <v>0.44</v>
      </c>
      <c r="Q18" s="175">
        <f>ROUND(E18*P18,2)</f>
        <v>71.28</v>
      </c>
      <c r="R18" s="175"/>
      <c r="S18" s="175" t="s">
        <v>152</v>
      </c>
      <c r="T18" s="175" t="s">
        <v>152</v>
      </c>
      <c r="U18" s="175">
        <v>0.157</v>
      </c>
      <c r="V18" s="175">
        <f>ROUND(E18*U18,2)</f>
        <v>25.43</v>
      </c>
      <c r="W18" s="176"/>
      <c r="X18" s="160" t="s">
        <v>153</v>
      </c>
      <c r="Y18" s="151"/>
      <c r="Z18" s="151"/>
      <c r="AA18" s="151"/>
      <c r="AB18" s="151"/>
      <c r="AC18" s="151"/>
      <c r="AD18" s="151"/>
      <c r="AE18" s="151"/>
      <c r="AF18" s="151"/>
      <c r="AG18" s="151" t="s">
        <v>154</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87" t="s">
        <v>159</v>
      </c>
      <c r="D19" s="161"/>
      <c r="E19" s="162">
        <v>72</v>
      </c>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87" t="s">
        <v>160</v>
      </c>
      <c r="D20" s="161"/>
      <c r="E20" s="162"/>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87" t="s">
        <v>161</v>
      </c>
      <c r="D21" s="161"/>
      <c r="E21" s="162"/>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87" t="s">
        <v>162</v>
      </c>
      <c r="D22" s="161"/>
      <c r="E22" s="162">
        <v>90</v>
      </c>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156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0">
        <v>5</v>
      </c>
      <c r="B23" s="171" t="s">
        <v>167</v>
      </c>
      <c r="C23" s="186" t="s">
        <v>168</v>
      </c>
      <c r="D23" s="172" t="s">
        <v>150</v>
      </c>
      <c r="E23" s="173">
        <v>1162</v>
      </c>
      <c r="F23" s="174"/>
      <c r="G23" s="175">
        <f>ROUND(E23*F23,2)</f>
        <v>0</v>
      </c>
      <c r="H23" s="174"/>
      <c r="I23" s="175">
        <f>ROUND(E23*H23,2)</f>
        <v>0</v>
      </c>
      <c r="J23" s="174"/>
      <c r="K23" s="175">
        <f>ROUND(E23*J23,2)</f>
        <v>0</v>
      </c>
      <c r="L23" s="175">
        <v>21</v>
      </c>
      <c r="M23" s="175">
        <f>G23*(1+L23/100)</f>
        <v>0</v>
      </c>
      <c r="N23" s="175">
        <v>0</v>
      </c>
      <c r="O23" s="175">
        <f>ROUND(E23*N23,2)</f>
        <v>0</v>
      </c>
      <c r="P23" s="175">
        <v>0.11</v>
      </c>
      <c r="Q23" s="175">
        <f>ROUND(E23*P23,2)</f>
        <v>127.82</v>
      </c>
      <c r="R23" s="175"/>
      <c r="S23" s="175" t="s">
        <v>152</v>
      </c>
      <c r="T23" s="175" t="s">
        <v>152</v>
      </c>
      <c r="U23" s="175">
        <v>3.1099999999999999E-2</v>
      </c>
      <c r="V23" s="175">
        <f>ROUND(E23*U23,2)</f>
        <v>36.14</v>
      </c>
      <c r="W23" s="176"/>
      <c r="X23" s="160" t="s">
        <v>153</v>
      </c>
      <c r="Y23" s="151"/>
      <c r="Z23" s="151"/>
      <c r="AA23" s="151"/>
      <c r="AB23" s="151"/>
      <c r="AC23" s="151"/>
      <c r="AD23" s="151"/>
      <c r="AE23" s="151"/>
      <c r="AF23" s="151"/>
      <c r="AG23" s="151" t="s">
        <v>154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87" t="s">
        <v>169</v>
      </c>
      <c r="D24" s="161"/>
      <c r="E24" s="162">
        <v>242</v>
      </c>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87" t="s">
        <v>170</v>
      </c>
      <c r="D25" s="161"/>
      <c r="E25" s="162">
        <v>920</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0">
        <v>6</v>
      </c>
      <c r="B26" s="171" t="s">
        <v>171</v>
      </c>
      <c r="C26" s="186" t="s">
        <v>172</v>
      </c>
      <c r="D26" s="172" t="s">
        <v>173</v>
      </c>
      <c r="E26" s="173">
        <v>96</v>
      </c>
      <c r="F26" s="174"/>
      <c r="G26" s="175">
        <f>ROUND(E26*F26,2)</f>
        <v>0</v>
      </c>
      <c r="H26" s="174"/>
      <c r="I26" s="175">
        <f>ROUND(E26*H26,2)</f>
        <v>0</v>
      </c>
      <c r="J26" s="174"/>
      <c r="K26" s="175">
        <f>ROUND(E26*J26,2)</f>
        <v>0</v>
      </c>
      <c r="L26" s="175">
        <v>21</v>
      </c>
      <c r="M26" s="175">
        <f>G26*(1+L26/100)</f>
        <v>0</v>
      </c>
      <c r="N26" s="175">
        <v>0</v>
      </c>
      <c r="O26" s="175">
        <f>ROUND(E26*N26,2)</f>
        <v>0</v>
      </c>
      <c r="P26" s="175">
        <v>0</v>
      </c>
      <c r="Q26" s="175">
        <f>ROUND(E26*P26,2)</f>
        <v>0</v>
      </c>
      <c r="R26" s="175"/>
      <c r="S26" s="175" t="s">
        <v>152</v>
      </c>
      <c r="T26" s="175" t="s">
        <v>152</v>
      </c>
      <c r="U26" s="175">
        <v>1.548</v>
      </c>
      <c r="V26" s="175">
        <f>ROUND(E26*U26,2)</f>
        <v>148.61000000000001</v>
      </c>
      <c r="W26" s="176"/>
      <c r="X26" s="160" t="s">
        <v>153</v>
      </c>
      <c r="Y26" s="151"/>
      <c r="Z26" s="151"/>
      <c r="AA26" s="151"/>
      <c r="AB26" s="151"/>
      <c r="AC26" s="151"/>
      <c r="AD26" s="151"/>
      <c r="AE26" s="151"/>
      <c r="AF26" s="151"/>
      <c r="AG26" s="151" t="s">
        <v>154</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87" t="s">
        <v>102</v>
      </c>
      <c r="D27" s="161"/>
      <c r="E27" s="162">
        <v>96</v>
      </c>
      <c r="F27" s="160"/>
      <c r="G27" s="160"/>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156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0">
        <v>7</v>
      </c>
      <c r="B28" s="171" t="s">
        <v>174</v>
      </c>
      <c r="C28" s="186" t="s">
        <v>175</v>
      </c>
      <c r="D28" s="172" t="s">
        <v>173</v>
      </c>
      <c r="E28" s="173">
        <v>2250</v>
      </c>
      <c r="F28" s="174"/>
      <c r="G28" s="175">
        <f>ROUND(E28*F28,2)</f>
        <v>0</v>
      </c>
      <c r="H28" s="174"/>
      <c r="I28" s="175">
        <f>ROUND(E28*H28,2)</f>
        <v>0</v>
      </c>
      <c r="J28" s="174"/>
      <c r="K28" s="175">
        <f>ROUND(E28*J28,2)</f>
        <v>0</v>
      </c>
      <c r="L28" s="175">
        <v>21</v>
      </c>
      <c r="M28" s="175">
        <f>G28*(1+L28/100)</f>
        <v>0</v>
      </c>
      <c r="N28" s="175">
        <v>0</v>
      </c>
      <c r="O28" s="175">
        <f>ROUND(E28*N28,2)</f>
        <v>0</v>
      </c>
      <c r="P28" s="175">
        <v>0</v>
      </c>
      <c r="Q28" s="175">
        <f>ROUND(E28*P28,2)</f>
        <v>0</v>
      </c>
      <c r="R28" s="175"/>
      <c r="S28" s="175" t="s">
        <v>152</v>
      </c>
      <c r="T28" s="175" t="s">
        <v>152</v>
      </c>
      <c r="U28" s="175">
        <v>1.34E-2</v>
      </c>
      <c r="V28" s="175">
        <f>ROUND(E28*U28,2)</f>
        <v>30.15</v>
      </c>
      <c r="W28" s="176"/>
      <c r="X28" s="160" t="s">
        <v>153</v>
      </c>
      <c r="Y28" s="151"/>
      <c r="Z28" s="151"/>
      <c r="AA28" s="151"/>
      <c r="AB28" s="151"/>
      <c r="AC28" s="151"/>
      <c r="AD28" s="151"/>
      <c r="AE28" s="151"/>
      <c r="AF28" s="151"/>
      <c r="AG28" s="151" t="s">
        <v>154</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87" t="s">
        <v>176</v>
      </c>
      <c r="D29" s="161"/>
      <c r="E29" s="162">
        <v>2250</v>
      </c>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156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0">
        <v>8</v>
      </c>
      <c r="B30" s="171" t="s">
        <v>177</v>
      </c>
      <c r="C30" s="186" t="s">
        <v>178</v>
      </c>
      <c r="D30" s="172" t="s">
        <v>173</v>
      </c>
      <c r="E30" s="173">
        <f>SUM(E32:E62)</f>
        <v>1052.58</v>
      </c>
      <c r="F30" s="174"/>
      <c r="G30" s="175">
        <f>ROUND(E30*F30,2)</f>
        <v>0</v>
      </c>
      <c r="H30" s="174"/>
      <c r="I30" s="175">
        <f>ROUND(E30*H30,2)</f>
        <v>0</v>
      </c>
      <c r="J30" s="174"/>
      <c r="K30" s="175">
        <f>ROUND(E30*J30,2)</f>
        <v>0</v>
      </c>
      <c r="L30" s="175">
        <v>21</v>
      </c>
      <c r="M30" s="175">
        <f>G30*(1+L30/100)</f>
        <v>0</v>
      </c>
      <c r="N30" s="175">
        <v>0</v>
      </c>
      <c r="O30" s="175">
        <f>ROUND(E30*N30,2)</f>
        <v>0</v>
      </c>
      <c r="P30" s="175">
        <v>0</v>
      </c>
      <c r="Q30" s="175">
        <f>ROUND(E30*P30,2)</f>
        <v>0</v>
      </c>
      <c r="R30" s="175"/>
      <c r="S30" s="175" t="s">
        <v>152</v>
      </c>
      <c r="T30" s="175" t="s">
        <v>152</v>
      </c>
      <c r="U30" s="175">
        <v>0.12</v>
      </c>
      <c r="V30" s="175">
        <f>ROUND(E30*U30,2)</f>
        <v>126.31</v>
      </c>
      <c r="W30" s="176"/>
      <c r="X30" s="160" t="s">
        <v>153</v>
      </c>
      <c r="Y30" s="151"/>
      <c r="Z30" s="151"/>
      <c r="AA30" s="151"/>
      <c r="AB30" s="151"/>
      <c r="AC30" s="151"/>
      <c r="AD30" s="151"/>
      <c r="AE30" s="151"/>
      <c r="AF30" s="151"/>
      <c r="AG30" s="151" t="s">
        <v>154</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87" t="s">
        <v>179</v>
      </c>
      <c r="D31" s="161"/>
      <c r="E31" s="162"/>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156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87" t="s">
        <v>180</v>
      </c>
      <c r="D32" s="161"/>
      <c r="E32" s="162">
        <f>PRODUCT(1684,0.1,0.4)</f>
        <v>67.36</v>
      </c>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156</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87" t="s">
        <v>181</v>
      </c>
      <c r="D33" s="161"/>
      <c r="E33" s="162">
        <f>PRODUCT(721,0.1,0.4)</f>
        <v>28.840000000000003</v>
      </c>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87" t="s">
        <v>182</v>
      </c>
      <c r="D34" s="161"/>
      <c r="E34" s="162">
        <f>PRODUCT(407,0.1,0.4)</f>
        <v>16.28</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87" t="s">
        <v>183</v>
      </c>
      <c r="D35" s="161"/>
      <c r="E35" s="162">
        <f>PRODUCT(928,0.1,0.4)</f>
        <v>37.120000000000005</v>
      </c>
      <c r="F35" s="160"/>
      <c r="G35" s="160"/>
      <c r="H35" s="160"/>
      <c r="I35" s="160"/>
      <c r="J35" s="160"/>
      <c r="K35" s="160"/>
      <c r="L35" s="160"/>
      <c r="M35" s="160"/>
      <c r="N35" s="160"/>
      <c r="O35" s="160"/>
      <c r="P35" s="160"/>
      <c r="Q35" s="160"/>
      <c r="R35" s="160"/>
      <c r="S35" s="160"/>
      <c r="T35" s="160"/>
      <c r="U35" s="160"/>
      <c r="V35" s="160"/>
      <c r="W35" s="160"/>
      <c r="X35" s="160"/>
      <c r="Y35" s="151"/>
      <c r="Z35" s="151"/>
      <c r="AA35" s="151"/>
      <c r="AB35" s="151"/>
      <c r="AC35" s="151"/>
      <c r="AD35" s="151"/>
      <c r="AE35" s="151"/>
      <c r="AF35" s="151"/>
      <c r="AG35" s="151" t="s">
        <v>156</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87" t="s">
        <v>184</v>
      </c>
      <c r="D36" s="161"/>
      <c r="E36" s="162">
        <f>PRODUCT(185,0.1,0.4)</f>
        <v>7.4</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87" t="s">
        <v>160</v>
      </c>
      <c r="D37" s="161"/>
      <c r="E37" s="162"/>
      <c r="F37" s="160"/>
      <c r="G37" s="160"/>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156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87" t="s">
        <v>185</v>
      </c>
      <c r="D38" s="161"/>
      <c r="E38" s="162">
        <f>PRODUCT(95,0.1,0.4)</f>
        <v>3.8000000000000003</v>
      </c>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87" t="s">
        <v>160</v>
      </c>
      <c r="D39" s="161"/>
      <c r="E39" s="162"/>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87" t="s">
        <v>186</v>
      </c>
      <c r="D40" s="161"/>
      <c r="E40" s="162"/>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87" t="s">
        <v>187</v>
      </c>
      <c r="D41" s="161"/>
      <c r="E41" s="162">
        <v>336.8</v>
      </c>
      <c r="F41" s="160"/>
      <c r="G41" s="1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156</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87" t="s">
        <v>188</v>
      </c>
      <c r="D42" s="161"/>
      <c r="E42" s="162">
        <v>144.19999999999999</v>
      </c>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87" t="s">
        <v>189</v>
      </c>
      <c r="D43" s="161"/>
      <c r="E43" s="162">
        <v>81.400000000000006</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87" t="s">
        <v>190</v>
      </c>
      <c r="D44" s="161"/>
      <c r="E44" s="162">
        <v>185.6</v>
      </c>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87" t="s">
        <v>191</v>
      </c>
      <c r="D45" s="161"/>
      <c r="E45" s="162">
        <v>37</v>
      </c>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87" t="s">
        <v>160</v>
      </c>
      <c r="D46" s="161"/>
      <c r="E46" s="162"/>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87" t="s">
        <v>192</v>
      </c>
      <c r="D47" s="161"/>
      <c r="E47" s="162">
        <f>PRODUCT((127+199),0.1,0.4)</f>
        <v>13.040000000000001</v>
      </c>
      <c r="F47" s="160"/>
      <c r="G47" s="160"/>
      <c r="H47" s="160"/>
      <c r="I47" s="160"/>
      <c r="J47" s="160"/>
      <c r="K47" s="160"/>
      <c r="L47" s="160"/>
      <c r="M47" s="160"/>
      <c r="N47" s="160"/>
      <c r="O47" s="160"/>
      <c r="P47" s="160"/>
      <c r="Q47" s="160"/>
      <c r="R47" s="160"/>
      <c r="S47" s="160"/>
      <c r="T47" s="160"/>
      <c r="U47" s="160"/>
      <c r="V47" s="160"/>
      <c r="W47" s="160"/>
      <c r="X47" s="160"/>
      <c r="Y47" s="151"/>
      <c r="Z47" s="151"/>
      <c r="AA47" s="151"/>
      <c r="AB47" s="151"/>
      <c r="AC47" s="151"/>
      <c r="AD47" s="151"/>
      <c r="AE47" s="151"/>
      <c r="AF47" s="151"/>
      <c r="AG47" s="151" t="s">
        <v>156</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87" t="s">
        <v>160</v>
      </c>
      <c r="D48" s="161"/>
      <c r="E48" s="162"/>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87" t="s">
        <v>193</v>
      </c>
      <c r="D49" s="161"/>
      <c r="E49" s="162"/>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87" t="s">
        <v>194</v>
      </c>
      <c r="D50" s="161"/>
      <c r="E50" s="162">
        <f>PRODUCT((16+8.5+32.4),0.1,0.4)</f>
        <v>2.2760000000000002</v>
      </c>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87" t="s">
        <v>160</v>
      </c>
      <c r="D51" s="161"/>
      <c r="E51" s="162"/>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87" t="s">
        <v>195</v>
      </c>
      <c r="D52" s="161"/>
      <c r="E52" s="162"/>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87" t="s">
        <v>196</v>
      </c>
      <c r="D53" s="161"/>
      <c r="E53" s="162">
        <f>PRODUCT((357+17.5+17+403.5),0.1,0.4)</f>
        <v>31.8</v>
      </c>
      <c r="F53" s="160"/>
      <c r="G53" s="160"/>
      <c r="H53" s="160"/>
      <c r="I53" s="160"/>
      <c r="J53" s="160"/>
      <c r="K53" s="160"/>
      <c r="L53" s="160"/>
      <c r="M53" s="160"/>
      <c r="N53" s="160"/>
      <c r="O53" s="160"/>
      <c r="P53" s="160"/>
      <c r="Q53" s="160"/>
      <c r="R53" s="160"/>
      <c r="S53" s="160"/>
      <c r="T53" s="160"/>
      <c r="U53" s="160"/>
      <c r="V53" s="160"/>
      <c r="W53" s="160"/>
      <c r="X53" s="160"/>
      <c r="Y53" s="151"/>
      <c r="Z53" s="151"/>
      <c r="AA53" s="151"/>
      <c r="AB53" s="151"/>
      <c r="AC53" s="151"/>
      <c r="AD53" s="151"/>
      <c r="AE53" s="151"/>
      <c r="AF53" s="151"/>
      <c r="AG53" s="151" t="s">
        <v>156</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87" t="s">
        <v>160</v>
      </c>
      <c r="D54" s="161"/>
      <c r="E54" s="162"/>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156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87" t="s">
        <v>197</v>
      </c>
      <c r="D55" s="161"/>
      <c r="E55" s="162"/>
      <c r="F55" s="160"/>
      <c r="G55" s="160"/>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156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87" t="s">
        <v>198</v>
      </c>
      <c r="D56" s="161"/>
      <c r="E56" s="162">
        <f>PRODUCT((188.9+33.5+26+114+313+296+34.6),0.1,0.4)</f>
        <v>40.240000000000009</v>
      </c>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87" t="s">
        <v>199</v>
      </c>
      <c r="D57" s="161"/>
      <c r="E57" s="162"/>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87" t="s">
        <v>200</v>
      </c>
      <c r="D58" s="161"/>
      <c r="E58" s="162">
        <f>PRODUCT(5.5,5,6,0.1,0.4)</f>
        <v>6.6000000000000005</v>
      </c>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156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87" t="s">
        <v>201</v>
      </c>
      <c r="D59" s="161"/>
      <c r="E59" s="162"/>
      <c r="F59" s="160"/>
      <c r="G59" s="160"/>
      <c r="H59" s="160"/>
      <c r="I59" s="160"/>
      <c r="J59" s="160"/>
      <c r="K59" s="160"/>
      <c r="L59" s="160"/>
      <c r="M59" s="160"/>
      <c r="N59" s="160"/>
      <c r="O59" s="160"/>
      <c r="P59" s="160"/>
      <c r="Q59" s="160"/>
      <c r="R59" s="160"/>
      <c r="S59" s="160"/>
      <c r="T59" s="160"/>
      <c r="U59" s="160"/>
      <c r="V59" s="160"/>
      <c r="W59" s="160"/>
      <c r="X59" s="160"/>
      <c r="Y59" s="151"/>
      <c r="Z59" s="151"/>
      <c r="AA59" s="151"/>
      <c r="AB59" s="151"/>
      <c r="AC59" s="151"/>
      <c r="AD59" s="151"/>
      <c r="AE59" s="151"/>
      <c r="AF59" s="151"/>
      <c r="AG59" s="151" t="s">
        <v>156</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87" t="s">
        <v>202</v>
      </c>
      <c r="D60" s="161"/>
      <c r="E60" s="162">
        <f>PRODUCT(18,10,0.1,0.4)</f>
        <v>7.2</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87" t="s">
        <v>160</v>
      </c>
      <c r="D61" s="161"/>
      <c r="E61" s="162"/>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22.5" outlineLevel="1" x14ac:dyDescent="0.2">
      <c r="A62" s="158"/>
      <c r="B62" s="159"/>
      <c r="C62" s="187" t="s">
        <v>203</v>
      </c>
      <c r="D62" s="161"/>
      <c r="E62" s="162">
        <f>PRODUCT((32.5+2.4+14+19.4+31.7+27.1+13.5),0.1,0.4)</f>
        <v>5.6240000000000006</v>
      </c>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0">
        <v>9</v>
      </c>
      <c r="B63" s="171" t="s">
        <v>204</v>
      </c>
      <c r="C63" s="186" t="s">
        <v>205</v>
      </c>
      <c r="D63" s="172" t="s">
        <v>173</v>
      </c>
      <c r="E63" s="173">
        <f>SUM(E64:E95)</f>
        <v>1052.58</v>
      </c>
      <c r="F63" s="174"/>
      <c r="G63" s="175">
        <f>ROUND(E63*F63,2)</f>
        <v>0</v>
      </c>
      <c r="H63" s="174"/>
      <c r="I63" s="175">
        <f>ROUND(E63*H63,2)</f>
        <v>0</v>
      </c>
      <c r="J63" s="174"/>
      <c r="K63" s="175">
        <f>ROUND(E63*J63,2)</f>
        <v>0</v>
      </c>
      <c r="L63" s="175">
        <v>21</v>
      </c>
      <c r="M63" s="175">
        <f>G63*(1+L63/100)</f>
        <v>0</v>
      </c>
      <c r="N63" s="175">
        <v>0</v>
      </c>
      <c r="O63" s="175">
        <f>ROUND(E63*N63,2)</f>
        <v>0</v>
      </c>
      <c r="P63" s="175">
        <v>0</v>
      </c>
      <c r="Q63" s="175">
        <f>ROUND(E63*P63,2)</f>
        <v>0</v>
      </c>
      <c r="R63" s="175"/>
      <c r="S63" s="175" t="s">
        <v>152</v>
      </c>
      <c r="T63" s="175" t="s">
        <v>152</v>
      </c>
      <c r="U63" s="175">
        <v>8.7999999999999995E-2</v>
      </c>
      <c r="V63" s="175">
        <f>ROUND(E63*U63,2)</f>
        <v>92.63</v>
      </c>
      <c r="W63" s="176"/>
      <c r="X63" s="160" t="s">
        <v>153</v>
      </c>
      <c r="Y63" s="151"/>
      <c r="Z63" s="151"/>
      <c r="AA63" s="151"/>
      <c r="AB63" s="151"/>
      <c r="AC63" s="151"/>
      <c r="AD63" s="151"/>
      <c r="AE63" s="151"/>
      <c r="AF63" s="151"/>
      <c r="AG63" s="151" t="s">
        <v>154</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87" t="s">
        <v>179</v>
      </c>
      <c r="D64" s="161"/>
      <c r="E64" s="162"/>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156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87" t="s">
        <v>180</v>
      </c>
      <c r="D65" s="161"/>
      <c r="E65" s="162">
        <f>PRODUCT(1684,0.1,0.4)</f>
        <v>67.36</v>
      </c>
      <c r="F65" s="160"/>
      <c r="G65" s="160"/>
      <c r="H65" s="160"/>
      <c r="I65" s="160"/>
      <c r="J65" s="160"/>
      <c r="K65" s="160"/>
      <c r="L65" s="160"/>
      <c r="M65" s="160"/>
      <c r="N65" s="160"/>
      <c r="O65" s="160"/>
      <c r="P65" s="160"/>
      <c r="Q65" s="160"/>
      <c r="R65" s="160"/>
      <c r="S65" s="160"/>
      <c r="T65" s="160"/>
      <c r="U65" s="160"/>
      <c r="V65" s="160"/>
      <c r="W65" s="160"/>
      <c r="X65" s="160"/>
      <c r="Y65" s="151"/>
      <c r="Z65" s="151"/>
      <c r="AA65" s="151"/>
      <c r="AB65" s="151"/>
      <c r="AC65" s="151"/>
      <c r="AD65" s="151"/>
      <c r="AE65" s="151"/>
      <c r="AF65" s="151"/>
      <c r="AG65" s="151" t="s">
        <v>156</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87" t="s">
        <v>181</v>
      </c>
      <c r="D66" s="161"/>
      <c r="E66" s="162">
        <f>PRODUCT(721,0.1,0.4)</f>
        <v>28.840000000000003</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87" t="s">
        <v>182</v>
      </c>
      <c r="D67" s="161"/>
      <c r="E67" s="162">
        <f>PRODUCT(407,0.1,0.4)</f>
        <v>16.28</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87" t="s">
        <v>183</v>
      </c>
      <c r="D68" s="161"/>
      <c r="E68" s="162">
        <f>PRODUCT(928,0.1,0.4)</f>
        <v>37.120000000000005</v>
      </c>
      <c r="F68" s="160"/>
      <c r="G68" s="160"/>
      <c r="H68" s="160"/>
      <c r="I68" s="160"/>
      <c r="J68" s="160"/>
      <c r="K68" s="160"/>
      <c r="L68" s="160"/>
      <c r="M68" s="160"/>
      <c r="N68" s="160"/>
      <c r="O68" s="160"/>
      <c r="P68" s="160"/>
      <c r="Q68" s="160"/>
      <c r="R68" s="160"/>
      <c r="S68" s="160"/>
      <c r="T68" s="160"/>
      <c r="U68" s="160"/>
      <c r="V68" s="160"/>
      <c r="W68" s="160"/>
      <c r="X68" s="160"/>
      <c r="Y68" s="151"/>
      <c r="Z68" s="151"/>
      <c r="AA68" s="151"/>
      <c r="AB68" s="151"/>
      <c r="AC68" s="151"/>
      <c r="AD68" s="151"/>
      <c r="AE68" s="151"/>
      <c r="AF68" s="151"/>
      <c r="AG68" s="151" t="s">
        <v>156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87" t="s">
        <v>184</v>
      </c>
      <c r="D69" s="161"/>
      <c r="E69" s="162">
        <f>PRODUCT(185,0.1,0.4)</f>
        <v>7.4</v>
      </c>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87" t="s">
        <v>160</v>
      </c>
      <c r="D70" s="161"/>
      <c r="E70" s="162"/>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87" t="s">
        <v>185</v>
      </c>
      <c r="D71" s="161"/>
      <c r="E71" s="162">
        <f>PRODUCT(95,0.1,0.4)</f>
        <v>3.8000000000000003</v>
      </c>
      <c r="F71" s="160"/>
      <c r="G71" s="160"/>
      <c r="H71" s="160"/>
      <c r="I71" s="160"/>
      <c r="J71" s="160"/>
      <c r="K71" s="160"/>
      <c r="L71" s="160"/>
      <c r="M71" s="160"/>
      <c r="N71" s="160"/>
      <c r="O71" s="160"/>
      <c r="P71" s="160"/>
      <c r="Q71" s="160"/>
      <c r="R71" s="160"/>
      <c r="S71" s="160"/>
      <c r="T71" s="160"/>
      <c r="U71" s="160"/>
      <c r="V71" s="160"/>
      <c r="W71" s="160"/>
      <c r="X71" s="160"/>
      <c r="Y71" s="151"/>
      <c r="Z71" s="151"/>
      <c r="AA71" s="151"/>
      <c r="AB71" s="151"/>
      <c r="AC71" s="151"/>
      <c r="AD71" s="151"/>
      <c r="AE71" s="151"/>
      <c r="AF71" s="151"/>
      <c r="AG71" s="151" t="s">
        <v>156</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87" t="s">
        <v>160</v>
      </c>
      <c r="D72" s="161"/>
      <c r="E72" s="162"/>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87" t="s">
        <v>186</v>
      </c>
      <c r="D73" s="161"/>
      <c r="E73" s="162"/>
      <c r="F73" s="160"/>
      <c r="G73" s="160"/>
      <c r="H73" s="160"/>
      <c r="I73" s="160"/>
      <c r="J73" s="160"/>
      <c r="K73" s="160"/>
      <c r="L73" s="160"/>
      <c r="M73" s="160"/>
      <c r="N73" s="160"/>
      <c r="O73" s="160"/>
      <c r="P73" s="160"/>
      <c r="Q73" s="160"/>
      <c r="R73" s="160"/>
      <c r="S73" s="160"/>
      <c r="T73" s="160"/>
      <c r="U73" s="160"/>
      <c r="V73" s="160"/>
      <c r="W73" s="160"/>
      <c r="X73" s="160"/>
      <c r="Y73" s="151"/>
      <c r="Z73" s="151"/>
      <c r="AA73" s="151"/>
      <c r="AB73" s="151"/>
      <c r="AC73" s="151"/>
      <c r="AD73" s="151"/>
      <c r="AE73" s="151"/>
      <c r="AF73" s="151"/>
      <c r="AG73" s="151" t="s">
        <v>156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87" t="s">
        <v>187</v>
      </c>
      <c r="D74" s="161"/>
      <c r="E74" s="162">
        <v>336.8</v>
      </c>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87" t="s">
        <v>188</v>
      </c>
      <c r="D75" s="161"/>
      <c r="E75" s="162">
        <v>144.19999999999999</v>
      </c>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156</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87" t="s">
        <v>189</v>
      </c>
      <c r="D76" s="161"/>
      <c r="E76" s="162">
        <v>81.400000000000006</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87" t="s">
        <v>190</v>
      </c>
      <c r="D77" s="161"/>
      <c r="E77" s="162">
        <v>185.6</v>
      </c>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156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87" t="s">
        <v>191</v>
      </c>
      <c r="D78" s="161"/>
      <c r="E78" s="162">
        <v>37</v>
      </c>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156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87" t="s">
        <v>160</v>
      </c>
      <c r="D79" s="161"/>
      <c r="E79" s="162"/>
      <c r="F79" s="160"/>
      <c r="G79" s="160"/>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156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87" t="s">
        <v>192</v>
      </c>
      <c r="D80" s="161"/>
      <c r="E80" s="162">
        <f>PRODUCT((127+199),0.1,0.4)</f>
        <v>13.040000000000001</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87" t="s">
        <v>160</v>
      </c>
      <c r="D81" s="161"/>
      <c r="E81" s="162"/>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156</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87" t="s">
        <v>193</v>
      </c>
      <c r="D82" s="161"/>
      <c r="E82" s="16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87" t="s">
        <v>194</v>
      </c>
      <c r="D83" s="161"/>
      <c r="E83" s="162">
        <f>PRODUCT((16+8.5+32.4),0.1,0.4)</f>
        <v>2.2760000000000002</v>
      </c>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87" t="s">
        <v>160</v>
      </c>
      <c r="D84" s="161"/>
      <c r="E84" s="162"/>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156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87" t="s">
        <v>195</v>
      </c>
      <c r="D85" s="161"/>
      <c r="E85" s="162"/>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156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87" t="s">
        <v>196</v>
      </c>
      <c r="D86" s="161"/>
      <c r="E86" s="162">
        <f>PRODUCT((357+17.5+17+403.5),0.1,0.4)</f>
        <v>31.8</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87" t="s">
        <v>160</v>
      </c>
      <c r="D87" s="161"/>
      <c r="E87" s="162"/>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156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87" t="s">
        <v>197</v>
      </c>
      <c r="D88" s="161"/>
      <c r="E88" s="162"/>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87" t="s">
        <v>198</v>
      </c>
      <c r="D89" s="161"/>
      <c r="E89" s="162">
        <f>PRODUCT((188.9+33.5+26+114+313+296+34.6),0.1,0.4)</f>
        <v>40.240000000000009</v>
      </c>
      <c r="F89" s="160"/>
      <c r="G89" s="160"/>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156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87" t="s">
        <v>199</v>
      </c>
      <c r="D90" s="161"/>
      <c r="E90" s="162"/>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87" t="s">
        <v>200</v>
      </c>
      <c r="D91" s="161"/>
      <c r="E91" s="162">
        <f>PRODUCT(5.5,5,6,0.1,0.4)</f>
        <v>6.6000000000000005</v>
      </c>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87" t="s">
        <v>201</v>
      </c>
      <c r="D92" s="161"/>
      <c r="E92" s="162"/>
      <c r="F92" s="160"/>
      <c r="G92" s="160"/>
      <c r="H92" s="160"/>
      <c r="I92" s="160"/>
      <c r="J92" s="160"/>
      <c r="K92" s="160"/>
      <c r="L92" s="160"/>
      <c r="M92" s="160"/>
      <c r="N92" s="160"/>
      <c r="O92" s="160"/>
      <c r="P92" s="160"/>
      <c r="Q92" s="160"/>
      <c r="R92" s="160"/>
      <c r="S92" s="160"/>
      <c r="T92" s="160"/>
      <c r="U92" s="160"/>
      <c r="V92" s="160"/>
      <c r="W92" s="160"/>
      <c r="X92" s="160"/>
      <c r="Y92" s="151"/>
      <c r="Z92" s="151"/>
      <c r="AA92" s="151"/>
      <c r="AB92" s="151"/>
      <c r="AC92" s="151"/>
      <c r="AD92" s="151"/>
      <c r="AE92" s="151"/>
      <c r="AF92" s="151"/>
      <c r="AG92" s="151" t="s">
        <v>156</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87" t="s">
        <v>202</v>
      </c>
      <c r="D93" s="161"/>
      <c r="E93" s="162">
        <f>PRODUCT(18,10,0.1,0.4)</f>
        <v>7.2</v>
      </c>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87" t="s">
        <v>160</v>
      </c>
      <c r="D94" s="161"/>
      <c r="E94" s="162"/>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ht="22.5" outlineLevel="1" x14ac:dyDescent="0.2">
      <c r="A95" s="158"/>
      <c r="B95" s="159"/>
      <c r="C95" s="187" t="s">
        <v>203</v>
      </c>
      <c r="D95" s="161"/>
      <c r="E95" s="162">
        <f>PRODUCT((32.5+2.4+14+19.4+31.7+27.1+13.5),0.1,0.4)</f>
        <v>5.6240000000000006</v>
      </c>
      <c r="F95" s="160"/>
      <c r="G95" s="1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156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0">
        <v>10</v>
      </c>
      <c r="B96" s="171" t="s">
        <v>206</v>
      </c>
      <c r="C96" s="186" t="s">
        <v>207</v>
      </c>
      <c r="D96" s="172" t="s">
        <v>173</v>
      </c>
      <c r="E96" s="173">
        <f>SUM(E97:E128)</f>
        <v>1315.7249999999999</v>
      </c>
      <c r="F96" s="174"/>
      <c r="G96" s="175">
        <f>ROUND(E96*F96,2)</f>
        <v>0</v>
      </c>
      <c r="H96" s="174"/>
      <c r="I96" s="175">
        <f>ROUND(E96*H96,2)</f>
        <v>0</v>
      </c>
      <c r="J96" s="174"/>
      <c r="K96" s="175">
        <f>ROUND(E96*J96,2)</f>
        <v>0</v>
      </c>
      <c r="L96" s="175">
        <v>21</v>
      </c>
      <c r="M96" s="175">
        <f>G96*(1+L96/100)</f>
        <v>0</v>
      </c>
      <c r="N96" s="175">
        <v>0</v>
      </c>
      <c r="O96" s="175">
        <f>ROUND(E96*N96,2)</f>
        <v>0</v>
      </c>
      <c r="P96" s="175">
        <v>0</v>
      </c>
      <c r="Q96" s="175">
        <f>ROUND(E96*P96,2)</f>
        <v>0</v>
      </c>
      <c r="R96" s="175"/>
      <c r="S96" s="175" t="s">
        <v>152</v>
      </c>
      <c r="T96" s="175" t="s">
        <v>152</v>
      </c>
      <c r="U96" s="175">
        <v>0.22900000000000001</v>
      </c>
      <c r="V96" s="175">
        <f>ROUND(E96*U96,2)</f>
        <v>301.3</v>
      </c>
      <c r="W96" s="176"/>
      <c r="X96" s="160" t="s">
        <v>153</v>
      </c>
      <c r="Y96" s="151"/>
      <c r="Z96" s="151"/>
      <c r="AA96" s="151"/>
      <c r="AB96" s="151"/>
      <c r="AC96" s="151"/>
      <c r="AD96" s="151"/>
      <c r="AE96" s="151"/>
      <c r="AF96" s="151"/>
      <c r="AG96" s="151" t="s">
        <v>154</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87" t="s">
        <v>179</v>
      </c>
      <c r="D97" s="161"/>
      <c r="E97" s="162"/>
      <c r="F97" s="160"/>
      <c r="G97" s="160"/>
      <c r="H97" s="160"/>
      <c r="I97" s="160"/>
      <c r="J97" s="160"/>
      <c r="K97" s="160"/>
      <c r="L97" s="160"/>
      <c r="M97" s="160"/>
      <c r="N97" s="160"/>
      <c r="O97" s="160"/>
      <c r="P97" s="160"/>
      <c r="Q97" s="160"/>
      <c r="R97" s="160"/>
      <c r="S97" s="160"/>
      <c r="T97" s="160"/>
      <c r="U97" s="160"/>
      <c r="V97" s="160"/>
      <c r="W97" s="160"/>
      <c r="X97" s="160"/>
      <c r="Y97" s="151"/>
      <c r="Z97" s="151"/>
      <c r="AA97" s="151"/>
      <c r="AB97" s="151"/>
      <c r="AC97" s="151"/>
      <c r="AD97" s="151"/>
      <c r="AE97" s="151"/>
      <c r="AF97" s="151"/>
      <c r="AG97" s="151" t="s">
        <v>156</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87" t="s">
        <v>208</v>
      </c>
      <c r="D98" s="161"/>
      <c r="E98" s="162">
        <f>PRODUCT(1684,0.1,0.5)</f>
        <v>84.2</v>
      </c>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87" t="s">
        <v>209</v>
      </c>
      <c r="D99" s="161"/>
      <c r="E99" s="162">
        <f>PRODUCT(721,0.1,0.5)</f>
        <v>36.050000000000004</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87" t="s">
        <v>210</v>
      </c>
      <c r="D100" s="161"/>
      <c r="E100" s="162">
        <f>PRODUCT(407,0.1,0.5)</f>
        <v>20.350000000000001</v>
      </c>
      <c r="F100" s="160"/>
      <c r="G100" s="160"/>
      <c r="H100" s="160"/>
      <c r="I100" s="160"/>
      <c r="J100" s="160"/>
      <c r="K100" s="160"/>
      <c r="L100" s="160"/>
      <c r="M100" s="160"/>
      <c r="N100" s="160"/>
      <c r="O100" s="160"/>
      <c r="P100" s="160"/>
      <c r="Q100" s="160"/>
      <c r="R100" s="160"/>
      <c r="S100" s="160"/>
      <c r="T100" s="160"/>
      <c r="U100" s="160"/>
      <c r="V100" s="160"/>
      <c r="W100" s="160"/>
      <c r="X100" s="160"/>
      <c r="Y100" s="151"/>
      <c r="Z100" s="151"/>
      <c r="AA100" s="151"/>
      <c r="AB100" s="151"/>
      <c r="AC100" s="151"/>
      <c r="AD100" s="151"/>
      <c r="AE100" s="151"/>
      <c r="AF100" s="151"/>
      <c r="AG100" s="151" t="s">
        <v>156</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87" t="s">
        <v>211</v>
      </c>
      <c r="D101" s="161"/>
      <c r="E101" s="162">
        <f>PRODUCT(928,0.1,0.5)</f>
        <v>46.400000000000006</v>
      </c>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156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87" t="s">
        <v>212</v>
      </c>
      <c r="D102" s="161"/>
      <c r="E102" s="162">
        <f>PRODUCT(185,0.1,0.5)</f>
        <v>9.25</v>
      </c>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156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87" t="s">
        <v>160</v>
      </c>
      <c r="D103" s="161"/>
      <c r="E103" s="162"/>
      <c r="F103" s="160"/>
      <c r="G103" s="160"/>
      <c r="H103" s="160"/>
      <c r="I103" s="160"/>
      <c r="J103" s="160"/>
      <c r="K103" s="160"/>
      <c r="L103" s="160"/>
      <c r="M103" s="160"/>
      <c r="N103" s="160"/>
      <c r="O103" s="160"/>
      <c r="P103" s="160"/>
      <c r="Q103" s="160"/>
      <c r="R103" s="160"/>
      <c r="S103" s="160"/>
      <c r="T103" s="160"/>
      <c r="U103" s="160"/>
      <c r="V103" s="160"/>
      <c r="W103" s="160"/>
      <c r="X103" s="160"/>
      <c r="Y103" s="151"/>
      <c r="Z103" s="151"/>
      <c r="AA103" s="151"/>
      <c r="AB103" s="151"/>
      <c r="AC103" s="151"/>
      <c r="AD103" s="151"/>
      <c r="AE103" s="151"/>
      <c r="AF103" s="151"/>
      <c r="AG103" s="151" t="s">
        <v>156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87" t="s">
        <v>213</v>
      </c>
      <c r="D104" s="161"/>
      <c r="E104" s="162">
        <f>PRODUCT(95,0.1,0.5)</f>
        <v>4.75</v>
      </c>
      <c r="F104" s="160"/>
      <c r="G104" s="160"/>
      <c r="H104" s="160"/>
      <c r="I104" s="160"/>
      <c r="J104" s="160"/>
      <c r="K104" s="160"/>
      <c r="L104" s="160"/>
      <c r="M104" s="160"/>
      <c r="N104" s="160"/>
      <c r="O104" s="160"/>
      <c r="P104" s="160"/>
      <c r="Q104" s="160"/>
      <c r="R104" s="160"/>
      <c r="S104" s="160"/>
      <c r="T104" s="160"/>
      <c r="U104" s="160"/>
      <c r="V104" s="160"/>
      <c r="W104" s="160"/>
      <c r="X104" s="160"/>
      <c r="Y104" s="151"/>
      <c r="Z104" s="151"/>
      <c r="AA104" s="151"/>
      <c r="AB104" s="151"/>
      <c r="AC104" s="151"/>
      <c r="AD104" s="151"/>
      <c r="AE104" s="151"/>
      <c r="AF104" s="151"/>
      <c r="AG104" s="151" t="s">
        <v>156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87" t="s">
        <v>160</v>
      </c>
      <c r="D105" s="161"/>
      <c r="E105" s="162"/>
      <c r="F105" s="160"/>
      <c r="G105" s="160"/>
      <c r="H105" s="160"/>
      <c r="I105" s="160"/>
      <c r="J105" s="160"/>
      <c r="K105" s="160"/>
      <c r="L105" s="160"/>
      <c r="M105" s="160"/>
      <c r="N105" s="160"/>
      <c r="O105" s="160"/>
      <c r="P105" s="160"/>
      <c r="Q105" s="160"/>
      <c r="R105" s="160"/>
      <c r="S105" s="160"/>
      <c r="T105" s="160"/>
      <c r="U105" s="160"/>
      <c r="V105" s="160"/>
      <c r="W105" s="160"/>
      <c r="X105" s="160"/>
      <c r="Y105" s="151"/>
      <c r="Z105" s="151"/>
      <c r="AA105" s="151"/>
      <c r="AB105" s="151"/>
      <c r="AC105" s="151"/>
      <c r="AD105" s="151"/>
      <c r="AE105" s="151"/>
      <c r="AF105" s="151"/>
      <c r="AG105" s="151" t="s">
        <v>156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87" t="s">
        <v>186</v>
      </c>
      <c r="D106" s="161"/>
      <c r="E106" s="162"/>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87" t="s">
        <v>214</v>
      </c>
      <c r="D107" s="161"/>
      <c r="E107" s="162">
        <f>PRODUCT(1684,0.5,0.5)</f>
        <v>421</v>
      </c>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156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87" t="s">
        <v>188</v>
      </c>
      <c r="D108" s="161"/>
      <c r="E108" s="162">
        <f>PRODUCT(721,0.5,0.5)</f>
        <v>180.25</v>
      </c>
      <c r="F108" s="160"/>
      <c r="G108" s="160"/>
      <c r="H108" s="160"/>
      <c r="I108" s="160"/>
      <c r="J108" s="160"/>
      <c r="K108" s="160"/>
      <c r="L108" s="160"/>
      <c r="M108" s="160"/>
      <c r="N108" s="160"/>
      <c r="O108" s="160"/>
      <c r="P108" s="160"/>
      <c r="Q108" s="160"/>
      <c r="R108" s="160"/>
      <c r="S108" s="160"/>
      <c r="T108" s="160"/>
      <c r="U108" s="160"/>
      <c r="V108" s="160"/>
      <c r="W108" s="160"/>
      <c r="X108" s="160"/>
      <c r="Y108" s="151"/>
      <c r="Z108" s="151"/>
      <c r="AA108" s="151"/>
      <c r="AB108" s="151"/>
      <c r="AC108" s="151"/>
      <c r="AD108" s="151"/>
      <c r="AE108" s="151"/>
      <c r="AF108" s="151"/>
      <c r="AG108" s="151" t="s">
        <v>156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87" t="s">
        <v>189</v>
      </c>
      <c r="D109" s="161"/>
      <c r="E109" s="162">
        <f>PRODUCT(407,0.5,0.5)</f>
        <v>101.75</v>
      </c>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156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87" t="s">
        <v>190</v>
      </c>
      <c r="D110" s="161"/>
      <c r="E110" s="162">
        <f>PRODUCT(928,0.5,0.5)</f>
        <v>232</v>
      </c>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156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87" t="s">
        <v>191</v>
      </c>
      <c r="D111" s="161"/>
      <c r="E111" s="162">
        <f>PRODUCT(185,0.5,0.5)</f>
        <v>46.25</v>
      </c>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156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87" t="s">
        <v>160</v>
      </c>
      <c r="D112" s="161"/>
      <c r="E112" s="162"/>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156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87" t="s">
        <v>215</v>
      </c>
      <c r="D113" s="161"/>
      <c r="E113" s="162">
        <f>PRODUCT((127+199),0.1,0.5)</f>
        <v>16.3</v>
      </c>
      <c r="F113" s="160"/>
      <c r="G113" s="160"/>
      <c r="H113" s="160"/>
      <c r="I113" s="160"/>
      <c r="J113" s="160"/>
      <c r="K113" s="160"/>
      <c r="L113" s="160"/>
      <c r="M113" s="160"/>
      <c r="N113" s="160"/>
      <c r="O113" s="160"/>
      <c r="P113" s="160"/>
      <c r="Q113" s="160"/>
      <c r="R113" s="160"/>
      <c r="S113" s="160"/>
      <c r="T113" s="160"/>
      <c r="U113" s="160"/>
      <c r="V113" s="160"/>
      <c r="W113" s="160"/>
      <c r="X113" s="160"/>
      <c r="Y113" s="151"/>
      <c r="Z113" s="151"/>
      <c r="AA113" s="151"/>
      <c r="AB113" s="151"/>
      <c r="AC113" s="151"/>
      <c r="AD113" s="151"/>
      <c r="AE113" s="151"/>
      <c r="AF113" s="151"/>
      <c r="AG113" s="151" t="s">
        <v>156</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87" t="s">
        <v>160</v>
      </c>
      <c r="D114" s="161"/>
      <c r="E114" s="162"/>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87" t="s">
        <v>193</v>
      </c>
      <c r="D115" s="161"/>
      <c r="E115" s="162"/>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87" t="s">
        <v>216</v>
      </c>
      <c r="D116" s="161"/>
      <c r="E116" s="162">
        <f>PRODUCT((16+8.5+32.4),0.1,0.5)</f>
        <v>2.8450000000000002</v>
      </c>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87" t="s">
        <v>160</v>
      </c>
      <c r="D117" s="161"/>
      <c r="E117" s="162"/>
      <c r="F117" s="160"/>
      <c r="G117" s="160"/>
      <c r="H117" s="160"/>
      <c r="I117" s="160"/>
      <c r="J117" s="160"/>
      <c r="K117" s="160"/>
      <c r="L117" s="160"/>
      <c r="M117" s="160"/>
      <c r="N117" s="160"/>
      <c r="O117" s="160"/>
      <c r="P117" s="160"/>
      <c r="Q117" s="160"/>
      <c r="R117" s="160"/>
      <c r="S117" s="160"/>
      <c r="T117" s="160"/>
      <c r="U117" s="160"/>
      <c r="V117" s="160"/>
      <c r="W117" s="160"/>
      <c r="X117" s="160"/>
      <c r="Y117" s="151"/>
      <c r="Z117" s="151"/>
      <c r="AA117" s="151"/>
      <c r="AB117" s="151"/>
      <c r="AC117" s="151"/>
      <c r="AD117" s="151"/>
      <c r="AE117" s="151"/>
      <c r="AF117" s="151"/>
      <c r="AG117" s="151" t="s">
        <v>156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87" t="s">
        <v>195</v>
      </c>
      <c r="D118" s="161"/>
      <c r="E118" s="162"/>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87" t="s">
        <v>217</v>
      </c>
      <c r="D119" s="161"/>
      <c r="E119" s="162">
        <f>PRODUCT((357+17.5+17+403.5),0.1,0.5)</f>
        <v>39.75</v>
      </c>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156</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87" t="s">
        <v>160</v>
      </c>
      <c r="D120" s="161"/>
      <c r="E120" s="162"/>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156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87" t="s">
        <v>197</v>
      </c>
      <c r="D121" s="161"/>
      <c r="E121" s="162"/>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87" t="s">
        <v>218</v>
      </c>
      <c r="D122" s="161"/>
      <c r="E122" s="162">
        <f>PRODUCT((188.9+33.5+26+114+313+296+34.6),0.1,0.5)</f>
        <v>50.300000000000004</v>
      </c>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156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87" t="s">
        <v>199</v>
      </c>
      <c r="D123" s="161"/>
      <c r="E123" s="162"/>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156</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87" t="s">
        <v>219</v>
      </c>
      <c r="D124" s="161"/>
      <c r="E124" s="162">
        <f>PRODUCT(5.5,5,6,0.1,0.5)</f>
        <v>8.25</v>
      </c>
      <c r="F124" s="160"/>
      <c r="G124" s="160"/>
      <c r="H124" s="160"/>
      <c r="I124" s="160"/>
      <c r="J124" s="160"/>
      <c r="K124" s="160"/>
      <c r="L124" s="160"/>
      <c r="M124" s="160"/>
      <c r="N124" s="160"/>
      <c r="O124" s="160"/>
      <c r="P124" s="160"/>
      <c r="Q124" s="160"/>
      <c r="R124" s="160"/>
      <c r="S124" s="160"/>
      <c r="T124" s="160"/>
      <c r="U124" s="160"/>
      <c r="V124" s="160"/>
      <c r="W124" s="160"/>
      <c r="X124" s="160"/>
      <c r="Y124" s="151"/>
      <c r="Z124" s="151"/>
      <c r="AA124" s="151"/>
      <c r="AB124" s="151"/>
      <c r="AC124" s="151"/>
      <c r="AD124" s="151"/>
      <c r="AE124" s="151"/>
      <c r="AF124" s="151"/>
      <c r="AG124" s="151" t="s">
        <v>156</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87" t="s">
        <v>201</v>
      </c>
      <c r="D125" s="161"/>
      <c r="E125" s="162"/>
      <c r="F125" s="160"/>
      <c r="G125" s="160"/>
      <c r="H125" s="160"/>
      <c r="I125" s="160"/>
      <c r="J125" s="160"/>
      <c r="K125" s="160"/>
      <c r="L125" s="160"/>
      <c r="M125" s="160"/>
      <c r="N125" s="160"/>
      <c r="O125" s="160"/>
      <c r="P125" s="160"/>
      <c r="Q125" s="160"/>
      <c r="R125" s="160"/>
      <c r="S125" s="160"/>
      <c r="T125" s="160"/>
      <c r="U125" s="160"/>
      <c r="V125" s="160"/>
      <c r="W125" s="160"/>
      <c r="X125" s="160"/>
      <c r="Y125" s="151"/>
      <c r="Z125" s="151"/>
      <c r="AA125" s="151"/>
      <c r="AB125" s="151"/>
      <c r="AC125" s="151"/>
      <c r="AD125" s="151"/>
      <c r="AE125" s="151"/>
      <c r="AF125" s="151"/>
      <c r="AG125" s="151" t="s">
        <v>156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87" t="s">
        <v>220</v>
      </c>
      <c r="D126" s="161"/>
      <c r="E126" s="162">
        <f>PRODUCT(18,10,0.1,0.5)</f>
        <v>9</v>
      </c>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156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87" t="s">
        <v>160</v>
      </c>
      <c r="D127" s="161"/>
      <c r="E127" s="162"/>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ht="22.5" outlineLevel="1" x14ac:dyDescent="0.2">
      <c r="A128" s="158"/>
      <c r="B128" s="159"/>
      <c r="C128" s="187" t="s">
        <v>221</v>
      </c>
      <c r="D128" s="161"/>
      <c r="E128" s="162">
        <f>PRODUCT((32.5+2.4+14+19.4+31.7+27.1+13.5),0.1,0.5)</f>
        <v>7.03</v>
      </c>
      <c r="F128" s="160"/>
      <c r="G128" s="160"/>
      <c r="H128" s="160"/>
      <c r="I128" s="160"/>
      <c r="J128" s="160"/>
      <c r="K128" s="160"/>
      <c r="L128" s="160"/>
      <c r="M128" s="160"/>
      <c r="N128" s="160"/>
      <c r="O128" s="160"/>
      <c r="P128" s="160"/>
      <c r="Q128" s="160"/>
      <c r="R128" s="160"/>
      <c r="S128" s="160"/>
      <c r="T128" s="160"/>
      <c r="U128" s="160"/>
      <c r="V128" s="160"/>
      <c r="W128" s="160"/>
      <c r="X128" s="160"/>
      <c r="Y128" s="151"/>
      <c r="Z128" s="151"/>
      <c r="AA128" s="151"/>
      <c r="AB128" s="151"/>
      <c r="AC128" s="151"/>
      <c r="AD128" s="151"/>
      <c r="AE128" s="151"/>
      <c r="AF128" s="151"/>
      <c r="AG128" s="151" t="s">
        <v>156</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0">
        <v>11</v>
      </c>
      <c r="B129" s="171" t="s">
        <v>222</v>
      </c>
      <c r="C129" s="186" t="s">
        <v>223</v>
      </c>
      <c r="D129" s="172" t="s">
        <v>173</v>
      </c>
      <c r="E129" s="173">
        <f>SUM(E130:E161)</f>
        <v>1315.7249999999999</v>
      </c>
      <c r="F129" s="174"/>
      <c r="G129" s="175">
        <f>ROUND(E129*F129,2)</f>
        <v>0</v>
      </c>
      <c r="H129" s="174"/>
      <c r="I129" s="175">
        <f>ROUND(E129*H129,2)</f>
        <v>0</v>
      </c>
      <c r="J129" s="174"/>
      <c r="K129" s="175">
        <f>ROUND(E129*J129,2)</f>
        <v>0</v>
      </c>
      <c r="L129" s="175">
        <v>21</v>
      </c>
      <c r="M129" s="175">
        <f>G129*(1+L129/100)</f>
        <v>0</v>
      </c>
      <c r="N129" s="175">
        <v>0</v>
      </c>
      <c r="O129" s="175">
        <f>ROUND(E129*N129,2)</f>
        <v>0</v>
      </c>
      <c r="P129" s="175">
        <v>0</v>
      </c>
      <c r="Q129" s="175">
        <f>ROUND(E129*P129,2)</f>
        <v>0</v>
      </c>
      <c r="R129" s="175"/>
      <c r="S129" s="175" t="s">
        <v>152</v>
      </c>
      <c r="T129" s="175" t="s">
        <v>152</v>
      </c>
      <c r="U129" s="175">
        <v>0.11899999999999999</v>
      </c>
      <c r="V129" s="175">
        <f>ROUND(E129*U129,2)</f>
        <v>156.57</v>
      </c>
      <c r="W129" s="176"/>
      <c r="X129" s="160" t="s">
        <v>153</v>
      </c>
      <c r="Y129" s="151"/>
      <c r="Z129" s="151"/>
      <c r="AA129" s="151"/>
      <c r="AB129" s="151"/>
      <c r="AC129" s="151"/>
      <c r="AD129" s="151"/>
      <c r="AE129" s="151"/>
      <c r="AF129" s="151"/>
      <c r="AG129" s="151" t="s">
        <v>154</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87" t="s">
        <v>179</v>
      </c>
      <c r="D130" s="161"/>
      <c r="E130" s="162"/>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156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87" t="s">
        <v>208</v>
      </c>
      <c r="D131" s="161"/>
      <c r="E131" s="162">
        <f>PRODUCT(1684,0.1,0.5)</f>
        <v>84.2</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156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87" t="s">
        <v>209</v>
      </c>
      <c r="D132" s="161"/>
      <c r="E132" s="162">
        <f>PRODUCT(721,0.1,0.5)</f>
        <v>36.050000000000004</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156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87" t="s">
        <v>210</v>
      </c>
      <c r="D133" s="161"/>
      <c r="E133" s="162">
        <f>PRODUCT(407,0.1,0.5)</f>
        <v>20.350000000000001</v>
      </c>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156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87" t="s">
        <v>211</v>
      </c>
      <c r="D134" s="161"/>
      <c r="E134" s="162">
        <f>PRODUCT(928,0.1,0.5)</f>
        <v>46.400000000000006</v>
      </c>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156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87" t="s">
        <v>212</v>
      </c>
      <c r="D135" s="161"/>
      <c r="E135" s="162">
        <f>PRODUCT(185,0.1,0.5)</f>
        <v>9.25</v>
      </c>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156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87" t="s">
        <v>160</v>
      </c>
      <c r="D136" s="161"/>
      <c r="E136" s="162"/>
      <c r="F136" s="160"/>
      <c r="G136" s="160"/>
      <c r="H136" s="160"/>
      <c r="I136" s="160"/>
      <c r="J136" s="160"/>
      <c r="K136" s="160"/>
      <c r="L136" s="160"/>
      <c r="M136" s="160"/>
      <c r="N136" s="160"/>
      <c r="O136" s="160"/>
      <c r="P136" s="160"/>
      <c r="Q136" s="160"/>
      <c r="R136" s="160"/>
      <c r="S136" s="160"/>
      <c r="T136" s="160"/>
      <c r="U136" s="160"/>
      <c r="V136" s="160"/>
      <c r="W136" s="160"/>
      <c r="X136" s="160"/>
      <c r="Y136" s="151"/>
      <c r="Z136" s="151"/>
      <c r="AA136" s="151"/>
      <c r="AB136" s="151"/>
      <c r="AC136" s="151"/>
      <c r="AD136" s="151"/>
      <c r="AE136" s="151"/>
      <c r="AF136" s="151"/>
      <c r="AG136" s="151" t="s">
        <v>156</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87" t="s">
        <v>213</v>
      </c>
      <c r="D137" s="161"/>
      <c r="E137" s="162">
        <f>PRODUCT(95,0.1,0.5)</f>
        <v>4.75</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87" t="s">
        <v>160</v>
      </c>
      <c r="D138" s="161"/>
      <c r="E138" s="162"/>
      <c r="F138" s="160"/>
      <c r="G138" s="160"/>
      <c r="H138" s="160"/>
      <c r="I138" s="160"/>
      <c r="J138" s="160"/>
      <c r="K138" s="160"/>
      <c r="L138" s="160"/>
      <c r="M138" s="160"/>
      <c r="N138" s="160"/>
      <c r="O138" s="160"/>
      <c r="P138" s="160"/>
      <c r="Q138" s="160"/>
      <c r="R138" s="160"/>
      <c r="S138" s="160"/>
      <c r="T138" s="160"/>
      <c r="U138" s="160"/>
      <c r="V138" s="160"/>
      <c r="W138" s="160"/>
      <c r="X138" s="160"/>
      <c r="Y138" s="151"/>
      <c r="Z138" s="151"/>
      <c r="AA138" s="151"/>
      <c r="AB138" s="151"/>
      <c r="AC138" s="151"/>
      <c r="AD138" s="151"/>
      <c r="AE138" s="151"/>
      <c r="AF138" s="151"/>
      <c r="AG138" s="151" t="s">
        <v>156</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87" t="s">
        <v>186</v>
      </c>
      <c r="D139" s="161"/>
      <c r="E139" s="162"/>
      <c r="F139" s="160"/>
      <c r="G139" s="160"/>
      <c r="H139" s="160"/>
      <c r="I139" s="160"/>
      <c r="J139" s="160"/>
      <c r="K139" s="160"/>
      <c r="L139" s="160"/>
      <c r="M139" s="160"/>
      <c r="N139" s="160"/>
      <c r="O139" s="160"/>
      <c r="P139" s="160"/>
      <c r="Q139" s="160"/>
      <c r="R139" s="160"/>
      <c r="S139" s="160"/>
      <c r="T139" s="160"/>
      <c r="U139" s="160"/>
      <c r="V139" s="160"/>
      <c r="W139" s="160"/>
      <c r="X139" s="160"/>
      <c r="Y139" s="151"/>
      <c r="Z139" s="151"/>
      <c r="AA139" s="151"/>
      <c r="AB139" s="151"/>
      <c r="AC139" s="151"/>
      <c r="AD139" s="151"/>
      <c r="AE139" s="151"/>
      <c r="AF139" s="151"/>
      <c r="AG139" s="151" t="s">
        <v>156</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87" t="s">
        <v>214</v>
      </c>
      <c r="D140" s="161"/>
      <c r="E140" s="162">
        <f>PRODUCT(1684,0.5,0.5)</f>
        <v>421</v>
      </c>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156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87" t="s">
        <v>188</v>
      </c>
      <c r="D141" s="161"/>
      <c r="E141" s="162">
        <f>PRODUCT(721,0.5,0.5)</f>
        <v>180.25</v>
      </c>
      <c r="F141" s="160"/>
      <c r="G141" s="160"/>
      <c r="H141" s="160"/>
      <c r="I141" s="160"/>
      <c r="J141" s="160"/>
      <c r="K141" s="160"/>
      <c r="L141" s="160"/>
      <c r="M141" s="160"/>
      <c r="N141" s="160"/>
      <c r="O141" s="160"/>
      <c r="P141" s="160"/>
      <c r="Q141" s="160"/>
      <c r="R141" s="160"/>
      <c r="S141" s="160"/>
      <c r="T141" s="160"/>
      <c r="U141" s="160"/>
      <c r="V141" s="160"/>
      <c r="W141" s="160"/>
      <c r="X141" s="160"/>
      <c r="Y141" s="151"/>
      <c r="Z141" s="151"/>
      <c r="AA141" s="151"/>
      <c r="AB141" s="151"/>
      <c r="AC141" s="151"/>
      <c r="AD141" s="151"/>
      <c r="AE141" s="151"/>
      <c r="AF141" s="151"/>
      <c r="AG141" s="151" t="s">
        <v>156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87" t="s">
        <v>189</v>
      </c>
      <c r="D142" s="161"/>
      <c r="E142" s="162">
        <f>PRODUCT(407,0.5,0.5)</f>
        <v>101.75</v>
      </c>
      <c r="F142" s="160"/>
      <c r="G142" s="160"/>
      <c r="H142" s="160"/>
      <c r="I142" s="160"/>
      <c r="J142" s="160"/>
      <c r="K142" s="160"/>
      <c r="L142" s="160"/>
      <c r="M142" s="160"/>
      <c r="N142" s="160"/>
      <c r="O142" s="160"/>
      <c r="P142" s="160"/>
      <c r="Q142" s="160"/>
      <c r="R142" s="160"/>
      <c r="S142" s="160"/>
      <c r="T142" s="160"/>
      <c r="U142" s="160"/>
      <c r="V142" s="160"/>
      <c r="W142" s="160"/>
      <c r="X142" s="160"/>
      <c r="Y142" s="151"/>
      <c r="Z142" s="151"/>
      <c r="AA142" s="151"/>
      <c r="AB142" s="151"/>
      <c r="AC142" s="151"/>
      <c r="AD142" s="151"/>
      <c r="AE142" s="151"/>
      <c r="AF142" s="151"/>
      <c r="AG142" s="151" t="s">
        <v>156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87" t="s">
        <v>190</v>
      </c>
      <c r="D143" s="161"/>
      <c r="E143" s="162">
        <f>PRODUCT(928,0.5,0.5)</f>
        <v>232</v>
      </c>
      <c r="F143" s="160"/>
      <c r="G143" s="160"/>
      <c r="H143" s="160"/>
      <c r="I143" s="160"/>
      <c r="J143" s="160"/>
      <c r="K143" s="160"/>
      <c r="L143" s="160"/>
      <c r="M143" s="160"/>
      <c r="N143" s="160"/>
      <c r="O143" s="160"/>
      <c r="P143" s="160"/>
      <c r="Q143" s="160"/>
      <c r="R143" s="160"/>
      <c r="S143" s="160"/>
      <c r="T143" s="160"/>
      <c r="U143" s="160"/>
      <c r="V143" s="160"/>
      <c r="W143" s="160"/>
      <c r="X143" s="160"/>
      <c r="Y143" s="151"/>
      <c r="Z143" s="151"/>
      <c r="AA143" s="151"/>
      <c r="AB143" s="151"/>
      <c r="AC143" s="151"/>
      <c r="AD143" s="151"/>
      <c r="AE143" s="151"/>
      <c r="AF143" s="151"/>
      <c r="AG143" s="151" t="s">
        <v>156</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87" t="s">
        <v>191</v>
      </c>
      <c r="D144" s="161"/>
      <c r="E144" s="162">
        <f>PRODUCT(185,0.5,0.5)</f>
        <v>46.25</v>
      </c>
      <c r="F144" s="160"/>
      <c r="G144" s="160"/>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156</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87" t="s">
        <v>160</v>
      </c>
      <c r="D145" s="161"/>
      <c r="E145" s="162"/>
      <c r="F145" s="160"/>
      <c r="G145" s="160"/>
      <c r="H145" s="160"/>
      <c r="I145" s="160"/>
      <c r="J145" s="160"/>
      <c r="K145" s="160"/>
      <c r="L145" s="160"/>
      <c r="M145" s="160"/>
      <c r="N145" s="160"/>
      <c r="O145" s="160"/>
      <c r="P145" s="160"/>
      <c r="Q145" s="160"/>
      <c r="R145" s="160"/>
      <c r="S145" s="160"/>
      <c r="T145" s="160"/>
      <c r="U145" s="160"/>
      <c r="V145" s="160"/>
      <c r="W145" s="160"/>
      <c r="X145" s="160"/>
      <c r="Y145" s="151"/>
      <c r="Z145" s="151"/>
      <c r="AA145" s="151"/>
      <c r="AB145" s="151"/>
      <c r="AC145" s="151"/>
      <c r="AD145" s="151"/>
      <c r="AE145" s="151"/>
      <c r="AF145" s="151"/>
      <c r="AG145" s="151" t="s">
        <v>156</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87" t="s">
        <v>215</v>
      </c>
      <c r="D146" s="161"/>
      <c r="E146" s="162">
        <f>PRODUCT((127+199),0.1,0.5)</f>
        <v>16.3</v>
      </c>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156</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87" t="s">
        <v>160</v>
      </c>
      <c r="D147" s="161"/>
      <c r="E147" s="162"/>
      <c r="F147" s="160"/>
      <c r="G147" s="160"/>
      <c r="H147" s="160"/>
      <c r="I147" s="160"/>
      <c r="J147" s="160"/>
      <c r="K147" s="160"/>
      <c r="L147" s="160"/>
      <c r="M147" s="160"/>
      <c r="N147" s="160"/>
      <c r="O147" s="160"/>
      <c r="P147" s="160"/>
      <c r="Q147" s="160"/>
      <c r="R147" s="160"/>
      <c r="S147" s="160"/>
      <c r="T147" s="160"/>
      <c r="U147" s="160"/>
      <c r="V147" s="160"/>
      <c r="W147" s="160"/>
      <c r="X147" s="160"/>
      <c r="Y147" s="151"/>
      <c r="Z147" s="151"/>
      <c r="AA147" s="151"/>
      <c r="AB147" s="151"/>
      <c r="AC147" s="151"/>
      <c r="AD147" s="151"/>
      <c r="AE147" s="151"/>
      <c r="AF147" s="151"/>
      <c r="AG147" s="151" t="s">
        <v>156</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87" t="s">
        <v>193</v>
      </c>
      <c r="D148" s="161"/>
      <c r="E148" s="162"/>
      <c r="F148" s="160"/>
      <c r="G148" s="160"/>
      <c r="H148" s="160"/>
      <c r="I148" s="160"/>
      <c r="J148" s="160"/>
      <c r="K148" s="160"/>
      <c r="L148" s="160"/>
      <c r="M148" s="160"/>
      <c r="N148" s="160"/>
      <c r="O148" s="160"/>
      <c r="P148" s="160"/>
      <c r="Q148" s="160"/>
      <c r="R148" s="160"/>
      <c r="S148" s="160"/>
      <c r="T148" s="160"/>
      <c r="U148" s="160"/>
      <c r="V148" s="160"/>
      <c r="W148" s="160"/>
      <c r="X148" s="160"/>
      <c r="Y148" s="151"/>
      <c r="Z148" s="151"/>
      <c r="AA148" s="151"/>
      <c r="AB148" s="151"/>
      <c r="AC148" s="151"/>
      <c r="AD148" s="151"/>
      <c r="AE148" s="151"/>
      <c r="AF148" s="151"/>
      <c r="AG148" s="151" t="s">
        <v>156</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87" t="s">
        <v>216</v>
      </c>
      <c r="D149" s="161"/>
      <c r="E149" s="162">
        <f>PRODUCT((16+8.5+32.4),0.1,0.5)</f>
        <v>2.8450000000000002</v>
      </c>
      <c r="F149" s="160"/>
      <c r="G149" s="1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156</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87" t="s">
        <v>160</v>
      </c>
      <c r="D150" s="161"/>
      <c r="E150" s="162"/>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156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87" t="s">
        <v>195</v>
      </c>
      <c r="D151" s="161"/>
      <c r="E151" s="162"/>
      <c r="F151" s="160"/>
      <c r="G151" s="160"/>
      <c r="H151" s="160"/>
      <c r="I151" s="160"/>
      <c r="J151" s="160"/>
      <c r="K151" s="160"/>
      <c r="L151" s="160"/>
      <c r="M151" s="160"/>
      <c r="N151" s="160"/>
      <c r="O151" s="160"/>
      <c r="P151" s="160"/>
      <c r="Q151" s="160"/>
      <c r="R151" s="160"/>
      <c r="S151" s="160"/>
      <c r="T151" s="160"/>
      <c r="U151" s="160"/>
      <c r="V151" s="160"/>
      <c r="W151" s="160"/>
      <c r="X151" s="160"/>
      <c r="Y151" s="151"/>
      <c r="Z151" s="151"/>
      <c r="AA151" s="151"/>
      <c r="AB151" s="151"/>
      <c r="AC151" s="151"/>
      <c r="AD151" s="151"/>
      <c r="AE151" s="151"/>
      <c r="AF151" s="151"/>
      <c r="AG151" s="151" t="s">
        <v>156</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87" t="s">
        <v>217</v>
      </c>
      <c r="D152" s="161"/>
      <c r="E152" s="162">
        <f>PRODUCT((357+17.5+17+403.5),0.1,0.5)</f>
        <v>39.75</v>
      </c>
      <c r="F152" s="160"/>
      <c r="G152" s="160"/>
      <c r="H152" s="160"/>
      <c r="I152" s="160"/>
      <c r="J152" s="160"/>
      <c r="K152" s="160"/>
      <c r="L152" s="160"/>
      <c r="M152" s="160"/>
      <c r="N152" s="160"/>
      <c r="O152" s="160"/>
      <c r="P152" s="160"/>
      <c r="Q152" s="160"/>
      <c r="R152" s="160"/>
      <c r="S152" s="160"/>
      <c r="T152" s="160"/>
      <c r="U152" s="160"/>
      <c r="V152" s="160"/>
      <c r="W152" s="160"/>
      <c r="X152" s="160"/>
      <c r="Y152" s="151"/>
      <c r="Z152" s="151"/>
      <c r="AA152" s="151"/>
      <c r="AB152" s="151"/>
      <c r="AC152" s="151"/>
      <c r="AD152" s="151"/>
      <c r="AE152" s="151"/>
      <c r="AF152" s="151"/>
      <c r="AG152" s="151" t="s">
        <v>156</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87" t="s">
        <v>160</v>
      </c>
      <c r="D153" s="161"/>
      <c r="E153" s="162"/>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156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87" t="s">
        <v>197</v>
      </c>
      <c r="D154" s="161"/>
      <c r="E154" s="162"/>
      <c r="F154" s="160"/>
      <c r="G154" s="160"/>
      <c r="H154" s="160"/>
      <c r="I154" s="160"/>
      <c r="J154" s="160"/>
      <c r="K154" s="160"/>
      <c r="L154" s="160"/>
      <c r="M154" s="160"/>
      <c r="N154" s="160"/>
      <c r="O154" s="160"/>
      <c r="P154" s="160"/>
      <c r="Q154" s="160"/>
      <c r="R154" s="160"/>
      <c r="S154" s="160"/>
      <c r="T154" s="160"/>
      <c r="U154" s="160"/>
      <c r="V154" s="160"/>
      <c r="W154" s="160"/>
      <c r="X154" s="160"/>
      <c r="Y154" s="151"/>
      <c r="Z154" s="151"/>
      <c r="AA154" s="151"/>
      <c r="AB154" s="151"/>
      <c r="AC154" s="151"/>
      <c r="AD154" s="151"/>
      <c r="AE154" s="151"/>
      <c r="AF154" s="151"/>
      <c r="AG154" s="151" t="s">
        <v>156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87" t="s">
        <v>218</v>
      </c>
      <c r="D155" s="161"/>
      <c r="E155" s="162">
        <f>PRODUCT((188.9+33.5+26+114+313+296+34.6),0.1,0.5)</f>
        <v>50.300000000000004</v>
      </c>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156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87" t="s">
        <v>199</v>
      </c>
      <c r="D156" s="161"/>
      <c r="E156" s="162"/>
      <c r="F156" s="160"/>
      <c r="G156" s="160"/>
      <c r="H156" s="160"/>
      <c r="I156" s="160"/>
      <c r="J156" s="160"/>
      <c r="K156" s="160"/>
      <c r="L156" s="160"/>
      <c r="M156" s="160"/>
      <c r="N156" s="160"/>
      <c r="O156" s="160"/>
      <c r="P156" s="160"/>
      <c r="Q156" s="160"/>
      <c r="R156" s="160"/>
      <c r="S156" s="160"/>
      <c r="T156" s="160"/>
      <c r="U156" s="160"/>
      <c r="V156" s="160"/>
      <c r="W156" s="160"/>
      <c r="X156" s="160"/>
      <c r="Y156" s="151"/>
      <c r="Z156" s="151"/>
      <c r="AA156" s="151"/>
      <c r="AB156" s="151"/>
      <c r="AC156" s="151"/>
      <c r="AD156" s="151"/>
      <c r="AE156" s="151"/>
      <c r="AF156" s="151"/>
      <c r="AG156" s="151" t="s">
        <v>156</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87" t="s">
        <v>219</v>
      </c>
      <c r="D157" s="161"/>
      <c r="E157" s="162">
        <f>PRODUCT(5.5,5,6,0.1,0.5)</f>
        <v>8.25</v>
      </c>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156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87" t="s">
        <v>201</v>
      </c>
      <c r="D158" s="161"/>
      <c r="E158" s="162"/>
      <c r="F158" s="160"/>
      <c r="G158" s="160"/>
      <c r="H158" s="160"/>
      <c r="I158" s="160"/>
      <c r="J158" s="160"/>
      <c r="K158" s="160"/>
      <c r="L158" s="160"/>
      <c r="M158" s="160"/>
      <c r="N158" s="160"/>
      <c r="O158" s="160"/>
      <c r="P158" s="160"/>
      <c r="Q158" s="160"/>
      <c r="R158" s="160"/>
      <c r="S158" s="160"/>
      <c r="T158" s="160"/>
      <c r="U158" s="160"/>
      <c r="V158" s="160"/>
      <c r="W158" s="160"/>
      <c r="X158" s="160"/>
      <c r="Y158" s="151"/>
      <c r="Z158" s="151"/>
      <c r="AA158" s="151"/>
      <c r="AB158" s="151"/>
      <c r="AC158" s="151"/>
      <c r="AD158" s="151"/>
      <c r="AE158" s="151"/>
      <c r="AF158" s="151"/>
      <c r="AG158" s="151" t="s">
        <v>156</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87" t="s">
        <v>220</v>
      </c>
      <c r="D159" s="161"/>
      <c r="E159" s="162">
        <f>PRODUCT(18,10,0.1,0.5)</f>
        <v>9</v>
      </c>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87" t="s">
        <v>160</v>
      </c>
      <c r="D160" s="161"/>
      <c r="E160" s="162"/>
      <c r="F160" s="160"/>
      <c r="G160" s="160"/>
      <c r="H160" s="160"/>
      <c r="I160" s="160"/>
      <c r="J160" s="160"/>
      <c r="K160" s="160"/>
      <c r="L160" s="160"/>
      <c r="M160" s="160"/>
      <c r="N160" s="160"/>
      <c r="O160" s="160"/>
      <c r="P160" s="160"/>
      <c r="Q160" s="160"/>
      <c r="R160" s="160"/>
      <c r="S160" s="160"/>
      <c r="T160" s="160"/>
      <c r="U160" s="160"/>
      <c r="V160" s="160"/>
      <c r="W160" s="160"/>
      <c r="X160" s="160"/>
      <c r="Y160" s="151"/>
      <c r="Z160" s="151"/>
      <c r="AA160" s="151"/>
      <c r="AB160" s="151"/>
      <c r="AC160" s="151"/>
      <c r="AD160" s="151"/>
      <c r="AE160" s="151"/>
      <c r="AF160" s="151"/>
      <c r="AG160" s="151" t="s">
        <v>156</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ht="22.5" outlineLevel="1" x14ac:dyDescent="0.2">
      <c r="A161" s="158"/>
      <c r="B161" s="159"/>
      <c r="C161" s="187" t="s">
        <v>221</v>
      </c>
      <c r="D161" s="161"/>
      <c r="E161" s="162">
        <f>PRODUCT((32.5+2.4+14+19.4+31.7+27.1+13.5),0.1,0.5)</f>
        <v>7.03</v>
      </c>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156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70">
        <v>12</v>
      </c>
      <c r="B162" s="171" t="s">
        <v>224</v>
      </c>
      <c r="C162" s="186" t="s">
        <v>225</v>
      </c>
      <c r="D162" s="172" t="s">
        <v>173</v>
      </c>
      <c r="E162" s="173">
        <f>SUM(E163:E194)</f>
        <v>263.14499999999998</v>
      </c>
      <c r="F162" s="174"/>
      <c r="G162" s="175">
        <f>ROUND(E162*F162,2)</f>
        <v>0</v>
      </c>
      <c r="H162" s="174"/>
      <c r="I162" s="175">
        <f>ROUND(E162*H162,2)</f>
        <v>0</v>
      </c>
      <c r="J162" s="174"/>
      <c r="K162" s="175">
        <f>ROUND(E162*J162,2)</f>
        <v>0</v>
      </c>
      <c r="L162" s="175">
        <v>21</v>
      </c>
      <c r="M162" s="175">
        <f>G162*(1+L162/100)</f>
        <v>0</v>
      </c>
      <c r="N162" s="175">
        <v>5.8900000000000003E-3</v>
      </c>
      <c r="O162" s="175">
        <f>ROUND(E162*N162,2)</f>
        <v>1.55</v>
      </c>
      <c r="P162" s="175">
        <v>0</v>
      </c>
      <c r="Q162" s="175">
        <f>ROUND(E162*P162,2)</f>
        <v>0</v>
      </c>
      <c r="R162" s="175"/>
      <c r="S162" s="175" t="s">
        <v>152</v>
      </c>
      <c r="T162" s="175" t="s">
        <v>152</v>
      </c>
      <c r="U162" s="175">
        <v>0.60899999999999999</v>
      </c>
      <c r="V162" s="175">
        <f>ROUND(E162*U162,2)</f>
        <v>160.26</v>
      </c>
      <c r="W162" s="176"/>
      <c r="X162" s="160" t="s">
        <v>153</v>
      </c>
      <c r="Y162" s="151"/>
      <c r="Z162" s="151"/>
      <c r="AA162" s="151"/>
      <c r="AB162" s="151"/>
      <c r="AC162" s="151"/>
      <c r="AD162" s="151"/>
      <c r="AE162" s="151"/>
      <c r="AF162" s="151"/>
      <c r="AG162" s="151" t="s">
        <v>154</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87" t="s">
        <v>179</v>
      </c>
      <c r="D163" s="161"/>
      <c r="E163" s="162"/>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156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87" t="s">
        <v>226</v>
      </c>
      <c r="D164" s="161"/>
      <c r="E164" s="162">
        <f>PRODUCT(1684,0.1,0.1)</f>
        <v>16.84</v>
      </c>
      <c r="F164" s="160"/>
      <c r="G164" s="160"/>
      <c r="H164" s="160"/>
      <c r="I164" s="160"/>
      <c r="J164" s="160"/>
      <c r="K164" s="160"/>
      <c r="L164" s="160"/>
      <c r="M164" s="160"/>
      <c r="N164" s="160"/>
      <c r="O164" s="160"/>
      <c r="P164" s="160"/>
      <c r="Q164" s="160"/>
      <c r="R164" s="160"/>
      <c r="S164" s="160"/>
      <c r="T164" s="160"/>
      <c r="U164" s="160"/>
      <c r="V164" s="160"/>
      <c r="W164" s="160"/>
      <c r="X164" s="160"/>
      <c r="Y164" s="151"/>
      <c r="Z164" s="151"/>
      <c r="AA164" s="151"/>
      <c r="AB164" s="151"/>
      <c r="AC164" s="151"/>
      <c r="AD164" s="151"/>
      <c r="AE164" s="151"/>
      <c r="AF164" s="151"/>
      <c r="AG164" s="151" t="s">
        <v>156</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87" t="s">
        <v>227</v>
      </c>
      <c r="D165" s="161"/>
      <c r="E165" s="162">
        <f>PRODUCT(721,0.1,0.1)</f>
        <v>7.2100000000000009</v>
      </c>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87" t="s">
        <v>228</v>
      </c>
      <c r="D166" s="161"/>
      <c r="E166" s="162">
        <f>PRODUCT(407,0.1,0.1)</f>
        <v>4.07</v>
      </c>
      <c r="F166" s="160"/>
      <c r="G166" s="160"/>
      <c r="H166" s="160"/>
      <c r="I166" s="160"/>
      <c r="J166" s="160"/>
      <c r="K166" s="160"/>
      <c r="L166" s="160"/>
      <c r="M166" s="160"/>
      <c r="N166" s="160"/>
      <c r="O166" s="160"/>
      <c r="P166" s="160"/>
      <c r="Q166" s="160"/>
      <c r="R166" s="160"/>
      <c r="S166" s="160"/>
      <c r="T166" s="160"/>
      <c r="U166" s="160"/>
      <c r="V166" s="160"/>
      <c r="W166" s="160"/>
      <c r="X166" s="160"/>
      <c r="Y166" s="151"/>
      <c r="Z166" s="151"/>
      <c r="AA166" s="151"/>
      <c r="AB166" s="151"/>
      <c r="AC166" s="151"/>
      <c r="AD166" s="151"/>
      <c r="AE166" s="151"/>
      <c r="AF166" s="151"/>
      <c r="AG166" s="151" t="s">
        <v>156</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87" t="s">
        <v>229</v>
      </c>
      <c r="D167" s="161"/>
      <c r="E167" s="162">
        <f>PRODUCT(928,0.1,0.1)</f>
        <v>9.2800000000000011</v>
      </c>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87" t="s">
        <v>230</v>
      </c>
      <c r="D168" s="161"/>
      <c r="E168" s="162">
        <f>PRODUCT(185,0.1,0.1)</f>
        <v>1.85</v>
      </c>
      <c r="F168" s="160"/>
      <c r="G168" s="160"/>
      <c r="H168" s="160"/>
      <c r="I168" s="160"/>
      <c r="J168" s="160"/>
      <c r="K168" s="160"/>
      <c r="L168" s="160"/>
      <c r="M168" s="160"/>
      <c r="N168" s="160"/>
      <c r="O168" s="160"/>
      <c r="P168" s="160"/>
      <c r="Q168" s="160"/>
      <c r="R168" s="160"/>
      <c r="S168" s="160"/>
      <c r="T168" s="160"/>
      <c r="U168" s="160"/>
      <c r="V168" s="160"/>
      <c r="W168" s="160"/>
      <c r="X168" s="160"/>
      <c r="Y168" s="151"/>
      <c r="Z168" s="151"/>
      <c r="AA168" s="151"/>
      <c r="AB168" s="151"/>
      <c r="AC168" s="151"/>
      <c r="AD168" s="151"/>
      <c r="AE168" s="151"/>
      <c r="AF168" s="151"/>
      <c r="AG168" s="151" t="s">
        <v>156</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87" t="s">
        <v>160</v>
      </c>
      <c r="D169" s="161"/>
      <c r="E169" s="162"/>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156</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87" t="s">
        <v>231</v>
      </c>
      <c r="D170" s="161"/>
      <c r="E170" s="162">
        <f>PRODUCT(95,0.1,0.1)</f>
        <v>0.95000000000000007</v>
      </c>
      <c r="F170" s="160"/>
      <c r="G170" s="160"/>
      <c r="H170" s="160"/>
      <c r="I170" s="160"/>
      <c r="J170" s="160"/>
      <c r="K170" s="160"/>
      <c r="L170" s="160"/>
      <c r="M170" s="160"/>
      <c r="N170" s="160"/>
      <c r="O170" s="160"/>
      <c r="P170" s="160"/>
      <c r="Q170" s="160"/>
      <c r="R170" s="160"/>
      <c r="S170" s="160"/>
      <c r="T170" s="160"/>
      <c r="U170" s="160"/>
      <c r="V170" s="160"/>
      <c r="W170" s="160"/>
      <c r="X170" s="160"/>
      <c r="Y170" s="151"/>
      <c r="Z170" s="151"/>
      <c r="AA170" s="151"/>
      <c r="AB170" s="151"/>
      <c r="AC170" s="151"/>
      <c r="AD170" s="151"/>
      <c r="AE170" s="151"/>
      <c r="AF170" s="151"/>
      <c r="AG170" s="151" t="s">
        <v>156</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87" t="s">
        <v>160</v>
      </c>
      <c r="D171" s="161"/>
      <c r="E171" s="162"/>
      <c r="F171" s="160"/>
      <c r="G171" s="160"/>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87" t="s">
        <v>186</v>
      </c>
      <c r="D172" s="161"/>
      <c r="E172" s="162"/>
      <c r="F172" s="160"/>
      <c r="G172" s="160"/>
      <c r="H172" s="160"/>
      <c r="I172" s="160"/>
      <c r="J172" s="160"/>
      <c r="K172" s="160"/>
      <c r="L172" s="160"/>
      <c r="M172" s="160"/>
      <c r="N172" s="160"/>
      <c r="O172" s="160"/>
      <c r="P172" s="160"/>
      <c r="Q172" s="160"/>
      <c r="R172" s="160"/>
      <c r="S172" s="160"/>
      <c r="T172" s="160"/>
      <c r="U172" s="160"/>
      <c r="V172" s="160"/>
      <c r="W172" s="160"/>
      <c r="X172" s="160"/>
      <c r="Y172" s="151"/>
      <c r="Z172" s="151"/>
      <c r="AA172" s="151"/>
      <c r="AB172" s="151"/>
      <c r="AC172" s="151"/>
      <c r="AD172" s="151"/>
      <c r="AE172" s="151"/>
      <c r="AF172" s="151"/>
      <c r="AG172" s="151" t="s">
        <v>156</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87" t="s">
        <v>232</v>
      </c>
      <c r="D173" s="161"/>
      <c r="E173" s="162">
        <f>PRODUCT(1684,0.5,0.1)</f>
        <v>84.2</v>
      </c>
      <c r="F173" s="160"/>
      <c r="G173" s="160"/>
      <c r="H173" s="160"/>
      <c r="I173" s="160"/>
      <c r="J173" s="160"/>
      <c r="K173" s="160"/>
      <c r="L173" s="160"/>
      <c r="M173" s="160"/>
      <c r="N173" s="160"/>
      <c r="O173" s="160"/>
      <c r="P173" s="160"/>
      <c r="Q173" s="160"/>
      <c r="R173" s="160"/>
      <c r="S173" s="160"/>
      <c r="T173" s="160"/>
      <c r="U173" s="160"/>
      <c r="V173" s="160"/>
      <c r="W173" s="160"/>
      <c r="X173" s="160"/>
      <c r="Y173" s="151"/>
      <c r="Z173" s="151"/>
      <c r="AA173" s="151"/>
      <c r="AB173" s="151"/>
      <c r="AC173" s="151"/>
      <c r="AD173" s="151"/>
      <c r="AE173" s="151"/>
      <c r="AF173" s="151"/>
      <c r="AG173" s="151" t="s">
        <v>156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87" t="s">
        <v>233</v>
      </c>
      <c r="D174" s="161"/>
      <c r="E174" s="162">
        <f>PRODUCT(721,0.5,0.1)</f>
        <v>36.050000000000004</v>
      </c>
      <c r="F174" s="160"/>
      <c r="G174" s="160"/>
      <c r="H174" s="160"/>
      <c r="I174" s="160"/>
      <c r="J174" s="160"/>
      <c r="K174" s="160"/>
      <c r="L174" s="160"/>
      <c r="M174" s="160"/>
      <c r="N174" s="160"/>
      <c r="O174" s="160"/>
      <c r="P174" s="160"/>
      <c r="Q174" s="160"/>
      <c r="R174" s="160"/>
      <c r="S174" s="160"/>
      <c r="T174" s="160"/>
      <c r="U174" s="160"/>
      <c r="V174" s="160"/>
      <c r="W174" s="160"/>
      <c r="X174" s="160"/>
      <c r="Y174" s="151"/>
      <c r="Z174" s="151"/>
      <c r="AA174" s="151"/>
      <c r="AB174" s="151"/>
      <c r="AC174" s="151"/>
      <c r="AD174" s="151"/>
      <c r="AE174" s="151"/>
      <c r="AF174" s="151"/>
      <c r="AG174" s="151" t="s">
        <v>156</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87" t="s">
        <v>234</v>
      </c>
      <c r="D175" s="161"/>
      <c r="E175" s="162">
        <f>PRODUCT(407,0.5,0.1)</f>
        <v>20.350000000000001</v>
      </c>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156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87" t="s">
        <v>235</v>
      </c>
      <c r="D176" s="161"/>
      <c r="E176" s="162">
        <f>PRODUCT(928,0.5,0.1)</f>
        <v>46.400000000000006</v>
      </c>
      <c r="F176" s="160"/>
      <c r="G176" s="1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156</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87" t="s">
        <v>236</v>
      </c>
      <c r="D177" s="161"/>
      <c r="E177" s="162">
        <f>PRODUCT(185,0.5,0.1)</f>
        <v>9.25</v>
      </c>
      <c r="F177" s="160"/>
      <c r="G177" s="160"/>
      <c r="H177" s="160"/>
      <c r="I177" s="160"/>
      <c r="J177" s="160"/>
      <c r="K177" s="160"/>
      <c r="L177" s="160"/>
      <c r="M177" s="160"/>
      <c r="N177" s="160"/>
      <c r="O177" s="160"/>
      <c r="P177" s="160"/>
      <c r="Q177" s="160"/>
      <c r="R177" s="160"/>
      <c r="S177" s="160"/>
      <c r="T177" s="160"/>
      <c r="U177" s="160"/>
      <c r="V177" s="160"/>
      <c r="W177" s="160"/>
      <c r="X177" s="160"/>
      <c r="Y177" s="151"/>
      <c r="Z177" s="151"/>
      <c r="AA177" s="151"/>
      <c r="AB177" s="151"/>
      <c r="AC177" s="151"/>
      <c r="AD177" s="151"/>
      <c r="AE177" s="151"/>
      <c r="AF177" s="151"/>
      <c r="AG177" s="151" t="s">
        <v>156</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87" t="s">
        <v>160</v>
      </c>
      <c r="D178" s="161"/>
      <c r="E178" s="162"/>
      <c r="F178" s="160"/>
      <c r="G178" s="160"/>
      <c r="H178" s="160"/>
      <c r="I178" s="160"/>
      <c r="J178" s="160"/>
      <c r="K178" s="160"/>
      <c r="L178" s="160"/>
      <c r="M178" s="160"/>
      <c r="N178" s="160"/>
      <c r="O178" s="160"/>
      <c r="P178" s="160"/>
      <c r="Q178" s="160"/>
      <c r="R178" s="160"/>
      <c r="S178" s="160"/>
      <c r="T178" s="160"/>
      <c r="U178" s="160"/>
      <c r="V178" s="160"/>
      <c r="W178" s="160"/>
      <c r="X178" s="160"/>
      <c r="Y178" s="151"/>
      <c r="Z178" s="151"/>
      <c r="AA178" s="151"/>
      <c r="AB178" s="151"/>
      <c r="AC178" s="151"/>
      <c r="AD178" s="151"/>
      <c r="AE178" s="151"/>
      <c r="AF178" s="151"/>
      <c r="AG178" s="151" t="s">
        <v>156</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87" t="s">
        <v>237</v>
      </c>
      <c r="D179" s="161"/>
      <c r="E179" s="162">
        <f>PRODUCT((127+199),0.1,0.1)</f>
        <v>3.2600000000000002</v>
      </c>
      <c r="F179" s="160"/>
      <c r="G179" s="160"/>
      <c r="H179" s="160"/>
      <c r="I179" s="160"/>
      <c r="J179" s="160"/>
      <c r="K179" s="160"/>
      <c r="L179" s="160"/>
      <c r="M179" s="160"/>
      <c r="N179" s="160"/>
      <c r="O179" s="160"/>
      <c r="P179" s="160"/>
      <c r="Q179" s="160"/>
      <c r="R179" s="160"/>
      <c r="S179" s="160"/>
      <c r="T179" s="160"/>
      <c r="U179" s="160"/>
      <c r="V179" s="160"/>
      <c r="W179" s="160"/>
      <c r="X179" s="160"/>
      <c r="Y179" s="151"/>
      <c r="Z179" s="151"/>
      <c r="AA179" s="151"/>
      <c r="AB179" s="151"/>
      <c r="AC179" s="151"/>
      <c r="AD179" s="151"/>
      <c r="AE179" s="151"/>
      <c r="AF179" s="151"/>
      <c r="AG179" s="151" t="s">
        <v>156</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87" t="s">
        <v>160</v>
      </c>
      <c r="D180" s="161"/>
      <c r="E180" s="162"/>
      <c r="F180" s="160"/>
      <c r="G180" s="160"/>
      <c r="H180" s="160"/>
      <c r="I180" s="160"/>
      <c r="J180" s="160"/>
      <c r="K180" s="160"/>
      <c r="L180" s="160"/>
      <c r="M180" s="160"/>
      <c r="N180" s="160"/>
      <c r="O180" s="160"/>
      <c r="P180" s="160"/>
      <c r="Q180" s="160"/>
      <c r="R180" s="160"/>
      <c r="S180" s="160"/>
      <c r="T180" s="160"/>
      <c r="U180" s="160"/>
      <c r="V180" s="160"/>
      <c r="W180" s="160"/>
      <c r="X180" s="160"/>
      <c r="Y180" s="151"/>
      <c r="Z180" s="151"/>
      <c r="AA180" s="151"/>
      <c r="AB180" s="151"/>
      <c r="AC180" s="151"/>
      <c r="AD180" s="151"/>
      <c r="AE180" s="151"/>
      <c r="AF180" s="151"/>
      <c r="AG180" s="151" t="s">
        <v>156</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87" t="s">
        <v>193</v>
      </c>
      <c r="D181" s="161"/>
      <c r="E181" s="162"/>
      <c r="F181" s="160"/>
      <c r="G181" s="160"/>
      <c r="H181" s="160"/>
      <c r="I181" s="160"/>
      <c r="J181" s="160"/>
      <c r="K181" s="160"/>
      <c r="L181" s="160"/>
      <c r="M181" s="160"/>
      <c r="N181" s="160"/>
      <c r="O181" s="160"/>
      <c r="P181" s="160"/>
      <c r="Q181" s="160"/>
      <c r="R181" s="160"/>
      <c r="S181" s="160"/>
      <c r="T181" s="160"/>
      <c r="U181" s="160"/>
      <c r="V181" s="160"/>
      <c r="W181" s="160"/>
      <c r="X181" s="160"/>
      <c r="Y181" s="151"/>
      <c r="Z181" s="151"/>
      <c r="AA181" s="151"/>
      <c r="AB181" s="151"/>
      <c r="AC181" s="151"/>
      <c r="AD181" s="151"/>
      <c r="AE181" s="151"/>
      <c r="AF181" s="151"/>
      <c r="AG181" s="151" t="s">
        <v>156</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87" t="s">
        <v>238</v>
      </c>
      <c r="D182" s="161"/>
      <c r="E182" s="162">
        <f>PRODUCT((16+8.5+32.4),0.1,0.1)</f>
        <v>0.56900000000000006</v>
      </c>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87" t="s">
        <v>160</v>
      </c>
      <c r="D183" s="161"/>
      <c r="E183" s="162"/>
      <c r="F183" s="160"/>
      <c r="G183" s="160"/>
      <c r="H183" s="160"/>
      <c r="I183" s="160"/>
      <c r="J183" s="160"/>
      <c r="K183" s="160"/>
      <c r="L183" s="160"/>
      <c r="M183" s="160"/>
      <c r="N183" s="160"/>
      <c r="O183" s="160"/>
      <c r="P183" s="160"/>
      <c r="Q183" s="160"/>
      <c r="R183" s="160"/>
      <c r="S183" s="160"/>
      <c r="T183" s="160"/>
      <c r="U183" s="160"/>
      <c r="V183" s="160"/>
      <c r="W183" s="160"/>
      <c r="X183" s="160"/>
      <c r="Y183" s="151"/>
      <c r="Z183" s="151"/>
      <c r="AA183" s="151"/>
      <c r="AB183" s="151"/>
      <c r="AC183" s="151"/>
      <c r="AD183" s="151"/>
      <c r="AE183" s="151"/>
      <c r="AF183" s="151"/>
      <c r="AG183" s="151" t="s">
        <v>156</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87" t="s">
        <v>195</v>
      </c>
      <c r="D184" s="161"/>
      <c r="E184" s="162"/>
      <c r="F184" s="160"/>
      <c r="G184" s="160"/>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156</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87" t="s">
        <v>239</v>
      </c>
      <c r="D185" s="161"/>
      <c r="E185" s="162">
        <f>PRODUCT((357+17.5+17+403.5),0.1,0.1)</f>
        <v>7.95</v>
      </c>
      <c r="F185" s="160"/>
      <c r="G185" s="160"/>
      <c r="H185" s="160"/>
      <c r="I185" s="160"/>
      <c r="J185" s="160"/>
      <c r="K185" s="160"/>
      <c r="L185" s="160"/>
      <c r="M185" s="160"/>
      <c r="N185" s="160"/>
      <c r="O185" s="160"/>
      <c r="P185" s="160"/>
      <c r="Q185" s="160"/>
      <c r="R185" s="160"/>
      <c r="S185" s="160"/>
      <c r="T185" s="160"/>
      <c r="U185" s="160"/>
      <c r="V185" s="160"/>
      <c r="W185" s="160"/>
      <c r="X185" s="160"/>
      <c r="Y185" s="151"/>
      <c r="Z185" s="151"/>
      <c r="AA185" s="151"/>
      <c r="AB185" s="151"/>
      <c r="AC185" s="151"/>
      <c r="AD185" s="151"/>
      <c r="AE185" s="151"/>
      <c r="AF185" s="151"/>
      <c r="AG185" s="151" t="s">
        <v>156</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87" t="s">
        <v>160</v>
      </c>
      <c r="D186" s="161"/>
      <c r="E186" s="162"/>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156</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87" t="s">
        <v>197</v>
      </c>
      <c r="D187" s="161"/>
      <c r="E187" s="162"/>
      <c r="F187" s="160"/>
      <c r="G187" s="160"/>
      <c r="H187" s="160"/>
      <c r="I187" s="160"/>
      <c r="J187" s="160"/>
      <c r="K187" s="160"/>
      <c r="L187" s="160"/>
      <c r="M187" s="160"/>
      <c r="N187" s="160"/>
      <c r="O187" s="160"/>
      <c r="P187" s="160"/>
      <c r="Q187" s="160"/>
      <c r="R187" s="160"/>
      <c r="S187" s="160"/>
      <c r="T187" s="160"/>
      <c r="U187" s="160"/>
      <c r="V187" s="160"/>
      <c r="W187" s="160"/>
      <c r="X187" s="160"/>
      <c r="Y187" s="151"/>
      <c r="Z187" s="151"/>
      <c r="AA187" s="151"/>
      <c r="AB187" s="151"/>
      <c r="AC187" s="151"/>
      <c r="AD187" s="151"/>
      <c r="AE187" s="151"/>
      <c r="AF187" s="151"/>
      <c r="AG187" s="151" t="s">
        <v>156</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87" t="s">
        <v>240</v>
      </c>
      <c r="D188" s="161"/>
      <c r="E188" s="162">
        <f>PRODUCT((188.9+33.5+26+114+313+296+34.6),0.1,0.1)</f>
        <v>10.060000000000002</v>
      </c>
      <c r="F188" s="160"/>
      <c r="G188" s="160"/>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156</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87" t="s">
        <v>199</v>
      </c>
      <c r="D189" s="161"/>
      <c r="E189" s="162"/>
      <c r="F189" s="160"/>
      <c r="G189" s="160"/>
      <c r="H189" s="160"/>
      <c r="I189" s="160"/>
      <c r="J189" s="160"/>
      <c r="K189" s="160"/>
      <c r="L189" s="160"/>
      <c r="M189" s="160"/>
      <c r="N189" s="160"/>
      <c r="O189" s="160"/>
      <c r="P189" s="160"/>
      <c r="Q189" s="160"/>
      <c r="R189" s="160"/>
      <c r="S189" s="160"/>
      <c r="T189" s="160"/>
      <c r="U189" s="160"/>
      <c r="V189" s="160"/>
      <c r="W189" s="160"/>
      <c r="X189" s="160"/>
      <c r="Y189" s="151"/>
      <c r="Z189" s="151"/>
      <c r="AA189" s="151"/>
      <c r="AB189" s="151"/>
      <c r="AC189" s="151"/>
      <c r="AD189" s="151"/>
      <c r="AE189" s="151"/>
      <c r="AF189" s="151"/>
      <c r="AG189" s="151" t="s">
        <v>156</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87" t="s">
        <v>241</v>
      </c>
      <c r="D190" s="161"/>
      <c r="E190" s="162">
        <f>PRODUCT(5.5,5,6,0.1,0.1)</f>
        <v>1.6500000000000001</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156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87" t="s">
        <v>201</v>
      </c>
      <c r="D191" s="161"/>
      <c r="E191" s="162"/>
      <c r="F191" s="160"/>
      <c r="G191" s="160"/>
      <c r="H191" s="160"/>
      <c r="I191" s="160"/>
      <c r="J191" s="160"/>
      <c r="K191" s="160"/>
      <c r="L191" s="160"/>
      <c r="M191" s="160"/>
      <c r="N191" s="160"/>
      <c r="O191" s="160"/>
      <c r="P191" s="160"/>
      <c r="Q191" s="160"/>
      <c r="R191" s="160"/>
      <c r="S191" s="160"/>
      <c r="T191" s="160"/>
      <c r="U191" s="160"/>
      <c r="V191" s="160"/>
      <c r="W191" s="160"/>
      <c r="X191" s="160"/>
      <c r="Y191" s="151"/>
      <c r="Z191" s="151"/>
      <c r="AA191" s="151"/>
      <c r="AB191" s="151"/>
      <c r="AC191" s="151"/>
      <c r="AD191" s="151"/>
      <c r="AE191" s="151"/>
      <c r="AF191" s="151"/>
      <c r="AG191" s="151" t="s">
        <v>156</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87" t="s">
        <v>242</v>
      </c>
      <c r="D192" s="161"/>
      <c r="E192" s="162">
        <f>PRODUCT(18,10,0.1,0.1)</f>
        <v>1.8</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87" t="s">
        <v>160</v>
      </c>
      <c r="D193" s="161"/>
      <c r="E193" s="162"/>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156</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ht="22.5" outlineLevel="1" x14ac:dyDescent="0.2">
      <c r="A194" s="158"/>
      <c r="B194" s="159"/>
      <c r="C194" s="187" t="s">
        <v>243</v>
      </c>
      <c r="D194" s="161"/>
      <c r="E194" s="162">
        <f>PRODUCT((32.5+2.4+14+19.4+31.7+27.1+13.5),0.1,0.1)</f>
        <v>1.4060000000000001</v>
      </c>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156</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0">
        <v>13</v>
      </c>
      <c r="B195" s="171" t="s">
        <v>244</v>
      </c>
      <c r="C195" s="186" t="s">
        <v>245</v>
      </c>
      <c r="D195" s="172" t="s">
        <v>173</v>
      </c>
      <c r="E195" s="173">
        <v>998.8</v>
      </c>
      <c r="F195" s="174"/>
      <c r="G195" s="175">
        <f>ROUND(E195*F195,2)</f>
        <v>0</v>
      </c>
      <c r="H195" s="174"/>
      <c r="I195" s="175">
        <f>ROUND(E195*H195,2)</f>
        <v>0</v>
      </c>
      <c r="J195" s="174"/>
      <c r="K195" s="175">
        <f>ROUND(E195*J195,2)</f>
        <v>0</v>
      </c>
      <c r="L195" s="175">
        <v>21</v>
      </c>
      <c r="M195" s="175">
        <f>G195*(1+L195/100)</f>
        <v>0</v>
      </c>
      <c r="N195" s="175">
        <v>0</v>
      </c>
      <c r="O195" s="175">
        <f>ROUND(E195*N195,2)</f>
        <v>0</v>
      </c>
      <c r="P195" s="175">
        <v>0</v>
      </c>
      <c r="Q195" s="175">
        <f>ROUND(E195*P195,2)</f>
        <v>0</v>
      </c>
      <c r="R195" s="175"/>
      <c r="S195" s="175" t="s">
        <v>152</v>
      </c>
      <c r="T195" s="175" t="s">
        <v>152</v>
      </c>
      <c r="U195" s="175">
        <v>5.2999999999999999E-2</v>
      </c>
      <c r="V195" s="175">
        <f>ROUND(E195*U195,2)</f>
        <v>52.94</v>
      </c>
      <c r="W195" s="176"/>
      <c r="X195" s="160" t="s">
        <v>153</v>
      </c>
      <c r="Y195" s="151"/>
      <c r="Z195" s="151"/>
      <c r="AA195" s="151"/>
      <c r="AB195" s="151"/>
      <c r="AC195" s="151"/>
      <c r="AD195" s="151"/>
      <c r="AE195" s="151"/>
      <c r="AF195" s="151"/>
      <c r="AG195" s="151" t="s">
        <v>154</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87" t="s">
        <v>246</v>
      </c>
      <c r="D196" s="161"/>
      <c r="E196" s="162">
        <v>998.8</v>
      </c>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156</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ht="22.5" outlineLevel="1" x14ac:dyDescent="0.2">
      <c r="A197" s="170">
        <v>14</v>
      </c>
      <c r="B197" s="171" t="s">
        <v>247</v>
      </c>
      <c r="C197" s="186" t="s">
        <v>248</v>
      </c>
      <c r="D197" s="172" t="s">
        <v>173</v>
      </c>
      <c r="E197" s="173">
        <v>469.35199999999998</v>
      </c>
      <c r="F197" s="174"/>
      <c r="G197" s="175">
        <f>ROUND(E197*F197,2)</f>
        <v>0</v>
      </c>
      <c r="H197" s="174"/>
      <c r="I197" s="175">
        <f>ROUND(E197*H197,2)</f>
        <v>0</v>
      </c>
      <c r="J197" s="174"/>
      <c r="K197" s="175">
        <f>ROUND(E197*J197,2)</f>
        <v>0</v>
      </c>
      <c r="L197" s="175">
        <v>21</v>
      </c>
      <c r="M197" s="175">
        <f>G197*(1+L197/100)</f>
        <v>0</v>
      </c>
      <c r="N197" s="175">
        <v>0</v>
      </c>
      <c r="O197" s="175">
        <f>ROUND(E197*N197,2)</f>
        <v>0</v>
      </c>
      <c r="P197" s="175">
        <v>0</v>
      </c>
      <c r="Q197" s="175">
        <f>ROUND(E197*P197,2)</f>
        <v>0</v>
      </c>
      <c r="R197" s="175"/>
      <c r="S197" s="175" t="s">
        <v>152</v>
      </c>
      <c r="T197" s="175" t="s">
        <v>152</v>
      </c>
      <c r="U197" s="175">
        <v>0.37</v>
      </c>
      <c r="V197" s="175">
        <f>ROUND(E197*U197,2)</f>
        <v>173.66</v>
      </c>
      <c r="W197" s="176"/>
      <c r="X197" s="160" t="s">
        <v>153</v>
      </c>
      <c r="Y197" s="151"/>
      <c r="Z197" s="151"/>
      <c r="AA197" s="151"/>
      <c r="AB197" s="151"/>
      <c r="AC197" s="151"/>
      <c r="AD197" s="151"/>
      <c r="AE197" s="151"/>
      <c r="AF197" s="151"/>
      <c r="AG197" s="151" t="s">
        <v>154</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87" t="s">
        <v>249</v>
      </c>
      <c r="D198" s="161"/>
      <c r="E198" s="162">
        <v>191.04</v>
      </c>
      <c r="F198" s="160"/>
      <c r="G198" s="1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156</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87" t="s">
        <v>160</v>
      </c>
      <c r="D199" s="161"/>
      <c r="E199" s="162"/>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156</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87" t="s">
        <v>250</v>
      </c>
      <c r="D200" s="161"/>
      <c r="E200" s="162"/>
      <c r="F200" s="160"/>
      <c r="G200" s="160"/>
      <c r="H200" s="160"/>
      <c r="I200" s="160"/>
      <c r="J200" s="160"/>
      <c r="K200" s="160"/>
      <c r="L200" s="160"/>
      <c r="M200" s="160"/>
      <c r="N200" s="160"/>
      <c r="O200" s="160"/>
      <c r="P200" s="160"/>
      <c r="Q200" s="160"/>
      <c r="R200" s="160"/>
      <c r="S200" s="160"/>
      <c r="T200" s="160"/>
      <c r="U200" s="160"/>
      <c r="V200" s="160"/>
      <c r="W200" s="160"/>
      <c r="X200" s="160"/>
      <c r="Y200" s="151"/>
      <c r="Z200" s="151"/>
      <c r="AA200" s="151"/>
      <c r="AB200" s="151"/>
      <c r="AC200" s="151"/>
      <c r="AD200" s="151"/>
      <c r="AE200" s="151"/>
      <c r="AF200" s="151"/>
      <c r="AG200" s="151" t="s">
        <v>156</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87" t="s">
        <v>251</v>
      </c>
      <c r="D201" s="161"/>
      <c r="E201" s="162">
        <v>278.31200000000001</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156</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0">
        <v>15</v>
      </c>
      <c r="B202" s="171" t="s">
        <v>252</v>
      </c>
      <c r="C202" s="186" t="s">
        <v>253</v>
      </c>
      <c r="D202" s="172" t="s">
        <v>173</v>
      </c>
      <c r="E202" s="173">
        <v>469.35199999999998</v>
      </c>
      <c r="F202" s="174"/>
      <c r="G202" s="175">
        <f>ROUND(E202*F202,2)</f>
        <v>0</v>
      </c>
      <c r="H202" s="174"/>
      <c r="I202" s="175">
        <f>ROUND(E202*H202,2)</f>
        <v>0</v>
      </c>
      <c r="J202" s="174"/>
      <c r="K202" s="175">
        <f>ROUND(E202*J202,2)</f>
        <v>0</v>
      </c>
      <c r="L202" s="175">
        <v>21</v>
      </c>
      <c r="M202" s="175">
        <f>G202*(1+L202/100)</f>
        <v>0</v>
      </c>
      <c r="N202" s="175">
        <v>0</v>
      </c>
      <c r="O202" s="175">
        <f>ROUND(E202*N202,2)</f>
        <v>0</v>
      </c>
      <c r="P202" s="175">
        <v>0</v>
      </c>
      <c r="Q202" s="175">
        <f>ROUND(E202*P202,2)</f>
        <v>0</v>
      </c>
      <c r="R202" s="175"/>
      <c r="S202" s="175" t="s">
        <v>152</v>
      </c>
      <c r="T202" s="175" t="s">
        <v>152</v>
      </c>
      <c r="U202" s="175">
        <v>0.60029999999999994</v>
      </c>
      <c r="V202" s="175">
        <f>ROUND(E202*U202,2)</f>
        <v>281.75</v>
      </c>
      <c r="W202" s="176"/>
      <c r="X202" s="160" t="s">
        <v>153</v>
      </c>
      <c r="Y202" s="151"/>
      <c r="Z202" s="151"/>
      <c r="AA202" s="151"/>
      <c r="AB202" s="151"/>
      <c r="AC202" s="151"/>
      <c r="AD202" s="151"/>
      <c r="AE202" s="151"/>
      <c r="AF202" s="151"/>
      <c r="AG202" s="151" t="s">
        <v>154</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87" t="s">
        <v>249</v>
      </c>
      <c r="D203" s="161"/>
      <c r="E203" s="162">
        <v>191.04</v>
      </c>
      <c r="F203" s="160"/>
      <c r="G203" s="160"/>
      <c r="H203" s="160"/>
      <c r="I203" s="160"/>
      <c r="J203" s="160"/>
      <c r="K203" s="160"/>
      <c r="L203" s="160"/>
      <c r="M203" s="160"/>
      <c r="N203" s="160"/>
      <c r="O203" s="160"/>
      <c r="P203" s="160"/>
      <c r="Q203" s="160"/>
      <c r="R203" s="160"/>
      <c r="S203" s="160"/>
      <c r="T203" s="160"/>
      <c r="U203" s="160"/>
      <c r="V203" s="160"/>
      <c r="W203" s="160"/>
      <c r="X203" s="160"/>
      <c r="Y203" s="151"/>
      <c r="Z203" s="151"/>
      <c r="AA203" s="151"/>
      <c r="AB203" s="151"/>
      <c r="AC203" s="151"/>
      <c r="AD203" s="151"/>
      <c r="AE203" s="151"/>
      <c r="AF203" s="151"/>
      <c r="AG203" s="151" t="s">
        <v>156</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87" t="s">
        <v>160</v>
      </c>
      <c r="D204" s="161"/>
      <c r="E204" s="162"/>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156</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87" t="s">
        <v>250</v>
      </c>
      <c r="D205" s="161"/>
      <c r="E205" s="162"/>
      <c r="F205" s="160"/>
      <c r="G205" s="160"/>
      <c r="H205" s="160"/>
      <c r="I205" s="160"/>
      <c r="J205" s="160"/>
      <c r="K205" s="160"/>
      <c r="L205" s="160"/>
      <c r="M205" s="160"/>
      <c r="N205" s="160"/>
      <c r="O205" s="160"/>
      <c r="P205" s="160"/>
      <c r="Q205" s="160"/>
      <c r="R205" s="160"/>
      <c r="S205" s="160"/>
      <c r="T205" s="160"/>
      <c r="U205" s="160"/>
      <c r="V205" s="160"/>
      <c r="W205" s="160"/>
      <c r="X205" s="160"/>
      <c r="Y205" s="151"/>
      <c r="Z205" s="151"/>
      <c r="AA205" s="151"/>
      <c r="AB205" s="151"/>
      <c r="AC205" s="151"/>
      <c r="AD205" s="151"/>
      <c r="AE205" s="151"/>
      <c r="AF205" s="151"/>
      <c r="AG205" s="151" t="s">
        <v>156</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87" t="s">
        <v>251</v>
      </c>
      <c r="D206" s="161"/>
      <c r="E206" s="162">
        <v>278.31200000000001</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156</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0">
        <v>16</v>
      </c>
      <c r="B207" s="171" t="s">
        <v>254</v>
      </c>
      <c r="C207" s="186" t="s">
        <v>255</v>
      </c>
      <c r="D207" s="172" t="s">
        <v>173</v>
      </c>
      <c r="E207" s="173">
        <v>117.33799999999999</v>
      </c>
      <c r="F207" s="174"/>
      <c r="G207" s="175">
        <f>ROUND(E207*F207,2)</f>
        <v>0</v>
      </c>
      <c r="H207" s="174"/>
      <c r="I207" s="175">
        <f>ROUND(E207*H207,2)</f>
        <v>0</v>
      </c>
      <c r="J207" s="174"/>
      <c r="K207" s="175">
        <f>ROUND(E207*J207,2)</f>
        <v>0</v>
      </c>
      <c r="L207" s="175">
        <v>21</v>
      </c>
      <c r="M207" s="175">
        <f>G207*(1+L207/100)</f>
        <v>0</v>
      </c>
      <c r="N207" s="175">
        <v>0</v>
      </c>
      <c r="O207" s="175">
        <f>ROUND(E207*N207,2)</f>
        <v>0</v>
      </c>
      <c r="P207" s="175">
        <v>0</v>
      </c>
      <c r="Q207" s="175">
        <f>ROUND(E207*P207,2)</f>
        <v>0</v>
      </c>
      <c r="R207" s="175"/>
      <c r="S207" s="175" t="s">
        <v>152</v>
      </c>
      <c r="T207" s="175" t="s">
        <v>152</v>
      </c>
      <c r="U207" s="175">
        <v>0.53</v>
      </c>
      <c r="V207" s="175">
        <f>ROUND(E207*U207,2)</f>
        <v>62.19</v>
      </c>
      <c r="W207" s="176"/>
      <c r="X207" s="160" t="s">
        <v>153</v>
      </c>
      <c r="Y207" s="151"/>
      <c r="Z207" s="151"/>
      <c r="AA207" s="151"/>
      <c r="AB207" s="151"/>
      <c r="AC207" s="151"/>
      <c r="AD207" s="151"/>
      <c r="AE207" s="151"/>
      <c r="AF207" s="151"/>
      <c r="AG207" s="151" t="s">
        <v>154</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87" t="s">
        <v>256</v>
      </c>
      <c r="D208" s="161"/>
      <c r="E208" s="162">
        <v>47.76</v>
      </c>
      <c r="F208" s="160"/>
      <c r="G208" s="160"/>
      <c r="H208" s="160"/>
      <c r="I208" s="160"/>
      <c r="J208" s="160"/>
      <c r="K208" s="160"/>
      <c r="L208" s="160"/>
      <c r="M208" s="160"/>
      <c r="N208" s="160"/>
      <c r="O208" s="160"/>
      <c r="P208" s="160"/>
      <c r="Q208" s="160"/>
      <c r="R208" s="160"/>
      <c r="S208" s="160"/>
      <c r="T208" s="160"/>
      <c r="U208" s="160"/>
      <c r="V208" s="160"/>
      <c r="W208" s="160"/>
      <c r="X208" s="160"/>
      <c r="Y208" s="151"/>
      <c r="Z208" s="151"/>
      <c r="AA208" s="151"/>
      <c r="AB208" s="151"/>
      <c r="AC208" s="151"/>
      <c r="AD208" s="151"/>
      <c r="AE208" s="151"/>
      <c r="AF208" s="151"/>
      <c r="AG208" s="151" t="s">
        <v>156</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87" t="s">
        <v>160</v>
      </c>
      <c r="D209" s="161"/>
      <c r="E209" s="162"/>
      <c r="F209" s="160"/>
      <c r="G209" s="160"/>
      <c r="H209" s="160"/>
      <c r="I209" s="160"/>
      <c r="J209" s="160"/>
      <c r="K209" s="160"/>
      <c r="L209" s="160"/>
      <c r="M209" s="160"/>
      <c r="N209" s="160"/>
      <c r="O209" s="160"/>
      <c r="P209" s="160"/>
      <c r="Q209" s="160"/>
      <c r="R209" s="160"/>
      <c r="S209" s="160"/>
      <c r="T209" s="160"/>
      <c r="U209" s="160"/>
      <c r="V209" s="160"/>
      <c r="W209" s="160"/>
      <c r="X209" s="160"/>
      <c r="Y209" s="151"/>
      <c r="Z209" s="151"/>
      <c r="AA209" s="151"/>
      <c r="AB209" s="151"/>
      <c r="AC209" s="151"/>
      <c r="AD209" s="151"/>
      <c r="AE209" s="151"/>
      <c r="AF209" s="151"/>
      <c r="AG209" s="151" t="s">
        <v>156</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87" t="s">
        <v>250</v>
      </c>
      <c r="D210" s="161"/>
      <c r="E210" s="162"/>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156</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87" t="s">
        <v>257</v>
      </c>
      <c r="D211" s="161"/>
      <c r="E211" s="162">
        <v>69.578000000000003</v>
      </c>
      <c r="F211" s="160"/>
      <c r="G211" s="160"/>
      <c r="H211" s="160"/>
      <c r="I211" s="160"/>
      <c r="J211" s="160"/>
      <c r="K211" s="160"/>
      <c r="L211" s="160"/>
      <c r="M211" s="160"/>
      <c r="N211" s="160"/>
      <c r="O211" s="160"/>
      <c r="P211" s="160"/>
      <c r="Q211" s="160"/>
      <c r="R211" s="160"/>
      <c r="S211" s="160"/>
      <c r="T211" s="160"/>
      <c r="U211" s="160"/>
      <c r="V211" s="160"/>
      <c r="W211" s="160"/>
      <c r="X211" s="160"/>
      <c r="Y211" s="151"/>
      <c r="Z211" s="151"/>
      <c r="AA211" s="151"/>
      <c r="AB211" s="151"/>
      <c r="AC211" s="151"/>
      <c r="AD211" s="151"/>
      <c r="AE211" s="151"/>
      <c r="AF211" s="151"/>
      <c r="AG211" s="151" t="s">
        <v>156</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70">
        <v>17</v>
      </c>
      <c r="B212" s="171" t="s">
        <v>258</v>
      </c>
      <c r="C212" s="186" t="s">
        <v>259</v>
      </c>
      <c r="D212" s="172" t="s">
        <v>173</v>
      </c>
      <c r="E212" s="173">
        <v>2469.7800000000002</v>
      </c>
      <c r="F212" s="174"/>
      <c r="G212" s="175">
        <f>ROUND(E212*F212,2)</f>
        <v>0</v>
      </c>
      <c r="H212" s="174"/>
      <c r="I212" s="175">
        <f>ROUND(E212*H212,2)</f>
        <v>0</v>
      </c>
      <c r="J212" s="174"/>
      <c r="K212" s="175">
        <f>ROUND(E212*J212,2)</f>
        <v>0</v>
      </c>
      <c r="L212" s="175">
        <v>21</v>
      </c>
      <c r="M212" s="175">
        <f>G212*(1+L212/100)</f>
        <v>0</v>
      </c>
      <c r="N212" s="175">
        <v>0</v>
      </c>
      <c r="O212" s="175">
        <f>ROUND(E212*N212,2)</f>
        <v>0</v>
      </c>
      <c r="P212" s="175">
        <v>0</v>
      </c>
      <c r="Q212" s="175">
        <f>ROUND(E212*P212,2)</f>
        <v>0</v>
      </c>
      <c r="R212" s="175"/>
      <c r="S212" s="175" t="s">
        <v>152</v>
      </c>
      <c r="T212" s="175" t="s">
        <v>152</v>
      </c>
      <c r="U212" s="175">
        <v>1.0999999999999999E-2</v>
      </c>
      <c r="V212" s="175">
        <f>ROUND(E212*U212,2)</f>
        <v>27.17</v>
      </c>
      <c r="W212" s="176"/>
      <c r="X212" s="160" t="s">
        <v>153</v>
      </c>
      <c r="Y212" s="151"/>
      <c r="Z212" s="151"/>
      <c r="AA212" s="151"/>
      <c r="AB212" s="151"/>
      <c r="AC212" s="151"/>
      <c r="AD212" s="151"/>
      <c r="AE212" s="151"/>
      <c r="AF212" s="151"/>
      <c r="AG212" s="151" t="s">
        <v>154</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87" t="s">
        <v>260</v>
      </c>
      <c r="D213" s="161"/>
      <c r="E213" s="162"/>
      <c r="F213" s="160"/>
      <c r="G213" s="160"/>
      <c r="H213" s="160"/>
      <c r="I213" s="160"/>
      <c r="J213" s="160"/>
      <c r="K213" s="160"/>
      <c r="L213" s="160"/>
      <c r="M213" s="160"/>
      <c r="N213" s="160"/>
      <c r="O213" s="160"/>
      <c r="P213" s="160"/>
      <c r="Q213" s="160"/>
      <c r="R213" s="160"/>
      <c r="S213" s="160"/>
      <c r="T213" s="160"/>
      <c r="U213" s="160"/>
      <c r="V213" s="160"/>
      <c r="W213" s="160"/>
      <c r="X213" s="160"/>
      <c r="Y213" s="151"/>
      <c r="Z213" s="151"/>
      <c r="AA213" s="151"/>
      <c r="AB213" s="151"/>
      <c r="AC213" s="151"/>
      <c r="AD213" s="151"/>
      <c r="AE213" s="151"/>
      <c r="AF213" s="151"/>
      <c r="AG213" s="151" t="s">
        <v>156</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ht="22.5" outlineLevel="1" x14ac:dyDescent="0.2">
      <c r="A214" s="158"/>
      <c r="B214" s="159"/>
      <c r="C214" s="187" t="s">
        <v>261</v>
      </c>
      <c r="D214" s="161"/>
      <c r="E214" s="162">
        <v>347.89</v>
      </c>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156</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87" t="s">
        <v>262</v>
      </c>
      <c r="D215" s="161"/>
      <c r="E215" s="162">
        <v>347.89</v>
      </c>
      <c r="F215" s="160"/>
      <c r="G215" s="160"/>
      <c r="H215" s="160"/>
      <c r="I215" s="160"/>
      <c r="J215" s="160"/>
      <c r="K215" s="160"/>
      <c r="L215" s="160"/>
      <c r="M215" s="160"/>
      <c r="N215" s="160"/>
      <c r="O215" s="160"/>
      <c r="P215" s="160"/>
      <c r="Q215" s="160"/>
      <c r="R215" s="160"/>
      <c r="S215" s="160"/>
      <c r="T215" s="160"/>
      <c r="U215" s="160"/>
      <c r="V215" s="160"/>
      <c r="W215" s="160"/>
      <c r="X215" s="160"/>
      <c r="Y215" s="151"/>
      <c r="Z215" s="151"/>
      <c r="AA215" s="151"/>
      <c r="AB215" s="151"/>
      <c r="AC215" s="151"/>
      <c r="AD215" s="151"/>
      <c r="AE215" s="151"/>
      <c r="AF215" s="151"/>
      <c r="AG215" s="151" t="s">
        <v>156</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87" t="s">
        <v>160</v>
      </c>
      <c r="D216" s="161"/>
      <c r="E216" s="162"/>
      <c r="F216" s="160"/>
      <c r="G216" s="160"/>
      <c r="H216" s="160"/>
      <c r="I216" s="160"/>
      <c r="J216" s="160"/>
      <c r="K216" s="160"/>
      <c r="L216" s="160"/>
      <c r="M216" s="160"/>
      <c r="N216" s="160"/>
      <c r="O216" s="160"/>
      <c r="P216" s="160"/>
      <c r="Q216" s="160"/>
      <c r="R216" s="160"/>
      <c r="S216" s="160"/>
      <c r="T216" s="160"/>
      <c r="U216" s="160"/>
      <c r="V216" s="160"/>
      <c r="W216" s="160"/>
      <c r="X216" s="160"/>
      <c r="Y216" s="151"/>
      <c r="Z216" s="151"/>
      <c r="AA216" s="151"/>
      <c r="AB216" s="151"/>
      <c r="AC216" s="151"/>
      <c r="AD216" s="151"/>
      <c r="AE216" s="151"/>
      <c r="AF216" s="151"/>
      <c r="AG216" s="151" t="s">
        <v>156</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87" t="s">
        <v>263</v>
      </c>
      <c r="D217" s="161"/>
      <c r="E217" s="162"/>
      <c r="F217" s="160"/>
      <c r="G217" s="160"/>
      <c r="H217" s="160"/>
      <c r="I217" s="160"/>
      <c r="J217" s="160"/>
      <c r="K217" s="160"/>
      <c r="L217" s="160"/>
      <c r="M217" s="160"/>
      <c r="N217" s="160"/>
      <c r="O217" s="160"/>
      <c r="P217" s="160"/>
      <c r="Q217" s="160"/>
      <c r="R217" s="160"/>
      <c r="S217" s="160"/>
      <c r="T217" s="160"/>
      <c r="U217" s="160"/>
      <c r="V217" s="160"/>
      <c r="W217" s="160"/>
      <c r="X217" s="160"/>
      <c r="Y217" s="151"/>
      <c r="Z217" s="151"/>
      <c r="AA217" s="151"/>
      <c r="AB217" s="151"/>
      <c r="AC217" s="151"/>
      <c r="AD217" s="151"/>
      <c r="AE217" s="151"/>
      <c r="AF217" s="151"/>
      <c r="AG217" s="151" t="s">
        <v>156</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87" t="s">
        <v>264</v>
      </c>
      <c r="D218" s="161"/>
      <c r="E218" s="162">
        <v>887</v>
      </c>
      <c r="F218" s="160"/>
      <c r="G218" s="160"/>
      <c r="H218" s="160"/>
      <c r="I218" s="160"/>
      <c r="J218" s="160"/>
      <c r="K218" s="160"/>
      <c r="L218" s="160"/>
      <c r="M218" s="160"/>
      <c r="N218" s="160"/>
      <c r="O218" s="160"/>
      <c r="P218" s="160"/>
      <c r="Q218" s="160"/>
      <c r="R218" s="160"/>
      <c r="S218" s="160"/>
      <c r="T218" s="160"/>
      <c r="U218" s="160"/>
      <c r="V218" s="160"/>
      <c r="W218" s="160"/>
      <c r="X218" s="160"/>
      <c r="Y218" s="151"/>
      <c r="Z218" s="151"/>
      <c r="AA218" s="151"/>
      <c r="AB218" s="151"/>
      <c r="AC218" s="151"/>
      <c r="AD218" s="151"/>
      <c r="AE218" s="151"/>
      <c r="AF218" s="151"/>
      <c r="AG218" s="151" t="s">
        <v>156</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87" t="s">
        <v>264</v>
      </c>
      <c r="D219" s="161"/>
      <c r="E219" s="162">
        <v>887</v>
      </c>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156</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22.5" outlineLevel="1" x14ac:dyDescent="0.2">
      <c r="A220" s="170">
        <v>18</v>
      </c>
      <c r="B220" s="171" t="s">
        <v>265</v>
      </c>
      <c r="C220" s="186" t="s">
        <v>266</v>
      </c>
      <c r="D220" s="172" t="s">
        <v>173</v>
      </c>
      <c r="E220" s="173">
        <v>998.8</v>
      </c>
      <c r="F220" s="174"/>
      <c r="G220" s="175">
        <f>ROUND(E220*F220,2)</f>
        <v>0</v>
      </c>
      <c r="H220" s="174"/>
      <c r="I220" s="175">
        <f>ROUND(E220*H220,2)</f>
        <v>0</v>
      </c>
      <c r="J220" s="174"/>
      <c r="K220" s="175">
        <f>ROUND(E220*J220,2)</f>
        <v>0</v>
      </c>
      <c r="L220" s="175">
        <v>21</v>
      </c>
      <c r="M220" s="175">
        <f>G220*(1+L220/100)</f>
        <v>0</v>
      </c>
      <c r="N220" s="175">
        <v>0</v>
      </c>
      <c r="O220" s="175">
        <f>ROUND(E220*N220,2)</f>
        <v>0</v>
      </c>
      <c r="P220" s="175">
        <v>0</v>
      </c>
      <c r="Q220" s="175">
        <f>ROUND(E220*P220,2)</f>
        <v>0</v>
      </c>
      <c r="R220" s="175"/>
      <c r="S220" s="175" t="s">
        <v>152</v>
      </c>
      <c r="T220" s="175" t="s">
        <v>152</v>
      </c>
      <c r="U220" s="175">
        <v>1.0999999999999999E-2</v>
      </c>
      <c r="V220" s="175">
        <f>ROUND(E220*U220,2)</f>
        <v>10.99</v>
      </c>
      <c r="W220" s="176"/>
      <c r="X220" s="160" t="s">
        <v>153</v>
      </c>
      <c r="Y220" s="151"/>
      <c r="Z220" s="151"/>
      <c r="AA220" s="151"/>
      <c r="AB220" s="151"/>
      <c r="AC220" s="151"/>
      <c r="AD220" s="151"/>
      <c r="AE220" s="151"/>
      <c r="AF220" s="151"/>
      <c r="AG220" s="151" t="s">
        <v>154</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87" t="s">
        <v>246</v>
      </c>
      <c r="D221" s="161"/>
      <c r="E221" s="162">
        <v>998.8</v>
      </c>
      <c r="F221" s="160"/>
      <c r="G221" s="160"/>
      <c r="H221" s="160"/>
      <c r="I221" s="160"/>
      <c r="J221" s="160"/>
      <c r="K221" s="160"/>
      <c r="L221" s="160"/>
      <c r="M221" s="160"/>
      <c r="N221" s="160"/>
      <c r="O221" s="160"/>
      <c r="P221" s="160"/>
      <c r="Q221" s="160"/>
      <c r="R221" s="160"/>
      <c r="S221" s="160"/>
      <c r="T221" s="160"/>
      <c r="U221" s="160"/>
      <c r="V221" s="160"/>
      <c r="W221" s="160"/>
      <c r="X221" s="160"/>
      <c r="Y221" s="151"/>
      <c r="Z221" s="151"/>
      <c r="AA221" s="151"/>
      <c r="AB221" s="151"/>
      <c r="AC221" s="151"/>
      <c r="AD221" s="151"/>
      <c r="AE221" s="151"/>
      <c r="AF221" s="151"/>
      <c r="AG221" s="151" t="s">
        <v>156</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ht="22.5" outlineLevel="1" x14ac:dyDescent="0.2">
      <c r="A222" s="170">
        <v>19</v>
      </c>
      <c r="B222" s="171" t="s">
        <v>267</v>
      </c>
      <c r="C222" s="186" t="s">
        <v>268</v>
      </c>
      <c r="D222" s="172" t="s">
        <v>173</v>
      </c>
      <c r="E222" s="173">
        <f>SUM(E223:E265)</f>
        <v>1754.9960400000007</v>
      </c>
      <c r="F222" s="174"/>
      <c r="G222" s="175">
        <f>ROUND(E222*F222,2)</f>
        <v>0</v>
      </c>
      <c r="H222" s="174"/>
      <c r="I222" s="175">
        <f>ROUND(E222*H222,2)</f>
        <v>0</v>
      </c>
      <c r="J222" s="174"/>
      <c r="K222" s="175">
        <f>ROUND(E222*J222,2)</f>
        <v>0</v>
      </c>
      <c r="L222" s="175">
        <v>21</v>
      </c>
      <c r="M222" s="175">
        <f>G222*(1+L222/100)</f>
        <v>0</v>
      </c>
      <c r="N222" s="175">
        <v>0</v>
      </c>
      <c r="O222" s="175">
        <f>ROUND(E222*N222,2)</f>
        <v>0</v>
      </c>
      <c r="P222" s="175">
        <v>0</v>
      </c>
      <c r="Q222" s="175">
        <f>ROUND(E222*P222,2)</f>
        <v>0</v>
      </c>
      <c r="R222" s="175"/>
      <c r="S222" s="175" t="s">
        <v>152</v>
      </c>
      <c r="T222" s="175" t="s">
        <v>152</v>
      </c>
      <c r="U222" s="175">
        <v>1.0999999999999999E-2</v>
      </c>
      <c r="V222" s="175">
        <f>ROUND(E222*U222,2)</f>
        <v>19.3</v>
      </c>
      <c r="W222" s="176"/>
      <c r="X222" s="160" t="s">
        <v>153</v>
      </c>
      <c r="Y222" s="151"/>
      <c r="Z222" s="151"/>
      <c r="AA222" s="151"/>
      <c r="AB222" s="151"/>
      <c r="AC222" s="151"/>
      <c r="AD222" s="151"/>
      <c r="AE222" s="151"/>
      <c r="AF222" s="151"/>
      <c r="AG222" s="151" t="s">
        <v>154</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87" t="s">
        <v>179</v>
      </c>
      <c r="D223" s="161"/>
      <c r="E223" s="162"/>
      <c r="F223" s="160"/>
      <c r="G223" s="160"/>
      <c r="H223" s="160"/>
      <c r="I223" s="160"/>
      <c r="J223" s="160"/>
      <c r="K223" s="160"/>
      <c r="L223" s="160"/>
      <c r="M223" s="160"/>
      <c r="N223" s="160"/>
      <c r="O223" s="160"/>
      <c r="P223" s="160"/>
      <c r="Q223" s="160"/>
      <c r="R223" s="160"/>
      <c r="S223" s="160"/>
      <c r="T223" s="160"/>
      <c r="U223" s="160"/>
      <c r="V223" s="160"/>
      <c r="W223" s="160"/>
      <c r="X223" s="160"/>
      <c r="Y223" s="151"/>
      <c r="Z223" s="151"/>
      <c r="AA223" s="151"/>
      <c r="AB223" s="151"/>
      <c r="AC223" s="151"/>
      <c r="AD223" s="151"/>
      <c r="AE223" s="151"/>
      <c r="AF223" s="151"/>
      <c r="AG223" s="151" t="s">
        <v>156</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c r="B224" s="159"/>
      <c r="C224" s="187" t="s">
        <v>269</v>
      </c>
      <c r="D224" s="161"/>
      <c r="E224" s="162">
        <f>PRODUCT(1684,0.1,0.9)</f>
        <v>151.56</v>
      </c>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156</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87" t="s">
        <v>270</v>
      </c>
      <c r="D225" s="161"/>
      <c r="E225" s="162">
        <f>PRODUCT(721,0.1,0.9)</f>
        <v>64.890000000000015</v>
      </c>
      <c r="F225" s="160"/>
      <c r="G225" s="160"/>
      <c r="H225" s="160"/>
      <c r="I225" s="160"/>
      <c r="J225" s="160"/>
      <c r="K225" s="160"/>
      <c r="L225" s="160"/>
      <c r="M225" s="160"/>
      <c r="N225" s="160"/>
      <c r="O225" s="160"/>
      <c r="P225" s="160"/>
      <c r="Q225" s="160"/>
      <c r="R225" s="160"/>
      <c r="S225" s="160"/>
      <c r="T225" s="160"/>
      <c r="U225" s="160"/>
      <c r="V225" s="160"/>
      <c r="W225" s="160"/>
      <c r="X225" s="160"/>
      <c r="Y225" s="151"/>
      <c r="Z225" s="151"/>
      <c r="AA225" s="151"/>
      <c r="AB225" s="151"/>
      <c r="AC225" s="151"/>
      <c r="AD225" s="151"/>
      <c r="AE225" s="151"/>
      <c r="AF225" s="151"/>
      <c r="AG225" s="151" t="s">
        <v>156</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87" t="s">
        <v>271</v>
      </c>
      <c r="D226" s="161"/>
      <c r="E226" s="162">
        <f>PRODUCT(407,0.1,0.9)</f>
        <v>36.630000000000003</v>
      </c>
      <c r="F226" s="160"/>
      <c r="G226" s="160"/>
      <c r="H226" s="160"/>
      <c r="I226" s="160"/>
      <c r="J226" s="160"/>
      <c r="K226" s="160"/>
      <c r="L226" s="160"/>
      <c r="M226" s="160"/>
      <c r="N226" s="160"/>
      <c r="O226" s="160"/>
      <c r="P226" s="160"/>
      <c r="Q226" s="160"/>
      <c r="R226" s="160"/>
      <c r="S226" s="160"/>
      <c r="T226" s="160"/>
      <c r="U226" s="160"/>
      <c r="V226" s="160"/>
      <c r="W226" s="160"/>
      <c r="X226" s="160"/>
      <c r="Y226" s="151"/>
      <c r="Z226" s="151"/>
      <c r="AA226" s="151"/>
      <c r="AB226" s="151"/>
      <c r="AC226" s="151"/>
      <c r="AD226" s="151"/>
      <c r="AE226" s="151"/>
      <c r="AF226" s="151"/>
      <c r="AG226" s="151" t="s">
        <v>156</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87" t="s">
        <v>272</v>
      </c>
      <c r="D227" s="161"/>
      <c r="E227" s="162">
        <f>PRODUCT(928,0.1,0.9)</f>
        <v>83.52000000000001</v>
      </c>
      <c r="F227" s="160"/>
      <c r="G227" s="160"/>
      <c r="H227" s="160"/>
      <c r="I227" s="160"/>
      <c r="J227" s="160"/>
      <c r="K227" s="160"/>
      <c r="L227" s="160"/>
      <c r="M227" s="160"/>
      <c r="N227" s="160"/>
      <c r="O227" s="160"/>
      <c r="P227" s="160"/>
      <c r="Q227" s="160"/>
      <c r="R227" s="160"/>
      <c r="S227" s="160"/>
      <c r="T227" s="160"/>
      <c r="U227" s="160"/>
      <c r="V227" s="160"/>
      <c r="W227" s="160"/>
      <c r="X227" s="160"/>
      <c r="Y227" s="151"/>
      <c r="Z227" s="151"/>
      <c r="AA227" s="151"/>
      <c r="AB227" s="151"/>
      <c r="AC227" s="151"/>
      <c r="AD227" s="151"/>
      <c r="AE227" s="151"/>
      <c r="AF227" s="151"/>
      <c r="AG227" s="151" t="s">
        <v>156</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87" t="s">
        <v>273</v>
      </c>
      <c r="D228" s="161"/>
      <c r="E228" s="162">
        <f>PRODUCT(185,0.1,0.9)</f>
        <v>16.650000000000002</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156</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87" t="s">
        <v>160</v>
      </c>
      <c r="D229" s="161"/>
      <c r="E229" s="162"/>
      <c r="F229" s="160"/>
      <c r="G229" s="160"/>
      <c r="H229" s="160"/>
      <c r="I229" s="160"/>
      <c r="J229" s="160"/>
      <c r="K229" s="160"/>
      <c r="L229" s="160"/>
      <c r="M229" s="160"/>
      <c r="N229" s="160"/>
      <c r="O229" s="160"/>
      <c r="P229" s="160"/>
      <c r="Q229" s="160"/>
      <c r="R229" s="160"/>
      <c r="S229" s="160"/>
      <c r="T229" s="160"/>
      <c r="U229" s="160"/>
      <c r="V229" s="160"/>
      <c r="W229" s="160"/>
      <c r="X229" s="160"/>
      <c r="Y229" s="151"/>
      <c r="Z229" s="151"/>
      <c r="AA229" s="151"/>
      <c r="AB229" s="151"/>
      <c r="AC229" s="151"/>
      <c r="AD229" s="151"/>
      <c r="AE229" s="151"/>
      <c r="AF229" s="151"/>
      <c r="AG229" s="151" t="s">
        <v>156</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87" t="s">
        <v>274</v>
      </c>
      <c r="D230" s="161"/>
      <c r="E230" s="162">
        <f>PRODUCT(95,0.1,0.9)</f>
        <v>8.5500000000000007</v>
      </c>
      <c r="F230" s="160"/>
      <c r="G230" s="160"/>
      <c r="H230" s="160"/>
      <c r="I230" s="160"/>
      <c r="J230" s="160"/>
      <c r="K230" s="160"/>
      <c r="L230" s="160"/>
      <c r="M230" s="160"/>
      <c r="N230" s="160"/>
      <c r="O230" s="160"/>
      <c r="P230" s="160"/>
      <c r="Q230" s="160"/>
      <c r="R230" s="160"/>
      <c r="S230" s="160"/>
      <c r="T230" s="160"/>
      <c r="U230" s="160"/>
      <c r="V230" s="160"/>
      <c r="W230" s="160"/>
      <c r="X230" s="160"/>
      <c r="Y230" s="151"/>
      <c r="Z230" s="151"/>
      <c r="AA230" s="151"/>
      <c r="AB230" s="151"/>
      <c r="AC230" s="151"/>
      <c r="AD230" s="151"/>
      <c r="AE230" s="151"/>
      <c r="AF230" s="151"/>
      <c r="AG230" s="151" t="s">
        <v>156</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87" t="s">
        <v>160</v>
      </c>
      <c r="D231" s="161"/>
      <c r="E231" s="162"/>
      <c r="F231" s="160"/>
      <c r="G231" s="160"/>
      <c r="H231" s="160"/>
      <c r="I231" s="160"/>
      <c r="J231" s="160"/>
      <c r="K231" s="160"/>
      <c r="L231" s="160"/>
      <c r="M231" s="160"/>
      <c r="N231" s="160"/>
      <c r="O231" s="160"/>
      <c r="P231" s="160"/>
      <c r="Q231" s="160"/>
      <c r="R231" s="160"/>
      <c r="S231" s="160"/>
      <c r="T231" s="160"/>
      <c r="U231" s="160"/>
      <c r="V231" s="160"/>
      <c r="W231" s="160"/>
      <c r="X231" s="160"/>
      <c r="Y231" s="151"/>
      <c r="Z231" s="151"/>
      <c r="AA231" s="151"/>
      <c r="AB231" s="151"/>
      <c r="AC231" s="151"/>
      <c r="AD231" s="151"/>
      <c r="AE231" s="151"/>
      <c r="AF231" s="151"/>
      <c r="AG231" s="151" t="s">
        <v>156</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87" t="s">
        <v>186</v>
      </c>
      <c r="D232" s="161"/>
      <c r="E232" s="162"/>
      <c r="F232" s="160"/>
      <c r="G232" s="160"/>
      <c r="H232" s="160"/>
      <c r="I232" s="160"/>
      <c r="J232" s="160"/>
      <c r="K232" s="160"/>
      <c r="L232" s="160"/>
      <c r="M232" s="160"/>
      <c r="N232" s="160"/>
      <c r="O232" s="160"/>
      <c r="P232" s="160"/>
      <c r="Q232" s="160"/>
      <c r="R232" s="160"/>
      <c r="S232" s="160"/>
      <c r="T232" s="160"/>
      <c r="U232" s="160"/>
      <c r="V232" s="160"/>
      <c r="W232" s="160"/>
      <c r="X232" s="160"/>
      <c r="Y232" s="151"/>
      <c r="Z232" s="151"/>
      <c r="AA232" s="151"/>
      <c r="AB232" s="151"/>
      <c r="AC232" s="151"/>
      <c r="AD232" s="151"/>
      <c r="AE232" s="151"/>
      <c r="AF232" s="151"/>
      <c r="AG232" s="151" t="s">
        <v>156</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87" t="s">
        <v>275</v>
      </c>
      <c r="D233" s="161"/>
      <c r="E233" s="162">
        <f>PRODUCT(1684,0.5,0.9)</f>
        <v>757.80000000000007</v>
      </c>
      <c r="F233" s="160"/>
      <c r="G233" s="160"/>
      <c r="H233" s="160"/>
      <c r="I233" s="160"/>
      <c r="J233" s="160"/>
      <c r="K233" s="160"/>
      <c r="L233" s="160"/>
      <c r="M233" s="160"/>
      <c r="N233" s="160"/>
      <c r="O233" s="160"/>
      <c r="P233" s="160"/>
      <c r="Q233" s="160"/>
      <c r="R233" s="160"/>
      <c r="S233" s="160"/>
      <c r="T233" s="160"/>
      <c r="U233" s="160"/>
      <c r="V233" s="160"/>
      <c r="W233" s="160"/>
      <c r="X233" s="160"/>
      <c r="Y233" s="151"/>
      <c r="Z233" s="151"/>
      <c r="AA233" s="151"/>
      <c r="AB233" s="151"/>
      <c r="AC233" s="151"/>
      <c r="AD233" s="151"/>
      <c r="AE233" s="151"/>
      <c r="AF233" s="151"/>
      <c r="AG233" s="151" t="s">
        <v>156</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87" t="s">
        <v>276</v>
      </c>
      <c r="D234" s="161"/>
      <c r="E234" s="162">
        <f>PRODUCT(721,0.5,0.9)</f>
        <v>324.45</v>
      </c>
      <c r="F234" s="160"/>
      <c r="G234" s="160"/>
      <c r="H234" s="160"/>
      <c r="I234" s="160"/>
      <c r="J234" s="160"/>
      <c r="K234" s="160"/>
      <c r="L234" s="160"/>
      <c r="M234" s="160"/>
      <c r="N234" s="160"/>
      <c r="O234" s="160"/>
      <c r="P234" s="160"/>
      <c r="Q234" s="160"/>
      <c r="R234" s="160"/>
      <c r="S234" s="160"/>
      <c r="T234" s="160"/>
      <c r="U234" s="160"/>
      <c r="V234" s="160"/>
      <c r="W234" s="160"/>
      <c r="X234" s="160"/>
      <c r="Y234" s="151"/>
      <c r="Z234" s="151"/>
      <c r="AA234" s="151"/>
      <c r="AB234" s="151"/>
      <c r="AC234" s="151"/>
      <c r="AD234" s="151"/>
      <c r="AE234" s="151"/>
      <c r="AF234" s="151"/>
      <c r="AG234" s="151" t="s">
        <v>156</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87" t="s">
        <v>277</v>
      </c>
      <c r="D235" s="161"/>
      <c r="E235" s="162">
        <f>PRODUCT(407,0.5,0.9)</f>
        <v>183.15</v>
      </c>
      <c r="F235" s="160"/>
      <c r="G235" s="160"/>
      <c r="H235" s="160"/>
      <c r="I235" s="160"/>
      <c r="J235" s="160"/>
      <c r="K235" s="160"/>
      <c r="L235" s="160"/>
      <c r="M235" s="160"/>
      <c r="N235" s="160"/>
      <c r="O235" s="160"/>
      <c r="P235" s="160"/>
      <c r="Q235" s="160"/>
      <c r="R235" s="160"/>
      <c r="S235" s="160"/>
      <c r="T235" s="160"/>
      <c r="U235" s="160"/>
      <c r="V235" s="160"/>
      <c r="W235" s="160"/>
      <c r="X235" s="160"/>
      <c r="Y235" s="151"/>
      <c r="Z235" s="151"/>
      <c r="AA235" s="151"/>
      <c r="AB235" s="151"/>
      <c r="AC235" s="151"/>
      <c r="AD235" s="151"/>
      <c r="AE235" s="151"/>
      <c r="AF235" s="151"/>
      <c r="AG235" s="151" t="s">
        <v>156</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87" t="s">
        <v>278</v>
      </c>
      <c r="D236" s="161"/>
      <c r="E236" s="162">
        <f>PRODUCT(928,0.5,0.9)</f>
        <v>417.6</v>
      </c>
      <c r="F236" s="160"/>
      <c r="G236" s="160"/>
      <c r="H236" s="160"/>
      <c r="I236" s="160"/>
      <c r="J236" s="160"/>
      <c r="K236" s="160"/>
      <c r="L236" s="160"/>
      <c r="M236" s="160"/>
      <c r="N236" s="160"/>
      <c r="O236" s="160"/>
      <c r="P236" s="160"/>
      <c r="Q236" s="160"/>
      <c r="R236" s="160"/>
      <c r="S236" s="160"/>
      <c r="T236" s="160"/>
      <c r="U236" s="160"/>
      <c r="V236" s="160"/>
      <c r="W236" s="160"/>
      <c r="X236" s="160"/>
      <c r="Y236" s="151"/>
      <c r="Z236" s="151"/>
      <c r="AA236" s="151"/>
      <c r="AB236" s="151"/>
      <c r="AC236" s="151"/>
      <c r="AD236" s="151"/>
      <c r="AE236" s="151"/>
      <c r="AF236" s="151"/>
      <c r="AG236" s="151" t="s">
        <v>156</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87" t="s">
        <v>279</v>
      </c>
      <c r="D237" s="161"/>
      <c r="E237" s="162">
        <f>PRODUCT(185,0.5,0.9)</f>
        <v>83.25</v>
      </c>
      <c r="F237" s="160"/>
      <c r="G237" s="160"/>
      <c r="H237" s="160"/>
      <c r="I237" s="160"/>
      <c r="J237" s="160"/>
      <c r="K237" s="160"/>
      <c r="L237" s="160"/>
      <c r="M237" s="160"/>
      <c r="N237" s="160"/>
      <c r="O237" s="160"/>
      <c r="P237" s="160"/>
      <c r="Q237" s="160"/>
      <c r="R237" s="160"/>
      <c r="S237" s="160"/>
      <c r="T237" s="160"/>
      <c r="U237" s="160"/>
      <c r="V237" s="160"/>
      <c r="W237" s="160"/>
      <c r="X237" s="160"/>
      <c r="Y237" s="151"/>
      <c r="Z237" s="151"/>
      <c r="AA237" s="151"/>
      <c r="AB237" s="151"/>
      <c r="AC237" s="151"/>
      <c r="AD237" s="151"/>
      <c r="AE237" s="151"/>
      <c r="AF237" s="151"/>
      <c r="AG237" s="151" t="s">
        <v>156</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87" t="s">
        <v>160</v>
      </c>
      <c r="D238" s="161"/>
      <c r="E238" s="162"/>
      <c r="F238" s="160"/>
      <c r="G238" s="160"/>
      <c r="H238" s="160"/>
      <c r="I238" s="160"/>
      <c r="J238" s="160"/>
      <c r="K238" s="160"/>
      <c r="L238" s="160"/>
      <c r="M238" s="160"/>
      <c r="N238" s="160"/>
      <c r="O238" s="160"/>
      <c r="P238" s="160"/>
      <c r="Q238" s="160"/>
      <c r="R238" s="160"/>
      <c r="S238" s="160"/>
      <c r="T238" s="160"/>
      <c r="U238" s="160"/>
      <c r="V238" s="160"/>
      <c r="W238" s="160"/>
      <c r="X238" s="160"/>
      <c r="Y238" s="151"/>
      <c r="Z238" s="151"/>
      <c r="AA238" s="151"/>
      <c r="AB238" s="151"/>
      <c r="AC238" s="151"/>
      <c r="AD238" s="151"/>
      <c r="AE238" s="151"/>
      <c r="AF238" s="151"/>
      <c r="AG238" s="151" t="s">
        <v>156</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87" t="s">
        <v>280</v>
      </c>
      <c r="D239" s="161"/>
      <c r="E239" s="162">
        <f>PRODUCT((127+199),0.1,0.9)</f>
        <v>29.340000000000003</v>
      </c>
      <c r="F239" s="160"/>
      <c r="G239" s="160"/>
      <c r="H239" s="160"/>
      <c r="I239" s="160"/>
      <c r="J239" s="160"/>
      <c r="K239" s="160"/>
      <c r="L239" s="160"/>
      <c r="M239" s="160"/>
      <c r="N239" s="160"/>
      <c r="O239" s="160"/>
      <c r="P239" s="160"/>
      <c r="Q239" s="160"/>
      <c r="R239" s="160"/>
      <c r="S239" s="160"/>
      <c r="T239" s="160"/>
      <c r="U239" s="160"/>
      <c r="V239" s="160"/>
      <c r="W239" s="160"/>
      <c r="X239" s="160"/>
      <c r="Y239" s="151"/>
      <c r="Z239" s="151"/>
      <c r="AA239" s="151"/>
      <c r="AB239" s="151"/>
      <c r="AC239" s="151"/>
      <c r="AD239" s="151"/>
      <c r="AE239" s="151"/>
      <c r="AF239" s="151"/>
      <c r="AG239" s="151" t="s">
        <v>156</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87" t="s">
        <v>160</v>
      </c>
      <c r="D240" s="161"/>
      <c r="E240" s="162"/>
      <c r="F240" s="160"/>
      <c r="G240" s="160"/>
      <c r="H240" s="160"/>
      <c r="I240" s="160"/>
      <c r="J240" s="160"/>
      <c r="K240" s="160"/>
      <c r="L240" s="160"/>
      <c r="M240" s="160"/>
      <c r="N240" s="160"/>
      <c r="O240" s="160"/>
      <c r="P240" s="160"/>
      <c r="Q240" s="160"/>
      <c r="R240" s="160"/>
      <c r="S240" s="160"/>
      <c r="T240" s="160"/>
      <c r="U240" s="160"/>
      <c r="V240" s="160"/>
      <c r="W240" s="160"/>
      <c r="X240" s="160"/>
      <c r="Y240" s="151"/>
      <c r="Z240" s="151"/>
      <c r="AA240" s="151"/>
      <c r="AB240" s="151"/>
      <c r="AC240" s="151"/>
      <c r="AD240" s="151"/>
      <c r="AE240" s="151"/>
      <c r="AF240" s="151"/>
      <c r="AG240" s="151" t="s">
        <v>156</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87" t="s">
        <v>193</v>
      </c>
      <c r="D241" s="161"/>
      <c r="E241" s="162"/>
      <c r="F241" s="160"/>
      <c r="G241" s="160"/>
      <c r="H241" s="160"/>
      <c r="I241" s="160"/>
      <c r="J241" s="160"/>
      <c r="K241" s="160"/>
      <c r="L241" s="160"/>
      <c r="M241" s="160"/>
      <c r="N241" s="160"/>
      <c r="O241" s="160"/>
      <c r="P241" s="160"/>
      <c r="Q241" s="160"/>
      <c r="R241" s="160"/>
      <c r="S241" s="160"/>
      <c r="T241" s="160"/>
      <c r="U241" s="160"/>
      <c r="V241" s="160"/>
      <c r="W241" s="160"/>
      <c r="X241" s="160"/>
      <c r="Y241" s="151"/>
      <c r="Z241" s="151"/>
      <c r="AA241" s="151"/>
      <c r="AB241" s="151"/>
      <c r="AC241" s="151"/>
      <c r="AD241" s="151"/>
      <c r="AE241" s="151"/>
      <c r="AF241" s="151"/>
      <c r="AG241" s="151" t="s">
        <v>156</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87" t="s">
        <v>281</v>
      </c>
      <c r="D242" s="161"/>
      <c r="E242" s="162">
        <f>PRODUCT((16+8.5+32.4),0.1,0.9)</f>
        <v>5.1210000000000004</v>
      </c>
      <c r="F242" s="160"/>
      <c r="G242" s="160"/>
      <c r="H242" s="160"/>
      <c r="I242" s="160"/>
      <c r="J242" s="160"/>
      <c r="K242" s="160"/>
      <c r="L242" s="160"/>
      <c r="M242" s="160"/>
      <c r="N242" s="160"/>
      <c r="O242" s="160"/>
      <c r="P242" s="160"/>
      <c r="Q242" s="160"/>
      <c r="R242" s="160"/>
      <c r="S242" s="160"/>
      <c r="T242" s="160"/>
      <c r="U242" s="160"/>
      <c r="V242" s="160"/>
      <c r="W242" s="160"/>
      <c r="X242" s="160"/>
      <c r="Y242" s="151"/>
      <c r="Z242" s="151"/>
      <c r="AA242" s="151"/>
      <c r="AB242" s="151"/>
      <c r="AC242" s="151"/>
      <c r="AD242" s="151"/>
      <c r="AE242" s="151"/>
      <c r="AF242" s="151"/>
      <c r="AG242" s="151" t="s">
        <v>156</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87" t="s">
        <v>160</v>
      </c>
      <c r="D243" s="161"/>
      <c r="E243" s="162"/>
      <c r="F243" s="160"/>
      <c r="G243" s="160"/>
      <c r="H243" s="160"/>
      <c r="I243" s="160"/>
      <c r="J243" s="160"/>
      <c r="K243" s="160"/>
      <c r="L243" s="160"/>
      <c r="M243" s="160"/>
      <c r="N243" s="160"/>
      <c r="O243" s="160"/>
      <c r="P243" s="160"/>
      <c r="Q243" s="160"/>
      <c r="R243" s="160"/>
      <c r="S243" s="160"/>
      <c r="T243" s="160"/>
      <c r="U243" s="160"/>
      <c r="V243" s="160"/>
      <c r="W243" s="160"/>
      <c r="X243" s="160"/>
      <c r="Y243" s="151"/>
      <c r="Z243" s="151"/>
      <c r="AA243" s="151"/>
      <c r="AB243" s="151"/>
      <c r="AC243" s="151"/>
      <c r="AD243" s="151"/>
      <c r="AE243" s="151"/>
      <c r="AF243" s="151"/>
      <c r="AG243" s="151" t="s">
        <v>156</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87" t="s">
        <v>195</v>
      </c>
      <c r="D244" s="161"/>
      <c r="E244" s="162"/>
      <c r="F244" s="160"/>
      <c r="G244" s="160"/>
      <c r="H244" s="160"/>
      <c r="I244" s="160"/>
      <c r="J244" s="160"/>
      <c r="K244" s="160"/>
      <c r="L244" s="160"/>
      <c r="M244" s="160"/>
      <c r="N244" s="160"/>
      <c r="O244" s="160"/>
      <c r="P244" s="160"/>
      <c r="Q244" s="160"/>
      <c r="R244" s="160"/>
      <c r="S244" s="160"/>
      <c r="T244" s="160"/>
      <c r="U244" s="160"/>
      <c r="V244" s="160"/>
      <c r="W244" s="160"/>
      <c r="X244" s="160"/>
      <c r="Y244" s="151"/>
      <c r="Z244" s="151"/>
      <c r="AA244" s="151"/>
      <c r="AB244" s="151"/>
      <c r="AC244" s="151"/>
      <c r="AD244" s="151"/>
      <c r="AE244" s="151"/>
      <c r="AF244" s="151"/>
      <c r="AG244" s="151" t="s">
        <v>156</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87" t="s">
        <v>282</v>
      </c>
      <c r="D245" s="161"/>
      <c r="E245" s="162">
        <f>PRODUCT((357+17.5+17+403.5),0.1,0.9)</f>
        <v>71.55</v>
      </c>
      <c r="F245" s="160"/>
      <c r="G245" s="160"/>
      <c r="H245" s="160"/>
      <c r="I245" s="160"/>
      <c r="J245" s="160"/>
      <c r="K245" s="160"/>
      <c r="L245" s="160"/>
      <c r="M245" s="160"/>
      <c r="N245" s="160"/>
      <c r="O245" s="160"/>
      <c r="P245" s="160"/>
      <c r="Q245" s="160"/>
      <c r="R245" s="160"/>
      <c r="S245" s="160"/>
      <c r="T245" s="160"/>
      <c r="U245" s="160"/>
      <c r="V245" s="160"/>
      <c r="W245" s="160"/>
      <c r="X245" s="160"/>
      <c r="Y245" s="151"/>
      <c r="Z245" s="151"/>
      <c r="AA245" s="151"/>
      <c r="AB245" s="151"/>
      <c r="AC245" s="151"/>
      <c r="AD245" s="151"/>
      <c r="AE245" s="151"/>
      <c r="AF245" s="151"/>
      <c r="AG245" s="151" t="s">
        <v>156</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58"/>
      <c r="B246" s="159"/>
      <c r="C246" s="187" t="s">
        <v>160</v>
      </c>
      <c r="D246" s="161"/>
      <c r="E246" s="162"/>
      <c r="F246" s="160"/>
      <c r="G246" s="160"/>
      <c r="H246" s="160"/>
      <c r="I246" s="160"/>
      <c r="J246" s="160"/>
      <c r="K246" s="160"/>
      <c r="L246" s="160"/>
      <c r="M246" s="160"/>
      <c r="N246" s="160"/>
      <c r="O246" s="160"/>
      <c r="P246" s="160"/>
      <c r="Q246" s="160"/>
      <c r="R246" s="160"/>
      <c r="S246" s="160"/>
      <c r="T246" s="160"/>
      <c r="U246" s="160"/>
      <c r="V246" s="160"/>
      <c r="W246" s="160"/>
      <c r="X246" s="160"/>
      <c r="Y246" s="151"/>
      <c r="Z246" s="151"/>
      <c r="AA246" s="151"/>
      <c r="AB246" s="151"/>
      <c r="AC246" s="151"/>
      <c r="AD246" s="151"/>
      <c r="AE246" s="151"/>
      <c r="AF246" s="151"/>
      <c r="AG246" s="151" t="s">
        <v>156</v>
      </c>
      <c r="AH246" s="151">
        <v>0</v>
      </c>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87" t="s">
        <v>197</v>
      </c>
      <c r="D247" s="161"/>
      <c r="E247" s="162"/>
      <c r="F247" s="160"/>
      <c r="G247" s="160"/>
      <c r="H247" s="160"/>
      <c r="I247" s="160"/>
      <c r="J247" s="160"/>
      <c r="K247" s="160"/>
      <c r="L247" s="160"/>
      <c r="M247" s="160"/>
      <c r="N247" s="160"/>
      <c r="O247" s="160"/>
      <c r="P247" s="160"/>
      <c r="Q247" s="160"/>
      <c r="R247" s="160"/>
      <c r="S247" s="160"/>
      <c r="T247" s="160"/>
      <c r="U247" s="160"/>
      <c r="V247" s="160"/>
      <c r="W247" s="160"/>
      <c r="X247" s="160"/>
      <c r="Y247" s="151"/>
      <c r="Z247" s="151"/>
      <c r="AA247" s="151"/>
      <c r="AB247" s="151"/>
      <c r="AC247" s="151"/>
      <c r="AD247" s="151"/>
      <c r="AE247" s="151"/>
      <c r="AF247" s="151"/>
      <c r="AG247" s="151" t="s">
        <v>156</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58"/>
      <c r="B248" s="159"/>
      <c r="C248" s="187" t="s">
        <v>283</v>
      </c>
      <c r="D248" s="161"/>
      <c r="E248" s="162">
        <f>PRODUCT((188.9+33.5+26+114+313+296+34.6),0.1,0.9)</f>
        <v>90.54</v>
      </c>
      <c r="F248" s="160"/>
      <c r="G248" s="160"/>
      <c r="H248" s="160"/>
      <c r="I248" s="160"/>
      <c r="J248" s="160"/>
      <c r="K248" s="160"/>
      <c r="L248" s="160"/>
      <c r="M248" s="160"/>
      <c r="N248" s="160"/>
      <c r="O248" s="160"/>
      <c r="P248" s="160"/>
      <c r="Q248" s="160"/>
      <c r="R248" s="160"/>
      <c r="S248" s="160"/>
      <c r="T248" s="160"/>
      <c r="U248" s="160"/>
      <c r="V248" s="160"/>
      <c r="W248" s="160"/>
      <c r="X248" s="160"/>
      <c r="Y248" s="151"/>
      <c r="Z248" s="151"/>
      <c r="AA248" s="151"/>
      <c r="AB248" s="151"/>
      <c r="AC248" s="151"/>
      <c r="AD248" s="151"/>
      <c r="AE248" s="151"/>
      <c r="AF248" s="151"/>
      <c r="AG248" s="151" t="s">
        <v>156</v>
      </c>
      <c r="AH248" s="151">
        <v>0</v>
      </c>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87" t="s">
        <v>199</v>
      </c>
      <c r="D249" s="161"/>
      <c r="E249" s="162"/>
      <c r="F249" s="160"/>
      <c r="G249" s="160"/>
      <c r="H249" s="160"/>
      <c r="I249" s="160"/>
      <c r="J249" s="160"/>
      <c r="K249" s="160"/>
      <c r="L249" s="160"/>
      <c r="M249" s="160"/>
      <c r="N249" s="160"/>
      <c r="O249" s="160"/>
      <c r="P249" s="160"/>
      <c r="Q249" s="160"/>
      <c r="R249" s="160"/>
      <c r="S249" s="160"/>
      <c r="T249" s="160"/>
      <c r="U249" s="160"/>
      <c r="V249" s="160"/>
      <c r="W249" s="160"/>
      <c r="X249" s="160"/>
      <c r="Y249" s="151"/>
      <c r="Z249" s="151"/>
      <c r="AA249" s="151"/>
      <c r="AB249" s="151"/>
      <c r="AC249" s="151"/>
      <c r="AD249" s="151"/>
      <c r="AE249" s="151"/>
      <c r="AF249" s="151"/>
      <c r="AG249" s="151" t="s">
        <v>156</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x14ac:dyDescent="0.2">
      <c r="A250" s="158"/>
      <c r="B250" s="159"/>
      <c r="C250" s="187" t="s">
        <v>284</v>
      </c>
      <c r="D250" s="161"/>
      <c r="E250" s="162">
        <f>PRODUCT(5.5,5,6,0.1,0.9)</f>
        <v>14.85</v>
      </c>
      <c r="F250" s="160"/>
      <c r="G250" s="160"/>
      <c r="H250" s="160"/>
      <c r="I250" s="160"/>
      <c r="J250" s="160"/>
      <c r="K250" s="160"/>
      <c r="L250" s="160"/>
      <c r="M250" s="160"/>
      <c r="N250" s="160"/>
      <c r="O250" s="160"/>
      <c r="P250" s="160"/>
      <c r="Q250" s="160"/>
      <c r="R250" s="160"/>
      <c r="S250" s="160"/>
      <c r="T250" s="160"/>
      <c r="U250" s="160"/>
      <c r="V250" s="160"/>
      <c r="W250" s="160"/>
      <c r="X250" s="160"/>
      <c r="Y250" s="151"/>
      <c r="Z250" s="151"/>
      <c r="AA250" s="151"/>
      <c r="AB250" s="151"/>
      <c r="AC250" s="151"/>
      <c r="AD250" s="151"/>
      <c r="AE250" s="151"/>
      <c r="AF250" s="151"/>
      <c r="AG250" s="151" t="s">
        <v>156</v>
      </c>
      <c r="AH250" s="151">
        <v>0</v>
      </c>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87" t="s">
        <v>201</v>
      </c>
      <c r="D251" s="161"/>
      <c r="E251" s="162"/>
      <c r="F251" s="160"/>
      <c r="G251" s="160"/>
      <c r="H251" s="160"/>
      <c r="I251" s="160"/>
      <c r="J251" s="160"/>
      <c r="K251" s="160"/>
      <c r="L251" s="160"/>
      <c r="M251" s="160"/>
      <c r="N251" s="160"/>
      <c r="O251" s="160"/>
      <c r="P251" s="160"/>
      <c r="Q251" s="160"/>
      <c r="R251" s="160"/>
      <c r="S251" s="160"/>
      <c r="T251" s="160"/>
      <c r="U251" s="160"/>
      <c r="V251" s="160"/>
      <c r="W251" s="160"/>
      <c r="X251" s="160"/>
      <c r="Y251" s="151"/>
      <c r="Z251" s="151"/>
      <c r="AA251" s="151"/>
      <c r="AB251" s="151"/>
      <c r="AC251" s="151"/>
      <c r="AD251" s="151"/>
      <c r="AE251" s="151"/>
      <c r="AF251" s="151"/>
      <c r="AG251" s="151" t="s">
        <v>156</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outlineLevel="1" x14ac:dyDescent="0.2">
      <c r="A252" s="158"/>
      <c r="B252" s="159"/>
      <c r="C252" s="187" t="s">
        <v>285</v>
      </c>
      <c r="D252" s="161"/>
      <c r="E252" s="162">
        <f>PRODUCT(18,10,0.1,0.9)</f>
        <v>16.2</v>
      </c>
      <c r="F252" s="160"/>
      <c r="G252" s="160"/>
      <c r="H252" s="160"/>
      <c r="I252" s="160"/>
      <c r="J252" s="160"/>
      <c r="K252" s="160"/>
      <c r="L252" s="160"/>
      <c r="M252" s="160"/>
      <c r="N252" s="160"/>
      <c r="O252" s="160"/>
      <c r="P252" s="160"/>
      <c r="Q252" s="160"/>
      <c r="R252" s="160"/>
      <c r="S252" s="160"/>
      <c r="T252" s="160"/>
      <c r="U252" s="160"/>
      <c r="V252" s="160"/>
      <c r="W252" s="160"/>
      <c r="X252" s="160"/>
      <c r="Y252" s="151"/>
      <c r="Z252" s="151"/>
      <c r="AA252" s="151"/>
      <c r="AB252" s="151"/>
      <c r="AC252" s="151"/>
      <c r="AD252" s="151"/>
      <c r="AE252" s="151"/>
      <c r="AF252" s="151"/>
      <c r="AG252" s="151" t="s">
        <v>156</v>
      </c>
      <c r="AH252" s="151">
        <v>0</v>
      </c>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87" t="s">
        <v>160</v>
      </c>
      <c r="D253" s="161"/>
      <c r="E253" s="162"/>
      <c r="F253" s="160"/>
      <c r="G253" s="160"/>
      <c r="H253" s="160"/>
      <c r="I253" s="160"/>
      <c r="J253" s="160"/>
      <c r="K253" s="160"/>
      <c r="L253" s="160"/>
      <c r="M253" s="160"/>
      <c r="N253" s="160"/>
      <c r="O253" s="160"/>
      <c r="P253" s="160"/>
      <c r="Q253" s="160"/>
      <c r="R253" s="160"/>
      <c r="S253" s="160"/>
      <c r="T253" s="160"/>
      <c r="U253" s="160"/>
      <c r="V253" s="160"/>
      <c r="W253" s="160"/>
      <c r="X253" s="160"/>
      <c r="Y253" s="151"/>
      <c r="Z253" s="151"/>
      <c r="AA253" s="151"/>
      <c r="AB253" s="151"/>
      <c r="AC253" s="151"/>
      <c r="AD253" s="151"/>
      <c r="AE253" s="151"/>
      <c r="AF253" s="151"/>
      <c r="AG253" s="151" t="s">
        <v>156</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22.5" outlineLevel="1" x14ac:dyDescent="0.2">
      <c r="A254" s="158"/>
      <c r="B254" s="159"/>
      <c r="C254" s="187" t="s">
        <v>286</v>
      </c>
      <c r="D254" s="161"/>
      <c r="E254" s="162">
        <f>PRODUCT((32.5+2.4+14+19.4+31.7+27.1+13.5),0.1,0.9)</f>
        <v>12.654</v>
      </c>
      <c r="F254" s="160"/>
      <c r="G254" s="160"/>
      <c r="H254" s="160"/>
      <c r="I254" s="160"/>
      <c r="J254" s="160"/>
      <c r="K254" s="160"/>
      <c r="L254" s="160"/>
      <c r="M254" s="160"/>
      <c r="N254" s="160"/>
      <c r="O254" s="160"/>
      <c r="P254" s="160"/>
      <c r="Q254" s="160"/>
      <c r="R254" s="160"/>
      <c r="S254" s="160"/>
      <c r="T254" s="160"/>
      <c r="U254" s="160"/>
      <c r="V254" s="160"/>
      <c r="W254" s="160"/>
      <c r="X254" s="160"/>
      <c r="Y254" s="151"/>
      <c r="Z254" s="151"/>
      <c r="AA254" s="151"/>
      <c r="AB254" s="151"/>
      <c r="AC254" s="151"/>
      <c r="AD254" s="151"/>
      <c r="AE254" s="151"/>
      <c r="AF254" s="151"/>
      <c r="AG254" s="151" t="s">
        <v>156</v>
      </c>
      <c r="AH254" s="151">
        <v>0</v>
      </c>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87" t="s">
        <v>160</v>
      </c>
      <c r="D255" s="161"/>
      <c r="E255" s="162"/>
      <c r="F255" s="160"/>
      <c r="G255" s="160"/>
      <c r="H255" s="160"/>
      <c r="I255" s="160"/>
      <c r="J255" s="160"/>
      <c r="K255" s="160"/>
      <c r="L255" s="160"/>
      <c r="M255" s="160"/>
      <c r="N255" s="160"/>
      <c r="O255" s="160"/>
      <c r="P255" s="160"/>
      <c r="Q255" s="160"/>
      <c r="R255" s="160"/>
      <c r="S255" s="160"/>
      <c r="T255" s="160"/>
      <c r="U255" s="160"/>
      <c r="V255" s="160"/>
      <c r="W255" s="160"/>
      <c r="X255" s="160"/>
      <c r="Y255" s="151"/>
      <c r="Z255" s="151"/>
      <c r="AA255" s="151"/>
      <c r="AB255" s="151"/>
      <c r="AC255" s="151"/>
      <c r="AD255" s="151"/>
      <c r="AE255" s="151"/>
      <c r="AF255" s="151"/>
      <c r="AG255" s="151" t="s">
        <v>156</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58"/>
      <c r="B256" s="159"/>
      <c r="C256" s="187" t="s">
        <v>287</v>
      </c>
      <c r="D256" s="161"/>
      <c r="E256" s="162">
        <v>183.465</v>
      </c>
      <c r="F256" s="160"/>
      <c r="G256" s="160"/>
      <c r="H256" s="160"/>
      <c r="I256" s="160"/>
      <c r="J256" s="160"/>
      <c r="K256" s="160"/>
      <c r="L256" s="160"/>
      <c r="M256" s="160"/>
      <c r="N256" s="160"/>
      <c r="O256" s="160"/>
      <c r="P256" s="160"/>
      <c r="Q256" s="160"/>
      <c r="R256" s="160"/>
      <c r="S256" s="160"/>
      <c r="T256" s="160"/>
      <c r="U256" s="160"/>
      <c r="V256" s="160"/>
      <c r="W256" s="160"/>
      <c r="X256" s="160"/>
      <c r="Y256" s="151"/>
      <c r="Z256" s="151"/>
      <c r="AA256" s="151"/>
      <c r="AB256" s="151"/>
      <c r="AC256" s="151"/>
      <c r="AD256" s="151"/>
      <c r="AE256" s="151"/>
      <c r="AF256" s="151"/>
      <c r="AG256" s="151" t="s">
        <v>156</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87" t="s">
        <v>160</v>
      </c>
      <c r="D257" s="161"/>
      <c r="E257" s="162"/>
      <c r="F257" s="160"/>
      <c r="G257" s="160"/>
      <c r="H257" s="160"/>
      <c r="I257" s="160"/>
      <c r="J257" s="160"/>
      <c r="K257" s="160"/>
      <c r="L257" s="160"/>
      <c r="M257" s="160"/>
      <c r="N257" s="160"/>
      <c r="O257" s="160"/>
      <c r="P257" s="160"/>
      <c r="Q257" s="160"/>
      <c r="R257" s="160"/>
      <c r="S257" s="160"/>
      <c r="T257" s="160"/>
      <c r="U257" s="160"/>
      <c r="V257" s="160"/>
      <c r="W257" s="160"/>
      <c r="X257" s="160"/>
      <c r="Y257" s="151"/>
      <c r="Z257" s="151"/>
      <c r="AA257" s="151"/>
      <c r="AB257" s="151"/>
      <c r="AC257" s="151"/>
      <c r="AD257" s="151"/>
      <c r="AE257" s="151"/>
      <c r="AF257" s="151"/>
      <c r="AG257" s="151" t="s">
        <v>156</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87" t="s">
        <v>250</v>
      </c>
      <c r="D258" s="161"/>
      <c r="E258" s="162"/>
      <c r="F258" s="160"/>
      <c r="G258" s="160"/>
      <c r="H258" s="160"/>
      <c r="I258" s="160"/>
      <c r="J258" s="160"/>
      <c r="K258" s="160"/>
      <c r="L258" s="160"/>
      <c r="M258" s="160"/>
      <c r="N258" s="160"/>
      <c r="O258" s="160"/>
      <c r="P258" s="160"/>
      <c r="Q258" s="160"/>
      <c r="R258" s="160"/>
      <c r="S258" s="160"/>
      <c r="T258" s="160"/>
      <c r="U258" s="160"/>
      <c r="V258" s="160"/>
      <c r="W258" s="160"/>
      <c r="X258" s="160"/>
      <c r="Y258" s="151"/>
      <c r="Z258" s="151"/>
      <c r="AA258" s="151"/>
      <c r="AB258" s="151"/>
      <c r="AC258" s="151"/>
      <c r="AD258" s="151"/>
      <c r="AE258" s="151"/>
      <c r="AF258" s="151"/>
      <c r="AG258" s="151" t="s">
        <v>156</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87" t="s">
        <v>288</v>
      </c>
      <c r="D259" s="161"/>
      <c r="E259" s="162">
        <v>313.101</v>
      </c>
      <c r="F259" s="160"/>
      <c r="G259" s="160"/>
      <c r="H259" s="160"/>
      <c r="I259" s="160"/>
      <c r="J259" s="160"/>
      <c r="K259" s="160"/>
      <c r="L259" s="160"/>
      <c r="M259" s="160"/>
      <c r="N259" s="160"/>
      <c r="O259" s="160"/>
      <c r="P259" s="160"/>
      <c r="Q259" s="160"/>
      <c r="R259" s="160"/>
      <c r="S259" s="160"/>
      <c r="T259" s="160"/>
      <c r="U259" s="160"/>
      <c r="V259" s="160"/>
      <c r="W259" s="160"/>
      <c r="X259" s="160"/>
      <c r="Y259" s="151"/>
      <c r="Z259" s="151"/>
      <c r="AA259" s="151"/>
      <c r="AB259" s="151"/>
      <c r="AC259" s="151"/>
      <c r="AD259" s="151"/>
      <c r="AE259" s="151"/>
      <c r="AF259" s="151"/>
      <c r="AG259" s="151" t="s">
        <v>156</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87" t="s">
        <v>160</v>
      </c>
      <c r="D260" s="161"/>
      <c r="E260" s="162"/>
      <c r="F260" s="160"/>
      <c r="G260" s="160"/>
      <c r="H260" s="160"/>
      <c r="I260" s="160"/>
      <c r="J260" s="160"/>
      <c r="K260" s="160"/>
      <c r="L260" s="160"/>
      <c r="M260" s="160"/>
      <c r="N260" s="160"/>
      <c r="O260" s="160"/>
      <c r="P260" s="160"/>
      <c r="Q260" s="160"/>
      <c r="R260" s="160"/>
      <c r="S260" s="160"/>
      <c r="T260" s="160"/>
      <c r="U260" s="160"/>
      <c r="V260" s="160"/>
      <c r="W260" s="160"/>
      <c r="X260" s="160"/>
      <c r="Y260" s="151"/>
      <c r="Z260" s="151"/>
      <c r="AA260" s="151"/>
      <c r="AB260" s="151"/>
      <c r="AC260" s="151"/>
      <c r="AD260" s="151"/>
      <c r="AE260" s="151"/>
      <c r="AF260" s="151"/>
      <c r="AG260" s="151" t="s">
        <v>156</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87" t="s">
        <v>289</v>
      </c>
      <c r="D261" s="161"/>
      <c r="E261" s="162">
        <v>1.5260400000000001</v>
      </c>
      <c r="F261" s="160"/>
      <c r="G261" s="160"/>
      <c r="H261" s="160"/>
      <c r="I261" s="160"/>
      <c r="J261" s="160"/>
      <c r="K261" s="160"/>
      <c r="L261" s="160"/>
      <c r="M261" s="160"/>
      <c r="N261" s="160"/>
      <c r="O261" s="160"/>
      <c r="P261" s="160"/>
      <c r="Q261" s="160"/>
      <c r="R261" s="160"/>
      <c r="S261" s="160"/>
      <c r="T261" s="160"/>
      <c r="U261" s="160"/>
      <c r="V261" s="160"/>
      <c r="W261" s="160"/>
      <c r="X261" s="160"/>
      <c r="Y261" s="151"/>
      <c r="Z261" s="151"/>
      <c r="AA261" s="151"/>
      <c r="AB261" s="151"/>
      <c r="AC261" s="151"/>
      <c r="AD261" s="151"/>
      <c r="AE261" s="151"/>
      <c r="AF261" s="151"/>
      <c r="AG261" s="151" t="s">
        <v>156</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87" t="s">
        <v>160</v>
      </c>
      <c r="D262" s="161"/>
      <c r="E262" s="162"/>
      <c r="F262" s="160"/>
      <c r="G262" s="160"/>
      <c r="H262" s="160"/>
      <c r="I262" s="160"/>
      <c r="J262" s="160"/>
      <c r="K262" s="160"/>
      <c r="L262" s="160"/>
      <c r="M262" s="160"/>
      <c r="N262" s="160"/>
      <c r="O262" s="160"/>
      <c r="P262" s="160"/>
      <c r="Q262" s="160"/>
      <c r="R262" s="160"/>
      <c r="S262" s="160"/>
      <c r="T262" s="160"/>
      <c r="U262" s="160"/>
      <c r="V262" s="160"/>
      <c r="W262" s="160"/>
      <c r="X262" s="160"/>
      <c r="Y262" s="151"/>
      <c r="Z262" s="151"/>
      <c r="AA262" s="151"/>
      <c r="AB262" s="151"/>
      <c r="AC262" s="151"/>
      <c r="AD262" s="151"/>
      <c r="AE262" s="151"/>
      <c r="AF262" s="151"/>
      <c r="AG262" s="151" t="s">
        <v>156</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87" t="s">
        <v>290</v>
      </c>
      <c r="D263" s="161"/>
      <c r="E263" s="162"/>
      <c r="F263" s="160"/>
      <c r="G263" s="160"/>
      <c r="H263" s="160"/>
      <c r="I263" s="160"/>
      <c r="J263" s="160"/>
      <c r="K263" s="160"/>
      <c r="L263" s="160"/>
      <c r="M263" s="160"/>
      <c r="N263" s="160"/>
      <c r="O263" s="160"/>
      <c r="P263" s="160"/>
      <c r="Q263" s="160"/>
      <c r="R263" s="160"/>
      <c r="S263" s="160"/>
      <c r="T263" s="160"/>
      <c r="U263" s="160"/>
      <c r="V263" s="160"/>
      <c r="W263" s="160"/>
      <c r="X263" s="160"/>
      <c r="Y263" s="151"/>
      <c r="Z263" s="151"/>
      <c r="AA263" s="151"/>
      <c r="AB263" s="151"/>
      <c r="AC263" s="151"/>
      <c r="AD263" s="151"/>
      <c r="AE263" s="151"/>
      <c r="AF263" s="151"/>
      <c r="AG263" s="151" t="s">
        <v>156</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outlineLevel="1" x14ac:dyDescent="0.2">
      <c r="A264" s="158"/>
      <c r="B264" s="159"/>
      <c r="C264" s="187" t="s">
        <v>291</v>
      </c>
      <c r="D264" s="161"/>
      <c r="E264" s="162">
        <v>-313.101</v>
      </c>
      <c r="F264" s="160"/>
      <c r="G264" s="160"/>
      <c r="H264" s="160"/>
      <c r="I264" s="160"/>
      <c r="J264" s="160"/>
      <c r="K264" s="160"/>
      <c r="L264" s="160"/>
      <c r="M264" s="160"/>
      <c r="N264" s="160"/>
      <c r="O264" s="160"/>
      <c r="P264" s="160"/>
      <c r="Q264" s="160"/>
      <c r="R264" s="160"/>
      <c r="S264" s="160"/>
      <c r="T264" s="160"/>
      <c r="U264" s="160"/>
      <c r="V264" s="160"/>
      <c r="W264" s="160"/>
      <c r="X264" s="160"/>
      <c r="Y264" s="151"/>
      <c r="Z264" s="151"/>
      <c r="AA264" s="151"/>
      <c r="AB264" s="151"/>
      <c r="AC264" s="151"/>
      <c r="AD264" s="151"/>
      <c r="AE264" s="151"/>
      <c r="AF264" s="151"/>
      <c r="AG264" s="151" t="s">
        <v>156</v>
      </c>
      <c r="AH264" s="151">
        <v>0</v>
      </c>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87" t="s">
        <v>292</v>
      </c>
      <c r="D265" s="161"/>
      <c r="E265" s="162">
        <v>-798.3</v>
      </c>
      <c r="F265" s="160"/>
      <c r="G265" s="160"/>
      <c r="H265" s="160"/>
      <c r="I265" s="160"/>
      <c r="J265" s="160"/>
      <c r="K265" s="160"/>
      <c r="L265" s="160"/>
      <c r="M265" s="160"/>
      <c r="N265" s="160"/>
      <c r="O265" s="160"/>
      <c r="P265" s="160"/>
      <c r="Q265" s="160"/>
      <c r="R265" s="160"/>
      <c r="S265" s="160"/>
      <c r="T265" s="160"/>
      <c r="U265" s="160"/>
      <c r="V265" s="160"/>
      <c r="W265" s="160"/>
      <c r="X265" s="160"/>
      <c r="Y265" s="151"/>
      <c r="Z265" s="151"/>
      <c r="AA265" s="151"/>
      <c r="AB265" s="151"/>
      <c r="AC265" s="151"/>
      <c r="AD265" s="151"/>
      <c r="AE265" s="151"/>
      <c r="AF265" s="151"/>
      <c r="AG265" s="151" t="s">
        <v>156</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ht="22.5" outlineLevel="1" x14ac:dyDescent="0.2">
      <c r="A266" s="170">
        <v>20</v>
      </c>
      <c r="B266" s="171" t="s">
        <v>293</v>
      </c>
      <c r="C266" s="186" t="s">
        <v>294</v>
      </c>
      <c r="D266" s="172" t="s">
        <v>173</v>
      </c>
      <c r="E266" s="173">
        <f>SUM(E267:E309)</f>
        <v>203.86955999999998</v>
      </c>
      <c r="F266" s="174"/>
      <c r="G266" s="175">
        <f>ROUND(E266*F266,2)</f>
        <v>0</v>
      </c>
      <c r="H266" s="174"/>
      <c r="I266" s="175">
        <f>ROUND(E266*H266,2)</f>
        <v>0</v>
      </c>
      <c r="J266" s="174"/>
      <c r="K266" s="175">
        <f>ROUND(E266*J266,2)</f>
        <v>0</v>
      </c>
      <c r="L266" s="175">
        <v>21</v>
      </c>
      <c r="M266" s="175">
        <f>G266*(1+L266/100)</f>
        <v>0</v>
      </c>
      <c r="N266" s="175">
        <v>0</v>
      </c>
      <c r="O266" s="175">
        <f>ROUND(E266*N266,2)</f>
        <v>0</v>
      </c>
      <c r="P266" s="175">
        <v>0</v>
      </c>
      <c r="Q266" s="175">
        <f>ROUND(E266*P266,2)</f>
        <v>0</v>
      </c>
      <c r="R266" s="175"/>
      <c r="S266" s="175" t="s">
        <v>152</v>
      </c>
      <c r="T266" s="175" t="s">
        <v>152</v>
      </c>
      <c r="U266" s="175">
        <v>1.2E-2</v>
      </c>
      <c r="V266" s="175">
        <f>ROUND(E266*U266,2)</f>
        <v>2.4500000000000002</v>
      </c>
      <c r="W266" s="176"/>
      <c r="X266" s="160" t="s">
        <v>153</v>
      </c>
      <c r="Y266" s="151"/>
      <c r="Z266" s="151"/>
      <c r="AA266" s="151"/>
      <c r="AB266" s="151"/>
      <c r="AC266" s="151"/>
      <c r="AD266" s="151"/>
      <c r="AE266" s="151"/>
      <c r="AF266" s="151"/>
      <c r="AG266" s="151" t="s">
        <v>154</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87" t="s">
        <v>179</v>
      </c>
      <c r="D267" s="161"/>
      <c r="E267" s="162"/>
      <c r="F267" s="160"/>
      <c r="G267" s="160"/>
      <c r="H267" s="160"/>
      <c r="I267" s="160"/>
      <c r="J267" s="160"/>
      <c r="K267" s="160"/>
      <c r="L267" s="160"/>
      <c r="M267" s="160"/>
      <c r="N267" s="160"/>
      <c r="O267" s="160"/>
      <c r="P267" s="160"/>
      <c r="Q267" s="160"/>
      <c r="R267" s="160"/>
      <c r="S267" s="160"/>
      <c r="T267" s="160"/>
      <c r="U267" s="160"/>
      <c r="V267" s="160"/>
      <c r="W267" s="160"/>
      <c r="X267" s="160"/>
      <c r="Y267" s="151"/>
      <c r="Z267" s="151"/>
      <c r="AA267" s="151"/>
      <c r="AB267" s="151"/>
      <c r="AC267" s="151"/>
      <c r="AD267" s="151"/>
      <c r="AE267" s="151"/>
      <c r="AF267" s="151"/>
      <c r="AG267" s="151" t="s">
        <v>156</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x14ac:dyDescent="0.2">
      <c r="A268" s="158"/>
      <c r="B268" s="159"/>
      <c r="C268" s="187" t="s">
        <v>226</v>
      </c>
      <c r="D268" s="161"/>
      <c r="E268" s="162">
        <f>PRODUCT(1684,0.1,0.1)</f>
        <v>16.84</v>
      </c>
      <c r="F268" s="160"/>
      <c r="G268" s="160"/>
      <c r="H268" s="160"/>
      <c r="I268" s="160"/>
      <c r="J268" s="160"/>
      <c r="K268" s="160"/>
      <c r="L268" s="160"/>
      <c r="M268" s="160"/>
      <c r="N268" s="160"/>
      <c r="O268" s="160"/>
      <c r="P268" s="160"/>
      <c r="Q268" s="160"/>
      <c r="R268" s="160"/>
      <c r="S268" s="160"/>
      <c r="T268" s="160"/>
      <c r="U268" s="160"/>
      <c r="V268" s="160"/>
      <c r="W268" s="160"/>
      <c r="X268" s="160"/>
      <c r="Y268" s="151"/>
      <c r="Z268" s="151"/>
      <c r="AA268" s="151"/>
      <c r="AB268" s="151"/>
      <c r="AC268" s="151"/>
      <c r="AD268" s="151"/>
      <c r="AE268" s="151"/>
      <c r="AF268" s="151"/>
      <c r="AG268" s="151" t="s">
        <v>156</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87" t="s">
        <v>227</v>
      </c>
      <c r="D269" s="161"/>
      <c r="E269" s="162">
        <f>PRODUCT(721,0.1,0.1)</f>
        <v>7.2100000000000009</v>
      </c>
      <c r="F269" s="160"/>
      <c r="G269" s="160"/>
      <c r="H269" s="160"/>
      <c r="I269" s="160"/>
      <c r="J269" s="160"/>
      <c r="K269" s="160"/>
      <c r="L269" s="160"/>
      <c r="M269" s="160"/>
      <c r="N269" s="160"/>
      <c r="O269" s="160"/>
      <c r="P269" s="160"/>
      <c r="Q269" s="160"/>
      <c r="R269" s="160"/>
      <c r="S269" s="160"/>
      <c r="T269" s="160"/>
      <c r="U269" s="160"/>
      <c r="V269" s="160"/>
      <c r="W269" s="160"/>
      <c r="X269" s="160"/>
      <c r="Y269" s="151"/>
      <c r="Z269" s="151"/>
      <c r="AA269" s="151"/>
      <c r="AB269" s="151"/>
      <c r="AC269" s="151"/>
      <c r="AD269" s="151"/>
      <c r="AE269" s="151"/>
      <c r="AF269" s="151"/>
      <c r="AG269" s="151" t="s">
        <v>156</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x14ac:dyDescent="0.2">
      <c r="A270" s="158"/>
      <c r="B270" s="159"/>
      <c r="C270" s="187" t="s">
        <v>228</v>
      </c>
      <c r="D270" s="161"/>
      <c r="E270" s="162">
        <f>PRODUCT(407,0.1,0.1)</f>
        <v>4.07</v>
      </c>
      <c r="F270" s="160"/>
      <c r="G270" s="160"/>
      <c r="H270" s="160"/>
      <c r="I270" s="160"/>
      <c r="J270" s="160"/>
      <c r="K270" s="160"/>
      <c r="L270" s="160"/>
      <c r="M270" s="160"/>
      <c r="N270" s="160"/>
      <c r="O270" s="160"/>
      <c r="P270" s="160"/>
      <c r="Q270" s="160"/>
      <c r="R270" s="160"/>
      <c r="S270" s="160"/>
      <c r="T270" s="160"/>
      <c r="U270" s="160"/>
      <c r="V270" s="160"/>
      <c r="W270" s="160"/>
      <c r="X270" s="160"/>
      <c r="Y270" s="151"/>
      <c r="Z270" s="151"/>
      <c r="AA270" s="151"/>
      <c r="AB270" s="151"/>
      <c r="AC270" s="151"/>
      <c r="AD270" s="151"/>
      <c r="AE270" s="151"/>
      <c r="AF270" s="151"/>
      <c r="AG270" s="151" t="s">
        <v>156</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87" t="s">
        <v>229</v>
      </c>
      <c r="D271" s="161"/>
      <c r="E271" s="162">
        <f>PRODUCT(928,0.1,0.1)</f>
        <v>9.2800000000000011</v>
      </c>
      <c r="F271" s="160"/>
      <c r="G271" s="160"/>
      <c r="H271" s="160"/>
      <c r="I271" s="160"/>
      <c r="J271" s="160"/>
      <c r="K271" s="160"/>
      <c r="L271" s="160"/>
      <c r="M271" s="160"/>
      <c r="N271" s="160"/>
      <c r="O271" s="160"/>
      <c r="P271" s="160"/>
      <c r="Q271" s="160"/>
      <c r="R271" s="160"/>
      <c r="S271" s="160"/>
      <c r="T271" s="160"/>
      <c r="U271" s="160"/>
      <c r="V271" s="160"/>
      <c r="W271" s="160"/>
      <c r="X271" s="160"/>
      <c r="Y271" s="151"/>
      <c r="Z271" s="151"/>
      <c r="AA271" s="151"/>
      <c r="AB271" s="151"/>
      <c r="AC271" s="151"/>
      <c r="AD271" s="151"/>
      <c r="AE271" s="151"/>
      <c r="AF271" s="151"/>
      <c r="AG271" s="151" t="s">
        <v>156</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x14ac:dyDescent="0.2">
      <c r="A272" s="158"/>
      <c r="B272" s="159"/>
      <c r="C272" s="187" t="s">
        <v>230</v>
      </c>
      <c r="D272" s="161"/>
      <c r="E272" s="162">
        <f>PRODUCT(185,0.1,0.1)</f>
        <v>1.85</v>
      </c>
      <c r="F272" s="160"/>
      <c r="G272" s="160"/>
      <c r="H272" s="160"/>
      <c r="I272" s="160"/>
      <c r="J272" s="160"/>
      <c r="K272" s="160"/>
      <c r="L272" s="160"/>
      <c r="M272" s="160"/>
      <c r="N272" s="160"/>
      <c r="O272" s="160"/>
      <c r="P272" s="160"/>
      <c r="Q272" s="160"/>
      <c r="R272" s="160"/>
      <c r="S272" s="160"/>
      <c r="T272" s="160"/>
      <c r="U272" s="160"/>
      <c r="V272" s="160"/>
      <c r="W272" s="160"/>
      <c r="X272" s="160"/>
      <c r="Y272" s="151"/>
      <c r="Z272" s="151"/>
      <c r="AA272" s="151"/>
      <c r="AB272" s="151"/>
      <c r="AC272" s="151"/>
      <c r="AD272" s="151"/>
      <c r="AE272" s="151"/>
      <c r="AF272" s="151"/>
      <c r="AG272" s="151" t="s">
        <v>156</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87" t="s">
        <v>160</v>
      </c>
      <c r="D273" s="161"/>
      <c r="E273" s="162"/>
      <c r="F273" s="160"/>
      <c r="G273" s="160"/>
      <c r="H273" s="160"/>
      <c r="I273" s="160"/>
      <c r="J273" s="160"/>
      <c r="K273" s="160"/>
      <c r="L273" s="160"/>
      <c r="M273" s="160"/>
      <c r="N273" s="160"/>
      <c r="O273" s="160"/>
      <c r="P273" s="160"/>
      <c r="Q273" s="160"/>
      <c r="R273" s="160"/>
      <c r="S273" s="160"/>
      <c r="T273" s="160"/>
      <c r="U273" s="160"/>
      <c r="V273" s="160"/>
      <c r="W273" s="160"/>
      <c r="X273" s="160"/>
      <c r="Y273" s="151"/>
      <c r="Z273" s="151"/>
      <c r="AA273" s="151"/>
      <c r="AB273" s="151"/>
      <c r="AC273" s="151"/>
      <c r="AD273" s="151"/>
      <c r="AE273" s="151"/>
      <c r="AF273" s="151"/>
      <c r="AG273" s="151" t="s">
        <v>156</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87" t="s">
        <v>231</v>
      </c>
      <c r="D274" s="161"/>
      <c r="E274" s="162">
        <f>PRODUCT(95,0.1,0.1)</f>
        <v>0.95000000000000007</v>
      </c>
      <c r="F274" s="160"/>
      <c r="G274" s="160"/>
      <c r="H274" s="160"/>
      <c r="I274" s="160"/>
      <c r="J274" s="160"/>
      <c r="K274" s="160"/>
      <c r="L274" s="160"/>
      <c r="M274" s="160"/>
      <c r="N274" s="160"/>
      <c r="O274" s="160"/>
      <c r="P274" s="160"/>
      <c r="Q274" s="160"/>
      <c r="R274" s="160"/>
      <c r="S274" s="160"/>
      <c r="T274" s="160"/>
      <c r="U274" s="160"/>
      <c r="V274" s="160"/>
      <c r="W274" s="160"/>
      <c r="X274" s="160"/>
      <c r="Y274" s="151"/>
      <c r="Z274" s="151"/>
      <c r="AA274" s="151"/>
      <c r="AB274" s="151"/>
      <c r="AC274" s="151"/>
      <c r="AD274" s="151"/>
      <c r="AE274" s="151"/>
      <c r="AF274" s="151"/>
      <c r="AG274" s="151" t="s">
        <v>156</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58"/>
      <c r="B275" s="159"/>
      <c r="C275" s="187" t="s">
        <v>160</v>
      </c>
      <c r="D275" s="161"/>
      <c r="E275" s="162"/>
      <c r="F275" s="160"/>
      <c r="G275" s="160"/>
      <c r="H275" s="160"/>
      <c r="I275" s="160"/>
      <c r="J275" s="160"/>
      <c r="K275" s="160"/>
      <c r="L275" s="160"/>
      <c r="M275" s="160"/>
      <c r="N275" s="160"/>
      <c r="O275" s="160"/>
      <c r="P275" s="160"/>
      <c r="Q275" s="160"/>
      <c r="R275" s="160"/>
      <c r="S275" s="160"/>
      <c r="T275" s="160"/>
      <c r="U275" s="160"/>
      <c r="V275" s="160"/>
      <c r="W275" s="160"/>
      <c r="X275" s="160"/>
      <c r="Y275" s="151"/>
      <c r="Z275" s="151"/>
      <c r="AA275" s="151"/>
      <c r="AB275" s="151"/>
      <c r="AC275" s="151"/>
      <c r="AD275" s="151"/>
      <c r="AE275" s="151"/>
      <c r="AF275" s="151"/>
      <c r="AG275" s="151" t="s">
        <v>156</v>
      </c>
      <c r="AH275" s="151">
        <v>0</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87" t="s">
        <v>186</v>
      </c>
      <c r="D276" s="161"/>
      <c r="E276" s="162"/>
      <c r="F276" s="160"/>
      <c r="G276" s="160"/>
      <c r="H276" s="160"/>
      <c r="I276" s="160"/>
      <c r="J276" s="160"/>
      <c r="K276" s="160"/>
      <c r="L276" s="160"/>
      <c r="M276" s="160"/>
      <c r="N276" s="160"/>
      <c r="O276" s="160"/>
      <c r="P276" s="160"/>
      <c r="Q276" s="160"/>
      <c r="R276" s="160"/>
      <c r="S276" s="160"/>
      <c r="T276" s="160"/>
      <c r="U276" s="160"/>
      <c r="V276" s="160"/>
      <c r="W276" s="160"/>
      <c r="X276" s="160"/>
      <c r="Y276" s="151"/>
      <c r="Z276" s="151"/>
      <c r="AA276" s="151"/>
      <c r="AB276" s="151"/>
      <c r="AC276" s="151"/>
      <c r="AD276" s="151"/>
      <c r="AE276" s="151"/>
      <c r="AF276" s="151"/>
      <c r="AG276" s="151" t="s">
        <v>156</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87" t="s">
        <v>232</v>
      </c>
      <c r="D277" s="161"/>
      <c r="E277" s="162">
        <f>PRODUCT(1684,0.5,0.1)</f>
        <v>84.2</v>
      </c>
      <c r="F277" s="160"/>
      <c r="G277" s="160"/>
      <c r="H277" s="160"/>
      <c r="I277" s="160"/>
      <c r="J277" s="160"/>
      <c r="K277" s="160"/>
      <c r="L277" s="160"/>
      <c r="M277" s="160"/>
      <c r="N277" s="160"/>
      <c r="O277" s="160"/>
      <c r="P277" s="160"/>
      <c r="Q277" s="160"/>
      <c r="R277" s="160"/>
      <c r="S277" s="160"/>
      <c r="T277" s="160"/>
      <c r="U277" s="160"/>
      <c r="V277" s="160"/>
      <c r="W277" s="160"/>
      <c r="X277" s="160"/>
      <c r="Y277" s="151"/>
      <c r="Z277" s="151"/>
      <c r="AA277" s="151"/>
      <c r="AB277" s="151"/>
      <c r="AC277" s="151"/>
      <c r="AD277" s="151"/>
      <c r="AE277" s="151"/>
      <c r="AF277" s="151"/>
      <c r="AG277" s="151" t="s">
        <v>156</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58"/>
      <c r="B278" s="159"/>
      <c r="C278" s="187" t="s">
        <v>233</v>
      </c>
      <c r="D278" s="161"/>
      <c r="E278" s="162">
        <f>PRODUCT(721,0.5,0.1)</f>
        <v>36.050000000000004</v>
      </c>
      <c r="F278" s="160"/>
      <c r="G278" s="160"/>
      <c r="H278" s="160"/>
      <c r="I278" s="160"/>
      <c r="J278" s="160"/>
      <c r="K278" s="160"/>
      <c r="L278" s="160"/>
      <c r="M278" s="160"/>
      <c r="N278" s="160"/>
      <c r="O278" s="160"/>
      <c r="P278" s="160"/>
      <c r="Q278" s="160"/>
      <c r="R278" s="160"/>
      <c r="S278" s="160"/>
      <c r="T278" s="160"/>
      <c r="U278" s="160"/>
      <c r="V278" s="160"/>
      <c r="W278" s="160"/>
      <c r="X278" s="160"/>
      <c r="Y278" s="151"/>
      <c r="Z278" s="151"/>
      <c r="AA278" s="151"/>
      <c r="AB278" s="151"/>
      <c r="AC278" s="151"/>
      <c r="AD278" s="151"/>
      <c r="AE278" s="151"/>
      <c r="AF278" s="151"/>
      <c r="AG278" s="151" t="s">
        <v>156</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58"/>
      <c r="B279" s="159"/>
      <c r="C279" s="187" t="s">
        <v>234</v>
      </c>
      <c r="D279" s="161"/>
      <c r="E279" s="162">
        <f>PRODUCT(407,0.5,0.1)</f>
        <v>20.350000000000001</v>
      </c>
      <c r="F279" s="160"/>
      <c r="G279" s="160"/>
      <c r="H279" s="160"/>
      <c r="I279" s="160"/>
      <c r="J279" s="160"/>
      <c r="K279" s="160"/>
      <c r="L279" s="160"/>
      <c r="M279" s="160"/>
      <c r="N279" s="160"/>
      <c r="O279" s="160"/>
      <c r="P279" s="160"/>
      <c r="Q279" s="160"/>
      <c r="R279" s="160"/>
      <c r="S279" s="160"/>
      <c r="T279" s="160"/>
      <c r="U279" s="160"/>
      <c r="V279" s="160"/>
      <c r="W279" s="160"/>
      <c r="X279" s="160"/>
      <c r="Y279" s="151"/>
      <c r="Z279" s="151"/>
      <c r="AA279" s="151"/>
      <c r="AB279" s="151"/>
      <c r="AC279" s="151"/>
      <c r="AD279" s="151"/>
      <c r="AE279" s="151"/>
      <c r="AF279" s="151"/>
      <c r="AG279" s="151" t="s">
        <v>156</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87" t="s">
        <v>235</v>
      </c>
      <c r="D280" s="161"/>
      <c r="E280" s="162">
        <f>PRODUCT(928,0.5,0.1)</f>
        <v>46.400000000000006</v>
      </c>
      <c r="F280" s="160"/>
      <c r="G280" s="160"/>
      <c r="H280" s="160"/>
      <c r="I280" s="160"/>
      <c r="J280" s="160"/>
      <c r="K280" s="160"/>
      <c r="L280" s="160"/>
      <c r="M280" s="160"/>
      <c r="N280" s="160"/>
      <c r="O280" s="160"/>
      <c r="P280" s="160"/>
      <c r="Q280" s="160"/>
      <c r="R280" s="160"/>
      <c r="S280" s="160"/>
      <c r="T280" s="160"/>
      <c r="U280" s="160"/>
      <c r="V280" s="160"/>
      <c r="W280" s="160"/>
      <c r="X280" s="160"/>
      <c r="Y280" s="151"/>
      <c r="Z280" s="151"/>
      <c r="AA280" s="151"/>
      <c r="AB280" s="151"/>
      <c r="AC280" s="151"/>
      <c r="AD280" s="151"/>
      <c r="AE280" s="151"/>
      <c r="AF280" s="151"/>
      <c r="AG280" s="151" t="s">
        <v>156</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58"/>
      <c r="B281" s="159"/>
      <c r="C281" s="187" t="s">
        <v>236</v>
      </c>
      <c r="D281" s="161"/>
      <c r="E281" s="162">
        <f>PRODUCT(185,0.5,0.1)</f>
        <v>9.25</v>
      </c>
      <c r="F281" s="160"/>
      <c r="G281" s="160"/>
      <c r="H281" s="160"/>
      <c r="I281" s="160"/>
      <c r="J281" s="160"/>
      <c r="K281" s="160"/>
      <c r="L281" s="160"/>
      <c r="M281" s="160"/>
      <c r="N281" s="160"/>
      <c r="O281" s="160"/>
      <c r="P281" s="160"/>
      <c r="Q281" s="160"/>
      <c r="R281" s="160"/>
      <c r="S281" s="160"/>
      <c r="T281" s="160"/>
      <c r="U281" s="160"/>
      <c r="V281" s="160"/>
      <c r="W281" s="160"/>
      <c r="X281" s="160"/>
      <c r="Y281" s="151"/>
      <c r="Z281" s="151"/>
      <c r="AA281" s="151"/>
      <c r="AB281" s="151"/>
      <c r="AC281" s="151"/>
      <c r="AD281" s="151"/>
      <c r="AE281" s="151"/>
      <c r="AF281" s="151"/>
      <c r="AG281" s="151" t="s">
        <v>156</v>
      </c>
      <c r="AH281" s="151">
        <v>0</v>
      </c>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87" t="s">
        <v>160</v>
      </c>
      <c r="D282" s="161"/>
      <c r="E282" s="162"/>
      <c r="F282" s="160"/>
      <c r="G282" s="160"/>
      <c r="H282" s="160"/>
      <c r="I282" s="160"/>
      <c r="J282" s="160"/>
      <c r="K282" s="160"/>
      <c r="L282" s="160"/>
      <c r="M282" s="160"/>
      <c r="N282" s="160"/>
      <c r="O282" s="160"/>
      <c r="P282" s="160"/>
      <c r="Q282" s="160"/>
      <c r="R282" s="160"/>
      <c r="S282" s="160"/>
      <c r="T282" s="160"/>
      <c r="U282" s="160"/>
      <c r="V282" s="160"/>
      <c r="W282" s="160"/>
      <c r="X282" s="160"/>
      <c r="Y282" s="151"/>
      <c r="Z282" s="151"/>
      <c r="AA282" s="151"/>
      <c r="AB282" s="151"/>
      <c r="AC282" s="151"/>
      <c r="AD282" s="151"/>
      <c r="AE282" s="151"/>
      <c r="AF282" s="151"/>
      <c r="AG282" s="151" t="s">
        <v>156</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87" t="s">
        <v>237</v>
      </c>
      <c r="D283" s="161"/>
      <c r="E283" s="162">
        <f>PRODUCT((127+199),0.1,0.1)</f>
        <v>3.2600000000000002</v>
      </c>
      <c r="F283" s="160"/>
      <c r="G283" s="160"/>
      <c r="H283" s="160"/>
      <c r="I283" s="160"/>
      <c r="J283" s="160"/>
      <c r="K283" s="160"/>
      <c r="L283" s="160"/>
      <c r="M283" s="160"/>
      <c r="N283" s="160"/>
      <c r="O283" s="160"/>
      <c r="P283" s="160"/>
      <c r="Q283" s="160"/>
      <c r="R283" s="160"/>
      <c r="S283" s="160"/>
      <c r="T283" s="160"/>
      <c r="U283" s="160"/>
      <c r="V283" s="160"/>
      <c r="W283" s="160"/>
      <c r="X283" s="160"/>
      <c r="Y283" s="151"/>
      <c r="Z283" s="151"/>
      <c r="AA283" s="151"/>
      <c r="AB283" s="151"/>
      <c r="AC283" s="151"/>
      <c r="AD283" s="151"/>
      <c r="AE283" s="151"/>
      <c r="AF283" s="151"/>
      <c r="AG283" s="151" t="s">
        <v>156</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87" t="s">
        <v>160</v>
      </c>
      <c r="D284" s="161"/>
      <c r="E284" s="162"/>
      <c r="F284" s="160"/>
      <c r="G284" s="160"/>
      <c r="H284" s="160"/>
      <c r="I284" s="160"/>
      <c r="J284" s="160"/>
      <c r="K284" s="160"/>
      <c r="L284" s="160"/>
      <c r="M284" s="160"/>
      <c r="N284" s="160"/>
      <c r="O284" s="160"/>
      <c r="P284" s="160"/>
      <c r="Q284" s="160"/>
      <c r="R284" s="160"/>
      <c r="S284" s="160"/>
      <c r="T284" s="160"/>
      <c r="U284" s="160"/>
      <c r="V284" s="160"/>
      <c r="W284" s="160"/>
      <c r="X284" s="160"/>
      <c r="Y284" s="151"/>
      <c r="Z284" s="151"/>
      <c r="AA284" s="151"/>
      <c r="AB284" s="151"/>
      <c r="AC284" s="151"/>
      <c r="AD284" s="151"/>
      <c r="AE284" s="151"/>
      <c r="AF284" s="151"/>
      <c r="AG284" s="151" t="s">
        <v>156</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87" t="s">
        <v>193</v>
      </c>
      <c r="D285" s="161"/>
      <c r="E285" s="162"/>
      <c r="F285" s="160"/>
      <c r="G285" s="160"/>
      <c r="H285" s="160"/>
      <c r="I285" s="160"/>
      <c r="J285" s="160"/>
      <c r="K285" s="160"/>
      <c r="L285" s="160"/>
      <c r="M285" s="160"/>
      <c r="N285" s="160"/>
      <c r="O285" s="160"/>
      <c r="P285" s="160"/>
      <c r="Q285" s="160"/>
      <c r="R285" s="160"/>
      <c r="S285" s="160"/>
      <c r="T285" s="160"/>
      <c r="U285" s="160"/>
      <c r="V285" s="160"/>
      <c r="W285" s="160"/>
      <c r="X285" s="160"/>
      <c r="Y285" s="151"/>
      <c r="Z285" s="151"/>
      <c r="AA285" s="151"/>
      <c r="AB285" s="151"/>
      <c r="AC285" s="151"/>
      <c r="AD285" s="151"/>
      <c r="AE285" s="151"/>
      <c r="AF285" s="151"/>
      <c r="AG285" s="151" t="s">
        <v>156</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87" t="s">
        <v>238</v>
      </c>
      <c r="D286" s="161"/>
      <c r="E286" s="162">
        <f>PRODUCT((16+8.5+32.4),0.1,0.1)</f>
        <v>0.56900000000000006</v>
      </c>
      <c r="F286" s="160"/>
      <c r="G286" s="160"/>
      <c r="H286" s="160"/>
      <c r="I286" s="160"/>
      <c r="J286" s="160"/>
      <c r="K286" s="160"/>
      <c r="L286" s="160"/>
      <c r="M286" s="160"/>
      <c r="N286" s="160"/>
      <c r="O286" s="160"/>
      <c r="P286" s="160"/>
      <c r="Q286" s="160"/>
      <c r="R286" s="160"/>
      <c r="S286" s="160"/>
      <c r="T286" s="160"/>
      <c r="U286" s="160"/>
      <c r="V286" s="160"/>
      <c r="W286" s="160"/>
      <c r="X286" s="160"/>
      <c r="Y286" s="151"/>
      <c r="Z286" s="151"/>
      <c r="AA286" s="151"/>
      <c r="AB286" s="151"/>
      <c r="AC286" s="151"/>
      <c r="AD286" s="151"/>
      <c r="AE286" s="151"/>
      <c r="AF286" s="151"/>
      <c r="AG286" s="151" t="s">
        <v>156</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87" t="s">
        <v>160</v>
      </c>
      <c r="D287" s="161"/>
      <c r="E287" s="162"/>
      <c r="F287" s="160"/>
      <c r="G287" s="160"/>
      <c r="H287" s="160"/>
      <c r="I287" s="160"/>
      <c r="J287" s="160"/>
      <c r="K287" s="160"/>
      <c r="L287" s="160"/>
      <c r="M287" s="160"/>
      <c r="N287" s="160"/>
      <c r="O287" s="160"/>
      <c r="P287" s="160"/>
      <c r="Q287" s="160"/>
      <c r="R287" s="160"/>
      <c r="S287" s="160"/>
      <c r="T287" s="160"/>
      <c r="U287" s="160"/>
      <c r="V287" s="160"/>
      <c r="W287" s="160"/>
      <c r="X287" s="160"/>
      <c r="Y287" s="151"/>
      <c r="Z287" s="151"/>
      <c r="AA287" s="151"/>
      <c r="AB287" s="151"/>
      <c r="AC287" s="151"/>
      <c r="AD287" s="151"/>
      <c r="AE287" s="151"/>
      <c r="AF287" s="151"/>
      <c r="AG287" s="151" t="s">
        <v>156</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87" t="s">
        <v>195</v>
      </c>
      <c r="D288" s="161"/>
      <c r="E288" s="162"/>
      <c r="F288" s="160"/>
      <c r="G288" s="160"/>
      <c r="H288" s="160"/>
      <c r="I288" s="160"/>
      <c r="J288" s="160"/>
      <c r="K288" s="160"/>
      <c r="L288" s="160"/>
      <c r="M288" s="160"/>
      <c r="N288" s="160"/>
      <c r="O288" s="160"/>
      <c r="P288" s="160"/>
      <c r="Q288" s="160"/>
      <c r="R288" s="160"/>
      <c r="S288" s="160"/>
      <c r="T288" s="160"/>
      <c r="U288" s="160"/>
      <c r="V288" s="160"/>
      <c r="W288" s="160"/>
      <c r="X288" s="160"/>
      <c r="Y288" s="151"/>
      <c r="Z288" s="151"/>
      <c r="AA288" s="151"/>
      <c r="AB288" s="151"/>
      <c r="AC288" s="151"/>
      <c r="AD288" s="151"/>
      <c r="AE288" s="151"/>
      <c r="AF288" s="151"/>
      <c r="AG288" s="151" t="s">
        <v>156</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87" t="s">
        <v>239</v>
      </c>
      <c r="D289" s="161"/>
      <c r="E289" s="162">
        <f>PRODUCT((357+17.5+17+403.5),0.1,0.1)</f>
        <v>7.95</v>
      </c>
      <c r="F289" s="160"/>
      <c r="G289" s="160"/>
      <c r="H289" s="160"/>
      <c r="I289" s="160"/>
      <c r="J289" s="160"/>
      <c r="K289" s="160"/>
      <c r="L289" s="160"/>
      <c r="M289" s="160"/>
      <c r="N289" s="160"/>
      <c r="O289" s="160"/>
      <c r="P289" s="160"/>
      <c r="Q289" s="160"/>
      <c r="R289" s="160"/>
      <c r="S289" s="160"/>
      <c r="T289" s="160"/>
      <c r="U289" s="160"/>
      <c r="V289" s="160"/>
      <c r="W289" s="160"/>
      <c r="X289" s="160"/>
      <c r="Y289" s="151"/>
      <c r="Z289" s="151"/>
      <c r="AA289" s="151"/>
      <c r="AB289" s="151"/>
      <c r="AC289" s="151"/>
      <c r="AD289" s="151"/>
      <c r="AE289" s="151"/>
      <c r="AF289" s="151"/>
      <c r="AG289" s="151" t="s">
        <v>156</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87" t="s">
        <v>160</v>
      </c>
      <c r="D290" s="161"/>
      <c r="E290" s="162"/>
      <c r="F290" s="160"/>
      <c r="G290" s="160"/>
      <c r="H290" s="160"/>
      <c r="I290" s="160"/>
      <c r="J290" s="160"/>
      <c r="K290" s="160"/>
      <c r="L290" s="160"/>
      <c r="M290" s="160"/>
      <c r="N290" s="160"/>
      <c r="O290" s="160"/>
      <c r="P290" s="160"/>
      <c r="Q290" s="160"/>
      <c r="R290" s="160"/>
      <c r="S290" s="160"/>
      <c r="T290" s="160"/>
      <c r="U290" s="160"/>
      <c r="V290" s="160"/>
      <c r="W290" s="160"/>
      <c r="X290" s="160"/>
      <c r="Y290" s="151"/>
      <c r="Z290" s="151"/>
      <c r="AA290" s="151"/>
      <c r="AB290" s="151"/>
      <c r="AC290" s="151"/>
      <c r="AD290" s="151"/>
      <c r="AE290" s="151"/>
      <c r="AF290" s="151"/>
      <c r="AG290" s="151" t="s">
        <v>156</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87" t="s">
        <v>197</v>
      </c>
      <c r="D291" s="161"/>
      <c r="E291" s="162"/>
      <c r="F291" s="160"/>
      <c r="G291" s="160"/>
      <c r="H291" s="160"/>
      <c r="I291" s="160"/>
      <c r="J291" s="160"/>
      <c r="K291" s="160"/>
      <c r="L291" s="160"/>
      <c r="M291" s="160"/>
      <c r="N291" s="160"/>
      <c r="O291" s="160"/>
      <c r="P291" s="160"/>
      <c r="Q291" s="160"/>
      <c r="R291" s="160"/>
      <c r="S291" s="160"/>
      <c r="T291" s="160"/>
      <c r="U291" s="160"/>
      <c r="V291" s="160"/>
      <c r="W291" s="160"/>
      <c r="X291" s="160"/>
      <c r="Y291" s="151"/>
      <c r="Z291" s="151"/>
      <c r="AA291" s="151"/>
      <c r="AB291" s="151"/>
      <c r="AC291" s="151"/>
      <c r="AD291" s="151"/>
      <c r="AE291" s="151"/>
      <c r="AF291" s="151"/>
      <c r="AG291" s="151" t="s">
        <v>156</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87" t="s">
        <v>240</v>
      </c>
      <c r="D292" s="161"/>
      <c r="E292" s="162">
        <f>PRODUCT((188.9+33.5+26+114+313+296+34.6),0.1,0.1)</f>
        <v>10.060000000000002</v>
      </c>
      <c r="F292" s="160"/>
      <c r="G292" s="160"/>
      <c r="H292" s="160"/>
      <c r="I292" s="160"/>
      <c r="J292" s="160"/>
      <c r="K292" s="160"/>
      <c r="L292" s="160"/>
      <c r="M292" s="160"/>
      <c r="N292" s="160"/>
      <c r="O292" s="160"/>
      <c r="P292" s="160"/>
      <c r="Q292" s="160"/>
      <c r="R292" s="160"/>
      <c r="S292" s="160"/>
      <c r="T292" s="160"/>
      <c r="U292" s="160"/>
      <c r="V292" s="160"/>
      <c r="W292" s="160"/>
      <c r="X292" s="160"/>
      <c r="Y292" s="151"/>
      <c r="Z292" s="151"/>
      <c r="AA292" s="151"/>
      <c r="AB292" s="151"/>
      <c r="AC292" s="151"/>
      <c r="AD292" s="151"/>
      <c r="AE292" s="151"/>
      <c r="AF292" s="151"/>
      <c r="AG292" s="151" t="s">
        <v>156</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58"/>
      <c r="B293" s="159"/>
      <c r="C293" s="187" t="s">
        <v>199</v>
      </c>
      <c r="D293" s="161"/>
      <c r="E293" s="162"/>
      <c r="F293" s="160"/>
      <c r="G293" s="160"/>
      <c r="H293" s="160"/>
      <c r="I293" s="160"/>
      <c r="J293" s="160"/>
      <c r="K293" s="160"/>
      <c r="L293" s="160"/>
      <c r="M293" s="160"/>
      <c r="N293" s="160"/>
      <c r="O293" s="160"/>
      <c r="P293" s="160"/>
      <c r="Q293" s="160"/>
      <c r="R293" s="160"/>
      <c r="S293" s="160"/>
      <c r="T293" s="160"/>
      <c r="U293" s="160"/>
      <c r="V293" s="160"/>
      <c r="W293" s="160"/>
      <c r="X293" s="160"/>
      <c r="Y293" s="151"/>
      <c r="Z293" s="151"/>
      <c r="AA293" s="151"/>
      <c r="AB293" s="151"/>
      <c r="AC293" s="151"/>
      <c r="AD293" s="151"/>
      <c r="AE293" s="151"/>
      <c r="AF293" s="151"/>
      <c r="AG293" s="151" t="s">
        <v>156</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87" t="s">
        <v>241</v>
      </c>
      <c r="D294" s="161"/>
      <c r="E294" s="162">
        <f>PRODUCT(5.5,5,6,0.1,0.1)</f>
        <v>1.6500000000000001</v>
      </c>
      <c r="F294" s="160"/>
      <c r="G294" s="160"/>
      <c r="H294" s="160"/>
      <c r="I294" s="160"/>
      <c r="J294" s="160"/>
      <c r="K294" s="160"/>
      <c r="L294" s="160"/>
      <c r="M294" s="160"/>
      <c r="N294" s="160"/>
      <c r="O294" s="160"/>
      <c r="P294" s="160"/>
      <c r="Q294" s="160"/>
      <c r="R294" s="160"/>
      <c r="S294" s="160"/>
      <c r="T294" s="160"/>
      <c r="U294" s="160"/>
      <c r="V294" s="160"/>
      <c r="W294" s="160"/>
      <c r="X294" s="160"/>
      <c r="Y294" s="151"/>
      <c r="Z294" s="151"/>
      <c r="AA294" s="151"/>
      <c r="AB294" s="151"/>
      <c r="AC294" s="151"/>
      <c r="AD294" s="151"/>
      <c r="AE294" s="151"/>
      <c r="AF294" s="151"/>
      <c r="AG294" s="151" t="s">
        <v>156</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87" t="s">
        <v>201</v>
      </c>
      <c r="D295" s="161"/>
      <c r="E295" s="162"/>
      <c r="F295" s="160"/>
      <c r="G295" s="160"/>
      <c r="H295" s="160"/>
      <c r="I295" s="160"/>
      <c r="J295" s="160"/>
      <c r="K295" s="160"/>
      <c r="L295" s="160"/>
      <c r="M295" s="160"/>
      <c r="N295" s="160"/>
      <c r="O295" s="160"/>
      <c r="P295" s="160"/>
      <c r="Q295" s="160"/>
      <c r="R295" s="160"/>
      <c r="S295" s="160"/>
      <c r="T295" s="160"/>
      <c r="U295" s="160"/>
      <c r="V295" s="160"/>
      <c r="W295" s="160"/>
      <c r="X295" s="160"/>
      <c r="Y295" s="151"/>
      <c r="Z295" s="151"/>
      <c r="AA295" s="151"/>
      <c r="AB295" s="151"/>
      <c r="AC295" s="151"/>
      <c r="AD295" s="151"/>
      <c r="AE295" s="151"/>
      <c r="AF295" s="151"/>
      <c r="AG295" s="151" t="s">
        <v>156</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87" t="s">
        <v>242</v>
      </c>
      <c r="D296" s="161"/>
      <c r="E296" s="162">
        <f>PRODUCT(18,10,0.1,0.1)</f>
        <v>1.8</v>
      </c>
      <c r="F296" s="160"/>
      <c r="G296" s="160"/>
      <c r="H296" s="160"/>
      <c r="I296" s="160"/>
      <c r="J296" s="160"/>
      <c r="K296" s="160"/>
      <c r="L296" s="160"/>
      <c r="M296" s="160"/>
      <c r="N296" s="160"/>
      <c r="O296" s="160"/>
      <c r="P296" s="160"/>
      <c r="Q296" s="160"/>
      <c r="R296" s="160"/>
      <c r="S296" s="160"/>
      <c r="T296" s="160"/>
      <c r="U296" s="160"/>
      <c r="V296" s="160"/>
      <c r="W296" s="160"/>
      <c r="X296" s="160"/>
      <c r="Y296" s="151"/>
      <c r="Z296" s="151"/>
      <c r="AA296" s="151"/>
      <c r="AB296" s="151"/>
      <c r="AC296" s="151"/>
      <c r="AD296" s="151"/>
      <c r="AE296" s="151"/>
      <c r="AF296" s="151"/>
      <c r="AG296" s="151" t="s">
        <v>156</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87" t="s">
        <v>160</v>
      </c>
      <c r="D297" s="161"/>
      <c r="E297" s="162"/>
      <c r="F297" s="160"/>
      <c r="G297" s="160"/>
      <c r="H297" s="160"/>
      <c r="I297" s="160"/>
      <c r="J297" s="160"/>
      <c r="K297" s="160"/>
      <c r="L297" s="160"/>
      <c r="M297" s="160"/>
      <c r="N297" s="160"/>
      <c r="O297" s="160"/>
      <c r="P297" s="160"/>
      <c r="Q297" s="160"/>
      <c r="R297" s="160"/>
      <c r="S297" s="160"/>
      <c r="T297" s="160"/>
      <c r="U297" s="160"/>
      <c r="V297" s="160"/>
      <c r="W297" s="160"/>
      <c r="X297" s="160"/>
      <c r="Y297" s="151"/>
      <c r="Z297" s="151"/>
      <c r="AA297" s="151"/>
      <c r="AB297" s="151"/>
      <c r="AC297" s="151"/>
      <c r="AD297" s="151"/>
      <c r="AE297" s="151"/>
      <c r="AF297" s="151"/>
      <c r="AG297" s="151" t="s">
        <v>156</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ht="22.5" outlineLevel="1" x14ac:dyDescent="0.2">
      <c r="A298" s="158"/>
      <c r="B298" s="159"/>
      <c r="C298" s="187" t="s">
        <v>243</v>
      </c>
      <c r="D298" s="161"/>
      <c r="E298" s="162">
        <f>PRODUCT((32.5+2.4+14+19.4+31.7+27.1+13.5),0.1,0.1)</f>
        <v>1.4060000000000001</v>
      </c>
      <c r="F298" s="160"/>
      <c r="G298" s="160"/>
      <c r="H298" s="160"/>
      <c r="I298" s="160"/>
      <c r="J298" s="160"/>
      <c r="K298" s="160"/>
      <c r="L298" s="160"/>
      <c r="M298" s="160"/>
      <c r="N298" s="160"/>
      <c r="O298" s="160"/>
      <c r="P298" s="160"/>
      <c r="Q298" s="160"/>
      <c r="R298" s="160"/>
      <c r="S298" s="160"/>
      <c r="T298" s="160"/>
      <c r="U298" s="160"/>
      <c r="V298" s="160"/>
      <c r="W298" s="160"/>
      <c r="X298" s="160"/>
      <c r="Y298" s="151"/>
      <c r="Z298" s="151"/>
      <c r="AA298" s="151"/>
      <c r="AB298" s="151"/>
      <c r="AC298" s="151"/>
      <c r="AD298" s="151"/>
      <c r="AE298" s="151"/>
      <c r="AF298" s="151"/>
      <c r="AG298" s="151" t="s">
        <v>156</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58"/>
      <c r="B299" s="159"/>
      <c r="C299" s="187" t="s">
        <v>160</v>
      </c>
      <c r="D299" s="161"/>
      <c r="E299" s="162"/>
      <c r="F299" s="160"/>
      <c r="G299" s="160"/>
      <c r="H299" s="160"/>
      <c r="I299" s="160"/>
      <c r="J299" s="160"/>
      <c r="K299" s="160"/>
      <c r="L299" s="160"/>
      <c r="M299" s="160"/>
      <c r="N299" s="160"/>
      <c r="O299" s="160"/>
      <c r="P299" s="160"/>
      <c r="Q299" s="160"/>
      <c r="R299" s="160"/>
      <c r="S299" s="160"/>
      <c r="T299" s="160"/>
      <c r="U299" s="160"/>
      <c r="V299" s="160"/>
      <c r="W299" s="160"/>
      <c r="X299" s="160"/>
      <c r="Y299" s="151"/>
      <c r="Z299" s="151"/>
      <c r="AA299" s="151"/>
      <c r="AB299" s="151"/>
      <c r="AC299" s="151"/>
      <c r="AD299" s="151"/>
      <c r="AE299" s="151"/>
      <c r="AF299" s="151"/>
      <c r="AG299" s="151" t="s">
        <v>156</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87" t="s">
        <v>295</v>
      </c>
      <c r="D300" s="161"/>
      <c r="E300" s="162">
        <f>PRODUCT((196+316+58+564+225),0.5,0.3,0.1)</f>
        <v>20.385000000000002</v>
      </c>
      <c r="F300" s="160"/>
      <c r="G300" s="160"/>
      <c r="H300" s="160"/>
      <c r="I300" s="160"/>
      <c r="J300" s="160"/>
      <c r="K300" s="160"/>
      <c r="L300" s="160"/>
      <c r="M300" s="160"/>
      <c r="N300" s="160"/>
      <c r="O300" s="160"/>
      <c r="P300" s="160"/>
      <c r="Q300" s="160"/>
      <c r="R300" s="160"/>
      <c r="S300" s="160"/>
      <c r="T300" s="160"/>
      <c r="U300" s="160"/>
      <c r="V300" s="160"/>
      <c r="W300" s="160"/>
      <c r="X300" s="160"/>
      <c r="Y300" s="151"/>
      <c r="Z300" s="151"/>
      <c r="AA300" s="151"/>
      <c r="AB300" s="151"/>
      <c r="AC300" s="151"/>
      <c r="AD300" s="151"/>
      <c r="AE300" s="151"/>
      <c r="AF300" s="151"/>
      <c r="AG300" s="151" t="s">
        <v>156</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87" t="s">
        <v>160</v>
      </c>
      <c r="D301" s="161"/>
      <c r="E301" s="162"/>
      <c r="F301" s="160"/>
      <c r="G301" s="160"/>
      <c r="H301" s="160"/>
      <c r="I301" s="160"/>
      <c r="J301" s="160"/>
      <c r="K301" s="160"/>
      <c r="L301" s="160"/>
      <c r="M301" s="160"/>
      <c r="N301" s="160"/>
      <c r="O301" s="160"/>
      <c r="P301" s="160"/>
      <c r="Q301" s="160"/>
      <c r="R301" s="160"/>
      <c r="S301" s="160"/>
      <c r="T301" s="160"/>
      <c r="U301" s="160"/>
      <c r="V301" s="160"/>
      <c r="W301" s="160"/>
      <c r="X301" s="160"/>
      <c r="Y301" s="151"/>
      <c r="Z301" s="151"/>
      <c r="AA301" s="151"/>
      <c r="AB301" s="151"/>
      <c r="AC301" s="151"/>
      <c r="AD301" s="151"/>
      <c r="AE301" s="151"/>
      <c r="AF301" s="151"/>
      <c r="AG301" s="151" t="s">
        <v>156</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58"/>
      <c r="B302" s="159"/>
      <c r="C302" s="187" t="s">
        <v>250</v>
      </c>
      <c r="D302" s="161"/>
      <c r="E302" s="162"/>
      <c r="F302" s="160"/>
      <c r="G302" s="160"/>
      <c r="H302" s="160"/>
      <c r="I302" s="160"/>
      <c r="J302" s="160"/>
      <c r="K302" s="160"/>
      <c r="L302" s="160"/>
      <c r="M302" s="160"/>
      <c r="N302" s="160"/>
      <c r="O302" s="160"/>
      <c r="P302" s="160"/>
      <c r="Q302" s="160"/>
      <c r="R302" s="160"/>
      <c r="S302" s="160"/>
      <c r="T302" s="160"/>
      <c r="U302" s="160"/>
      <c r="V302" s="160"/>
      <c r="W302" s="160"/>
      <c r="X302" s="160"/>
      <c r="Y302" s="151"/>
      <c r="Z302" s="151"/>
      <c r="AA302" s="151"/>
      <c r="AB302" s="151"/>
      <c r="AC302" s="151"/>
      <c r="AD302" s="151"/>
      <c r="AE302" s="151"/>
      <c r="AF302" s="151"/>
      <c r="AG302" s="151" t="s">
        <v>156</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87" t="s">
        <v>296</v>
      </c>
      <c r="D303" s="161"/>
      <c r="E303" s="162">
        <f>PRODUCT(3478.9,0.25,0.4,0.1)</f>
        <v>34.789000000000009</v>
      </c>
      <c r="F303" s="160"/>
      <c r="G303" s="160"/>
      <c r="H303" s="160"/>
      <c r="I303" s="160"/>
      <c r="J303" s="160"/>
      <c r="K303" s="160"/>
      <c r="L303" s="160"/>
      <c r="M303" s="160"/>
      <c r="N303" s="160"/>
      <c r="O303" s="160"/>
      <c r="P303" s="160"/>
      <c r="Q303" s="160"/>
      <c r="R303" s="160"/>
      <c r="S303" s="160"/>
      <c r="T303" s="160"/>
      <c r="U303" s="160"/>
      <c r="V303" s="160"/>
      <c r="W303" s="160"/>
      <c r="X303" s="160"/>
      <c r="Y303" s="151"/>
      <c r="Z303" s="151"/>
      <c r="AA303" s="151"/>
      <c r="AB303" s="151"/>
      <c r="AC303" s="151"/>
      <c r="AD303" s="151"/>
      <c r="AE303" s="151"/>
      <c r="AF303" s="151"/>
      <c r="AG303" s="151" t="s">
        <v>156</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87" t="s">
        <v>160</v>
      </c>
      <c r="D304" s="161"/>
      <c r="E304" s="162"/>
      <c r="F304" s="160"/>
      <c r="G304" s="160"/>
      <c r="H304" s="160"/>
      <c r="I304" s="160"/>
      <c r="J304" s="160"/>
      <c r="K304" s="160"/>
      <c r="L304" s="160"/>
      <c r="M304" s="160"/>
      <c r="N304" s="160"/>
      <c r="O304" s="160"/>
      <c r="P304" s="160"/>
      <c r="Q304" s="160"/>
      <c r="R304" s="160"/>
      <c r="S304" s="160"/>
      <c r="T304" s="160"/>
      <c r="U304" s="160"/>
      <c r="V304" s="160"/>
      <c r="W304" s="160"/>
      <c r="X304" s="160"/>
      <c r="Y304" s="151"/>
      <c r="Z304" s="151"/>
      <c r="AA304" s="151"/>
      <c r="AB304" s="151"/>
      <c r="AC304" s="151"/>
      <c r="AD304" s="151"/>
      <c r="AE304" s="151"/>
      <c r="AF304" s="151"/>
      <c r="AG304" s="151" t="s">
        <v>156</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87" t="s">
        <v>297</v>
      </c>
      <c r="D305" s="161"/>
      <c r="E305" s="162">
        <f>PRODUCT(24,3.14,0.15,0.15,0.1)</f>
        <v>0.16956000000000002</v>
      </c>
      <c r="F305" s="160"/>
      <c r="G305" s="160"/>
      <c r="H305" s="160"/>
      <c r="I305" s="160"/>
      <c r="J305" s="160"/>
      <c r="K305" s="160"/>
      <c r="L305" s="160"/>
      <c r="M305" s="160"/>
      <c r="N305" s="160"/>
      <c r="O305" s="160"/>
      <c r="P305" s="160"/>
      <c r="Q305" s="160"/>
      <c r="R305" s="160"/>
      <c r="S305" s="160"/>
      <c r="T305" s="160"/>
      <c r="U305" s="160"/>
      <c r="V305" s="160"/>
      <c r="W305" s="160"/>
      <c r="X305" s="160"/>
      <c r="Y305" s="151"/>
      <c r="Z305" s="151"/>
      <c r="AA305" s="151"/>
      <c r="AB305" s="151"/>
      <c r="AC305" s="151"/>
      <c r="AD305" s="151"/>
      <c r="AE305" s="151"/>
      <c r="AF305" s="151"/>
      <c r="AG305" s="151" t="s">
        <v>156</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87" t="s">
        <v>160</v>
      </c>
      <c r="D306" s="161"/>
      <c r="E306" s="162"/>
      <c r="F306" s="160"/>
      <c r="G306" s="160"/>
      <c r="H306" s="160"/>
      <c r="I306" s="160"/>
      <c r="J306" s="160"/>
      <c r="K306" s="160"/>
      <c r="L306" s="160"/>
      <c r="M306" s="160"/>
      <c r="N306" s="160"/>
      <c r="O306" s="160"/>
      <c r="P306" s="160"/>
      <c r="Q306" s="160"/>
      <c r="R306" s="160"/>
      <c r="S306" s="160"/>
      <c r="T306" s="160"/>
      <c r="U306" s="160"/>
      <c r="V306" s="160"/>
      <c r="W306" s="160"/>
      <c r="X306" s="160"/>
      <c r="Y306" s="151"/>
      <c r="Z306" s="151"/>
      <c r="AA306" s="151"/>
      <c r="AB306" s="151"/>
      <c r="AC306" s="151"/>
      <c r="AD306" s="151"/>
      <c r="AE306" s="151"/>
      <c r="AF306" s="151"/>
      <c r="AG306" s="151" t="s">
        <v>156</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x14ac:dyDescent="0.2">
      <c r="A307" s="158"/>
      <c r="B307" s="159"/>
      <c r="C307" s="187" t="s">
        <v>290</v>
      </c>
      <c r="D307" s="161"/>
      <c r="E307" s="162"/>
      <c r="F307" s="160"/>
      <c r="G307" s="160"/>
      <c r="H307" s="160"/>
      <c r="I307" s="160"/>
      <c r="J307" s="160"/>
      <c r="K307" s="160"/>
      <c r="L307" s="160"/>
      <c r="M307" s="160"/>
      <c r="N307" s="160"/>
      <c r="O307" s="160"/>
      <c r="P307" s="160"/>
      <c r="Q307" s="160"/>
      <c r="R307" s="160"/>
      <c r="S307" s="160"/>
      <c r="T307" s="160"/>
      <c r="U307" s="160"/>
      <c r="V307" s="160"/>
      <c r="W307" s="160"/>
      <c r="X307" s="160"/>
      <c r="Y307" s="151"/>
      <c r="Z307" s="151"/>
      <c r="AA307" s="151"/>
      <c r="AB307" s="151"/>
      <c r="AC307" s="151"/>
      <c r="AD307" s="151"/>
      <c r="AE307" s="151"/>
      <c r="AF307" s="151"/>
      <c r="AG307" s="151" t="s">
        <v>156</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outlineLevel="1" x14ac:dyDescent="0.2">
      <c r="A308" s="158"/>
      <c r="B308" s="159"/>
      <c r="C308" s="187" t="s">
        <v>298</v>
      </c>
      <c r="D308" s="161"/>
      <c r="E308" s="162">
        <v>-34.789000000000001</v>
      </c>
      <c r="F308" s="160"/>
      <c r="G308" s="160"/>
      <c r="H308" s="160"/>
      <c r="I308" s="160"/>
      <c r="J308" s="160"/>
      <c r="K308" s="160"/>
      <c r="L308" s="160"/>
      <c r="M308" s="160"/>
      <c r="N308" s="160"/>
      <c r="O308" s="160"/>
      <c r="P308" s="160"/>
      <c r="Q308" s="160"/>
      <c r="R308" s="160"/>
      <c r="S308" s="160"/>
      <c r="T308" s="160"/>
      <c r="U308" s="160"/>
      <c r="V308" s="160"/>
      <c r="W308" s="160"/>
      <c r="X308" s="160"/>
      <c r="Y308" s="151"/>
      <c r="Z308" s="151"/>
      <c r="AA308" s="151"/>
      <c r="AB308" s="151"/>
      <c r="AC308" s="151"/>
      <c r="AD308" s="151"/>
      <c r="AE308" s="151"/>
      <c r="AF308" s="151"/>
      <c r="AG308" s="151" t="s">
        <v>156</v>
      </c>
      <c r="AH308" s="151">
        <v>0</v>
      </c>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87" t="s">
        <v>299</v>
      </c>
      <c r="D309" s="161"/>
      <c r="E309" s="162">
        <v>-79.83</v>
      </c>
      <c r="F309" s="160"/>
      <c r="G309" s="160"/>
      <c r="H309" s="160"/>
      <c r="I309" s="160"/>
      <c r="J309" s="160"/>
      <c r="K309" s="160"/>
      <c r="L309" s="160"/>
      <c r="M309" s="160"/>
      <c r="N309" s="160"/>
      <c r="O309" s="160"/>
      <c r="P309" s="160"/>
      <c r="Q309" s="160"/>
      <c r="R309" s="160"/>
      <c r="S309" s="160"/>
      <c r="T309" s="160"/>
      <c r="U309" s="160"/>
      <c r="V309" s="160"/>
      <c r="W309" s="160"/>
      <c r="X309" s="160"/>
      <c r="Y309" s="151"/>
      <c r="Z309" s="151"/>
      <c r="AA309" s="151"/>
      <c r="AB309" s="151"/>
      <c r="AC309" s="151"/>
      <c r="AD309" s="151"/>
      <c r="AE309" s="151"/>
      <c r="AF309" s="151"/>
      <c r="AG309" s="151" t="s">
        <v>156</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70">
        <v>21</v>
      </c>
      <c r="B310" s="171" t="s">
        <v>300</v>
      </c>
      <c r="C310" s="186" t="s">
        <v>301</v>
      </c>
      <c r="D310" s="172" t="s">
        <v>173</v>
      </c>
      <c r="E310" s="173">
        <f>PRODUCT(E222,10)</f>
        <v>17549.960400000007</v>
      </c>
      <c r="F310" s="174"/>
      <c r="G310" s="175">
        <f>ROUND(E310*F310,2)</f>
        <v>0</v>
      </c>
      <c r="H310" s="174"/>
      <c r="I310" s="175">
        <f>ROUND(E310*H310,2)</f>
        <v>0</v>
      </c>
      <c r="J310" s="174"/>
      <c r="K310" s="175">
        <f>ROUND(E310*J310,2)</f>
        <v>0</v>
      </c>
      <c r="L310" s="175">
        <v>21</v>
      </c>
      <c r="M310" s="175">
        <f>G310*(1+L310/100)</f>
        <v>0</v>
      </c>
      <c r="N310" s="175">
        <v>0</v>
      </c>
      <c r="O310" s="175">
        <f>ROUND(E310*N310,2)</f>
        <v>0</v>
      </c>
      <c r="P310" s="175">
        <v>0</v>
      </c>
      <c r="Q310" s="175">
        <f>ROUND(E310*P310,2)</f>
        <v>0</v>
      </c>
      <c r="R310" s="175"/>
      <c r="S310" s="175" t="s">
        <v>152</v>
      </c>
      <c r="T310" s="175" t="s">
        <v>152</v>
      </c>
      <c r="U310" s="175">
        <v>0</v>
      </c>
      <c r="V310" s="175">
        <f>ROUND(E310*U310,2)</f>
        <v>0</v>
      </c>
      <c r="W310" s="176"/>
      <c r="X310" s="160" t="s">
        <v>153</v>
      </c>
      <c r="Y310" s="151"/>
      <c r="Z310" s="151"/>
      <c r="AA310" s="151"/>
      <c r="AB310" s="151"/>
      <c r="AC310" s="151"/>
      <c r="AD310" s="151"/>
      <c r="AE310" s="151"/>
      <c r="AF310" s="151"/>
      <c r="AG310" s="151" t="s">
        <v>154</v>
      </c>
      <c r="AH310" s="151"/>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87" t="s">
        <v>179</v>
      </c>
      <c r="D311" s="161"/>
      <c r="E311" s="162"/>
      <c r="F311" s="160"/>
      <c r="G311" s="160"/>
      <c r="H311" s="160"/>
      <c r="I311" s="160"/>
      <c r="J311" s="160"/>
      <c r="K311" s="160"/>
      <c r="L311" s="160"/>
      <c r="M311" s="160"/>
      <c r="N311" s="160"/>
      <c r="O311" s="160"/>
      <c r="P311" s="160"/>
      <c r="Q311" s="160"/>
      <c r="R311" s="160"/>
      <c r="S311" s="160"/>
      <c r="T311" s="160"/>
      <c r="U311" s="160"/>
      <c r="V311" s="160"/>
      <c r="W311" s="160"/>
      <c r="X311" s="160"/>
      <c r="Y311" s="151"/>
      <c r="Z311" s="151"/>
      <c r="AA311" s="151"/>
      <c r="AB311" s="151"/>
      <c r="AC311" s="151"/>
      <c r="AD311" s="151"/>
      <c r="AE311" s="151"/>
      <c r="AF311" s="151"/>
      <c r="AG311" s="151" t="s">
        <v>156</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outlineLevel="1" x14ac:dyDescent="0.2">
      <c r="A312" s="158"/>
      <c r="B312" s="159"/>
      <c r="C312" s="187" t="s">
        <v>1260</v>
      </c>
      <c r="D312" s="161"/>
      <c r="E312" s="162">
        <v>5910.84</v>
      </c>
      <c r="F312" s="160"/>
      <c r="G312" s="160"/>
      <c r="H312" s="160"/>
      <c r="I312" s="160"/>
      <c r="J312" s="160"/>
      <c r="K312" s="160"/>
      <c r="L312" s="160"/>
      <c r="M312" s="160"/>
      <c r="N312" s="160"/>
      <c r="O312" s="160"/>
      <c r="P312" s="160"/>
      <c r="Q312" s="160"/>
      <c r="R312" s="160"/>
      <c r="S312" s="160"/>
      <c r="T312" s="160"/>
      <c r="U312" s="160"/>
      <c r="V312" s="160"/>
      <c r="W312" s="160"/>
      <c r="X312" s="160"/>
      <c r="Y312" s="151"/>
      <c r="Z312" s="151"/>
      <c r="AA312" s="151"/>
      <c r="AB312" s="151"/>
      <c r="AC312" s="151"/>
      <c r="AD312" s="151"/>
      <c r="AE312" s="151"/>
      <c r="AF312" s="151"/>
      <c r="AG312" s="151" t="s">
        <v>156</v>
      </c>
      <c r="AH312" s="151">
        <v>0</v>
      </c>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87" t="s">
        <v>1261</v>
      </c>
      <c r="D313" s="161"/>
      <c r="E313" s="162">
        <v>2530.71</v>
      </c>
      <c r="F313" s="160"/>
      <c r="G313" s="160"/>
      <c r="H313" s="160"/>
      <c r="I313" s="160"/>
      <c r="J313" s="160"/>
      <c r="K313" s="160"/>
      <c r="L313" s="160"/>
      <c r="M313" s="160"/>
      <c r="N313" s="160"/>
      <c r="O313" s="160"/>
      <c r="P313" s="160"/>
      <c r="Q313" s="160"/>
      <c r="R313" s="160"/>
      <c r="S313" s="160"/>
      <c r="T313" s="160"/>
      <c r="U313" s="160"/>
      <c r="V313" s="160"/>
      <c r="W313" s="160"/>
      <c r="X313" s="160"/>
      <c r="Y313" s="151"/>
      <c r="Z313" s="151"/>
      <c r="AA313" s="151"/>
      <c r="AB313" s="151"/>
      <c r="AC313" s="151"/>
      <c r="AD313" s="151"/>
      <c r="AE313" s="151"/>
      <c r="AF313" s="151"/>
      <c r="AG313" s="151" t="s">
        <v>156</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58"/>
      <c r="B314" s="159"/>
      <c r="C314" s="187" t="s">
        <v>1262</v>
      </c>
      <c r="D314" s="161"/>
      <c r="E314" s="162">
        <v>1428.57</v>
      </c>
      <c r="F314" s="160"/>
      <c r="G314" s="160"/>
      <c r="H314" s="160"/>
      <c r="I314" s="160"/>
      <c r="J314" s="160"/>
      <c r="K314" s="160"/>
      <c r="L314" s="160"/>
      <c r="M314" s="160"/>
      <c r="N314" s="160"/>
      <c r="O314" s="160"/>
      <c r="P314" s="160"/>
      <c r="Q314" s="160"/>
      <c r="R314" s="160"/>
      <c r="S314" s="160"/>
      <c r="T314" s="160"/>
      <c r="U314" s="160"/>
      <c r="V314" s="160"/>
      <c r="W314" s="160"/>
      <c r="X314" s="160"/>
      <c r="Y314" s="151"/>
      <c r="Z314" s="151"/>
      <c r="AA314" s="151"/>
      <c r="AB314" s="151"/>
      <c r="AC314" s="151"/>
      <c r="AD314" s="151"/>
      <c r="AE314" s="151"/>
      <c r="AF314" s="151"/>
      <c r="AG314" s="151" t="s">
        <v>156</v>
      </c>
      <c r="AH314" s="151">
        <v>0</v>
      </c>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87" t="s">
        <v>1263</v>
      </c>
      <c r="D315" s="161"/>
      <c r="E315" s="162">
        <v>3257.28</v>
      </c>
      <c r="F315" s="160"/>
      <c r="G315" s="160"/>
      <c r="H315" s="160"/>
      <c r="I315" s="160"/>
      <c r="J315" s="160"/>
      <c r="K315" s="160"/>
      <c r="L315" s="160"/>
      <c r="M315" s="160"/>
      <c r="N315" s="160"/>
      <c r="O315" s="160"/>
      <c r="P315" s="160"/>
      <c r="Q315" s="160"/>
      <c r="R315" s="160"/>
      <c r="S315" s="160"/>
      <c r="T315" s="160"/>
      <c r="U315" s="160"/>
      <c r="V315" s="160"/>
      <c r="W315" s="160"/>
      <c r="X315" s="160"/>
      <c r="Y315" s="151"/>
      <c r="Z315" s="151"/>
      <c r="AA315" s="151"/>
      <c r="AB315" s="151"/>
      <c r="AC315" s="151"/>
      <c r="AD315" s="151"/>
      <c r="AE315" s="151"/>
      <c r="AF315" s="151"/>
      <c r="AG315" s="151" t="s">
        <v>156</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x14ac:dyDescent="0.2">
      <c r="A316" s="158"/>
      <c r="B316" s="159"/>
      <c r="C316" s="187" t="s">
        <v>1264</v>
      </c>
      <c r="D316" s="161"/>
      <c r="E316" s="162">
        <v>649.35</v>
      </c>
      <c r="F316" s="160"/>
      <c r="G316" s="160"/>
      <c r="H316" s="160"/>
      <c r="I316" s="160"/>
      <c r="J316" s="160"/>
      <c r="K316" s="160"/>
      <c r="L316" s="160"/>
      <c r="M316" s="160"/>
      <c r="N316" s="160"/>
      <c r="O316" s="160"/>
      <c r="P316" s="160"/>
      <c r="Q316" s="160"/>
      <c r="R316" s="160"/>
      <c r="S316" s="160"/>
      <c r="T316" s="160"/>
      <c r="U316" s="160"/>
      <c r="V316" s="160"/>
      <c r="W316" s="160"/>
      <c r="X316" s="160"/>
      <c r="Y316" s="151"/>
      <c r="Z316" s="151"/>
      <c r="AA316" s="151"/>
      <c r="AB316" s="151"/>
      <c r="AC316" s="151"/>
      <c r="AD316" s="151"/>
      <c r="AE316" s="151"/>
      <c r="AF316" s="151"/>
      <c r="AG316" s="151" t="s">
        <v>156</v>
      </c>
      <c r="AH316" s="151">
        <v>0</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outlineLevel="1" x14ac:dyDescent="0.2">
      <c r="A317" s="158"/>
      <c r="B317" s="159"/>
      <c r="C317" s="187" t="s">
        <v>160</v>
      </c>
      <c r="D317" s="161"/>
      <c r="E317" s="162"/>
      <c r="F317" s="160"/>
      <c r="G317" s="160"/>
      <c r="H317" s="160"/>
      <c r="I317" s="160"/>
      <c r="J317" s="160"/>
      <c r="K317" s="160"/>
      <c r="L317" s="160"/>
      <c r="M317" s="160"/>
      <c r="N317" s="160"/>
      <c r="O317" s="160"/>
      <c r="P317" s="160"/>
      <c r="Q317" s="160"/>
      <c r="R317" s="160"/>
      <c r="S317" s="160"/>
      <c r="T317" s="160"/>
      <c r="U317" s="160"/>
      <c r="V317" s="160"/>
      <c r="W317" s="160"/>
      <c r="X317" s="160"/>
      <c r="Y317" s="151"/>
      <c r="Z317" s="151"/>
      <c r="AA317" s="151"/>
      <c r="AB317" s="151"/>
      <c r="AC317" s="151"/>
      <c r="AD317" s="151"/>
      <c r="AE317" s="151"/>
      <c r="AF317" s="151"/>
      <c r="AG317" s="151" t="s">
        <v>156</v>
      </c>
      <c r="AH317" s="151">
        <v>0</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58"/>
      <c r="B318" s="159"/>
      <c r="C318" s="187" t="s">
        <v>1265</v>
      </c>
      <c r="D318" s="161"/>
      <c r="E318" s="162">
        <v>333.45</v>
      </c>
      <c r="F318" s="160"/>
      <c r="G318" s="160"/>
      <c r="H318" s="160"/>
      <c r="I318" s="160"/>
      <c r="J318" s="160"/>
      <c r="K318" s="160"/>
      <c r="L318" s="160"/>
      <c r="M318" s="160"/>
      <c r="N318" s="160"/>
      <c r="O318" s="160"/>
      <c r="P318" s="160"/>
      <c r="Q318" s="160"/>
      <c r="R318" s="160"/>
      <c r="S318" s="160"/>
      <c r="T318" s="160"/>
      <c r="U318" s="160"/>
      <c r="V318" s="160"/>
      <c r="W318" s="160"/>
      <c r="X318" s="160"/>
      <c r="Y318" s="151"/>
      <c r="Z318" s="151"/>
      <c r="AA318" s="151"/>
      <c r="AB318" s="151"/>
      <c r="AC318" s="151"/>
      <c r="AD318" s="151"/>
      <c r="AE318" s="151"/>
      <c r="AF318" s="151"/>
      <c r="AG318" s="151" t="s">
        <v>156</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87" t="s">
        <v>160</v>
      </c>
      <c r="D319" s="161"/>
      <c r="E319" s="162"/>
      <c r="F319" s="160"/>
      <c r="G319" s="160"/>
      <c r="H319" s="160"/>
      <c r="I319" s="160"/>
      <c r="J319" s="160"/>
      <c r="K319" s="160"/>
      <c r="L319" s="160"/>
      <c r="M319" s="160"/>
      <c r="N319" s="160"/>
      <c r="O319" s="160"/>
      <c r="P319" s="160"/>
      <c r="Q319" s="160"/>
      <c r="R319" s="160"/>
      <c r="S319" s="160"/>
      <c r="T319" s="160"/>
      <c r="U319" s="160"/>
      <c r="V319" s="160"/>
      <c r="W319" s="160"/>
      <c r="X319" s="160"/>
      <c r="Y319" s="151"/>
      <c r="Z319" s="151"/>
      <c r="AA319" s="151"/>
      <c r="AB319" s="151"/>
      <c r="AC319" s="151"/>
      <c r="AD319" s="151"/>
      <c r="AE319" s="151"/>
      <c r="AF319" s="151"/>
      <c r="AG319" s="151" t="s">
        <v>156</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87" t="s">
        <v>186</v>
      </c>
      <c r="D320" s="161"/>
      <c r="E320" s="162"/>
      <c r="F320" s="160"/>
      <c r="G320" s="160"/>
      <c r="H320" s="160"/>
      <c r="I320" s="160"/>
      <c r="J320" s="160"/>
      <c r="K320" s="160"/>
      <c r="L320" s="160"/>
      <c r="M320" s="160"/>
      <c r="N320" s="160"/>
      <c r="O320" s="160"/>
      <c r="P320" s="160"/>
      <c r="Q320" s="160"/>
      <c r="R320" s="160"/>
      <c r="S320" s="160"/>
      <c r="T320" s="160"/>
      <c r="U320" s="160"/>
      <c r="V320" s="160"/>
      <c r="W320" s="160"/>
      <c r="X320" s="160"/>
      <c r="Y320" s="151"/>
      <c r="Z320" s="151"/>
      <c r="AA320" s="151"/>
      <c r="AB320" s="151"/>
      <c r="AC320" s="151"/>
      <c r="AD320" s="151"/>
      <c r="AE320" s="151"/>
      <c r="AF320" s="151"/>
      <c r="AG320" s="151" t="s">
        <v>156</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58"/>
      <c r="B321" s="159"/>
      <c r="C321" s="187" t="s">
        <v>1266</v>
      </c>
      <c r="D321" s="161"/>
      <c r="E321" s="162">
        <v>7578</v>
      </c>
      <c r="F321" s="160"/>
      <c r="G321" s="160"/>
      <c r="H321" s="160"/>
      <c r="I321" s="160"/>
      <c r="J321" s="160"/>
      <c r="K321" s="160"/>
      <c r="L321" s="160"/>
      <c r="M321" s="160"/>
      <c r="N321" s="160"/>
      <c r="O321" s="160"/>
      <c r="P321" s="160"/>
      <c r="Q321" s="160"/>
      <c r="R321" s="160"/>
      <c r="S321" s="160"/>
      <c r="T321" s="160"/>
      <c r="U321" s="160"/>
      <c r="V321" s="160"/>
      <c r="W321" s="160"/>
      <c r="X321" s="160"/>
      <c r="Y321" s="151"/>
      <c r="Z321" s="151"/>
      <c r="AA321" s="151"/>
      <c r="AB321" s="151"/>
      <c r="AC321" s="151"/>
      <c r="AD321" s="151"/>
      <c r="AE321" s="151"/>
      <c r="AF321" s="151"/>
      <c r="AG321" s="151" t="s">
        <v>156</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x14ac:dyDescent="0.2">
      <c r="A322" s="158"/>
      <c r="B322" s="159"/>
      <c r="C322" s="187" t="s">
        <v>1267</v>
      </c>
      <c r="D322" s="161"/>
      <c r="E322" s="162">
        <v>3244.5</v>
      </c>
      <c r="F322" s="160"/>
      <c r="G322" s="160"/>
      <c r="H322" s="160"/>
      <c r="I322" s="160"/>
      <c r="J322" s="160"/>
      <c r="K322" s="160"/>
      <c r="L322" s="160"/>
      <c r="M322" s="160"/>
      <c r="N322" s="160"/>
      <c r="O322" s="160"/>
      <c r="P322" s="160"/>
      <c r="Q322" s="160"/>
      <c r="R322" s="160"/>
      <c r="S322" s="160"/>
      <c r="T322" s="160"/>
      <c r="U322" s="160"/>
      <c r="V322" s="160"/>
      <c r="W322" s="160"/>
      <c r="X322" s="160"/>
      <c r="Y322" s="151"/>
      <c r="Z322" s="151"/>
      <c r="AA322" s="151"/>
      <c r="AB322" s="151"/>
      <c r="AC322" s="151"/>
      <c r="AD322" s="151"/>
      <c r="AE322" s="151"/>
      <c r="AF322" s="151"/>
      <c r="AG322" s="151" t="s">
        <v>156</v>
      </c>
      <c r="AH322" s="151">
        <v>0</v>
      </c>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58"/>
      <c r="B323" s="159"/>
      <c r="C323" s="187" t="s">
        <v>1268</v>
      </c>
      <c r="D323" s="161"/>
      <c r="E323" s="162">
        <v>1831.5</v>
      </c>
      <c r="F323" s="160"/>
      <c r="G323" s="160"/>
      <c r="H323" s="160"/>
      <c r="I323" s="160"/>
      <c r="J323" s="160"/>
      <c r="K323" s="160"/>
      <c r="L323" s="160"/>
      <c r="M323" s="160"/>
      <c r="N323" s="160"/>
      <c r="O323" s="160"/>
      <c r="P323" s="160"/>
      <c r="Q323" s="160"/>
      <c r="R323" s="160"/>
      <c r="S323" s="160"/>
      <c r="T323" s="160"/>
      <c r="U323" s="160"/>
      <c r="V323" s="160"/>
      <c r="W323" s="160"/>
      <c r="X323" s="160"/>
      <c r="Y323" s="151"/>
      <c r="Z323" s="151"/>
      <c r="AA323" s="151"/>
      <c r="AB323" s="151"/>
      <c r="AC323" s="151"/>
      <c r="AD323" s="151"/>
      <c r="AE323" s="151"/>
      <c r="AF323" s="151"/>
      <c r="AG323" s="151" t="s">
        <v>156</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87" t="s">
        <v>1269</v>
      </c>
      <c r="D324" s="161"/>
      <c r="E324" s="162">
        <v>4176</v>
      </c>
      <c r="F324" s="160"/>
      <c r="G324" s="160"/>
      <c r="H324" s="160"/>
      <c r="I324" s="160"/>
      <c r="J324" s="160"/>
      <c r="K324" s="160"/>
      <c r="L324" s="160"/>
      <c r="M324" s="160"/>
      <c r="N324" s="160"/>
      <c r="O324" s="160"/>
      <c r="P324" s="160"/>
      <c r="Q324" s="160"/>
      <c r="R324" s="160"/>
      <c r="S324" s="160"/>
      <c r="T324" s="160"/>
      <c r="U324" s="160"/>
      <c r="V324" s="160"/>
      <c r="W324" s="160"/>
      <c r="X324" s="160"/>
      <c r="Y324" s="151"/>
      <c r="Z324" s="151"/>
      <c r="AA324" s="151"/>
      <c r="AB324" s="151"/>
      <c r="AC324" s="151"/>
      <c r="AD324" s="151"/>
      <c r="AE324" s="151"/>
      <c r="AF324" s="151"/>
      <c r="AG324" s="151" t="s">
        <v>156</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58"/>
      <c r="B325" s="159"/>
      <c r="C325" s="187" t="s">
        <v>1270</v>
      </c>
      <c r="D325" s="161"/>
      <c r="E325" s="162">
        <v>832.5</v>
      </c>
      <c r="F325" s="160"/>
      <c r="G325" s="160"/>
      <c r="H325" s="160"/>
      <c r="I325" s="160"/>
      <c r="J325" s="160"/>
      <c r="K325" s="160"/>
      <c r="L325" s="160"/>
      <c r="M325" s="160"/>
      <c r="N325" s="160"/>
      <c r="O325" s="160"/>
      <c r="P325" s="160"/>
      <c r="Q325" s="160"/>
      <c r="R325" s="160"/>
      <c r="S325" s="160"/>
      <c r="T325" s="160"/>
      <c r="U325" s="160"/>
      <c r="V325" s="160"/>
      <c r="W325" s="160"/>
      <c r="X325" s="160"/>
      <c r="Y325" s="151"/>
      <c r="Z325" s="151"/>
      <c r="AA325" s="151"/>
      <c r="AB325" s="151"/>
      <c r="AC325" s="151"/>
      <c r="AD325" s="151"/>
      <c r="AE325" s="151"/>
      <c r="AF325" s="151"/>
      <c r="AG325" s="151" t="s">
        <v>156</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58"/>
      <c r="B326" s="159"/>
      <c r="C326" s="187" t="s">
        <v>160</v>
      </c>
      <c r="D326" s="161"/>
      <c r="E326" s="162"/>
      <c r="F326" s="160"/>
      <c r="G326" s="160"/>
      <c r="H326" s="160"/>
      <c r="I326" s="160"/>
      <c r="J326" s="160"/>
      <c r="K326" s="160"/>
      <c r="L326" s="160"/>
      <c r="M326" s="160"/>
      <c r="N326" s="160"/>
      <c r="O326" s="160"/>
      <c r="P326" s="160"/>
      <c r="Q326" s="160"/>
      <c r="R326" s="160"/>
      <c r="S326" s="160"/>
      <c r="T326" s="160"/>
      <c r="U326" s="160"/>
      <c r="V326" s="160"/>
      <c r="W326" s="160"/>
      <c r="X326" s="160"/>
      <c r="Y326" s="151"/>
      <c r="Z326" s="151"/>
      <c r="AA326" s="151"/>
      <c r="AB326" s="151"/>
      <c r="AC326" s="151"/>
      <c r="AD326" s="151"/>
      <c r="AE326" s="151"/>
      <c r="AF326" s="151"/>
      <c r="AG326" s="151" t="s">
        <v>156</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87" t="s">
        <v>1271</v>
      </c>
      <c r="D327" s="161"/>
      <c r="E327" s="162">
        <v>1144.26</v>
      </c>
      <c r="F327" s="160"/>
      <c r="G327" s="160"/>
      <c r="H327" s="160"/>
      <c r="I327" s="160"/>
      <c r="J327" s="160"/>
      <c r="K327" s="160"/>
      <c r="L327" s="160"/>
      <c r="M327" s="160"/>
      <c r="N327" s="160"/>
      <c r="O327" s="160"/>
      <c r="P327" s="160"/>
      <c r="Q327" s="160"/>
      <c r="R327" s="160"/>
      <c r="S327" s="160"/>
      <c r="T327" s="160"/>
      <c r="U327" s="160"/>
      <c r="V327" s="160"/>
      <c r="W327" s="160"/>
      <c r="X327" s="160"/>
      <c r="Y327" s="151"/>
      <c r="Z327" s="151"/>
      <c r="AA327" s="151"/>
      <c r="AB327" s="151"/>
      <c r="AC327" s="151"/>
      <c r="AD327" s="151"/>
      <c r="AE327" s="151"/>
      <c r="AF327" s="151"/>
      <c r="AG327" s="151" t="s">
        <v>156</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58"/>
      <c r="B328" s="159"/>
      <c r="C328" s="187" t="s">
        <v>160</v>
      </c>
      <c r="D328" s="161"/>
      <c r="E328" s="162"/>
      <c r="F328" s="160"/>
      <c r="G328" s="160"/>
      <c r="H328" s="160"/>
      <c r="I328" s="160"/>
      <c r="J328" s="160"/>
      <c r="K328" s="160"/>
      <c r="L328" s="160"/>
      <c r="M328" s="160"/>
      <c r="N328" s="160"/>
      <c r="O328" s="160"/>
      <c r="P328" s="160"/>
      <c r="Q328" s="160"/>
      <c r="R328" s="160"/>
      <c r="S328" s="160"/>
      <c r="T328" s="160"/>
      <c r="U328" s="160"/>
      <c r="V328" s="160"/>
      <c r="W328" s="160"/>
      <c r="X328" s="160"/>
      <c r="Y328" s="151"/>
      <c r="Z328" s="151"/>
      <c r="AA328" s="151"/>
      <c r="AB328" s="151"/>
      <c r="AC328" s="151"/>
      <c r="AD328" s="151"/>
      <c r="AE328" s="151"/>
      <c r="AF328" s="151"/>
      <c r="AG328" s="151" t="s">
        <v>156</v>
      </c>
      <c r="AH328" s="151">
        <v>0</v>
      </c>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87" t="s">
        <v>193</v>
      </c>
      <c r="D329" s="161"/>
      <c r="E329" s="162"/>
      <c r="F329" s="160"/>
      <c r="G329" s="160"/>
      <c r="H329" s="160"/>
      <c r="I329" s="160"/>
      <c r="J329" s="160"/>
      <c r="K329" s="160"/>
      <c r="L329" s="160"/>
      <c r="M329" s="160"/>
      <c r="N329" s="160"/>
      <c r="O329" s="160"/>
      <c r="P329" s="160"/>
      <c r="Q329" s="160"/>
      <c r="R329" s="160"/>
      <c r="S329" s="160"/>
      <c r="T329" s="160"/>
      <c r="U329" s="160"/>
      <c r="V329" s="160"/>
      <c r="W329" s="160"/>
      <c r="X329" s="160"/>
      <c r="Y329" s="151"/>
      <c r="Z329" s="151"/>
      <c r="AA329" s="151"/>
      <c r="AB329" s="151"/>
      <c r="AC329" s="151"/>
      <c r="AD329" s="151"/>
      <c r="AE329" s="151"/>
      <c r="AF329" s="151"/>
      <c r="AG329" s="151" t="s">
        <v>156</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x14ac:dyDescent="0.2">
      <c r="A330" s="158"/>
      <c r="B330" s="159"/>
      <c r="C330" s="187" t="s">
        <v>1272</v>
      </c>
      <c r="D330" s="161"/>
      <c r="E330" s="162">
        <v>122.904</v>
      </c>
      <c r="F330" s="160"/>
      <c r="G330" s="160"/>
      <c r="H330" s="160"/>
      <c r="I330" s="160"/>
      <c r="J330" s="160"/>
      <c r="K330" s="160"/>
      <c r="L330" s="160"/>
      <c r="M330" s="160"/>
      <c r="N330" s="160"/>
      <c r="O330" s="160"/>
      <c r="P330" s="160"/>
      <c r="Q330" s="160"/>
      <c r="R330" s="160"/>
      <c r="S330" s="160"/>
      <c r="T330" s="160"/>
      <c r="U330" s="160"/>
      <c r="V330" s="160"/>
      <c r="W330" s="160"/>
      <c r="X330" s="160"/>
      <c r="Y330" s="151"/>
      <c r="Z330" s="151"/>
      <c r="AA330" s="151"/>
      <c r="AB330" s="151"/>
      <c r="AC330" s="151"/>
      <c r="AD330" s="151"/>
      <c r="AE330" s="151"/>
      <c r="AF330" s="151"/>
      <c r="AG330" s="151" t="s">
        <v>156</v>
      </c>
      <c r="AH330" s="151">
        <v>0</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87" t="s">
        <v>160</v>
      </c>
      <c r="D331" s="161"/>
      <c r="E331" s="162"/>
      <c r="F331" s="160"/>
      <c r="G331" s="160"/>
      <c r="H331" s="160"/>
      <c r="I331" s="160"/>
      <c r="J331" s="160"/>
      <c r="K331" s="160"/>
      <c r="L331" s="160"/>
      <c r="M331" s="160"/>
      <c r="N331" s="160"/>
      <c r="O331" s="160"/>
      <c r="P331" s="160"/>
      <c r="Q331" s="160"/>
      <c r="R331" s="160"/>
      <c r="S331" s="160"/>
      <c r="T331" s="160"/>
      <c r="U331" s="160"/>
      <c r="V331" s="160"/>
      <c r="W331" s="160"/>
      <c r="X331" s="160"/>
      <c r="Y331" s="151"/>
      <c r="Z331" s="151"/>
      <c r="AA331" s="151"/>
      <c r="AB331" s="151"/>
      <c r="AC331" s="151"/>
      <c r="AD331" s="151"/>
      <c r="AE331" s="151"/>
      <c r="AF331" s="151"/>
      <c r="AG331" s="151" t="s">
        <v>156</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87" t="s">
        <v>195</v>
      </c>
      <c r="D332" s="161"/>
      <c r="E332" s="162"/>
      <c r="F332" s="160"/>
      <c r="G332" s="160"/>
      <c r="H332" s="160"/>
      <c r="I332" s="160"/>
      <c r="J332" s="160"/>
      <c r="K332" s="160"/>
      <c r="L332" s="160"/>
      <c r="M332" s="160"/>
      <c r="N332" s="160"/>
      <c r="O332" s="160"/>
      <c r="P332" s="160"/>
      <c r="Q332" s="160"/>
      <c r="R332" s="160"/>
      <c r="S332" s="160"/>
      <c r="T332" s="160"/>
      <c r="U332" s="160"/>
      <c r="V332" s="160"/>
      <c r="W332" s="160"/>
      <c r="X332" s="160"/>
      <c r="Y332" s="151"/>
      <c r="Z332" s="151"/>
      <c r="AA332" s="151"/>
      <c r="AB332" s="151"/>
      <c r="AC332" s="151"/>
      <c r="AD332" s="151"/>
      <c r="AE332" s="151"/>
      <c r="AF332" s="151"/>
      <c r="AG332" s="151" t="s">
        <v>156</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87" t="s">
        <v>1273</v>
      </c>
      <c r="D333" s="161"/>
      <c r="E333" s="162">
        <v>1717.2</v>
      </c>
      <c r="F333" s="160"/>
      <c r="G333" s="160"/>
      <c r="H333" s="160"/>
      <c r="I333" s="160"/>
      <c r="J333" s="160"/>
      <c r="K333" s="160"/>
      <c r="L333" s="160"/>
      <c r="M333" s="160"/>
      <c r="N333" s="160"/>
      <c r="O333" s="160"/>
      <c r="P333" s="160"/>
      <c r="Q333" s="160"/>
      <c r="R333" s="160"/>
      <c r="S333" s="160"/>
      <c r="T333" s="160"/>
      <c r="U333" s="160"/>
      <c r="V333" s="160"/>
      <c r="W333" s="160"/>
      <c r="X333" s="160"/>
      <c r="Y333" s="151"/>
      <c r="Z333" s="151"/>
      <c r="AA333" s="151"/>
      <c r="AB333" s="151"/>
      <c r="AC333" s="151"/>
      <c r="AD333" s="151"/>
      <c r="AE333" s="151"/>
      <c r="AF333" s="151"/>
      <c r="AG333" s="151" t="s">
        <v>156</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58"/>
      <c r="B334" s="159"/>
      <c r="C334" s="187" t="s">
        <v>160</v>
      </c>
      <c r="D334" s="161"/>
      <c r="E334" s="162"/>
      <c r="F334" s="160"/>
      <c r="G334" s="160"/>
      <c r="H334" s="160"/>
      <c r="I334" s="160"/>
      <c r="J334" s="160"/>
      <c r="K334" s="160"/>
      <c r="L334" s="160"/>
      <c r="M334" s="160"/>
      <c r="N334" s="160"/>
      <c r="O334" s="160"/>
      <c r="P334" s="160"/>
      <c r="Q334" s="160"/>
      <c r="R334" s="160"/>
      <c r="S334" s="160"/>
      <c r="T334" s="160"/>
      <c r="U334" s="160"/>
      <c r="V334" s="160"/>
      <c r="W334" s="160"/>
      <c r="X334" s="160"/>
      <c r="Y334" s="151"/>
      <c r="Z334" s="151"/>
      <c r="AA334" s="151"/>
      <c r="AB334" s="151"/>
      <c r="AC334" s="151"/>
      <c r="AD334" s="151"/>
      <c r="AE334" s="151"/>
      <c r="AF334" s="151"/>
      <c r="AG334" s="151" t="s">
        <v>156</v>
      </c>
      <c r="AH334" s="151">
        <v>0</v>
      </c>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58"/>
      <c r="B335" s="159"/>
      <c r="C335" s="187" t="s">
        <v>197</v>
      </c>
      <c r="D335" s="161"/>
      <c r="E335" s="162"/>
      <c r="F335" s="160"/>
      <c r="G335" s="160"/>
      <c r="H335" s="160"/>
      <c r="I335" s="160"/>
      <c r="J335" s="160"/>
      <c r="K335" s="160"/>
      <c r="L335" s="160"/>
      <c r="M335" s="160"/>
      <c r="N335" s="160"/>
      <c r="O335" s="160"/>
      <c r="P335" s="160"/>
      <c r="Q335" s="160"/>
      <c r="R335" s="160"/>
      <c r="S335" s="160"/>
      <c r="T335" s="160"/>
      <c r="U335" s="160"/>
      <c r="V335" s="160"/>
      <c r="W335" s="160"/>
      <c r="X335" s="160"/>
      <c r="Y335" s="151"/>
      <c r="Z335" s="151"/>
      <c r="AA335" s="151"/>
      <c r="AB335" s="151"/>
      <c r="AC335" s="151"/>
      <c r="AD335" s="151"/>
      <c r="AE335" s="151"/>
      <c r="AF335" s="151"/>
      <c r="AG335" s="151" t="s">
        <v>156</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58"/>
      <c r="B336" s="159"/>
      <c r="C336" s="187" t="s">
        <v>1274</v>
      </c>
      <c r="D336" s="161"/>
      <c r="E336" s="162">
        <v>3802.68</v>
      </c>
      <c r="F336" s="160"/>
      <c r="G336" s="160"/>
      <c r="H336" s="160"/>
      <c r="I336" s="160"/>
      <c r="J336" s="160"/>
      <c r="K336" s="160"/>
      <c r="L336" s="160"/>
      <c r="M336" s="160"/>
      <c r="N336" s="160"/>
      <c r="O336" s="160"/>
      <c r="P336" s="160"/>
      <c r="Q336" s="160"/>
      <c r="R336" s="160"/>
      <c r="S336" s="160"/>
      <c r="T336" s="160"/>
      <c r="U336" s="160"/>
      <c r="V336" s="160"/>
      <c r="W336" s="160"/>
      <c r="X336" s="160"/>
      <c r="Y336" s="151"/>
      <c r="Z336" s="151"/>
      <c r="AA336" s="151"/>
      <c r="AB336" s="151"/>
      <c r="AC336" s="151"/>
      <c r="AD336" s="151"/>
      <c r="AE336" s="151"/>
      <c r="AF336" s="151"/>
      <c r="AG336" s="151" t="s">
        <v>156</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58"/>
      <c r="B337" s="159"/>
      <c r="C337" s="187" t="s">
        <v>199</v>
      </c>
      <c r="D337" s="161"/>
      <c r="E337" s="162"/>
      <c r="F337" s="160"/>
      <c r="G337" s="160"/>
      <c r="H337" s="160"/>
      <c r="I337" s="160"/>
      <c r="J337" s="160"/>
      <c r="K337" s="160"/>
      <c r="L337" s="160"/>
      <c r="M337" s="160"/>
      <c r="N337" s="160"/>
      <c r="O337" s="160"/>
      <c r="P337" s="160"/>
      <c r="Q337" s="160"/>
      <c r="R337" s="160"/>
      <c r="S337" s="160"/>
      <c r="T337" s="160"/>
      <c r="U337" s="160"/>
      <c r="V337" s="160"/>
      <c r="W337" s="160"/>
      <c r="X337" s="160"/>
      <c r="Y337" s="151"/>
      <c r="Z337" s="151"/>
      <c r="AA337" s="151"/>
      <c r="AB337" s="151"/>
      <c r="AC337" s="151"/>
      <c r="AD337" s="151"/>
      <c r="AE337" s="151"/>
      <c r="AF337" s="151"/>
      <c r="AG337" s="151" t="s">
        <v>156</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58"/>
      <c r="B338" s="159"/>
      <c r="C338" s="187" t="s">
        <v>1275</v>
      </c>
      <c r="D338" s="161"/>
      <c r="E338" s="162">
        <v>623.70000000000005</v>
      </c>
      <c r="F338" s="160"/>
      <c r="G338" s="160"/>
      <c r="H338" s="160"/>
      <c r="I338" s="160"/>
      <c r="J338" s="160"/>
      <c r="K338" s="160"/>
      <c r="L338" s="160"/>
      <c r="M338" s="160"/>
      <c r="N338" s="160"/>
      <c r="O338" s="160"/>
      <c r="P338" s="160"/>
      <c r="Q338" s="160"/>
      <c r="R338" s="160"/>
      <c r="S338" s="160"/>
      <c r="T338" s="160"/>
      <c r="U338" s="160"/>
      <c r="V338" s="160"/>
      <c r="W338" s="160"/>
      <c r="X338" s="160"/>
      <c r="Y338" s="151"/>
      <c r="Z338" s="151"/>
      <c r="AA338" s="151"/>
      <c r="AB338" s="151"/>
      <c r="AC338" s="151"/>
      <c r="AD338" s="151"/>
      <c r="AE338" s="151"/>
      <c r="AF338" s="151"/>
      <c r="AG338" s="151" t="s">
        <v>156</v>
      </c>
      <c r="AH338" s="151">
        <v>0</v>
      </c>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58"/>
      <c r="B339" s="159"/>
      <c r="C339" s="187" t="s">
        <v>201</v>
      </c>
      <c r="D339" s="161"/>
      <c r="E339" s="162"/>
      <c r="F339" s="160"/>
      <c r="G339" s="160"/>
      <c r="H339" s="160"/>
      <c r="I339" s="160"/>
      <c r="J339" s="160"/>
      <c r="K339" s="160"/>
      <c r="L339" s="160"/>
      <c r="M339" s="160"/>
      <c r="N339" s="160"/>
      <c r="O339" s="160"/>
      <c r="P339" s="160"/>
      <c r="Q339" s="160"/>
      <c r="R339" s="160"/>
      <c r="S339" s="160"/>
      <c r="T339" s="160"/>
      <c r="U339" s="160"/>
      <c r="V339" s="160"/>
      <c r="W339" s="160"/>
      <c r="X339" s="160"/>
      <c r="Y339" s="151"/>
      <c r="Z339" s="151"/>
      <c r="AA339" s="151"/>
      <c r="AB339" s="151"/>
      <c r="AC339" s="151"/>
      <c r="AD339" s="151"/>
      <c r="AE339" s="151"/>
      <c r="AF339" s="151"/>
      <c r="AG339" s="151" t="s">
        <v>156</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87" t="s">
        <v>1276</v>
      </c>
      <c r="D340" s="161"/>
      <c r="E340" s="162">
        <v>680.4</v>
      </c>
      <c r="F340" s="160"/>
      <c r="G340" s="160"/>
      <c r="H340" s="160"/>
      <c r="I340" s="160"/>
      <c r="J340" s="160"/>
      <c r="K340" s="160"/>
      <c r="L340" s="160"/>
      <c r="M340" s="160"/>
      <c r="N340" s="160"/>
      <c r="O340" s="160"/>
      <c r="P340" s="160"/>
      <c r="Q340" s="160"/>
      <c r="R340" s="160"/>
      <c r="S340" s="160"/>
      <c r="T340" s="160"/>
      <c r="U340" s="160"/>
      <c r="V340" s="160"/>
      <c r="W340" s="160"/>
      <c r="X340" s="160"/>
      <c r="Y340" s="151"/>
      <c r="Z340" s="151"/>
      <c r="AA340" s="151"/>
      <c r="AB340" s="151"/>
      <c r="AC340" s="151"/>
      <c r="AD340" s="151"/>
      <c r="AE340" s="151"/>
      <c r="AF340" s="151"/>
      <c r="AG340" s="151" t="s">
        <v>156</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58"/>
      <c r="B341" s="159"/>
      <c r="C341" s="187" t="s">
        <v>160</v>
      </c>
      <c r="D341" s="161"/>
      <c r="E341" s="162"/>
      <c r="F341" s="160"/>
      <c r="G341" s="160"/>
      <c r="H341" s="160"/>
      <c r="I341" s="160"/>
      <c r="J341" s="160"/>
      <c r="K341" s="160"/>
      <c r="L341" s="160"/>
      <c r="M341" s="160"/>
      <c r="N341" s="160"/>
      <c r="O341" s="160"/>
      <c r="P341" s="160"/>
      <c r="Q341" s="160"/>
      <c r="R341" s="160"/>
      <c r="S341" s="160"/>
      <c r="T341" s="160"/>
      <c r="U341" s="160"/>
      <c r="V341" s="160"/>
      <c r="W341" s="160"/>
      <c r="X341" s="160"/>
      <c r="Y341" s="151"/>
      <c r="Z341" s="151"/>
      <c r="AA341" s="151"/>
      <c r="AB341" s="151"/>
      <c r="AC341" s="151"/>
      <c r="AD341" s="151"/>
      <c r="AE341" s="151"/>
      <c r="AF341" s="151"/>
      <c r="AG341" s="151" t="s">
        <v>156</v>
      </c>
      <c r="AH341" s="151">
        <v>0</v>
      </c>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ht="22.5" outlineLevel="1" x14ac:dyDescent="0.2">
      <c r="A342" s="158"/>
      <c r="B342" s="159"/>
      <c r="C342" s="187" t="s">
        <v>1277</v>
      </c>
      <c r="D342" s="161"/>
      <c r="E342" s="162">
        <v>531.46799999999996</v>
      </c>
      <c r="F342" s="160"/>
      <c r="G342" s="160"/>
      <c r="H342" s="160"/>
      <c r="I342" s="160"/>
      <c r="J342" s="160"/>
      <c r="K342" s="160"/>
      <c r="L342" s="160"/>
      <c r="M342" s="160"/>
      <c r="N342" s="160"/>
      <c r="O342" s="160"/>
      <c r="P342" s="160"/>
      <c r="Q342" s="160"/>
      <c r="R342" s="160"/>
      <c r="S342" s="160"/>
      <c r="T342" s="160"/>
      <c r="U342" s="160"/>
      <c r="V342" s="160"/>
      <c r="W342" s="160"/>
      <c r="X342" s="160"/>
      <c r="Y342" s="151"/>
      <c r="Z342" s="151"/>
      <c r="AA342" s="151"/>
      <c r="AB342" s="151"/>
      <c r="AC342" s="151"/>
      <c r="AD342" s="151"/>
      <c r="AE342" s="151"/>
      <c r="AF342" s="151"/>
      <c r="AG342" s="151" t="s">
        <v>156</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87" t="s">
        <v>160</v>
      </c>
      <c r="D343" s="161"/>
      <c r="E343" s="162"/>
      <c r="F343" s="160"/>
      <c r="G343" s="160"/>
      <c r="H343" s="160"/>
      <c r="I343" s="160"/>
      <c r="J343" s="160"/>
      <c r="K343" s="160"/>
      <c r="L343" s="160"/>
      <c r="M343" s="160"/>
      <c r="N343" s="160"/>
      <c r="O343" s="160"/>
      <c r="P343" s="160"/>
      <c r="Q343" s="160"/>
      <c r="R343" s="160"/>
      <c r="S343" s="160"/>
      <c r="T343" s="160"/>
      <c r="U343" s="160"/>
      <c r="V343" s="160"/>
      <c r="W343" s="160"/>
      <c r="X343" s="160"/>
      <c r="Y343" s="151"/>
      <c r="Z343" s="151"/>
      <c r="AA343" s="151"/>
      <c r="AB343" s="151"/>
      <c r="AC343" s="151"/>
      <c r="AD343" s="151"/>
      <c r="AE343" s="151"/>
      <c r="AF343" s="151"/>
      <c r="AG343" s="151" t="s">
        <v>156</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87" t="s">
        <v>1278</v>
      </c>
      <c r="D344" s="161"/>
      <c r="E344" s="162">
        <v>1834.65</v>
      </c>
      <c r="F344" s="160"/>
      <c r="G344" s="160"/>
      <c r="H344" s="160"/>
      <c r="I344" s="160"/>
      <c r="J344" s="160"/>
      <c r="K344" s="160"/>
      <c r="L344" s="160"/>
      <c r="M344" s="160"/>
      <c r="N344" s="160"/>
      <c r="O344" s="160"/>
      <c r="P344" s="160"/>
      <c r="Q344" s="160"/>
      <c r="R344" s="160"/>
      <c r="S344" s="160"/>
      <c r="T344" s="160"/>
      <c r="U344" s="160"/>
      <c r="V344" s="160"/>
      <c r="W344" s="160"/>
      <c r="X344" s="160"/>
      <c r="Y344" s="151"/>
      <c r="Z344" s="151"/>
      <c r="AA344" s="151"/>
      <c r="AB344" s="151"/>
      <c r="AC344" s="151"/>
      <c r="AD344" s="151"/>
      <c r="AE344" s="151"/>
      <c r="AF344" s="151"/>
      <c r="AG344" s="151" t="s">
        <v>156</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87" t="s">
        <v>160</v>
      </c>
      <c r="D345" s="161"/>
      <c r="E345" s="162"/>
      <c r="F345" s="160"/>
      <c r="G345" s="160"/>
      <c r="H345" s="160"/>
      <c r="I345" s="160"/>
      <c r="J345" s="160"/>
      <c r="K345" s="160"/>
      <c r="L345" s="160"/>
      <c r="M345" s="160"/>
      <c r="N345" s="160"/>
      <c r="O345" s="160"/>
      <c r="P345" s="160"/>
      <c r="Q345" s="160"/>
      <c r="R345" s="160"/>
      <c r="S345" s="160"/>
      <c r="T345" s="160"/>
      <c r="U345" s="160"/>
      <c r="V345" s="160"/>
      <c r="W345" s="160"/>
      <c r="X345" s="160"/>
      <c r="Y345" s="151"/>
      <c r="Z345" s="151"/>
      <c r="AA345" s="151"/>
      <c r="AB345" s="151"/>
      <c r="AC345" s="151"/>
      <c r="AD345" s="151"/>
      <c r="AE345" s="151"/>
      <c r="AF345" s="151"/>
      <c r="AG345" s="151" t="s">
        <v>156</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87" t="s">
        <v>250</v>
      </c>
      <c r="D346" s="161"/>
      <c r="E346" s="162"/>
      <c r="F346" s="160"/>
      <c r="G346" s="160"/>
      <c r="H346" s="160"/>
      <c r="I346" s="160"/>
      <c r="J346" s="160"/>
      <c r="K346" s="160"/>
      <c r="L346" s="160"/>
      <c r="M346" s="160"/>
      <c r="N346" s="160"/>
      <c r="O346" s="160"/>
      <c r="P346" s="160"/>
      <c r="Q346" s="160"/>
      <c r="R346" s="160"/>
      <c r="S346" s="160"/>
      <c r="T346" s="160"/>
      <c r="U346" s="160"/>
      <c r="V346" s="160"/>
      <c r="W346" s="160"/>
      <c r="X346" s="160"/>
      <c r="Y346" s="151"/>
      <c r="Z346" s="151"/>
      <c r="AA346" s="151"/>
      <c r="AB346" s="151"/>
      <c r="AC346" s="151"/>
      <c r="AD346" s="151"/>
      <c r="AE346" s="151"/>
      <c r="AF346" s="151"/>
      <c r="AG346" s="151" t="s">
        <v>156</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87" t="s">
        <v>1279</v>
      </c>
      <c r="D347" s="161"/>
      <c r="E347" s="162">
        <v>3131.01</v>
      </c>
      <c r="F347" s="160"/>
      <c r="G347" s="160"/>
      <c r="H347" s="160"/>
      <c r="I347" s="160"/>
      <c r="J347" s="160"/>
      <c r="K347" s="160"/>
      <c r="L347" s="160"/>
      <c r="M347" s="160"/>
      <c r="N347" s="160"/>
      <c r="O347" s="160"/>
      <c r="P347" s="160"/>
      <c r="Q347" s="160"/>
      <c r="R347" s="160"/>
      <c r="S347" s="160"/>
      <c r="T347" s="160"/>
      <c r="U347" s="160"/>
      <c r="V347" s="160"/>
      <c r="W347" s="160"/>
      <c r="X347" s="160"/>
      <c r="Y347" s="151"/>
      <c r="Z347" s="151"/>
      <c r="AA347" s="151"/>
      <c r="AB347" s="151"/>
      <c r="AC347" s="151"/>
      <c r="AD347" s="151"/>
      <c r="AE347" s="151"/>
      <c r="AF347" s="151"/>
      <c r="AG347" s="151" t="s">
        <v>156</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58"/>
      <c r="B348" s="159"/>
      <c r="C348" s="187" t="s">
        <v>160</v>
      </c>
      <c r="D348" s="161"/>
      <c r="E348" s="162"/>
      <c r="F348" s="160"/>
      <c r="G348" s="160"/>
      <c r="H348" s="160"/>
      <c r="I348" s="160"/>
      <c r="J348" s="160"/>
      <c r="K348" s="160"/>
      <c r="L348" s="160"/>
      <c r="M348" s="160"/>
      <c r="N348" s="160"/>
      <c r="O348" s="160"/>
      <c r="P348" s="160"/>
      <c r="Q348" s="160"/>
      <c r="R348" s="160"/>
      <c r="S348" s="160"/>
      <c r="T348" s="160"/>
      <c r="U348" s="160"/>
      <c r="V348" s="160"/>
      <c r="W348" s="160"/>
      <c r="X348" s="160"/>
      <c r="Y348" s="151"/>
      <c r="Z348" s="151"/>
      <c r="AA348" s="151"/>
      <c r="AB348" s="151"/>
      <c r="AC348" s="151"/>
      <c r="AD348" s="151"/>
      <c r="AE348" s="151"/>
      <c r="AF348" s="151"/>
      <c r="AG348" s="151" t="s">
        <v>156</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87" t="s">
        <v>1280</v>
      </c>
      <c r="D349" s="161"/>
      <c r="E349" s="162">
        <v>15.260400000000001</v>
      </c>
      <c r="F349" s="160"/>
      <c r="G349" s="160"/>
      <c r="H349" s="160"/>
      <c r="I349" s="160"/>
      <c r="J349" s="160"/>
      <c r="K349" s="160"/>
      <c r="L349" s="160"/>
      <c r="M349" s="160"/>
      <c r="N349" s="160"/>
      <c r="O349" s="160"/>
      <c r="P349" s="160"/>
      <c r="Q349" s="160"/>
      <c r="R349" s="160"/>
      <c r="S349" s="160"/>
      <c r="T349" s="160"/>
      <c r="U349" s="160"/>
      <c r="V349" s="160"/>
      <c r="W349" s="160"/>
      <c r="X349" s="160"/>
      <c r="Y349" s="151"/>
      <c r="Z349" s="151"/>
      <c r="AA349" s="151"/>
      <c r="AB349" s="151"/>
      <c r="AC349" s="151"/>
      <c r="AD349" s="151"/>
      <c r="AE349" s="151"/>
      <c r="AF349" s="151"/>
      <c r="AG349" s="151" t="s">
        <v>156</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58"/>
      <c r="B350" s="159"/>
      <c r="C350" s="187" t="s">
        <v>160</v>
      </c>
      <c r="D350" s="161"/>
      <c r="E350" s="162"/>
      <c r="F350" s="160"/>
      <c r="G350" s="160"/>
      <c r="H350" s="160"/>
      <c r="I350" s="160"/>
      <c r="J350" s="160"/>
      <c r="K350" s="160"/>
      <c r="L350" s="160"/>
      <c r="M350" s="160"/>
      <c r="N350" s="160"/>
      <c r="O350" s="160"/>
      <c r="P350" s="160"/>
      <c r="Q350" s="160"/>
      <c r="R350" s="160"/>
      <c r="S350" s="160"/>
      <c r="T350" s="160"/>
      <c r="U350" s="160"/>
      <c r="V350" s="160"/>
      <c r="W350" s="160"/>
      <c r="X350" s="160"/>
      <c r="Y350" s="151"/>
      <c r="Z350" s="151"/>
      <c r="AA350" s="151"/>
      <c r="AB350" s="151"/>
      <c r="AC350" s="151"/>
      <c r="AD350" s="151"/>
      <c r="AE350" s="151"/>
      <c r="AF350" s="151"/>
      <c r="AG350" s="151" t="s">
        <v>156</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87" t="s">
        <v>290</v>
      </c>
      <c r="D351" s="161"/>
      <c r="E351" s="162"/>
      <c r="F351" s="160"/>
      <c r="G351" s="160"/>
      <c r="H351" s="160"/>
      <c r="I351" s="160"/>
      <c r="J351" s="160"/>
      <c r="K351" s="160"/>
      <c r="L351" s="160"/>
      <c r="M351" s="160"/>
      <c r="N351" s="160"/>
      <c r="O351" s="160"/>
      <c r="P351" s="160"/>
      <c r="Q351" s="160"/>
      <c r="R351" s="160"/>
      <c r="S351" s="160"/>
      <c r="T351" s="160"/>
      <c r="U351" s="160"/>
      <c r="V351" s="160"/>
      <c r="W351" s="160"/>
      <c r="X351" s="160"/>
      <c r="Y351" s="151"/>
      <c r="Z351" s="151"/>
      <c r="AA351" s="151"/>
      <c r="AB351" s="151"/>
      <c r="AC351" s="151"/>
      <c r="AD351" s="151"/>
      <c r="AE351" s="151"/>
      <c r="AF351" s="151"/>
      <c r="AG351" s="151" t="s">
        <v>156</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58"/>
      <c r="B352" s="159"/>
      <c r="C352" s="187" t="s">
        <v>1281</v>
      </c>
      <c r="D352" s="161"/>
      <c r="E352" s="162">
        <v>-3131.01</v>
      </c>
      <c r="F352" s="160"/>
      <c r="G352" s="160"/>
      <c r="H352" s="160"/>
      <c r="I352" s="160"/>
      <c r="J352" s="160"/>
      <c r="K352" s="160"/>
      <c r="L352" s="160"/>
      <c r="M352" s="160"/>
      <c r="N352" s="160"/>
      <c r="O352" s="160"/>
      <c r="P352" s="160"/>
      <c r="Q352" s="160"/>
      <c r="R352" s="160"/>
      <c r="S352" s="160"/>
      <c r="T352" s="160"/>
      <c r="U352" s="160"/>
      <c r="V352" s="160"/>
      <c r="W352" s="160"/>
      <c r="X352" s="160"/>
      <c r="Y352" s="151"/>
      <c r="Z352" s="151"/>
      <c r="AA352" s="151"/>
      <c r="AB352" s="151"/>
      <c r="AC352" s="151"/>
      <c r="AD352" s="151"/>
      <c r="AE352" s="151"/>
      <c r="AF352" s="151"/>
      <c r="AG352" s="151" t="s">
        <v>156</v>
      </c>
      <c r="AH352" s="151">
        <v>0</v>
      </c>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87" t="s">
        <v>1282</v>
      </c>
      <c r="D353" s="161"/>
      <c r="E353" s="162">
        <v>-7983</v>
      </c>
      <c r="F353" s="160"/>
      <c r="G353" s="160"/>
      <c r="H353" s="160"/>
      <c r="I353" s="160"/>
      <c r="J353" s="160"/>
      <c r="K353" s="160"/>
      <c r="L353" s="160"/>
      <c r="M353" s="160"/>
      <c r="N353" s="160"/>
      <c r="O353" s="160"/>
      <c r="P353" s="160"/>
      <c r="Q353" s="160"/>
      <c r="R353" s="160"/>
      <c r="S353" s="160"/>
      <c r="T353" s="160"/>
      <c r="U353" s="160"/>
      <c r="V353" s="160"/>
      <c r="W353" s="160"/>
      <c r="X353" s="160"/>
      <c r="Y353" s="151"/>
      <c r="Z353" s="151"/>
      <c r="AA353" s="151"/>
      <c r="AB353" s="151"/>
      <c r="AC353" s="151"/>
      <c r="AD353" s="151"/>
      <c r="AE353" s="151"/>
      <c r="AF353" s="151"/>
      <c r="AG353" s="151" t="s">
        <v>156</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87" t="s">
        <v>1321</v>
      </c>
      <c r="D354" s="161"/>
      <c r="E354" s="162"/>
      <c r="F354" s="160"/>
      <c r="G354" s="160"/>
      <c r="H354" s="160"/>
      <c r="I354" s="160"/>
      <c r="J354" s="160"/>
      <c r="K354" s="160"/>
      <c r="L354" s="160"/>
      <c r="M354" s="160"/>
      <c r="N354" s="160"/>
      <c r="O354" s="160"/>
      <c r="P354" s="160"/>
      <c r="Q354" s="160"/>
      <c r="R354" s="160"/>
      <c r="S354" s="160"/>
      <c r="T354" s="160"/>
      <c r="U354" s="160"/>
      <c r="V354" s="160"/>
      <c r="W354" s="160"/>
      <c r="X354" s="160"/>
      <c r="Y354" s="151"/>
      <c r="Z354" s="151"/>
      <c r="AA354" s="151"/>
      <c r="AB354" s="151"/>
      <c r="AC354" s="151"/>
      <c r="AD354" s="151"/>
      <c r="AE354" s="151"/>
      <c r="AF354" s="151"/>
      <c r="AG354" s="151"/>
      <c r="AH354" s="151"/>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70">
        <v>22</v>
      </c>
      <c r="B355" s="171" t="s">
        <v>302</v>
      </c>
      <c r="C355" s="186" t="s">
        <v>303</v>
      </c>
      <c r="D355" s="172" t="s">
        <v>173</v>
      </c>
      <c r="E355" s="173">
        <f>PRODUCT(E266,10)</f>
        <v>2038.6955999999998</v>
      </c>
      <c r="F355" s="174"/>
      <c r="G355" s="175">
        <f>ROUND(E355*F355,2)</f>
        <v>0</v>
      </c>
      <c r="H355" s="174"/>
      <c r="I355" s="175">
        <f>ROUND(E355*H355,2)</f>
        <v>0</v>
      </c>
      <c r="J355" s="174"/>
      <c r="K355" s="175">
        <f>ROUND(E355*J355,2)</f>
        <v>0</v>
      </c>
      <c r="L355" s="175">
        <v>21</v>
      </c>
      <c r="M355" s="175">
        <f>G355*(1+L355/100)</f>
        <v>0</v>
      </c>
      <c r="N355" s="175">
        <v>0</v>
      </c>
      <c r="O355" s="175">
        <f>ROUND(E355*N355,2)</f>
        <v>0</v>
      </c>
      <c r="P355" s="175">
        <v>0</v>
      </c>
      <c r="Q355" s="175">
        <f>ROUND(E355*P355,2)</f>
        <v>0</v>
      </c>
      <c r="R355" s="175"/>
      <c r="S355" s="175" t="s">
        <v>152</v>
      </c>
      <c r="T355" s="175" t="s">
        <v>152</v>
      </c>
      <c r="U355" s="175">
        <v>0</v>
      </c>
      <c r="V355" s="175">
        <f>ROUND(E355*U355,2)</f>
        <v>0</v>
      </c>
      <c r="W355" s="176"/>
      <c r="X355" s="160" t="s">
        <v>153</v>
      </c>
      <c r="Y355" s="151"/>
      <c r="Z355" s="151"/>
      <c r="AA355" s="151"/>
      <c r="AB355" s="151"/>
      <c r="AC355" s="151"/>
      <c r="AD355" s="151"/>
      <c r="AE355" s="151"/>
      <c r="AF355" s="151"/>
      <c r="AG355" s="151" t="s">
        <v>154</v>
      </c>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87" t="s">
        <v>179</v>
      </c>
      <c r="D356" s="161"/>
      <c r="E356" s="162"/>
      <c r="F356" s="160"/>
      <c r="G356" s="160"/>
      <c r="H356" s="160"/>
      <c r="I356" s="160"/>
      <c r="J356" s="160"/>
      <c r="K356" s="160"/>
      <c r="L356" s="160"/>
      <c r="M356" s="160"/>
      <c r="N356" s="160"/>
      <c r="O356" s="160"/>
      <c r="P356" s="160"/>
      <c r="Q356" s="160"/>
      <c r="R356" s="160"/>
      <c r="S356" s="160"/>
      <c r="T356" s="160"/>
      <c r="U356" s="160"/>
      <c r="V356" s="160"/>
      <c r="W356" s="160"/>
      <c r="X356" s="160"/>
      <c r="Y356" s="151"/>
      <c r="Z356" s="151"/>
      <c r="AA356" s="151"/>
      <c r="AB356" s="151"/>
      <c r="AC356" s="151"/>
      <c r="AD356" s="151"/>
      <c r="AE356" s="151"/>
      <c r="AF356" s="151"/>
      <c r="AG356" s="151" t="s">
        <v>156</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87" t="s">
        <v>1283</v>
      </c>
      <c r="D357" s="161"/>
      <c r="E357" s="162">
        <v>656.76</v>
      </c>
      <c r="F357" s="160"/>
      <c r="G357" s="160"/>
      <c r="H357" s="160"/>
      <c r="I357" s="160"/>
      <c r="J357" s="160"/>
      <c r="K357" s="160"/>
      <c r="L357" s="160"/>
      <c r="M357" s="160"/>
      <c r="N357" s="160"/>
      <c r="O357" s="160"/>
      <c r="P357" s="160"/>
      <c r="Q357" s="160"/>
      <c r="R357" s="160"/>
      <c r="S357" s="160"/>
      <c r="T357" s="160"/>
      <c r="U357" s="160"/>
      <c r="V357" s="160"/>
      <c r="W357" s="160"/>
      <c r="X357" s="160"/>
      <c r="Y357" s="151"/>
      <c r="Z357" s="151"/>
      <c r="AA357" s="151"/>
      <c r="AB357" s="151"/>
      <c r="AC357" s="151"/>
      <c r="AD357" s="151"/>
      <c r="AE357" s="151"/>
      <c r="AF357" s="151"/>
      <c r="AG357" s="151" t="s">
        <v>156</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87" t="s">
        <v>1284</v>
      </c>
      <c r="D358" s="161"/>
      <c r="E358" s="162">
        <v>281.19</v>
      </c>
      <c r="F358" s="160"/>
      <c r="G358" s="160"/>
      <c r="H358" s="160"/>
      <c r="I358" s="160"/>
      <c r="J358" s="160"/>
      <c r="K358" s="160"/>
      <c r="L358" s="160"/>
      <c r="M358" s="160"/>
      <c r="N358" s="160"/>
      <c r="O358" s="160"/>
      <c r="P358" s="160"/>
      <c r="Q358" s="160"/>
      <c r="R358" s="160"/>
      <c r="S358" s="160"/>
      <c r="T358" s="160"/>
      <c r="U358" s="160"/>
      <c r="V358" s="160"/>
      <c r="W358" s="160"/>
      <c r="X358" s="160"/>
      <c r="Y358" s="151"/>
      <c r="Z358" s="151"/>
      <c r="AA358" s="151"/>
      <c r="AB358" s="151"/>
      <c r="AC358" s="151"/>
      <c r="AD358" s="151"/>
      <c r="AE358" s="151"/>
      <c r="AF358" s="151"/>
      <c r="AG358" s="151" t="s">
        <v>156</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58"/>
      <c r="B359" s="159"/>
      <c r="C359" s="187" t="s">
        <v>1285</v>
      </c>
      <c r="D359" s="161"/>
      <c r="E359" s="162">
        <v>158.72999999999999</v>
      </c>
      <c r="F359" s="160"/>
      <c r="G359" s="160"/>
      <c r="H359" s="160"/>
      <c r="I359" s="160"/>
      <c r="J359" s="160"/>
      <c r="K359" s="160"/>
      <c r="L359" s="160"/>
      <c r="M359" s="160"/>
      <c r="N359" s="160"/>
      <c r="O359" s="160"/>
      <c r="P359" s="160"/>
      <c r="Q359" s="160"/>
      <c r="R359" s="160"/>
      <c r="S359" s="160"/>
      <c r="T359" s="160"/>
      <c r="U359" s="160"/>
      <c r="V359" s="160"/>
      <c r="W359" s="160"/>
      <c r="X359" s="160"/>
      <c r="Y359" s="151"/>
      <c r="Z359" s="151"/>
      <c r="AA359" s="151"/>
      <c r="AB359" s="151"/>
      <c r="AC359" s="151"/>
      <c r="AD359" s="151"/>
      <c r="AE359" s="151"/>
      <c r="AF359" s="151"/>
      <c r="AG359" s="151" t="s">
        <v>156</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87" t="s">
        <v>1286</v>
      </c>
      <c r="D360" s="161"/>
      <c r="E360" s="162">
        <v>361.92</v>
      </c>
      <c r="F360" s="160"/>
      <c r="G360" s="160"/>
      <c r="H360" s="160"/>
      <c r="I360" s="160"/>
      <c r="J360" s="160"/>
      <c r="K360" s="160"/>
      <c r="L360" s="160"/>
      <c r="M360" s="160"/>
      <c r="N360" s="160"/>
      <c r="O360" s="160"/>
      <c r="P360" s="160"/>
      <c r="Q360" s="160"/>
      <c r="R360" s="160"/>
      <c r="S360" s="160"/>
      <c r="T360" s="160"/>
      <c r="U360" s="160"/>
      <c r="V360" s="160"/>
      <c r="W360" s="160"/>
      <c r="X360" s="160"/>
      <c r="Y360" s="151"/>
      <c r="Z360" s="151"/>
      <c r="AA360" s="151"/>
      <c r="AB360" s="151"/>
      <c r="AC360" s="151"/>
      <c r="AD360" s="151"/>
      <c r="AE360" s="151"/>
      <c r="AF360" s="151"/>
      <c r="AG360" s="151" t="s">
        <v>156</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87" t="s">
        <v>1287</v>
      </c>
      <c r="D361" s="161"/>
      <c r="E361" s="162">
        <v>72.150000000000006</v>
      </c>
      <c r="F361" s="160"/>
      <c r="G361" s="160"/>
      <c r="H361" s="160"/>
      <c r="I361" s="160"/>
      <c r="J361" s="160"/>
      <c r="K361" s="160"/>
      <c r="L361" s="160"/>
      <c r="M361" s="160"/>
      <c r="N361" s="160"/>
      <c r="O361" s="160"/>
      <c r="P361" s="160"/>
      <c r="Q361" s="160"/>
      <c r="R361" s="160"/>
      <c r="S361" s="160"/>
      <c r="T361" s="160"/>
      <c r="U361" s="160"/>
      <c r="V361" s="160"/>
      <c r="W361" s="160"/>
      <c r="X361" s="160"/>
      <c r="Y361" s="151"/>
      <c r="Z361" s="151"/>
      <c r="AA361" s="151"/>
      <c r="AB361" s="151"/>
      <c r="AC361" s="151"/>
      <c r="AD361" s="151"/>
      <c r="AE361" s="151"/>
      <c r="AF361" s="151"/>
      <c r="AG361" s="151" t="s">
        <v>156</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58"/>
      <c r="B362" s="159"/>
      <c r="C362" s="187" t="s">
        <v>160</v>
      </c>
      <c r="D362" s="161"/>
      <c r="E362" s="162"/>
      <c r="F362" s="160"/>
      <c r="G362" s="160"/>
      <c r="H362" s="160"/>
      <c r="I362" s="160"/>
      <c r="J362" s="160"/>
      <c r="K362" s="160"/>
      <c r="L362" s="160"/>
      <c r="M362" s="160"/>
      <c r="N362" s="160"/>
      <c r="O362" s="160"/>
      <c r="P362" s="160"/>
      <c r="Q362" s="160"/>
      <c r="R362" s="160"/>
      <c r="S362" s="160"/>
      <c r="T362" s="160"/>
      <c r="U362" s="160"/>
      <c r="V362" s="160"/>
      <c r="W362" s="160"/>
      <c r="X362" s="160"/>
      <c r="Y362" s="151"/>
      <c r="Z362" s="151"/>
      <c r="AA362" s="151"/>
      <c r="AB362" s="151"/>
      <c r="AC362" s="151"/>
      <c r="AD362" s="151"/>
      <c r="AE362" s="151"/>
      <c r="AF362" s="151"/>
      <c r="AG362" s="151" t="s">
        <v>156</v>
      </c>
      <c r="AH362" s="151">
        <v>0</v>
      </c>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87" t="s">
        <v>1288</v>
      </c>
      <c r="D363" s="161"/>
      <c r="E363" s="162">
        <v>37.049999999999997</v>
      </c>
      <c r="F363" s="160"/>
      <c r="G363" s="160"/>
      <c r="H363" s="160"/>
      <c r="I363" s="160"/>
      <c r="J363" s="160"/>
      <c r="K363" s="160"/>
      <c r="L363" s="160"/>
      <c r="M363" s="160"/>
      <c r="N363" s="160"/>
      <c r="O363" s="160"/>
      <c r="P363" s="160"/>
      <c r="Q363" s="160"/>
      <c r="R363" s="160"/>
      <c r="S363" s="160"/>
      <c r="T363" s="160"/>
      <c r="U363" s="160"/>
      <c r="V363" s="160"/>
      <c r="W363" s="160"/>
      <c r="X363" s="160"/>
      <c r="Y363" s="151"/>
      <c r="Z363" s="151"/>
      <c r="AA363" s="151"/>
      <c r="AB363" s="151"/>
      <c r="AC363" s="151"/>
      <c r="AD363" s="151"/>
      <c r="AE363" s="151"/>
      <c r="AF363" s="151"/>
      <c r="AG363" s="151" t="s">
        <v>156</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87" t="s">
        <v>160</v>
      </c>
      <c r="D364" s="161"/>
      <c r="E364" s="162"/>
      <c r="F364" s="160"/>
      <c r="G364" s="160"/>
      <c r="H364" s="160"/>
      <c r="I364" s="160"/>
      <c r="J364" s="160"/>
      <c r="K364" s="160"/>
      <c r="L364" s="160"/>
      <c r="M364" s="160"/>
      <c r="N364" s="160"/>
      <c r="O364" s="160"/>
      <c r="P364" s="160"/>
      <c r="Q364" s="160"/>
      <c r="R364" s="160"/>
      <c r="S364" s="160"/>
      <c r="T364" s="160"/>
      <c r="U364" s="160"/>
      <c r="V364" s="160"/>
      <c r="W364" s="160"/>
      <c r="X364" s="160"/>
      <c r="Y364" s="151"/>
      <c r="Z364" s="151"/>
      <c r="AA364" s="151"/>
      <c r="AB364" s="151"/>
      <c r="AC364" s="151"/>
      <c r="AD364" s="151"/>
      <c r="AE364" s="151"/>
      <c r="AF364" s="151"/>
      <c r="AG364" s="151" t="s">
        <v>156</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87" t="s">
        <v>186</v>
      </c>
      <c r="D365" s="161"/>
      <c r="E365" s="162"/>
      <c r="F365" s="160"/>
      <c r="G365" s="160"/>
      <c r="H365" s="160"/>
      <c r="I365" s="160"/>
      <c r="J365" s="160"/>
      <c r="K365" s="160"/>
      <c r="L365" s="160"/>
      <c r="M365" s="160"/>
      <c r="N365" s="160"/>
      <c r="O365" s="160"/>
      <c r="P365" s="160"/>
      <c r="Q365" s="160"/>
      <c r="R365" s="160"/>
      <c r="S365" s="160"/>
      <c r="T365" s="160"/>
      <c r="U365" s="160"/>
      <c r="V365" s="160"/>
      <c r="W365" s="160"/>
      <c r="X365" s="160"/>
      <c r="Y365" s="151"/>
      <c r="Z365" s="151"/>
      <c r="AA365" s="151"/>
      <c r="AB365" s="151"/>
      <c r="AC365" s="151"/>
      <c r="AD365" s="151"/>
      <c r="AE365" s="151"/>
      <c r="AF365" s="151"/>
      <c r="AG365" s="151" t="s">
        <v>156</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58"/>
      <c r="B366" s="159"/>
      <c r="C366" s="187" t="s">
        <v>1289</v>
      </c>
      <c r="D366" s="161"/>
      <c r="E366" s="162">
        <v>842</v>
      </c>
      <c r="F366" s="160"/>
      <c r="G366" s="160"/>
      <c r="H366" s="160"/>
      <c r="I366" s="160"/>
      <c r="J366" s="160"/>
      <c r="K366" s="160"/>
      <c r="L366" s="160"/>
      <c r="M366" s="160"/>
      <c r="N366" s="160"/>
      <c r="O366" s="160"/>
      <c r="P366" s="160"/>
      <c r="Q366" s="160"/>
      <c r="R366" s="160"/>
      <c r="S366" s="160"/>
      <c r="T366" s="160"/>
      <c r="U366" s="160"/>
      <c r="V366" s="160"/>
      <c r="W366" s="160"/>
      <c r="X366" s="160"/>
      <c r="Y366" s="151"/>
      <c r="Z366" s="151"/>
      <c r="AA366" s="151"/>
      <c r="AB366" s="151"/>
      <c r="AC366" s="151"/>
      <c r="AD366" s="151"/>
      <c r="AE366" s="151"/>
      <c r="AF366" s="151"/>
      <c r="AG366" s="151" t="s">
        <v>156</v>
      </c>
      <c r="AH366" s="151">
        <v>0</v>
      </c>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87" t="s">
        <v>1290</v>
      </c>
      <c r="D367" s="161"/>
      <c r="E367" s="162">
        <v>360.5</v>
      </c>
      <c r="F367" s="160"/>
      <c r="G367" s="160"/>
      <c r="H367" s="160"/>
      <c r="I367" s="160"/>
      <c r="J367" s="160"/>
      <c r="K367" s="160"/>
      <c r="L367" s="160"/>
      <c r="M367" s="160"/>
      <c r="N367" s="160"/>
      <c r="O367" s="160"/>
      <c r="P367" s="160"/>
      <c r="Q367" s="160"/>
      <c r="R367" s="160"/>
      <c r="S367" s="160"/>
      <c r="T367" s="160"/>
      <c r="U367" s="160"/>
      <c r="V367" s="160"/>
      <c r="W367" s="160"/>
      <c r="X367" s="160"/>
      <c r="Y367" s="151"/>
      <c r="Z367" s="151"/>
      <c r="AA367" s="151"/>
      <c r="AB367" s="151"/>
      <c r="AC367" s="151"/>
      <c r="AD367" s="151"/>
      <c r="AE367" s="151"/>
      <c r="AF367" s="151"/>
      <c r="AG367" s="151" t="s">
        <v>156</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58"/>
      <c r="B368" s="159"/>
      <c r="C368" s="187" t="s">
        <v>1291</v>
      </c>
      <c r="D368" s="161"/>
      <c r="E368" s="162">
        <v>203.5</v>
      </c>
      <c r="F368" s="160"/>
      <c r="G368" s="160"/>
      <c r="H368" s="160"/>
      <c r="I368" s="160"/>
      <c r="J368" s="160"/>
      <c r="K368" s="160"/>
      <c r="L368" s="160"/>
      <c r="M368" s="160"/>
      <c r="N368" s="160"/>
      <c r="O368" s="160"/>
      <c r="P368" s="160"/>
      <c r="Q368" s="160"/>
      <c r="R368" s="160"/>
      <c r="S368" s="160"/>
      <c r="T368" s="160"/>
      <c r="U368" s="160"/>
      <c r="V368" s="160"/>
      <c r="W368" s="160"/>
      <c r="X368" s="160"/>
      <c r="Y368" s="151"/>
      <c r="Z368" s="151"/>
      <c r="AA368" s="151"/>
      <c r="AB368" s="151"/>
      <c r="AC368" s="151"/>
      <c r="AD368" s="151"/>
      <c r="AE368" s="151"/>
      <c r="AF368" s="151"/>
      <c r="AG368" s="151" t="s">
        <v>156</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58"/>
      <c r="B369" s="159"/>
      <c r="C369" s="187" t="s">
        <v>1292</v>
      </c>
      <c r="D369" s="161"/>
      <c r="E369" s="162">
        <v>464</v>
      </c>
      <c r="F369" s="160"/>
      <c r="G369" s="160"/>
      <c r="H369" s="160"/>
      <c r="I369" s="160"/>
      <c r="J369" s="160"/>
      <c r="K369" s="160"/>
      <c r="L369" s="160"/>
      <c r="M369" s="160"/>
      <c r="N369" s="160"/>
      <c r="O369" s="160"/>
      <c r="P369" s="160"/>
      <c r="Q369" s="160"/>
      <c r="R369" s="160"/>
      <c r="S369" s="160"/>
      <c r="T369" s="160"/>
      <c r="U369" s="160"/>
      <c r="V369" s="160"/>
      <c r="W369" s="160"/>
      <c r="X369" s="160"/>
      <c r="Y369" s="151"/>
      <c r="Z369" s="151"/>
      <c r="AA369" s="151"/>
      <c r="AB369" s="151"/>
      <c r="AC369" s="151"/>
      <c r="AD369" s="151"/>
      <c r="AE369" s="151"/>
      <c r="AF369" s="151"/>
      <c r="AG369" s="151" t="s">
        <v>156</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87" t="s">
        <v>1293</v>
      </c>
      <c r="D370" s="161"/>
      <c r="E370" s="162">
        <v>92.5</v>
      </c>
      <c r="F370" s="160"/>
      <c r="G370" s="160"/>
      <c r="H370" s="160"/>
      <c r="I370" s="160"/>
      <c r="J370" s="160"/>
      <c r="K370" s="160"/>
      <c r="L370" s="160"/>
      <c r="M370" s="160"/>
      <c r="N370" s="160"/>
      <c r="O370" s="160"/>
      <c r="P370" s="160"/>
      <c r="Q370" s="160"/>
      <c r="R370" s="160"/>
      <c r="S370" s="160"/>
      <c r="T370" s="160"/>
      <c r="U370" s="160"/>
      <c r="V370" s="160"/>
      <c r="W370" s="160"/>
      <c r="X370" s="160"/>
      <c r="Y370" s="151"/>
      <c r="Z370" s="151"/>
      <c r="AA370" s="151"/>
      <c r="AB370" s="151"/>
      <c r="AC370" s="151"/>
      <c r="AD370" s="151"/>
      <c r="AE370" s="151"/>
      <c r="AF370" s="151"/>
      <c r="AG370" s="151" t="s">
        <v>156</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58"/>
      <c r="B371" s="159"/>
      <c r="C371" s="187" t="s">
        <v>160</v>
      </c>
      <c r="D371" s="161"/>
      <c r="E371" s="162"/>
      <c r="F371" s="160"/>
      <c r="G371" s="160"/>
      <c r="H371" s="160"/>
      <c r="I371" s="160"/>
      <c r="J371" s="160"/>
      <c r="K371" s="160"/>
      <c r="L371" s="160"/>
      <c r="M371" s="160"/>
      <c r="N371" s="160"/>
      <c r="O371" s="160"/>
      <c r="P371" s="160"/>
      <c r="Q371" s="160"/>
      <c r="R371" s="160"/>
      <c r="S371" s="160"/>
      <c r="T371" s="160"/>
      <c r="U371" s="160"/>
      <c r="V371" s="160"/>
      <c r="W371" s="160"/>
      <c r="X371" s="160"/>
      <c r="Y371" s="151"/>
      <c r="Z371" s="151"/>
      <c r="AA371" s="151"/>
      <c r="AB371" s="151"/>
      <c r="AC371" s="151"/>
      <c r="AD371" s="151"/>
      <c r="AE371" s="151"/>
      <c r="AF371" s="151"/>
      <c r="AG371" s="151" t="s">
        <v>156</v>
      </c>
      <c r="AH371" s="151">
        <v>0</v>
      </c>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87" t="s">
        <v>1294</v>
      </c>
      <c r="D372" s="161"/>
      <c r="E372" s="162">
        <v>127.14</v>
      </c>
      <c r="F372" s="160"/>
      <c r="G372" s="160"/>
      <c r="H372" s="160"/>
      <c r="I372" s="160"/>
      <c r="J372" s="160"/>
      <c r="K372" s="160"/>
      <c r="L372" s="160"/>
      <c r="M372" s="160"/>
      <c r="N372" s="160"/>
      <c r="O372" s="160"/>
      <c r="P372" s="160"/>
      <c r="Q372" s="160"/>
      <c r="R372" s="160"/>
      <c r="S372" s="160"/>
      <c r="T372" s="160"/>
      <c r="U372" s="160"/>
      <c r="V372" s="160"/>
      <c r="W372" s="160"/>
      <c r="X372" s="160"/>
      <c r="Y372" s="151"/>
      <c r="Z372" s="151"/>
      <c r="AA372" s="151"/>
      <c r="AB372" s="151"/>
      <c r="AC372" s="151"/>
      <c r="AD372" s="151"/>
      <c r="AE372" s="151"/>
      <c r="AF372" s="151"/>
      <c r="AG372" s="151" t="s">
        <v>156</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87" t="s">
        <v>160</v>
      </c>
      <c r="D373" s="161"/>
      <c r="E373" s="162"/>
      <c r="F373" s="160"/>
      <c r="G373" s="160"/>
      <c r="H373" s="160"/>
      <c r="I373" s="160"/>
      <c r="J373" s="160"/>
      <c r="K373" s="160"/>
      <c r="L373" s="160"/>
      <c r="M373" s="160"/>
      <c r="N373" s="160"/>
      <c r="O373" s="160"/>
      <c r="P373" s="160"/>
      <c r="Q373" s="160"/>
      <c r="R373" s="160"/>
      <c r="S373" s="160"/>
      <c r="T373" s="160"/>
      <c r="U373" s="160"/>
      <c r="V373" s="160"/>
      <c r="W373" s="160"/>
      <c r="X373" s="160"/>
      <c r="Y373" s="151"/>
      <c r="Z373" s="151"/>
      <c r="AA373" s="151"/>
      <c r="AB373" s="151"/>
      <c r="AC373" s="151"/>
      <c r="AD373" s="151"/>
      <c r="AE373" s="151"/>
      <c r="AF373" s="151"/>
      <c r="AG373" s="151" t="s">
        <v>156</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58"/>
      <c r="B374" s="159"/>
      <c r="C374" s="187" t="s">
        <v>193</v>
      </c>
      <c r="D374" s="161"/>
      <c r="E374" s="162"/>
      <c r="F374" s="160"/>
      <c r="G374" s="160"/>
      <c r="H374" s="160"/>
      <c r="I374" s="160"/>
      <c r="J374" s="160"/>
      <c r="K374" s="160"/>
      <c r="L374" s="160"/>
      <c r="M374" s="160"/>
      <c r="N374" s="160"/>
      <c r="O374" s="160"/>
      <c r="P374" s="160"/>
      <c r="Q374" s="160"/>
      <c r="R374" s="160"/>
      <c r="S374" s="160"/>
      <c r="T374" s="160"/>
      <c r="U374" s="160"/>
      <c r="V374" s="160"/>
      <c r="W374" s="160"/>
      <c r="X374" s="160"/>
      <c r="Y374" s="151"/>
      <c r="Z374" s="151"/>
      <c r="AA374" s="151"/>
      <c r="AB374" s="151"/>
      <c r="AC374" s="151"/>
      <c r="AD374" s="151"/>
      <c r="AE374" s="151"/>
      <c r="AF374" s="151"/>
      <c r="AG374" s="151" t="s">
        <v>156</v>
      </c>
      <c r="AH374" s="151">
        <v>0</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87" t="s">
        <v>1295</v>
      </c>
      <c r="D375" s="161"/>
      <c r="E375" s="162">
        <v>13.656000000000001</v>
      </c>
      <c r="F375" s="160"/>
      <c r="G375" s="160"/>
      <c r="H375" s="160"/>
      <c r="I375" s="160"/>
      <c r="J375" s="160"/>
      <c r="K375" s="160"/>
      <c r="L375" s="160"/>
      <c r="M375" s="160"/>
      <c r="N375" s="160"/>
      <c r="O375" s="160"/>
      <c r="P375" s="160"/>
      <c r="Q375" s="160"/>
      <c r="R375" s="160"/>
      <c r="S375" s="160"/>
      <c r="T375" s="160"/>
      <c r="U375" s="160"/>
      <c r="V375" s="160"/>
      <c r="W375" s="160"/>
      <c r="X375" s="160"/>
      <c r="Y375" s="151"/>
      <c r="Z375" s="151"/>
      <c r="AA375" s="151"/>
      <c r="AB375" s="151"/>
      <c r="AC375" s="151"/>
      <c r="AD375" s="151"/>
      <c r="AE375" s="151"/>
      <c r="AF375" s="151"/>
      <c r="AG375" s="151" t="s">
        <v>156</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87" t="s">
        <v>160</v>
      </c>
      <c r="D376" s="161"/>
      <c r="E376" s="162"/>
      <c r="F376" s="160"/>
      <c r="G376" s="160"/>
      <c r="H376" s="160"/>
      <c r="I376" s="160"/>
      <c r="J376" s="160"/>
      <c r="K376" s="160"/>
      <c r="L376" s="160"/>
      <c r="M376" s="160"/>
      <c r="N376" s="160"/>
      <c r="O376" s="160"/>
      <c r="P376" s="160"/>
      <c r="Q376" s="160"/>
      <c r="R376" s="160"/>
      <c r="S376" s="160"/>
      <c r="T376" s="160"/>
      <c r="U376" s="160"/>
      <c r="V376" s="160"/>
      <c r="W376" s="160"/>
      <c r="X376" s="160"/>
      <c r="Y376" s="151"/>
      <c r="Z376" s="151"/>
      <c r="AA376" s="151"/>
      <c r="AB376" s="151"/>
      <c r="AC376" s="151"/>
      <c r="AD376" s="151"/>
      <c r="AE376" s="151"/>
      <c r="AF376" s="151"/>
      <c r="AG376" s="151" t="s">
        <v>156</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58"/>
      <c r="B377" s="159"/>
      <c r="C377" s="187" t="s">
        <v>195</v>
      </c>
      <c r="D377" s="161"/>
      <c r="E377" s="162"/>
      <c r="F377" s="160"/>
      <c r="G377" s="160"/>
      <c r="H377" s="160"/>
      <c r="I377" s="160"/>
      <c r="J377" s="160"/>
      <c r="K377" s="160"/>
      <c r="L377" s="160"/>
      <c r="M377" s="160"/>
      <c r="N377" s="160"/>
      <c r="O377" s="160"/>
      <c r="P377" s="160"/>
      <c r="Q377" s="160"/>
      <c r="R377" s="160"/>
      <c r="S377" s="160"/>
      <c r="T377" s="160"/>
      <c r="U377" s="160"/>
      <c r="V377" s="160"/>
      <c r="W377" s="160"/>
      <c r="X377" s="160"/>
      <c r="Y377" s="151"/>
      <c r="Z377" s="151"/>
      <c r="AA377" s="151"/>
      <c r="AB377" s="151"/>
      <c r="AC377" s="151"/>
      <c r="AD377" s="151"/>
      <c r="AE377" s="151"/>
      <c r="AF377" s="151"/>
      <c r="AG377" s="151" t="s">
        <v>156</v>
      </c>
      <c r="AH377" s="151">
        <v>0</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58"/>
      <c r="B378" s="159"/>
      <c r="C378" s="187" t="s">
        <v>1296</v>
      </c>
      <c r="D378" s="161"/>
      <c r="E378" s="162">
        <v>190.8</v>
      </c>
      <c r="F378" s="160"/>
      <c r="G378" s="160"/>
      <c r="H378" s="160"/>
      <c r="I378" s="160"/>
      <c r="J378" s="160"/>
      <c r="K378" s="160"/>
      <c r="L378" s="160"/>
      <c r="M378" s="160"/>
      <c r="N378" s="160"/>
      <c r="O378" s="160"/>
      <c r="P378" s="160"/>
      <c r="Q378" s="160"/>
      <c r="R378" s="160"/>
      <c r="S378" s="160"/>
      <c r="T378" s="160"/>
      <c r="U378" s="160"/>
      <c r="V378" s="160"/>
      <c r="W378" s="160"/>
      <c r="X378" s="160"/>
      <c r="Y378" s="151"/>
      <c r="Z378" s="151"/>
      <c r="AA378" s="151"/>
      <c r="AB378" s="151"/>
      <c r="AC378" s="151"/>
      <c r="AD378" s="151"/>
      <c r="AE378" s="151"/>
      <c r="AF378" s="151"/>
      <c r="AG378" s="151" t="s">
        <v>156</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58"/>
      <c r="B379" s="159"/>
      <c r="C379" s="187" t="s">
        <v>160</v>
      </c>
      <c r="D379" s="161"/>
      <c r="E379" s="162"/>
      <c r="F379" s="160"/>
      <c r="G379" s="160"/>
      <c r="H379" s="160"/>
      <c r="I379" s="160"/>
      <c r="J379" s="160"/>
      <c r="K379" s="160"/>
      <c r="L379" s="160"/>
      <c r="M379" s="160"/>
      <c r="N379" s="160"/>
      <c r="O379" s="160"/>
      <c r="P379" s="160"/>
      <c r="Q379" s="160"/>
      <c r="R379" s="160"/>
      <c r="S379" s="160"/>
      <c r="T379" s="160"/>
      <c r="U379" s="160"/>
      <c r="V379" s="160"/>
      <c r="W379" s="160"/>
      <c r="X379" s="160"/>
      <c r="Y379" s="151"/>
      <c r="Z379" s="151"/>
      <c r="AA379" s="151"/>
      <c r="AB379" s="151"/>
      <c r="AC379" s="151"/>
      <c r="AD379" s="151"/>
      <c r="AE379" s="151"/>
      <c r="AF379" s="151"/>
      <c r="AG379" s="151" t="s">
        <v>156</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87" t="s">
        <v>197</v>
      </c>
      <c r="D380" s="161"/>
      <c r="E380" s="162"/>
      <c r="F380" s="160"/>
      <c r="G380" s="160"/>
      <c r="H380" s="160"/>
      <c r="I380" s="160"/>
      <c r="J380" s="160"/>
      <c r="K380" s="160"/>
      <c r="L380" s="160"/>
      <c r="M380" s="160"/>
      <c r="N380" s="160"/>
      <c r="O380" s="160"/>
      <c r="P380" s="160"/>
      <c r="Q380" s="160"/>
      <c r="R380" s="160"/>
      <c r="S380" s="160"/>
      <c r="T380" s="160"/>
      <c r="U380" s="160"/>
      <c r="V380" s="160"/>
      <c r="W380" s="160"/>
      <c r="X380" s="160"/>
      <c r="Y380" s="151"/>
      <c r="Z380" s="151"/>
      <c r="AA380" s="151"/>
      <c r="AB380" s="151"/>
      <c r="AC380" s="151"/>
      <c r="AD380" s="151"/>
      <c r="AE380" s="151"/>
      <c r="AF380" s="151"/>
      <c r="AG380" s="151" t="s">
        <v>156</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58"/>
      <c r="B381" s="159"/>
      <c r="C381" s="187" t="s">
        <v>1297</v>
      </c>
      <c r="D381" s="161"/>
      <c r="E381" s="162">
        <v>422.52</v>
      </c>
      <c r="F381" s="160"/>
      <c r="G381" s="160"/>
      <c r="H381" s="160"/>
      <c r="I381" s="160"/>
      <c r="J381" s="160"/>
      <c r="K381" s="160"/>
      <c r="L381" s="160"/>
      <c r="M381" s="160"/>
      <c r="N381" s="160"/>
      <c r="O381" s="160"/>
      <c r="P381" s="160"/>
      <c r="Q381" s="160"/>
      <c r="R381" s="160"/>
      <c r="S381" s="160"/>
      <c r="T381" s="160"/>
      <c r="U381" s="160"/>
      <c r="V381" s="160"/>
      <c r="W381" s="160"/>
      <c r="X381" s="160"/>
      <c r="Y381" s="151"/>
      <c r="Z381" s="151"/>
      <c r="AA381" s="151"/>
      <c r="AB381" s="151"/>
      <c r="AC381" s="151"/>
      <c r="AD381" s="151"/>
      <c r="AE381" s="151"/>
      <c r="AF381" s="151"/>
      <c r="AG381" s="151" t="s">
        <v>156</v>
      </c>
      <c r="AH381" s="151">
        <v>0</v>
      </c>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87" t="s">
        <v>199</v>
      </c>
      <c r="D382" s="161"/>
      <c r="E382" s="162"/>
      <c r="F382" s="160"/>
      <c r="G382" s="160"/>
      <c r="H382" s="160"/>
      <c r="I382" s="160"/>
      <c r="J382" s="160"/>
      <c r="K382" s="160"/>
      <c r="L382" s="160"/>
      <c r="M382" s="160"/>
      <c r="N382" s="160"/>
      <c r="O382" s="160"/>
      <c r="P382" s="160"/>
      <c r="Q382" s="160"/>
      <c r="R382" s="160"/>
      <c r="S382" s="160"/>
      <c r="T382" s="160"/>
      <c r="U382" s="160"/>
      <c r="V382" s="160"/>
      <c r="W382" s="160"/>
      <c r="X382" s="160"/>
      <c r="Y382" s="151"/>
      <c r="Z382" s="151"/>
      <c r="AA382" s="151"/>
      <c r="AB382" s="151"/>
      <c r="AC382" s="151"/>
      <c r="AD382" s="151"/>
      <c r="AE382" s="151"/>
      <c r="AF382" s="151"/>
      <c r="AG382" s="151" t="s">
        <v>156</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58"/>
      <c r="B383" s="159"/>
      <c r="C383" s="187" t="s">
        <v>1298</v>
      </c>
      <c r="D383" s="161"/>
      <c r="E383" s="162">
        <v>69.3</v>
      </c>
      <c r="F383" s="160"/>
      <c r="G383" s="160"/>
      <c r="H383" s="160"/>
      <c r="I383" s="160"/>
      <c r="J383" s="160"/>
      <c r="K383" s="160"/>
      <c r="L383" s="160"/>
      <c r="M383" s="160"/>
      <c r="N383" s="160"/>
      <c r="O383" s="160"/>
      <c r="P383" s="160"/>
      <c r="Q383" s="160"/>
      <c r="R383" s="160"/>
      <c r="S383" s="160"/>
      <c r="T383" s="160"/>
      <c r="U383" s="160"/>
      <c r="V383" s="160"/>
      <c r="W383" s="160"/>
      <c r="X383" s="160"/>
      <c r="Y383" s="151"/>
      <c r="Z383" s="151"/>
      <c r="AA383" s="151"/>
      <c r="AB383" s="151"/>
      <c r="AC383" s="151"/>
      <c r="AD383" s="151"/>
      <c r="AE383" s="151"/>
      <c r="AF383" s="151"/>
      <c r="AG383" s="151" t="s">
        <v>156</v>
      </c>
      <c r="AH383" s="151">
        <v>0</v>
      </c>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87" t="s">
        <v>201</v>
      </c>
      <c r="D384" s="161"/>
      <c r="E384" s="162"/>
      <c r="F384" s="160"/>
      <c r="G384" s="160"/>
      <c r="H384" s="160"/>
      <c r="I384" s="160"/>
      <c r="J384" s="160"/>
      <c r="K384" s="160"/>
      <c r="L384" s="160"/>
      <c r="M384" s="160"/>
      <c r="N384" s="160"/>
      <c r="O384" s="160"/>
      <c r="P384" s="160"/>
      <c r="Q384" s="160"/>
      <c r="R384" s="160"/>
      <c r="S384" s="160"/>
      <c r="T384" s="160"/>
      <c r="U384" s="160"/>
      <c r="V384" s="160"/>
      <c r="W384" s="160"/>
      <c r="X384" s="160"/>
      <c r="Y384" s="151"/>
      <c r="Z384" s="151"/>
      <c r="AA384" s="151"/>
      <c r="AB384" s="151"/>
      <c r="AC384" s="151"/>
      <c r="AD384" s="151"/>
      <c r="AE384" s="151"/>
      <c r="AF384" s="151"/>
      <c r="AG384" s="151" t="s">
        <v>156</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58"/>
      <c r="B385" s="159"/>
      <c r="C385" s="187" t="s">
        <v>1299</v>
      </c>
      <c r="D385" s="161"/>
      <c r="E385" s="162">
        <v>75.599999999999994</v>
      </c>
      <c r="F385" s="160"/>
      <c r="G385" s="160"/>
      <c r="H385" s="160"/>
      <c r="I385" s="160"/>
      <c r="J385" s="160"/>
      <c r="K385" s="160"/>
      <c r="L385" s="160"/>
      <c r="M385" s="160"/>
      <c r="N385" s="160"/>
      <c r="O385" s="160"/>
      <c r="P385" s="160"/>
      <c r="Q385" s="160"/>
      <c r="R385" s="160"/>
      <c r="S385" s="160"/>
      <c r="T385" s="160"/>
      <c r="U385" s="160"/>
      <c r="V385" s="160"/>
      <c r="W385" s="160"/>
      <c r="X385" s="160"/>
      <c r="Y385" s="151"/>
      <c r="Z385" s="151"/>
      <c r="AA385" s="151"/>
      <c r="AB385" s="151"/>
      <c r="AC385" s="151"/>
      <c r="AD385" s="151"/>
      <c r="AE385" s="151"/>
      <c r="AF385" s="151"/>
      <c r="AG385" s="151" t="s">
        <v>156</v>
      </c>
      <c r="AH385" s="151">
        <v>0</v>
      </c>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58"/>
      <c r="B386" s="159"/>
      <c r="C386" s="187" t="s">
        <v>160</v>
      </c>
      <c r="D386" s="161"/>
      <c r="E386" s="162"/>
      <c r="F386" s="160"/>
      <c r="G386" s="160"/>
      <c r="H386" s="160"/>
      <c r="I386" s="160"/>
      <c r="J386" s="160"/>
      <c r="K386" s="160"/>
      <c r="L386" s="160"/>
      <c r="M386" s="160"/>
      <c r="N386" s="160"/>
      <c r="O386" s="160"/>
      <c r="P386" s="160"/>
      <c r="Q386" s="160"/>
      <c r="R386" s="160"/>
      <c r="S386" s="160"/>
      <c r="T386" s="160"/>
      <c r="U386" s="160"/>
      <c r="V386" s="160"/>
      <c r="W386" s="160"/>
      <c r="X386" s="160"/>
      <c r="Y386" s="151"/>
      <c r="Z386" s="151"/>
      <c r="AA386" s="151"/>
      <c r="AB386" s="151"/>
      <c r="AC386" s="151"/>
      <c r="AD386" s="151"/>
      <c r="AE386" s="151"/>
      <c r="AF386" s="151"/>
      <c r="AG386" s="151" t="s">
        <v>156</v>
      </c>
      <c r="AH386" s="151">
        <v>0</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ht="22.5" outlineLevel="1" x14ac:dyDescent="0.2">
      <c r="A387" s="158"/>
      <c r="B387" s="159"/>
      <c r="C387" s="187" t="s">
        <v>1300</v>
      </c>
      <c r="D387" s="161"/>
      <c r="E387" s="162">
        <v>59.052</v>
      </c>
      <c r="F387" s="160"/>
      <c r="G387" s="160"/>
      <c r="H387" s="160"/>
      <c r="I387" s="160"/>
      <c r="J387" s="160"/>
      <c r="K387" s="160"/>
      <c r="L387" s="160"/>
      <c r="M387" s="160"/>
      <c r="N387" s="160"/>
      <c r="O387" s="160"/>
      <c r="P387" s="160"/>
      <c r="Q387" s="160"/>
      <c r="R387" s="160"/>
      <c r="S387" s="160"/>
      <c r="T387" s="160"/>
      <c r="U387" s="160"/>
      <c r="V387" s="160"/>
      <c r="W387" s="160"/>
      <c r="X387" s="160"/>
      <c r="Y387" s="151"/>
      <c r="Z387" s="151"/>
      <c r="AA387" s="151"/>
      <c r="AB387" s="151"/>
      <c r="AC387" s="151"/>
      <c r="AD387" s="151"/>
      <c r="AE387" s="151"/>
      <c r="AF387" s="151"/>
      <c r="AG387" s="151" t="s">
        <v>156</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87" t="s">
        <v>160</v>
      </c>
      <c r="D388" s="161"/>
      <c r="E388" s="162"/>
      <c r="F388" s="160"/>
      <c r="G388" s="160"/>
      <c r="H388" s="160"/>
      <c r="I388" s="160"/>
      <c r="J388" s="160"/>
      <c r="K388" s="160"/>
      <c r="L388" s="160"/>
      <c r="M388" s="160"/>
      <c r="N388" s="160"/>
      <c r="O388" s="160"/>
      <c r="P388" s="160"/>
      <c r="Q388" s="160"/>
      <c r="R388" s="160"/>
      <c r="S388" s="160"/>
      <c r="T388" s="160"/>
      <c r="U388" s="160"/>
      <c r="V388" s="160"/>
      <c r="W388" s="160"/>
      <c r="X388" s="160"/>
      <c r="Y388" s="151"/>
      <c r="Z388" s="151"/>
      <c r="AA388" s="151"/>
      <c r="AB388" s="151"/>
      <c r="AC388" s="151"/>
      <c r="AD388" s="151"/>
      <c r="AE388" s="151"/>
      <c r="AF388" s="151"/>
      <c r="AG388" s="151" t="s">
        <v>156</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87" t="s">
        <v>1301</v>
      </c>
      <c r="D389" s="161"/>
      <c r="E389" s="162">
        <v>203.85</v>
      </c>
      <c r="F389" s="160"/>
      <c r="G389" s="160"/>
      <c r="H389" s="160"/>
      <c r="I389" s="160"/>
      <c r="J389" s="160"/>
      <c r="K389" s="160"/>
      <c r="L389" s="160"/>
      <c r="M389" s="160"/>
      <c r="N389" s="160"/>
      <c r="O389" s="160"/>
      <c r="P389" s="160"/>
      <c r="Q389" s="160"/>
      <c r="R389" s="160"/>
      <c r="S389" s="160"/>
      <c r="T389" s="160"/>
      <c r="U389" s="160"/>
      <c r="V389" s="160"/>
      <c r="W389" s="160"/>
      <c r="X389" s="160"/>
      <c r="Y389" s="151"/>
      <c r="Z389" s="151"/>
      <c r="AA389" s="151"/>
      <c r="AB389" s="151"/>
      <c r="AC389" s="151"/>
      <c r="AD389" s="151"/>
      <c r="AE389" s="151"/>
      <c r="AF389" s="151"/>
      <c r="AG389" s="151" t="s">
        <v>156</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58"/>
      <c r="B390" s="159"/>
      <c r="C390" s="187" t="s">
        <v>160</v>
      </c>
      <c r="D390" s="161"/>
      <c r="E390" s="162"/>
      <c r="F390" s="160"/>
      <c r="G390" s="160"/>
      <c r="H390" s="160"/>
      <c r="I390" s="160"/>
      <c r="J390" s="160"/>
      <c r="K390" s="160"/>
      <c r="L390" s="160"/>
      <c r="M390" s="160"/>
      <c r="N390" s="160"/>
      <c r="O390" s="160"/>
      <c r="P390" s="160"/>
      <c r="Q390" s="160"/>
      <c r="R390" s="160"/>
      <c r="S390" s="160"/>
      <c r="T390" s="160"/>
      <c r="U390" s="160"/>
      <c r="V390" s="160"/>
      <c r="W390" s="160"/>
      <c r="X390" s="160"/>
      <c r="Y390" s="151"/>
      <c r="Z390" s="151"/>
      <c r="AA390" s="151"/>
      <c r="AB390" s="151"/>
      <c r="AC390" s="151"/>
      <c r="AD390" s="151"/>
      <c r="AE390" s="151"/>
      <c r="AF390" s="151"/>
      <c r="AG390" s="151" t="s">
        <v>156</v>
      </c>
      <c r="AH390" s="151">
        <v>0</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87" t="s">
        <v>250</v>
      </c>
      <c r="D391" s="161"/>
      <c r="E391" s="162"/>
      <c r="F391" s="160"/>
      <c r="G391" s="160"/>
      <c r="H391" s="160"/>
      <c r="I391" s="160"/>
      <c r="J391" s="160"/>
      <c r="K391" s="160"/>
      <c r="L391" s="160"/>
      <c r="M391" s="160"/>
      <c r="N391" s="160"/>
      <c r="O391" s="160"/>
      <c r="P391" s="160"/>
      <c r="Q391" s="160"/>
      <c r="R391" s="160"/>
      <c r="S391" s="160"/>
      <c r="T391" s="160"/>
      <c r="U391" s="160"/>
      <c r="V391" s="160"/>
      <c r="W391" s="160"/>
      <c r="X391" s="160"/>
      <c r="Y391" s="151"/>
      <c r="Z391" s="151"/>
      <c r="AA391" s="151"/>
      <c r="AB391" s="151"/>
      <c r="AC391" s="151"/>
      <c r="AD391" s="151"/>
      <c r="AE391" s="151"/>
      <c r="AF391" s="151"/>
      <c r="AG391" s="151" t="s">
        <v>156</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87" t="s">
        <v>1302</v>
      </c>
      <c r="D392" s="161"/>
      <c r="E392" s="162">
        <v>347.89</v>
      </c>
      <c r="F392" s="160"/>
      <c r="G392" s="160"/>
      <c r="H392" s="160"/>
      <c r="I392" s="160"/>
      <c r="J392" s="160"/>
      <c r="K392" s="160"/>
      <c r="L392" s="160"/>
      <c r="M392" s="160"/>
      <c r="N392" s="160"/>
      <c r="O392" s="160"/>
      <c r="P392" s="160"/>
      <c r="Q392" s="160"/>
      <c r="R392" s="160"/>
      <c r="S392" s="160"/>
      <c r="T392" s="160"/>
      <c r="U392" s="160"/>
      <c r="V392" s="160"/>
      <c r="W392" s="160"/>
      <c r="X392" s="160"/>
      <c r="Y392" s="151"/>
      <c r="Z392" s="151"/>
      <c r="AA392" s="151"/>
      <c r="AB392" s="151"/>
      <c r="AC392" s="151"/>
      <c r="AD392" s="151"/>
      <c r="AE392" s="151"/>
      <c r="AF392" s="151"/>
      <c r="AG392" s="151" t="s">
        <v>156</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58"/>
      <c r="B393" s="159"/>
      <c r="C393" s="187" t="s">
        <v>160</v>
      </c>
      <c r="D393" s="161"/>
      <c r="E393" s="162"/>
      <c r="F393" s="160"/>
      <c r="G393" s="160"/>
      <c r="H393" s="160"/>
      <c r="I393" s="160"/>
      <c r="J393" s="160"/>
      <c r="K393" s="160"/>
      <c r="L393" s="160"/>
      <c r="M393" s="160"/>
      <c r="N393" s="160"/>
      <c r="O393" s="160"/>
      <c r="P393" s="160"/>
      <c r="Q393" s="160"/>
      <c r="R393" s="160"/>
      <c r="S393" s="160"/>
      <c r="T393" s="160"/>
      <c r="U393" s="160"/>
      <c r="V393" s="160"/>
      <c r="W393" s="160"/>
      <c r="X393" s="160"/>
      <c r="Y393" s="151"/>
      <c r="Z393" s="151"/>
      <c r="AA393" s="151"/>
      <c r="AB393" s="151"/>
      <c r="AC393" s="151"/>
      <c r="AD393" s="151"/>
      <c r="AE393" s="151"/>
      <c r="AF393" s="151"/>
      <c r="AG393" s="151" t="s">
        <v>156</v>
      </c>
      <c r="AH393" s="151">
        <v>0</v>
      </c>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87" t="s">
        <v>1303</v>
      </c>
      <c r="D394" s="161"/>
      <c r="E394" s="162">
        <v>1.6956</v>
      </c>
      <c r="F394" s="160"/>
      <c r="G394" s="160"/>
      <c r="H394" s="160"/>
      <c r="I394" s="160"/>
      <c r="J394" s="160"/>
      <c r="K394" s="160"/>
      <c r="L394" s="160"/>
      <c r="M394" s="160"/>
      <c r="N394" s="160"/>
      <c r="O394" s="160"/>
      <c r="P394" s="160"/>
      <c r="Q394" s="160"/>
      <c r="R394" s="160"/>
      <c r="S394" s="160"/>
      <c r="T394" s="160"/>
      <c r="U394" s="160"/>
      <c r="V394" s="160"/>
      <c r="W394" s="160"/>
      <c r="X394" s="160"/>
      <c r="Y394" s="151"/>
      <c r="Z394" s="151"/>
      <c r="AA394" s="151"/>
      <c r="AB394" s="151"/>
      <c r="AC394" s="151"/>
      <c r="AD394" s="151"/>
      <c r="AE394" s="151"/>
      <c r="AF394" s="151"/>
      <c r="AG394" s="151" t="s">
        <v>156</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87" t="s">
        <v>160</v>
      </c>
      <c r="D395" s="161"/>
      <c r="E395" s="162"/>
      <c r="F395" s="160"/>
      <c r="G395" s="160"/>
      <c r="H395" s="160"/>
      <c r="I395" s="160"/>
      <c r="J395" s="160"/>
      <c r="K395" s="160"/>
      <c r="L395" s="160"/>
      <c r="M395" s="160"/>
      <c r="N395" s="160"/>
      <c r="O395" s="160"/>
      <c r="P395" s="160"/>
      <c r="Q395" s="160"/>
      <c r="R395" s="160"/>
      <c r="S395" s="160"/>
      <c r="T395" s="160"/>
      <c r="U395" s="160"/>
      <c r="V395" s="160"/>
      <c r="W395" s="160"/>
      <c r="X395" s="160"/>
      <c r="Y395" s="151"/>
      <c r="Z395" s="151"/>
      <c r="AA395" s="151"/>
      <c r="AB395" s="151"/>
      <c r="AC395" s="151"/>
      <c r="AD395" s="151"/>
      <c r="AE395" s="151"/>
      <c r="AF395" s="151"/>
      <c r="AG395" s="151" t="s">
        <v>156</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58"/>
      <c r="B396" s="159"/>
      <c r="C396" s="187" t="s">
        <v>290</v>
      </c>
      <c r="D396" s="161"/>
      <c r="E396" s="162"/>
      <c r="F396" s="160"/>
      <c r="G396" s="160"/>
      <c r="H396" s="160"/>
      <c r="I396" s="160"/>
      <c r="J396" s="160"/>
      <c r="K396" s="160"/>
      <c r="L396" s="160"/>
      <c r="M396" s="160"/>
      <c r="N396" s="160"/>
      <c r="O396" s="160"/>
      <c r="P396" s="160"/>
      <c r="Q396" s="160"/>
      <c r="R396" s="160"/>
      <c r="S396" s="160"/>
      <c r="T396" s="160"/>
      <c r="U396" s="160"/>
      <c r="V396" s="160"/>
      <c r="W396" s="160"/>
      <c r="X396" s="160"/>
      <c r="Y396" s="151"/>
      <c r="Z396" s="151"/>
      <c r="AA396" s="151"/>
      <c r="AB396" s="151"/>
      <c r="AC396" s="151"/>
      <c r="AD396" s="151"/>
      <c r="AE396" s="151"/>
      <c r="AF396" s="151"/>
      <c r="AG396" s="151" t="s">
        <v>156</v>
      </c>
      <c r="AH396" s="151">
        <v>0</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58"/>
      <c r="B397" s="159"/>
      <c r="C397" s="187" t="s">
        <v>1304</v>
      </c>
      <c r="D397" s="161"/>
      <c r="E397" s="162">
        <v>-347.89</v>
      </c>
      <c r="F397" s="160"/>
      <c r="G397" s="160"/>
      <c r="H397" s="160"/>
      <c r="I397" s="160"/>
      <c r="J397" s="160"/>
      <c r="K397" s="160"/>
      <c r="L397" s="160"/>
      <c r="M397" s="160"/>
      <c r="N397" s="160"/>
      <c r="O397" s="160"/>
      <c r="P397" s="160"/>
      <c r="Q397" s="160"/>
      <c r="R397" s="160"/>
      <c r="S397" s="160"/>
      <c r="T397" s="160"/>
      <c r="U397" s="160"/>
      <c r="V397" s="160"/>
      <c r="W397" s="160"/>
      <c r="X397" s="160"/>
      <c r="Y397" s="151"/>
      <c r="Z397" s="151"/>
      <c r="AA397" s="151"/>
      <c r="AB397" s="151"/>
      <c r="AC397" s="151"/>
      <c r="AD397" s="151"/>
      <c r="AE397" s="151"/>
      <c r="AF397" s="151"/>
      <c r="AG397" s="151" t="s">
        <v>156</v>
      </c>
      <c r="AH397" s="151">
        <v>0</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58"/>
      <c r="B398" s="159"/>
      <c r="C398" s="187" t="s">
        <v>1305</v>
      </c>
      <c r="D398" s="161"/>
      <c r="E398" s="162">
        <v>-798.3</v>
      </c>
      <c r="F398" s="160"/>
      <c r="G398" s="160"/>
      <c r="H398" s="160"/>
      <c r="I398" s="160"/>
      <c r="J398" s="160"/>
      <c r="K398" s="160"/>
      <c r="L398" s="160"/>
      <c r="M398" s="160"/>
      <c r="N398" s="160"/>
      <c r="O398" s="160"/>
      <c r="P398" s="160"/>
      <c r="Q398" s="160"/>
      <c r="R398" s="160"/>
      <c r="S398" s="160"/>
      <c r="T398" s="160"/>
      <c r="U398" s="160"/>
      <c r="V398" s="160"/>
      <c r="W398" s="160"/>
      <c r="X398" s="160"/>
      <c r="Y398" s="151"/>
      <c r="Z398" s="151"/>
      <c r="AA398" s="151"/>
      <c r="AB398" s="151"/>
      <c r="AC398" s="151"/>
      <c r="AD398" s="151"/>
      <c r="AE398" s="151"/>
      <c r="AF398" s="151"/>
      <c r="AG398" s="151" t="s">
        <v>156</v>
      </c>
      <c r="AH398" s="151">
        <v>0</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87" t="s">
        <v>1322</v>
      </c>
      <c r="D399" s="161"/>
      <c r="E399" s="162"/>
      <c r="F399" s="160"/>
      <c r="G399" s="160"/>
      <c r="H399" s="160"/>
      <c r="I399" s="160"/>
      <c r="J399" s="160"/>
      <c r="K399" s="160"/>
      <c r="L399" s="160"/>
      <c r="M399" s="160"/>
      <c r="N399" s="160"/>
      <c r="O399" s="160"/>
      <c r="P399" s="160"/>
      <c r="Q399" s="160"/>
      <c r="R399" s="160"/>
      <c r="S399" s="160"/>
      <c r="T399" s="160"/>
      <c r="U399" s="160"/>
      <c r="V399" s="160"/>
      <c r="W399" s="160"/>
      <c r="X399" s="160"/>
      <c r="Y399" s="151"/>
      <c r="Z399" s="151"/>
      <c r="AA399" s="151"/>
      <c r="AB399" s="151"/>
      <c r="AC399" s="151"/>
      <c r="AD399" s="151"/>
      <c r="AE399" s="151"/>
      <c r="AF399" s="151"/>
      <c r="AG399" s="151"/>
      <c r="AH399" s="151"/>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70">
        <v>23</v>
      </c>
      <c r="B400" s="171" t="s">
        <v>304</v>
      </c>
      <c r="C400" s="186" t="s">
        <v>305</v>
      </c>
      <c r="D400" s="172" t="s">
        <v>173</v>
      </c>
      <c r="E400" s="173">
        <f>SUM(E402:E439)</f>
        <v>2866.3970400000007</v>
      </c>
      <c r="F400" s="174"/>
      <c r="G400" s="175">
        <f>ROUND(E400*F400,2)</f>
        <v>0</v>
      </c>
      <c r="H400" s="174"/>
      <c r="I400" s="175">
        <f>ROUND(E400*H400,2)</f>
        <v>0</v>
      </c>
      <c r="J400" s="174"/>
      <c r="K400" s="175">
        <f>ROUND(E400*J400,2)</f>
        <v>0</v>
      </c>
      <c r="L400" s="175">
        <v>21</v>
      </c>
      <c r="M400" s="175">
        <f>G400*(1+L400/100)</f>
        <v>0</v>
      </c>
      <c r="N400" s="175">
        <v>0</v>
      </c>
      <c r="O400" s="175">
        <f>ROUND(E400*N400,2)</f>
        <v>0</v>
      </c>
      <c r="P400" s="175">
        <v>0</v>
      </c>
      <c r="Q400" s="175">
        <f>ROUND(E400*P400,2)</f>
        <v>0</v>
      </c>
      <c r="R400" s="175"/>
      <c r="S400" s="175" t="s">
        <v>152</v>
      </c>
      <c r="T400" s="175" t="s">
        <v>152</v>
      </c>
      <c r="U400" s="175">
        <v>5.2999999999999999E-2</v>
      </c>
      <c r="V400" s="175">
        <f>ROUND(E400*U400,2)</f>
        <v>151.91999999999999</v>
      </c>
      <c r="W400" s="176"/>
      <c r="X400" s="160" t="s">
        <v>153</v>
      </c>
      <c r="Y400" s="151"/>
      <c r="Z400" s="151"/>
      <c r="AA400" s="151"/>
      <c r="AB400" s="151"/>
      <c r="AC400" s="151"/>
      <c r="AD400" s="151"/>
      <c r="AE400" s="151"/>
      <c r="AF400" s="151"/>
      <c r="AG400" s="151" t="s">
        <v>154</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87" t="s">
        <v>179</v>
      </c>
      <c r="D401" s="161"/>
      <c r="E401" s="162"/>
      <c r="F401" s="160"/>
      <c r="G401" s="160"/>
      <c r="H401" s="160"/>
      <c r="I401" s="160"/>
      <c r="J401" s="160"/>
      <c r="K401" s="160"/>
      <c r="L401" s="160"/>
      <c r="M401" s="160"/>
      <c r="N401" s="160"/>
      <c r="O401" s="160"/>
      <c r="P401" s="160"/>
      <c r="Q401" s="160"/>
      <c r="R401" s="160"/>
      <c r="S401" s="160"/>
      <c r="T401" s="160"/>
      <c r="U401" s="160"/>
      <c r="V401" s="160"/>
      <c r="W401" s="160"/>
      <c r="X401" s="160"/>
      <c r="Y401" s="151"/>
      <c r="Z401" s="151"/>
      <c r="AA401" s="151"/>
      <c r="AB401" s="151"/>
      <c r="AC401" s="151"/>
      <c r="AD401" s="151"/>
      <c r="AE401" s="151"/>
      <c r="AF401" s="151"/>
      <c r="AG401" s="151" t="s">
        <v>156</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87" t="s">
        <v>269</v>
      </c>
      <c r="D402" s="161"/>
      <c r="E402" s="162">
        <f>PRODUCT(1684,0.1,0.9)</f>
        <v>151.56</v>
      </c>
      <c r="F402" s="160"/>
      <c r="G402" s="160"/>
      <c r="H402" s="160"/>
      <c r="I402" s="160"/>
      <c r="J402" s="160"/>
      <c r="K402" s="160"/>
      <c r="L402" s="160"/>
      <c r="M402" s="160"/>
      <c r="N402" s="160"/>
      <c r="O402" s="160"/>
      <c r="P402" s="160"/>
      <c r="Q402" s="160"/>
      <c r="R402" s="160"/>
      <c r="S402" s="160"/>
      <c r="T402" s="160"/>
      <c r="U402" s="160"/>
      <c r="V402" s="160"/>
      <c r="W402" s="160"/>
      <c r="X402" s="160"/>
      <c r="Y402" s="151"/>
      <c r="Z402" s="151"/>
      <c r="AA402" s="151"/>
      <c r="AB402" s="151"/>
      <c r="AC402" s="151"/>
      <c r="AD402" s="151"/>
      <c r="AE402" s="151"/>
      <c r="AF402" s="151"/>
      <c r="AG402" s="151" t="s">
        <v>156</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87" t="s">
        <v>270</v>
      </c>
      <c r="D403" s="161"/>
      <c r="E403" s="162">
        <f>PRODUCT(721,0.1,0.9)</f>
        <v>64.890000000000015</v>
      </c>
      <c r="F403" s="160"/>
      <c r="G403" s="160"/>
      <c r="H403" s="160"/>
      <c r="I403" s="160"/>
      <c r="J403" s="160"/>
      <c r="K403" s="160"/>
      <c r="L403" s="160"/>
      <c r="M403" s="160"/>
      <c r="N403" s="160"/>
      <c r="O403" s="160"/>
      <c r="P403" s="160"/>
      <c r="Q403" s="160"/>
      <c r="R403" s="160"/>
      <c r="S403" s="160"/>
      <c r="T403" s="160"/>
      <c r="U403" s="160"/>
      <c r="V403" s="160"/>
      <c r="W403" s="160"/>
      <c r="X403" s="160"/>
      <c r="Y403" s="151"/>
      <c r="Z403" s="151"/>
      <c r="AA403" s="151"/>
      <c r="AB403" s="151"/>
      <c r="AC403" s="151"/>
      <c r="AD403" s="151"/>
      <c r="AE403" s="151"/>
      <c r="AF403" s="151"/>
      <c r="AG403" s="151" t="s">
        <v>156</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58"/>
      <c r="B404" s="159"/>
      <c r="C404" s="187" t="s">
        <v>271</v>
      </c>
      <c r="D404" s="161"/>
      <c r="E404" s="162">
        <f>PRODUCT(407,0.1,0.9)</f>
        <v>36.630000000000003</v>
      </c>
      <c r="F404" s="160"/>
      <c r="G404" s="160"/>
      <c r="H404" s="160"/>
      <c r="I404" s="160"/>
      <c r="J404" s="160"/>
      <c r="K404" s="160"/>
      <c r="L404" s="160"/>
      <c r="M404" s="160"/>
      <c r="N404" s="160"/>
      <c r="O404" s="160"/>
      <c r="P404" s="160"/>
      <c r="Q404" s="160"/>
      <c r="R404" s="160"/>
      <c r="S404" s="160"/>
      <c r="T404" s="160"/>
      <c r="U404" s="160"/>
      <c r="V404" s="160"/>
      <c r="W404" s="160"/>
      <c r="X404" s="160"/>
      <c r="Y404" s="151"/>
      <c r="Z404" s="151"/>
      <c r="AA404" s="151"/>
      <c r="AB404" s="151"/>
      <c r="AC404" s="151"/>
      <c r="AD404" s="151"/>
      <c r="AE404" s="151"/>
      <c r="AF404" s="151"/>
      <c r="AG404" s="151" t="s">
        <v>156</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58"/>
      <c r="B405" s="159"/>
      <c r="C405" s="187" t="s">
        <v>272</v>
      </c>
      <c r="D405" s="161"/>
      <c r="E405" s="162">
        <f>PRODUCT(928,0.1,0.9)</f>
        <v>83.52000000000001</v>
      </c>
      <c r="F405" s="160"/>
      <c r="G405" s="160"/>
      <c r="H405" s="160"/>
      <c r="I405" s="160"/>
      <c r="J405" s="160"/>
      <c r="K405" s="160"/>
      <c r="L405" s="160"/>
      <c r="M405" s="160"/>
      <c r="N405" s="160"/>
      <c r="O405" s="160"/>
      <c r="P405" s="160"/>
      <c r="Q405" s="160"/>
      <c r="R405" s="160"/>
      <c r="S405" s="160"/>
      <c r="T405" s="160"/>
      <c r="U405" s="160"/>
      <c r="V405" s="160"/>
      <c r="W405" s="160"/>
      <c r="X405" s="160"/>
      <c r="Y405" s="151"/>
      <c r="Z405" s="151"/>
      <c r="AA405" s="151"/>
      <c r="AB405" s="151"/>
      <c r="AC405" s="151"/>
      <c r="AD405" s="151"/>
      <c r="AE405" s="151"/>
      <c r="AF405" s="151"/>
      <c r="AG405" s="151" t="s">
        <v>156</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87" t="s">
        <v>273</v>
      </c>
      <c r="D406" s="161"/>
      <c r="E406" s="162">
        <f>PRODUCT(185,0.1,0.9)</f>
        <v>16.650000000000002</v>
      </c>
      <c r="F406" s="160"/>
      <c r="G406" s="160"/>
      <c r="H406" s="160"/>
      <c r="I406" s="160"/>
      <c r="J406" s="160"/>
      <c r="K406" s="160"/>
      <c r="L406" s="160"/>
      <c r="M406" s="160"/>
      <c r="N406" s="160"/>
      <c r="O406" s="160"/>
      <c r="P406" s="160"/>
      <c r="Q406" s="160"/>
      <c r="R406" s="160"/>
      <c r="S406" s="160"/>
      <c r="T406" s="160"/>
      <c r="U406" s="160"/>
      <c r="V406" s="160"/>
      <c r="W406" s="160"/>
      <c r="X406" s="160"/>
      <c r="Y406" s="151"/>
      <c r="Z406" s="151"/>
      <c r="AA406" s="151"/>
      <c r="AB406" s="151"/>
      <c r="AC406" s="151"/>
      <c r="AD406" s="151"/>
      <c r="AE406" s="151"/>
      <c r="AF406" s="151"/>
      <c r="AG406" s="151" t="s">
        <v>156</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87" t="s">
        <v>160</v>
      </c>
      <c r="D407" s="161"/>
      <c r="E407" s="162"/>
      <c r="F407" s="160"/>
      <c r="G407" s="160"/>
      <c r="H407" s="160"/>
      <c r="I407" s="160"/>
      <c r="J407" s="160"/>
      <c r="K407" s="160"/>
      <c r="L407" s="160"/>
      <c r="M407" s="160"/>
      <c r="N407" s="160"/>
      <c r="O407" s="160"/>
      <c r="P407" s="160"/>
      <c r="Q407" s="160"/>
      <c r="R407" s="160"/>
      <c r="S407" s="160"/>
      <c r="T407" s="160"/>
      <c r="U407" s="160"/>
      <c r="V407" s="160"/>
      <c r="W407" s="160"/>
      <c r="X407" s="160"/>
      <c r="Y407" s="151"/>
      <c r="Z407" s="151"/>
      <c r="AA407" s="151"/>
      <c r="AB407" s="151"/>
      <c r="AC407" s="151"/>
      <c r="AD407" s="151"/>
      <c r="AE407" s="151"/>
      <c r="AF407" s="151"/>
      <c r="AG407" s="151" t="s">
        <v>156</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87" t="s">
        <v>274</v>
      </c>
      <c r="D408" s="161"/>
      <c r="E408" s="162">
        <f>PRODUCT(95,0.1,0.9)</f>
        <v>8.5500000000000007</v>
      </c>
      <c r="F408" s="160"/>
      <c r="G408" s="160"/>
      <c r="H408" s="160"/>
      <c r="I408" s="160"/>
      <c r="J408" s="160"/>
      <c r="K408" s="160"/>
      <c r="L408" s="160"/>
      <c r="M408" s="160"/>
      <c r="N408" s="160"/>
      <c r="O408" s="160"/>
      <c r="P408" s="160"/>
      <c r="Q408" s="160"/>
      <c r="R408" s="160"/>
      <c r="S408" s="160"/>
      <c r="T408" s="160"/>
      <c r="U408" s="160"/>
      <c r="V408" s="160"/>
      <c r="W408" s="160"/>
      <c r="X408" s="160"/>
      <c r="Y408" s="151"/>
      <c r="Z408" s="151"/>
      <c r="AA408" s="151"/>
      <c r="AB408" s="151"/>
      <c r="AC408" s="151"/>
      <c r="AD408" s="151"/>
      <c r="AE408" s="151"/>
      <c r="AF408" s="151"/>
      <c r="AG408" s="151" t="s">
        <v>156</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58"/>
      <c r="B409" s="159"/>
      <c r="C409" s="187" t="s">
        <v>160</v>
      </c>
      <c r="D409" s="161"/>
      <c r="E409" s="162"/>
      <c r="F409" s="160"/>
      <c r="G409" s="160"/>
      <c r="H409" s="160"/>
      <c r="I409" s="160"/>
      <c r="J409" s="160"/>
      <c r="K409" s="160"/>
      <c r="L409" s="160"/>
      <c r="M409" s="160"/>
      <c r="N409" s="160"/>
      <c r="O409" s="160"/>
      <c r="P409" s="160"/>
      <c r="Q409" s="160"/>
      <c r="R409" s="160"/>
      <c r="S409" s="160"/>
      <c r="T409" s="160"/>
      <c r="U409" s="160"/>
      <c r="V409" s="160"/>
      <c r="W409" s="160"/>
      <c r="X409" s="160"/>
      <c r="Y409" s="151"/>
      <c r="Z409" s="151"/>
      <c r="AA409" s="151"/>
      <c r="AB409" s="151"/>
      <c r="AC409" s="151"/>
      <c r="AD409" s="151"/>
      <c r="AE409" s="151"/>
      <c r="AF409" s="151"/>
      <c r="AG409" s="151" t="s">
        <v>156</v>
      </c>
      <c r="AH409" s="151">
        <v>0</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87" t="s">
        <v>186</v>
      </c>
      <c r="D410" s="161"/>
      <c r="E410" s="162"/>
      <c r="F410" s="160"/>
      <c r="G410" s="160"/>
      <c r="H410" s="160"/>
      <c r="I410" s="160"/>
      <c r="J410" s="160"/>
      <c r="K410" s="160"/>
      <c r="L410" s="160"/>
      <c r="M410" s="160"/>
      <c r="N410" s="160"/>
      <c r="O410" s="160"/>
      <c r="P410" s="160"/>
      <c r="Q410" s="160"/>
      <c r="R410" s="160"/>
      <c r="S410" s="160"/>
      <c r="T410" s="160"/>
      <c r="U410" s="160"/>
      <c r="V410" s="160"/>
      <c r="W410" s="160"/>
      <c r="X410" s="160"/>
      <c r="Y410" s="151"/>
      <c r="Z410" s="151"/>
      <c r="AA410" s="151"/>
      <c r="AB410" s="151"/>
      <c r="AC410" s="151"/>
      <c r="AD410" s="151"/>
      <c r="AE410" s="151"/>
      <c r="AF410" s="151"/>
      <c r="AG410" s="151" t="s">
        <v>156</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87" t="s">
        <v>275</v>
      </c>
      <c r="D411" s="161"/>
      <c r="E411" s="162">
        <f>PRODUCT(1684,0.5,0.9)</f>
        <v>757.80000000000007</v>
      </c>
      <c r="F411" s="160"/>
      <c r="G411" s="160"/>
      <c r="H411" s="160"/>
      <c r="I411" s="160"/>
      <c r="J411" s="160"/>
      <c r="K411" s="160"/>
      <c r="L411" s="160"/>
      <c r="M411" s="160"/>
      <c r="N411" s="160"/>
      <c r="O411" s="160"/>
      <c r="P411" s="160"/>
      <c r="Q411" s="160"/>
      <c r="R411" s="160"/>
      <c r="S411" s="160"/>
      <c r="T411" s="160"/>
      <c r="U411" s="160"/>
      <c r="V411" s="160"/>
      <c r="W411" s="160"/>
      <c r="X411" s="160"/>
      <c r="Y411" s="151"/>
      <c r="Z411" s="151"/>
      <c r="AA411" s="151"/>
      <c r="AB411" s="151"/>
      <c r="AC411" s="151"/>
      <c r="AD411" s="151"/>
      <c r="AE411" s="151"/>
      <c r="AF411" s="151"/>
      <c r="AG411" s="151" t="s">
        <v>156</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87" t="s">
        <v>276</v>
      </c>
      <c r="D412" s="161"/>
      <c r="E412" s="162">
        <f>PRODUCT(721,0.5,0.9)</f>
        <v>324.45</v>
      </c>
      <c r="F412" s="160"/>
      <c r="G412" s="160"/>
      <c r="H412" s="160"/>
      <c r="I412" s="160"/>
      <c r="J412" s="160"/>
      <c r="K412" s="160"/>
      <c r="L412" s="160"/>
      <c r="M412" s="160"/>
      <c r="N412" s="160"/>
      <c r="O412" s="160"/>
      <c r="P412" s="160"/>
      <c r="Q412" s="160"/>
      <c r="R412" s="160"/>
      <c r="S412" s="160"/>
      <c r="T412" s="160"/>
      <c r="U412" s="160"/>
      <c r="V412" s="160"/>
      <c r="W412" s="160"/>
      <c r="X412" s="160"/>
      <c r="Y412" s="151"/>
      <c r="Z412" s="151"/>
      <c r="AA412" s="151"/>
      <c r="AB412" s="151"/>
      <c r="AC412" s="151"/>
      <c r="AD412" s="151"/>
      <c r="AE412" s="151"/>
      <c r="AF412" s="151"/>
      <c r="AG412" s="151" t="s">
        <v>156</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87" t="s">
        <v>277</v>
      </c>
      <c r="D413" s="161"/>
      <c r="E413" s="162">
        <f>PRODUCT(407,0.5,0.9)</f>
        <v>183.15</v>
      </c>
      <c r="F413" s="160"/>
      <c r="G413" s="160"/>
      <c r="H413" s="160"/>
      <c r="I413" s="160"/>
      <c r="J413" s="160"/>
      <c r="K413" s="160"/>
      <c r="L413" s="160"/>
      <c r="M413" s="160"/>
      <c r="N413" s="160"/>
      <c r="O413" s="160"/>
      <c r="P413" s="160"/>
      <c r="Q413" s="160"/>
      <c r="R413" s="160"/>
      <c r="S413" s="160"/>
      <c r="T413" s="160"/>
      <c r="U413" s="160"/>
      <c r="V413" s="160"/>
      <c r="W413" s="160"/>
      <c r="X413" s="160"/>
      <c r="Y413" s="151"/>
      <c r="Z413" s="151"/>
      <c r="AA413" s="151"/>
      <c r="AB413" s="151"/>
      <c r="AC413" s="151"/>
      <c r="AD413" s="151"/>
      <c r="AE413" s="151"/>
      <c r="AF413" s="151"/>
      <c r="AG413" s="151" t="s">
        <v>156</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87" t="s">
        <v>278</v>
      </c>
      <c r="D414" s="161"/>
      <c r="E414" s="162">
        <f>PRODUCT(928,0.5,0.9)</f>
        <v>417.6</v>
      </c>
      <c r="F414" s="160"/>
      <c r="G414" s="160"/>
      <c r="H414" s="160"/>
      <c r="I414" s="160"/>
      <c r="J414" s="160"/>
      <c r="K414" s="160"/>
      <c r="L414" s="160"/>
      <c r="M414" s="160"/>
      <c r="N414" s="160"/>
      <c r="O414" s="160"/>
      <c r="P414" s="160"/>
      <c r="Q414" s="160"/>
      <c r="R414" s="160"/>
      <c r="S414" s="160"/>
      <c r="T414" s="160"/>
      <c r="U414" s="160"/>
      <c r="V414" s="160"/>
      <c r="W414" s="160"/>
      <c r="X414" s="160"/>
      <c r="Y414" s="151"/>
      <c r="Z414" s="151"/>
      <c r="AA414" s="151"/>
      <c r="AB414" s="151"/>
      <c r="AC414" s="151"/>
      <c r="AD414" s="151"/>
      <c r="AE414" s="151"/>
      <c r="AF414" s="151"/>
      <c r="AG414" s="151" t="s">
        <v>156</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87" t="s">
        <v>279</v>
      </c>
      <c r="D415" s="161"/>
      <c r="E415" s="162">
        <f>PRODUCT(185,0.5,0.9)</f>
        <v>83.25</v>
      </c>
      <c r="F415" s="160"/>
      <c r="G415" s="160"/>
      <c r="H415" s="160"/>
      <c r="I415" s="160"/>
      <c r="J415" s="160"/>
      <c r="K415" s="160"/>
      <c r="L415" s="160"/>
      <c r="M415" s="160"/>
      <c r="N415" s="160"/>
      <c r="O415" s="160"/>
      <c r="P415" s="160"/>
      <c r="Q415" s="160"/>
      <c r="R415" s="160"/>
      <c r="S415" s="160"/>
      <c r="T415" s="160"/>
      <c r="U415" s="160"/>
      <c r="V415" s="160"/>
      <c r="W415" s="160"/>
      <c r="X415" s="160"/>
      <c r="Y415" s="151"/>
      <c r="Z415" s="151"/>
      <c r="AA415" s="151"/>
      <c r="AB415" s="151"/>
      <c r="AC415" s="151"/>
      <c r="AD415" s="151"/>
      <c r="AE415" s="151"/>
      <c r="AF415" s="151"/>
      <c r="AG415" s="151" t="s">
        <v>156</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87" t="s">
        <v>160</v>
      </c>
      <c r="D416" s="161"/>
      <c r="E416" s="162"/>
      <c r="F416" s="160"/>
      <c r="G416" s="160"/>
      <c r="H416" s="160"/>
      <c r="I416" s="160"/>
      <c r="J416" s="160"/>
      <c r="K416" s="160"/>
      <c r="L416" s="160"/>
      <c r="M416" s="160"/>
      <c r="N416" s="160"/>
      <c r="O416" s="160"/>
      <c r="P416" s="160"/>
      <c r="Q416" s="160"/>
      <c r="R416" s="160"/>
      <c r="S416" s="160"/>
      <c r="T416" s="160"/>
      <c r="U416" s="160"/>
      <c r="V416" s="160"/>
      <c r="W416" s="160"/>
      <c r="X416" s="160"/>
      <c r="Y416" s="151"/>
      <c r="Z416" s="151"/>
      <c r="AA416" s="151"/>
      <c r="AB416" s="151"/>
      <c r="AC416" s="151"/>
      <c r="AD416" s="151"/>
      <c r="AE416" s="151"/>
      <c r="AF416" s="151"/>
      <c r="AG416" s="151" t="s">
        <v>156</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87" t="s">
        <v>280</v>
      </c>
      <c r="D417" s="161"/>
      <c r="E417" s="162">
        <f>PRODUCT((127+199),0.1,0.9)</f>
        <v>29.340000000000003</v>
      </c>
      <c r="F417" s="160"/>
      <c r="G417" s="160"/>
      <c r="H417" s="160"/>
      <c r="I417" s="160"/>
      <c r="J417" s="160"/>
      <c r="K417" s="160"/>
      <c r="L417" s="160"/>
      <c r="M417" s="160"/>
      <c r="N417" s="160"/>
      <c r="O417" s="160"/>
      <c r="P417" s="160"/>
      <c r="Q417" s="160"/>
      <c r="R417" s="160"/>
      <c r="S417" s="160"/>
      <c r="T417" s="160"/>
      <c r="U417" s="160"/>
      <c r="V417" s="160"/>
      <c r="W417" s="160"/>
      <c r="X417" s="160"/>
      <c r="Y417" s="151"/>
      <c r="Z417" s="151"/>
      <c r="AA417" s="151"/>
      <c r="AB417" s="151"/>
      <c r="AC417" s="151"/>
      <c r="AD417" s="151"/>
      <c r="AE417" s="151"/>
      <c r="AF417" s="151"/>
      <c r="AG417" s="151" t="s">
        <v>156</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87" t="s">
        <v>160</v>
      </c>
      <c r="D418" s="161"/>
      <c r="E418" s="162"/>
      <c r="F418" s="160"/>
      <c r="G418" s="160"/>
      <c r="H418" s="160"/>
      <c r="I418" s="160"/>
      <c r="J418" s="160"/>
      <c r="K418" s="160"/>
      <c r="L418" s="160"/>
      <c r="M418" s="160"/>
      <c r="N418" s="160"/>
      <c r="O418" s="160"/>
      <c r="P418" s="160"/>
      <c r="Q418" s="160"/>
      <c r="R418" s="160"/>
      <c r="S418" s="160"/>
      <c r="T418" s="160"/>
      <c r="U418" s="160"/>
      <c r="V418" s="160"/>
      <c r="W418" s="160"/>
      <c r="X418" s="160"/>
      <c r="Y418" s="151"/>
      <c r="Z418" s="151"/>
      <c r="AA418" s="151"/>
      <c r="AB418" s="151"/>
      <c r="AC418" s="151"/>
      <c r="AD418" s="151"/>
      <c r="AE418" s="151"/>
      <c r="AF418" s="151"/>
      <c r="AG418" s="151" t="s">
        <v>156</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87" t="s">
        <v>193</v>
      </c>
      <c r="D419" s="161"/>
      <c r="E419" s="162"/>
      <c r="F419" s="160"/>
      <c r="G419" s="160"/>
      <c r="H419" s="160"/>
      <c r="I419" s="160"/>
      <c r="J419" s="160"/>
      <c r="K419" s="160"/>
      <c r="L419" s="160"/>
      <c r="M419" s="160"/>
      <c r="N419" s="160"/>
      <c r="O419" s="160"/>
      <c r="P419" s="160"/>
      <c r="Q419" s="160"/>
      <c r="R419" s="160"/>
      <c r="S419" s="160"/>
      <c r="T419" s="160"/>
      <c r="U419" s="160"/>
      <c r="V419" s="160"/>
      <c r="W419" s="160"/>
      <c r="X419" s="160"/>
      <c r="Y419" s="151"/>
      <c r="Z419" s="151"/>
      <c r="AA419" s="151"/>
      <c r="AB419" s="151"/>
      <c r="AC419" s="151"/>
      <c r="AD419" s="151"/>
      <c r="AE419" s="151"/>
      <c r="AF419" s="151"/>
      <c r="AG419" s="151" t="s">
        <v>156</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87" t="s">
        <v>281</v>
      </c>
      <c r="D420" s="161"/>
      <c r="E420" s="162">
        <f>PRODUCT((16+8.5+32.4),0.1,0.9)</f>
        <v>5.1210000000000004</v>
      </c>
      <c r="F420" s="160"/>
      <c r="G420" s="160"/>
      <c r="H420" s="160"/>
      <c r="I420" s="160"/>
      <c r="J420" s="160"/>
      <c r="K420" s="160"/>
      <c r="L420" s="160"/>
      <c r="M420" s="160"/>
      <c r="N420" s="160"/>
      <c r="O420" s="160"/>
      <c r="P420" s="160"/>
      <c r="Q420" s="160"/>
      <c r="R420" s="160"/>
      <c r="S420" s="160"/>
      <c r="T420" s="160"/>
      <c r="U420" s="160"/>
      <c r="V420" s="160"/>
      <c r="W420" s="160"/>
      <c r="X420" s="160"/>
      <c r="Y420" s="151"/>
      <c r="Z420" s="151"/>
      <c r="AA420" s="151"/>
      <c r="AB420" s="151"/>
      <c r="AC420" s="151"/>
      <c r="AD420" s="151"/>
      <c r="AE420" s="151"/>
      <c r="AF420" s="151"/>
      <c r="AG420" s="151" t="s">
        <v>156</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58"/>
      <c r="B421" s="159"/>
      <c r="C421" s="187" t="s">
        <v>160</v>
      </c>
      <c r="D421" s="161"/>
      <c r="E421" s="162"/>
      <c r="F421" s="160"/>
      <c r="G421" s="160"/>
      <c r="H421" s="160"/>
      <c r="I421" s="160"/>
      <c r="J421" s="160"/>
      <c r="K421" s="160"/>
      <c r="L421" s="160"/>
      <c r="M421" s="160"/>
      <c r="N421" s="160"/>
      <c r="O421" s="160"/>
      <c r="P421" s="160"/>
      <c r="Q421" s="160"/>
      <c r="R421" s="160"/>
      <c r="S421" s="160"/>
      <c r="T421" s="160"/>
      <c r="U421" s="160"/>
      <c r="V421" s="160"/>
      <c r="W421" s="160"/>
      <c r="X421" s="160"/>
      <c r="Y421" s="151"/>
      <c r="Z421" s="151"/>
      <c r="AA421" s="151"/>
      <c r="AB421" s="151"/>
      <c r="AC421" s="151"/>
      <c r="AD421" s="151"/>
      <c r="AE421" s="151"/>
      <c r="AF421" s="151"/>
      <c r="AG421" s="151" t="s">
        <v>156</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87" t="s">
        <v>195</v>
      </c>
      <c r="D422" s="161"/>
      <c r="E422" s="162"/>
      <c r="F422" s="160"/>
      <c r="G422" s="160"/>
      <c r="H422" s="160"/>
      <c r="I422" s="160"/>
      <c r="J422" s="160"/>
      <c r="K422" s="160"/>
      <c r="L422" s="160"/>
      <c r="M422" s="160"/>
      <c r="N422" s="160"/>
      <c r="O422" s="160"/>
      <c r="P422" s="160"/>
      <c r="Q422" s="160"/>
      <c r="R422" s="160"/>
      <c r="S422" s="160"/>
      <c r="T422" s="160"/>
      <c r="U422" s="160"/>
      <c r="V422" s="160"/>
      <c r="W422" s="160"/>
      <c r="X422" s="160"/>
      <c r="Y422" s="151"/>
      <c r="Z422" s="151"/>
      <c r="AA422" s="151"/>
      <c r="AB422" s="151"/>
      <c r="AC422" s="151"/>
      <c r="AD422" s="151"/>
      <c r="AE422" s="151"/>
      <c r="AF422" s="151"/>
      <c r="AG422" s="151" t="s">
        <v>156</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87" t="s">
        <v>282</v>
      </c>
      <c r="D423" s="161"/>
      <c r="E423" s="162">
        <f>PRODUCT((357+17.5+17+403.5),0.1,0.9)</f>
        <v>71.55</v>
      </c>
      <c r="F423" s="160"/>
      <c r="G423" s="160"/>
      <c r="H423" s="160"/>
      <c r="I423" s="160"/>
      <c r="J423" s="160"/>
      <c r="K423" s="160"/>
      <c r="L423" s="160"/>
      <c r="M423" s="160"/>
      <c r="N423" s="160"/>
      <c r="O423" s="160"/>
      <c r="P423" s="160"/>
      <c r="Q423" s="160"/>
      <c r="R423" s="160"/>
      <c r="S423" s="160"/>
      <c r="T423" s="160"/>
      <c r="U423" s="160"/>
      <c r="V423" s="160"/>
      <c r="W423" s="160"/>
      <c r="X423" s="160"/>
      <c r="Y423" s="151"/>
      <c r="Z423" s="151"/>
      <c r="AA423" s="151"/>
      <c r="AB423" s="151"/>
      <c r="AC423" s="151"/>
      <c r="AD423" s="151"/>
      <c r="AE423" s="151"/>
      <c r="AF423" s="151"/>
      <c r="AG423" s="151" t="s">
        <v>156</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58"/>
      <c r="B424" s="159"/>
      <c r="C424" s="187" t="s">
        <v>160</v>
      </c>
      <c r="D424" s="161"/>
      <c r="E424" s="162"/>
      <c r="F424" s="160"/>
      <c r="G424" s="160"/>
      <c r="H424" s="160"/>
      <c r="I424" s="160"/>
      <c r="J424" s="160"/>
      <c r="K424" s="160"/>
      <c r="L424" s="160"/>
      <c r="M424" s="160"/>
      <c r="N424" s="160"/>
      <c r="O424" s="160"/>
      <c r="P424" s="160"/>
      <c r="Q424" s="160"/>
      <c r="R424" s="160"/>
      <c r="S424" s="160"/>
      <c r="T424" s="160"/>
      <c r="U424" s="160"/>
      <c r="V424" s="160"/>
      <c r="W424" s="160"/>
      <c r="X424" s="160"/>
      <c r="Y424" s="151"/>
      <c r="Z424" s="151"/>
      <c r="AA424" s="151"/>
      <c r="AB424" s="151"/>
      <c r="AC424" s="151"/>
      <c r="AD424" s="151"/>
      <c r="AE424" s="151"/>
      <c r="AF424" s="151"/>
      <c r="AG424" s="151" t="s">
        <v>156</v>
      </c>
      <c r="AH424" s="151">
        <v>0</v>
      </c>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58"/>
      <c r="B425" s="159"/>
      <c r="C425" s="187" t="s">
        <v>197</v>
      </c>
      <c r="D425" s="161"/>
      <c r="E425" s="162"/>
      <c r="F425" s="160"/>
      <c r="G425" s="160"/>
      <c r="H425" s="160"/>
      <c r="I425" s="160"/>
      <c r="J425" s="160"/>
      <c r="K425" s="160"/>
      <c r="L425" s="160"/>
      <c r="M425" s="160"/>
      <c r="N425" s="160"/>
      <c r="O425" s="160"/>
      <c r="P425" s="160"/>
      <c r="Q425" s="160"/>
      <c r="R425" s="160"/>
      <c r="S425" s="160"/>
      <c r="T425" s="160"/>
      <c r="U425" s="160"/>
      <c r="V425" s="160"/>
      <c r="W425" s="160"/>
      <c r="X425" s="160"/>
      <c r="Y425" s="151"/>
      <c r="Z425" s="151"/>
      <c r="AA425" s="151"/>
      <c r="AB425" s="151"/>
      <c r="AC425" s="151"/>
      <c r="AD425" s="151"/>
      <c r="AE425" s="151"/>
      <c r="AF425" s="151"/>
      <c r="AG425" s="151" t="s">
        <v>156</v>
      </c>
      <c r="AH425" s="151">
        <v>0</v>
      </c>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58"/>
      <c r="B426" s="159"/>
      <c r="C426" s="187" t="s">
        <v>283</v>
      </c>
      <c r="D426" s="161"/>
      <c r="E426" s="162">
        <f>PRODUCT((188.9+33.5+26+114+313+296+34.6),0.1,0.9)</f>
        <v>90.54</v>
      </c>
      <c r="F426" s="160"/>
      <c r="G426" s="160"/>
      <c r="H426" s="160"/>
      <c r="I426" s="160"/>
      <c r="J426" s="160"/>
      <c r="K426" s="160"/>
      <c r="L426" s="160"/>
      <c r="M426" s="160"/>
      <c r="N426" s="160"/>
      <c r="O426" s="160"/>
      <c r="P426" s="160"/>
      <c r="Q426" s="160"/>
      <c r="R426" s="160"/>
      <c r="S426" s="160"/>
      <c r="T426" s="160"/>
      <c r="U426" s="160"/>
      <c r="V426" s="160"/>
      <c r="W426" s="160"/>
      <c r="X426" s="160"/>
      <c r="Y426" s="151"/>
      <c r="Z426" s="151"/>
      <c r="AA426" s="151"/>
      <c r="AB426" s="151"/>
      <c r="AC426" s="151"/>
      <c r="AD426" s="151"/>
      <c r="AE426" s="151"/>
      <c r="AF426" s="151"/>
      <c r="AG426" s="151" t="s">
        <v>156</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87" t="s">
        <v>199</v>
      </c>
      <c r="D427" s="161"/>
      <c r="E427" s="162"/>
      <c r="F427" s="160"/>
      <c r="G427" s="160"/>
      <c r="H427" s="160"/>
      <c r="I427" s="160"/>
      <c r="J427" s="160"/>
      <c r="K427" s="160"/>
      <c r="L427" s="160"/>
      <c r="M427" s="160"/>
      <c r="N427" s="160"/>
      <c r="O427" s="160"/>
      <c r="P427" s="160"/>
      <c r="Q427" s="160"/>
      <c r="R427" s="160"/>
      <c r="S427" s="160"/>
      <c r="T427" s="160"/>
      <c r="U427" s="160"/>
      <c r="V427" s="160"/>
      <c r="W427" s="160"/>
      <c r="X427" s="160"/>
      <c r="Y427" s="151"/>
      <c r="Z427" s="151"/>
      <c r="AA427" s="151"/>
      <c r="AB427" s="151"/>
      <c r="AC427" s="151"/>
      <c r="AD427" s="151"/>
      <c r="AE427" s="151"/>
      <c r="AF427" s="151"/>
      <c r="AG427" s="151" t="s">
        <v>156</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87" t="s">
        <v>284</v>
      </c>
      <c r="D428" s="161"/>
      <c r="E428" s="162">
        <f>PRODUCT(5.5,5,6,0.1,0.9)</f>
        <v>14.85</v>
      </c>
      <c r="F428" s="160"/>
      <c r="G428" s="160"/>
      <c r="H428" s="160"/>
      <c r="I428" s="160"/>
      <c r="J428" s="160"/>
      <c r="K428" s="160"/>
      <c r="L428" s="160"/>
      <c r="M428" s="160"/>
      <c r="N428" s="160"/>
      <c r="O428" s="160"/>
      <c r="P428" s="160"/>
      <c r="Q428" s="160"/>
      <c r="R428" s="160"/>
      <c r="S428" s="160"/>
      <c r="T428" s="160"/>
      <c r="U428" s="160"/>
      <c r="V428" s="160"/>
      <c r="W428" s="160"/>
      <c r="X428" s="160"/>
      <c r="Y428" s="151"/>
      <c r="Z428" s="151"/>
      <c r="AA428" s="151"/>
      <c r="AB428" s="151"/>
      <c r="AC428" s="151"/>
      <c r="AD428" s="151"/>
      <c r="AE428" s="151"/>
      <c r="AF428" s="151"/>
      <c r="AG428" s="151" t="s">
        <v>156</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58"/>
      <c r="B429" s="159"/>
      <c r="C429" s="187" t="s">
        <v>201</v>
      </c>
      <c r="D429" s="161"/>
      <c r="E429" s="162"/>
      <c r="F429" s="160"/>
      <c r="G429" s="160"/>
      <c r="H429" s="160"/>
      <c r="I429" s="160"/>
      <c r="J429" s="160"/>
      <c r="K429" s="160"/>
      <c r="L429" s="160"/>
      <c r="M429" s="160"/>
      <c r="N429" s="160"/>
      <c r="O429" s="160"/>
      <c r="P429" s="160"/>
      <c r="Q429" s="160"/>
      <c r="R429" s="160"/>
      <c r="S429" s="160"/>
      <c r="T429" s="160"/>
      <c r="U429" s="160"/>
      <c r="V429" s="160"/>
      <c r="W429" s="160"/>
      <c r="X429" s="160"/>
      <c r="Y429" s="151"/>
      <c r="Z429" s="151"/>
      <c r="AA429" s="151"/>
      <c r="AB429" s="151"/>
      <c r="AC429" s="151"/>
      <c r="AD429" s="151"/>
      <c r="AE429" s="151"/>
      <c r="AF429" s="151"/>
      <c r="AG429" s="151" t="s">
        <v>156</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87" t="s">
        <v>285</v>
      </c>
      <c r="D430" s="161"/>
      <c r="E430" s="162">
        <f>PRODUCT(18,10,0.1,0.9)</f>
        <v>16.2</v>
      </c>
      <c r="F430" s="160"/>
      <c r="G430" s="160"/>
      <c r="H430" s="160"/>
      <c r="I430" s="160"/>
      <c r="J430" s="160"/>
      <c r="K430" s="160"/>
      <c r="L430" s="160"/>
      <c r="M430" s="160"/>
      <c r="N430" s="160"/>
      <c r="O430" s="160"/>
      <c r="P430" s="160"/>
      <c r="Q430" s="160"/>
      <c r="R430" s="160"/>
      <c r="S430" s="160"/>
      <c r="T430" s="160"/>
      <c r="U430" s="160"/>
      <c r="V430" s="160"/>
      <c r="W430" s="160"/>
      <c r="X430" s="160"/>
      <c r="Y430" s="151"/>
      <c r="Z430" s="151"/>
      <c r="AA430" s="151"/>
      <c r="AB430" s="151"/>
      <c r="AC430" s="151"/>
      <c r="AD430" s="151"/>
      <c r="AE430" s="151"/>
      <c r="AF430" s="151"/>
      <c r="AG430" s="151" t="s">
        <v>156</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87" t="s">
        <v>160</v>
      </c>
      <c r="D431" s="161"/>
      <c r="E431" s="162"/>
      <c r="F431" s="160"/>
      <c r="G431" s="160"/>
      <c r="H431" s="160"/>
      <c r="I431" s="160"/>
      <c r="J431" s="160"/>
      <c r="K431" s="160"/>
      <c r="L431" s="160"/>
      <c r="M431" s="160"/>
      <c r="N431" s="160"/>
      <c r="O431" s="160"/>
      <c r="P431" s="160"/>
      <c r="Q431" s="160"/>
      <c r="R431" s="160"/>
      <c r="S431" s="160"/>
      <c r="T431" s="160"/>
      <c r="U431" s="160"/>
      <c r="V431" s="160"/>
      <c r="W431" s="160"/>
      <c r="X431" s="160"/>
      <c r="Y431" s="151"/>
      <c r="Z431" s="151"/>
      <c r="AA431" s="151"/>
      <c r="AB431" s="151"/>
      <c r="AC431" s="151"/>
      <c r="AD431" s="151"/>
      <c r="AE431" s="151"/>
      <c r="AF431" s="151"/>
      <c r="AG431" s="151" t="s">
        <v>156</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ht="22.5" outlineLevel="1" x14ac:dyDescent="0.2">
      <c r="A432" s="158"/>
      <c r="B432" s="159"/>
      <c r="C432" s="187" t="s">
        <v>286</v>
      </c>
      <c r="D432" s="161"/>
      <c r="E432" s="162">
        <f>PRODUCT((32.5+2.4+14+19.4+31.7+27.1+13.5),0.1,0.9)</f>
        <v>12.654</v>
      </c>
      <c r="F432" s="160"/>
      <c r="G432" s="160"/>
      <c r="H432" s="160"/>
      <c r="I432" s="160"/>
      <c r="J432" s="160"/>
      <c r="K432" s="160"/>
      <c r="L432" s="160"/>
      <c r="M432" s="160"/>
      <c r="N432" s="160"/>
      <c r="O432" s="160"/>
      <c r="P432" s="160"/>
      <c r="Q432" s="160"/>
      <c r="R432" s="160"/>
      <c r="S432" s="160"/>
      <c r="T432" s="160"/>
      <c r="U432" s="160"/>
      <c r="V432" s="160"/>
      <c r="W432" s="160"/>
      <c r="X432" s="160"/>
      <c r="Y432" s="151"/>
      <c r="Z432" s="151"/>
      <c r="AA432" s="151"/>
      <c r="AB432" s="151"/>
      <c r="AC432" s="151"/>
      <c r="AD432" s="151"/>
      <c r="AE432" s="151"/>
      <c r="AF432" s="151"/>
      <c r="AG432" s="151" t="s">
        <v>156</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87" t="s">
        <v>160</v>
      </c>
      <c r="D433" s="161"/>
      <c r="E433" s="162"/>
      <c r="F433" s="160"/>
      <c r="G433" s="160"/>
      <c r="H433" s="160"/>
      <c r="I433" s="160"/>
      <c r="J433" s="160"/>
      <c r="K433" s="160"/>
      <c r="L433" s="160"/>
      <c r="M433" s="160"/>
      <c r="N433" s="160"/>
      <c r="O433" s="160"/>
      <c r="P433" s="160"/>
      <c r="Q433" s="160"/>
      <c r="R433" s="160"/>
      <c r="S433" s="160"/>
      <c r="T433" s="160"/>
      <c r="U433" s="160"/>
      <c r="V433" s="160"/>
      <c r="W433" s="160"/>
      <c r="X433" s="160"/>
      <c r="Y433" s="151"/>
      <c r="Z433" s="151"/>
      <c r="AA433" s="151"/>
      <c r="AB433" s="151"/>
      <c r="AC433" s="151"/>
      <c r="AD433" s="151"/>
      <c r="AE433" s="151"/>
      <c r="AF433" s="151"/>
      <c r="AG433" s="151" t="s">
        <v>156</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87" t="s">
        <v>287</v>
      </c>
      <c r="D434" s="161"/>
      <c r="E434" s="162">
        <v>183.465</v>
      </c>
      <c r="F434" s="160"/>
      <c r="G434" s="160"/>
      <c r="H434" s="160"/>
      <c r="I434" s="160"/>
      <c r="J434" s="160"/>
      <c r="K434" s="160"/>
      <c r="L434" s="160"/>
      <c r="M434" s="160"/>
      <c r="N434" s="160"/>
      <c r="O434" s="160"/>
      <c r="P434" s="160"/>
      <c r="Q434" s="160"/>
      <c r="R434" s="160"/>
      <c r="S434" s="160"/>
      <c r="T434" s="160"/>
      <c r="U434" s="160"/>
      <c r="V434" s="160"/>
      <c r="W434" s="160"/>
      <c r="X434" s="160"/>
      <c r="Y434" s="151"/>
      <c r="Z434" s="151"/>
      <c r="AA434" s="151"/>
      <c r="AB434" s="151"/>
      <c r="AC434" s="151"/>
      <c r="AD434" s="151"/>
      <c r="AE434" s="151"/>
      <c r="AF434" s="151"/>
      <c r="AG434" s="151" t="s">
        <v>156</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87" t="s">
        <v>160</v>
      </c>
      <c r="D435" s="161"/>
      <c r="E435" s="162"/>
      <c r="F435" s="160"/>
      <c r="G435" s="160"/>
      <c r="H435" s="160"/>
      <c r="I435" s="160"/>
      <c r="J435" s="160"/>
      <c r="K435" s="160"/>
      <c r="L435" s="160"/>
      <c r="M435" s="160"/>
      <c r="N435" s="160"/>
      <c r="O435" s="160"/>
      <c r="P435" s="160"/>
      <c r="Q435" s="160"/>
      <c r="R435" s="160"/>
      <c r="S435" s="160"/>
      <c r="T435" s="160"/>
      <c r="U435" s="160"/>
      <c r="V435" s="160"/>
      <c r="W435" s="160"/>
      <c r="X435" s="160"/>
      <c r="Y435" s="151"/>
      <c r="Z435" s="151"/>
      <c r="AA435" s="151"/>
      <c r="AB435" s="151"/>
      <c r="AC435" s="151"/>
      <c r="AD435" s="151"/>
      <c r="AE435" s="151"/>
      <c r="AF435" s="151"/>
      <c r="AG435" s="151" t="s">
        <v>156</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58"/>
      <c r="B436" s="159"/>
      <c r="C436" s="187" t="s">
        <v>250</v>
      </c>
      <c r="D436" s="161"/>
      <c r="E436" s="162"/>
      <c r="F436" s="160"/>
      <c r="G436" s="160"/>
      <c r="H436" s="160"/>
      <c r="I436" s="160"/>
      <c r="J436" s="160"/>
      <c r="K436" s="160"/>
      <c r="L436" s="160"/>
      <c r="M436" s="160"/>
      <c r="N436" s="160"/>
      <c r="O436" s="160"/>
      <c r="P436" s="160"/>
      <c r="Q436" s="160"/>
      <c r="R436" s="160"/>
      <c r="S436" s="160"/>
      <c r="T436" s="160"/>
      <c r="U436" s="160"/>
      <c r="V436" s="160"/>
      <c r="W436" s="160"/>
      <c r="X436" s="160"/>
      <c r="Y436" s="151"/>
      <c r="Z436" s="151"/>
      <c r="AA436" s="151"/>
      <c r="AB436" s="151"/>
      <c r="AC436" s="151"/>
      <c r="AD436" s="151"/>
      <c r="AE436" s="151"/>
      <c r="AF436" s="151"/>
      <c r="AG436" s="151" t="s">
        <v>156</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87" t="s">
        <v>288</v>
      </c>
      <c r="D437" s="161"/>
      <c r="E437" s="162">
        <v>313.101</v>
      </c>
      <c r="F437" s="160"/>
      <c r="G437" s="160"/>
      <c r="H437" s="160"/>
      <c r="I437" s="160"/>
      <c r="J437" s="160"/>
      <c r="K437" s="160"/>
      <c r="L437" s="160"/>
      <c r="M437" s="160"/>
      <c r="N437" s="160"/>
      <c r="O437" s="160"/>
      <c r="P437" s="160"/>
      <c r="Q437" s="160"/>
      <c r="R437" s="160"/>
      <c r="S437" s="160"/>
      <c r="T437" s="160"/>
      <c r="U437" s="160"/>
      <c r="V437" s="160"/>
      <c r="W437" s="160"/>
      <c r="X437" s="160"/>
      <c r="Y437" s="151"/>
      <c r="Z437" s="151"/>
      <c r="AA437" s="151"/>
      <c r="AB437" s="151"/>
      <c r="AC437" s="151"/>
      <c r="AD437" s="151"/>
      <c r="AE437" s="151"/>
      <c r="AF437" s="151"/>
      <c r="AG437" s="151" t="s">
        <v>156</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58"/>
      <c r="B438" s="159"/>
      <c r="C438" s="187" t="s">
        <v>160</v>
      </c>
      <c r="D438" s="161"/>
      <c r="E438" s="162"/>
      <c r="F438" s="160"/>
      <c r="G438" s="160"/>
      <c r="H438" s="160"/>
      <c r="I438" s="160"/>
      <c r="J438" s="160"/>
      <c r="K438" s="160"/>
      <c r="L438" s="160"/>
      <c r="M438" s="160"/>
      <c r="N438" s="160"/>
      <c r="O438" s="160"/>
      <c r="P438" s="160"/>
      <c r="Q438" s="160"/>
      <c r="R438" s="160"/>
      <c r="S438" s="160"/>
      <c r="T438" s="160"/>
      <c r="U438" s="160"/>
      <c r="V438" s="160"/>
      <c r="W438" s="160"/>
      <c r="X438" s="160"/>
      <c r="Y438" s="151"/>
      <c r="Z438" s="151"/>
      <c r="AA438" s="151"/>
      <c r="AB438" s="151"/>
      <c r="AC438" s="151"/>
      <c r="AD438" s="151"/>
      <c r="AE438" s="151"/>
      <c r="AF438" s="151"/>
      <c r="AG438" s="151" t="s">
        <v>156</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87" t="s">
        <v>289</v>
      </c>
      <c r="D439" s="161"/>
      <c r="E439" s="162">
        <v>1.5260400000000001</v>
      </c>
      <c r="F439" s="160"/>
      <c r="G439" s="160"/>
      <c r="H439" s="160"/>
      <c r="I439" s="160"/>
      <c r="J439" s="160"/>
      <c r="K439" s="160"/>
      <c r="L439" s="160"/>
      <c r="M439" s="160"/>
      <c r="N439" s="160"/>
      <c r="O439" s="160"/>
      <c r="P439" s="160"/>
      <c r="Q439" s="160"/>
      <c r="R439" s="160"/>
      <c r="S439" s="160"/>
      <c r="T439" s="160"/>
      <c r="U439" s="160"/>
      <c r="V439" s="160"/>
      <c r="W439" s="160"/>
      <c r="X439" s="160"/>
      <c r="Y439" s="151"/>
      <c r="Z439" s="151"/>
      <c r="AA439" s="151"/>
      <c r="AB439" s="151"/>
      <c r="AC439" s="151"/>
      <c r="AD439" s="151"/>
      <c r="AE439" s="151"/>
      <c r="AF439" s="151"/>
      <c r="AG439" s="151" t="s">
        <v>156</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70">
        <v>24</v>
      </c>
      <c r="B440" s="171" t="s">
        <v>306</v>
      </c>
      <c r="C440" s="186" t="s">
        <v>307</v>
      </c>
      <c r="D440" s="172" t="s">
        <v>173</v>
      </c>
      <c r="E440" s="173">
        <f>SUM(E442:E479)</f>
        <v>318.48855999999995</v>
      </c>
      <c r="F440" s="174"/>
      <c r="G440" s="175">
        <f>ROUND(E440*F440,2)</f>
        <v>0</v>
      </c>
      <c r="H440" s="174"/>
      <c r="I440" s="175">
        <f>ROUND(E440*H440,2)</f>
        <v>0</v>
      </c>
      <c r="J440" s="174"/>
      <c r="K440" s="175">
        <f>ROUND(E440*J440,2)</f>
        <v>0</v>
      </c>
      <c r="L440" s="175">
        <v>21</v>
      </c>
      <c r="M440" s="175">
        <f>G440*(1+L440/100)</f>
        <v>0</v>
      </c>
      <c r="N440" s="175">
        <v>0</v>
      </c>
      <c r="O440" s="175">
        <f>ROUND(E440*N440,2)</f>
        <v>0</v>
      </c>
      <c r="P440" s="175">
        <v>0</v>
      </c>
      <c r="Q440" s="175">
        <f>ROUND(E440*P440,2)</f>
        <v>0</v>
      </c>
      <c r="R440" s="175"/>
      <c r="S440" s="175" t="s">
        <v>152</v>
      </c>
      <c r="T440" s="175" t="s">
        <v>152</v>
      </c>
      <c r="U440" s="175">
        <v>6.0999999999999999E-2</v>
      </c>
      <c r="V440" s="175">
        <f>ROUND(E440*U440,2)</f>
        <v>19.43</v>
      </c>
      <c r="W440" s="176"/>
      <c r="X440" s="160" t="s">
        <v>153</v>
      </c>
      <c r="Y440" s="151"/>
      <c r="Z440" s="151"/>
      <c r="AA440" s="151"/>
      <c r="AB440" s="151"/>
      <c r="AC440" s="151"/>
      <c r="AD440" s="151"/>
      <c r="AE440" s="151"/>
      <c r="AF440" s="151"/>
      <c r="AG440" s="151" t="s">
        <v>154</v>
      </c>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58"/>
      <c r="B441" s="159"/>
      <c r="C441" s="187" t="s">
        <v>179</v>
      </c>
      <c r="D441" s="161"/>
      <c r="E441" s="162"/>
      <c r="F441" s="160"/>
      <c r="G441" s="160"/>
      <c r="H441" s="160"/>
      <c r="I441" s="160"/>
      <c r="J441" s="160"/>
      <c r="K441" s="160"/>
      <c r="L441" s="160"/>
      <c r="M441" s="160"/>
      <c r="N441" s="160"/>
      <c r="O441" s="160"/>
      <c r="P441" s="160"/>
      <c r="Q441" s="160"/>
      <c r="R441" s="160"/>
      <c r="S441" s="160"/>
      <c r="T441" s="160"/>
      <c r="U441" s="160"/>
      <c r="V441" s="160"/>
      <c r="W441" s="160"/>
      <c r="X441" s="160"/>
      <c r="Y441" s="151"/>
      <c r="Z441" s="151"/>
      <c r="AA441" s="151"/>
      <c r="AB441" s="151"/>
      <c r="AC441" s="151"/>
      <c r="AD441" s="151"/>
      <c r="AE441" s="151"/>
      <c r="AF441" s="151"/>
      <c r="AG441" s="151" t="s">
        <v>156</v>
      </c>
      <c r="AH441" s="151">
        <v>0</v>
      </c>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87" t="s">
        <v>226</v>
      </c>
      <c r="D442" s="161"/>
      <c r="E442" s="162">
        <f>PRODUCT(1684,0.1,0.1)</f>
        <v>16.84</v>
      </c>
      <c r="F442" s="160"/>
      <c r="G442" s="160"/>
      <c r="H442" s="160"/>
      <c r="I442" s="160"/>
      <c r="J442" s="160"/>
      <c r="K442" s="160"/>
      <c r="L442" s="160"/>
      <c r="M442" s="160"/>
      <c r="N442" s="160"/>
      <c r="O442" s="160"/>
      <c r="P442" s="160"/>
      <c r="Q442" s="160"/>
      <c r="R442" s="160"/>
      <c r="S442" s="160"/>
      <c r="T442" s="160"/>
      <c r="U442" s="160"/>
      <c r="V442" s="160"/>
      <c r="W442" s="160"/>
      <c r="X442" s="160"/>
      <c r="Y442" s="151"/>
      <c r="Z442" s="151"/>
      <c r="AA442" s="151"/>
      <c r="AB442" s="151"/>
      <c r="AC442" s="151"/>
      <c r="AD442" s="151"/>
      <c r="AE442" s="151"/>
      <c r="AF442" s="151"/>
      <c r="AG442" s="151" t="s">
        <v>156</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87" t="s">
        <v>227</v>
      </c>
      <c r="D443" s="161"/>
      <c r="E443" s="162">
        <f>PRODUCT(721,0.1,0.1)</f>
        <v>7.2100000000000009</v>
      </c>
      <c r="F443" s="160"/>
      <c r="G443" s="160"/>
      <c r="H443" s="160"/>
      <c r="I443" s="160"/>
      <c r="J443" s="160"/>
      <c r="K443" s="160"/>
      <c r="L443" s="160"/>
      <c r="M443" s="160"/>
      <c r="N443" s="160"/>
      <c r="O443" s="160"/>
      <c r="P443" s="160"/>
      <c r="Q443" s="160"/>
      <c r="R443" s="160"/>
      <c r="S443" s="160"/>
      <c r="T443" s="160"/>
      <c r="U443" s="160"/>
      <c r="V443" s="160"/>
      <c r="W443" s="160"/>
      <c r="X443" s="160"/>
      <c r="Y443" s="151"/>
      <c r="Z443" s="151"/>
      <c r="AA443" s="151"/>
      <c r="AB443" s="151"/>
      <c r="AC443" s="151"/>
      <c r="AD443" s="151"/>
      <c r="AE443" s="151"/>
      <c r="AF443" s="151"/>
      <c r="AG443" s="151" t="s">
        <v>156</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58"/>
      <c r="B444" s="159"/>
      <c r="C444" s="187" t="s">
        <v>228</v>
      </c>
      <c r="D444" s="161"/>
      <c r="E444" s="162">
        <f>PRODUCT(407,0.1,0.1)</f>
        <v>4.07</v>
      </c>
      <c r="F444" s="160"/>
      <c r="G444" s="160"/>
      <c r="H444" s="160"/>
      <c r="I444" s="160"/>
      <c r="J444" s="160"/>
      <c r="K444" s="160"/>
      <c r="L444" s="160"/>
      <c r="M444" s="160"/>
      <c r="N444" s="160"/>
      <c r="O444" s="160"/>
      <c r="P444" s="160"/>
      <c r="Q444" s="160"/>
      <c r="R444" s="160"/>
      <c r="S444" s="160"/>
      <c r="T444" s="160"/>
      <c r="U444" s="160"/>
      <c r="V444" s="160"/>
      <c r="W444" s="160"/>
      <c r="X444" s="160"/>
      <c r="Y444" s="151"/>
      <c r="Z444" s="151"/>
      <c r="AA444" s="151"/>
      <c r="AB444" s="151"/>
      <c r="AC444" s="151"/>
      <c r="AD444" s="151"/>
      <c r="AE444" s="151"/>
      <c r="AF444" s="151"/>
      <c r="AG444" s="151" t="s">
        <v>156</v>
      </c>
      <c r="AH444" s="151">
        <v>0</v>
      </c>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58"/>
      <c r="B445" s="159"/>
      <c r="C445" s="187" t="s">
        <v>229</v>
      </c>
      <c r="D445" s="161"/>
      <c r="E445" s="162">
        <f>PRODUCT(928,0.1,0.1)</f>
        <v>9.2800000000000011</v>
      </c>
      <c r="F445" s="160"/>
      <c r="G445" s="160"/>
      <c r="H445" s="160"/>
      <c r="I445" s="160"/>
      <c r="J445" s="160"/>
      <c r="K445" s="160"/>
      <c r="L445" s="160"/>
      <c r="M445" s="160"/>
      <c r="N445" s="160"/>
      <c r="O445" s="160"/>
      <c r="P445" s="160"/>
      <c r="Q445" s="160"/>
      <c r="R445" s="160"/>
      <c r="S445" s="160"/>
      <c r="T445" s="160"/>
      <c r="U445" s="160"/>
      <c r="V445" s="160"/>
      <c r="W445" s="160"/>
      <c r="X445" s="160"/>
      <c r="Y445" s="151"/>
      <c r="Z445" s="151"/>
      <c r="AA445" s="151"/>
      <c r="AB445" s="151"/>
      <c r="AC445" s="151"/>
      <c r="AD445" s="151"/>
      <c r="AE445" s="151"/>
      <c r="AF445" s="151"/>
      <c r="AG445" s="151" t="s">
        <v>156</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87" t="s">
        <v>230</v>
      </c>
      <c r="D446" s="161"/>
      <c r="E446" s="162">
        <f>PRODUCT(185,0.1,0.1)</f>
        <v>1.85</v>
      </c>
      <c r="F446" s="160"/>
      <c r="G446" s="160"/>
      <c r="H446" s="160"/>
      <c r="I446" s="160"/>
      <c r="J446" s="160"/>
      <c r="K446" s="160"/>
      <c r="L446" s="160"/>
      <c r="M446" s="160"/>
      <c r="N446" s="160"/>
      <c r="O446" s="160"/>
      <c r="P446" s="160"/>
      <c r="Q446" s="160"/>
      <c r="R446" s="160"/>
      <c r="S446" s="160"/>
      <c r="T446" s="160"/>
      <c r="U446" s="160"/>
      <c r="V446" s="160"/>
      <c r="W446" s="160"/>
      <c r="X446" s="160"/>
      <c r="Y446" s="151"/>
      <c r="Z446" s="151"/>
      <c r="AA446" s="151"/>
      <c r="AB446" s="151"/>
      <c r="AC446" s="151"/>
      <c r="AD446" s="151"/>
      <c r="AE446" s="151"/>
      <c r="AF446" s="151"/>
      <c r="AG446" s="151" t="s">
        <v>156</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87" t="s">
        <v>160</v>
      </c>
      <c r="D447" s="161"/>
      <c r="E447" s="162"/>
      <c r="F447" s="160"/>
      <c r="G447" s="160"/>
      <c r="H447" s="160"/>
      <c r="I447" s="160"/>
      <c r="J447" s="160"/>
      <c r="K447" s="160"/>
      <c r="L447" s="160"/>
      <c r="M447" s="160"/>
      <c r="N447" s="160"/>
      <c r="O447" s="160"/>
      <c r="P447" s="160"/>
      <c r="Q447" s="160"/>
      <c r="R447" s="160"/>
      <c r="S447" s="160"/>
      <c r="T447" s="160"/>
      <c r="U447" s="160"/>
      <c r="V447" s="160"/>
      <c r="W447" s="160"/>
      <c r="X447" s="160"/>
      <c r="Y447" s="151"/>
      <c r="Z447" s="151"/>
      <c r="AA447" s="151"/>
      <c r="AB447" s="151"/>
      <c r="AC447" s="151"/>
      <c r="AD447" s="151"/>
      <c r="AE447" s="151"/>
      <c r="AF447" s="151"/>
      <c r="AG447" s="151" t="s">
        <v>156</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58"/>
      <c r="B448" s="159"/>
      <c r="C448" s="187" t="s">
        <v>231</v>
      </c>
      <c r="D448" s="161"/>
      <c r="E448" s="162">
        <f>PRODUCT(95,0.1,0.1)</f>
        <v>0.95000000000000007</v>
      </c>
      <c r="F448" s="160"/>
      <c r="G448" s="160"/>
      <c r="H448" s="160"/>
      <c r="I448" s="160"/>
      <c r="J448" s="160"/>
      <c r="K448" s="160"/>
      <c r="L448" s="160"/>
      <c r="M448" s="160"/>
      <c r="N448" s="160"/>
      <c r="O448" s="160"/>
      <c r="P448" s="160"/>
      <c r="Q448" s="160"/>
      <c r="R448" s="160"/>
      <c r="S448" s="160"/>
      <c r="T448" s="160"/>
      <c r="U448" s="160"/>
      <c r="V448" s="160"/>
      <c r="W448" s="160"/>
      <c r="X448" s="160"/>
      <c r="Y448" s="151"/>
      <c r="Z448" s="151"/>
      <c r="AA448" s="151"/>
      <c r="AB448" s="151"/>
      <c r="AC448" s="151"/>
      <c r="AD448" s="151"/>
      <c r="AE448" s="151"/>
      <c r="AF448" s="151"/>
      <c r="AG448" s="151" t="s">
        <v>156</v>
      </c>
      <c r="AH448" s="151">
        <v>0</v>
      </c>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87" t="s">
        <v>160</v>
      </c>
      <c r="D449" s="161"/>
      <c r="E449" s="162"/>
      <c r="F449" s="160"/>
      <c r="G449" s="160"/>
      <c r="H449" s="160"/>
      <c r="I449" s="160"/>
      <c r="J449" s="160"/>
      <c r="K449" s="160"/>
      <c r="L449" s="160"/>
      <c r="M449" s="160"/>
      <c r="N449" s="160"/>
      <c r="O449" s="160"/>
      <c r="P449" s="160"/>
      <c r="Q449" s="160"/>
      <c r="R449" s="160"/>
      <c r="S449" s="160"/>
      <c r="T449" s="160"/>
      <c r="U449" s="160"/>
      <c r="V449" s="160"/>
      <c r="W449" s="160"/>
      <c r="X449" s="160"/>
      <c r="Y449" s="151"/>
      <c r="Z449" s="151"/>
      <c r="AA449" s="151"/>
      <c r="AB449" s="151"/>
      <c r="AC449" s="151"/>
      <c r="AD449" s="151"/>
      <c r="AE449" s="151"/>
      <c r="AF449" s="151"/>
      <c r="AG449" s="151" t="s">
        <v>156</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87" t="s">
        <v>186</v>
      </c>
      <c r="D450" s="161"/>
      <c r="E450" s="162"/>
      <c r="F450" s="160"/>
      <c r="G450" s="160"/>
      <c r="H450" s="160"/>
      <c r="I450" s="160"/>
      <c r="J450" s="160"/>
      <c r="K450" s="160"/>
      <c r="L450" s="160"/>
      <c r="M450" s="160"/>
      <c r="N450" s="160"/>
      <c r="O450" s="160"/>
      <c r="P450" s="160"/>
      <c r="Q450" s="160"/>
      <c r="R450" s="160"/>
      <c r="S450" s="160"/>
      <c r="T450" s="160"/>
      <c r="U450" s="160"/>
      <c r="V450" s="160"/>
      <c r="W450" s="160"/>
      <c r="X450" s="160"/>
      <c r="Y450" s="151"/>
      <c r="Z450" s="151"/>
      <c r="AA450" s="151"/>
      <c r="AB450" s="151"/>
      <c r="AC450" s="151"/>
      <c r="AD450" s="151"/>
      <c r="AE450" s="151"/>
      <c r="AF450" s="151"/>
      <c r="AG450" s="151" t="s">
        <v>156</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87" t="s">
        <v>232</v>
      </c>
      <c r="D451" s="161"/>
      <c r="E451" s="162">
        <f>PRODUCT(1684,0.5,0.1)</f>
        <v>84.2</v>
      </c>
      <c r="F451" s="160"/>
      <c r="G451" s="160"/>
      <c r="H451" s="160"/>
      <c r="I451" s="160"/>
      <c r="J451" s="160"/>
      <c r="K451" s="160"/>
      <c r="L451" s="160"/>
      <c r="M451" s="160"/>
      <c r="N451" s="160"/>
      <c r="O451" s="160"/>
      <c r="P451" s="160"/>
      <c r="Q451" s="160"/>
      <c r="R451" s="160"/>
      <c r="S451" s="160"/>
      <c r="T451" s="160"/>
      <c r="U451" s="160"/>
      <c r="V451" s="160"/>
      <c r="W451" s="160"/>
      <c r="X451" s="160"/>
      <c r="Y451" s="151"/>
      <c r="Z451" s="151"/>
      <c r="AA451" s="151"/>
      <c r="AB451" s="151"/>
      <c r="AC451" s="151"/>
      <c r="AD451" s="151"/>
      <c r="AE451" s="151"/>
      <c r="AF451" s="151"/>
      <c r="AG451" s="151" t="s">
        <v>156</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x14ac:dyDescent="0.2">
      <c r="A452" s="158"/>
      <c r="B452" s="159"/>
      <c r="C452" s="187" t="s">
        <v>233</v>
      </c>
      <c r="D452" s="161"/>
      <c r="E452" s="162">
        <f>PRODUCT(721,0.5,0.1)</f>
        <v>36.050000000000004</v>
      </c>
      <c r="F452" s="160"/>
      <c r="G452" s="160"/>
      <c r="H452" s="160"/>
      <c r="I452" s="160"/>
      <c r="J452" s="160"/>
      <c r="K452" s="160"/>
      <c r="L452" s="160"/>
      <c r="M452" s="160"/>
      <c r="N452" s="160"/>
      <c r="O452" s="160"/>
      <c r="P452" s="160"/>
      <c r="Q452" s="160"/>
      <c r="R452" s="160"/>
      <c r="S452" s="160"/>
      <c r="T452" s="160"/>
      <c r="U452" s="160"/>
      <c r="V452" s="160"/>
      <c r="W452" s="160"/>
      <c r="X452" s="160"/>
      <c r="Y452" s="151"/>
      <c r="Z452" s="151"/>
      <c r="AA452" s="151"/>
      <c r="AB452" s="151"/>
      <c r="AC452" s="151"/>
      <c r="AD452" s="151"/>
      <c r="AE452" s="151"/>
      <c r="AF452" s="151"/>
      <c r="AG452" s="151" t="s">
        <v>156</v>
      </c>
      <c r="AH452" s="151">
        <v>0</v>
      </c>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87" t="s">
        <v>234</v>
      </c>
      <c r="D453" s="161"/>
      <c r="E453" s="162">
        <f>PRODUCT(407,0.5,0.1)</f>
        <v>20.350000000000001</v>
      </c>
      <c r="F453" s="160"/>
      <c r="G453" s="160"/>
      <c r="H453" s="160"/>
      <c r="I453" s="160"/>
      <c r="J453" s="160"/>
      <c r="K453" s="160"/>
      <c r="L453" s="160"/>
      <c r="M453" s="160"/>
      <c r="N453" s="160"/>
      <c r="O453" s="160"/>
      <c r="P453" s="160"/>
      <c r="Q453" s="160"/>
      <c r="R453" s="160"/>
      <c r="S453" s="160"/>
      <c r="T453" s="160"/>
      <c r="U453" s="160"/>
      <c r="V453" s="160"/>
      <c r="W453" s="160"/>
      <c r="X453" s="160"/>
      <c r="Y453" s="151"/>
      <c r="Z453" s="151"/>
      <c r="AA453" s="151"/>
      <c r="AB453" s="151"/>
      <c r="AC453" s="151"/>
      <c r="AD453" s="151"/>
      <c r="AE453" s="151"/>
      <c r="AF453" s="151"/>
      <c r="AG453" s="151" t="s">
        <v>156</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87" t="s">
        <v>235</v>
      </c>
      <c r="D454" s="161"/>
      <c r="E454" s="162">
        <f>PRODUCT(928,0.5,0.1)</f>
        <v>46.400000000000006</v>
      </c>
      <c r="F454" s="160"/>
      <c r="G454" s="160"/>
      <c r="H454" s="160"/>
      <c r="I454" s="160"/>
      <c r="J454" s="160"/>
      <c r="K454" s="160"/>
      <c r="L454" s="160"/>
      <c r="M454" s="160"/>
      <c r="N454" s="160"/>
      <c r="O454" s="160"/>
      <c r="P454" s="160"/>
      <c r="Q454" s="160"/>
      <c r="R454" s="160"/>
      <c r="S454" s="160"/>
      <c r="T454" s="160"/>
      <c r="U454" s="160"/>
      <c r="V454" s="160"/>
      <c r="W454" s="160"/>
      <c r="X454" s="160"/>
      <c r="Y454" s="151"/>
      <c r="Z454" s="151"/>
      <c r="AA454" s="151"/>
      <c r="AB454" s="151"/>
      <c r="AC454" s="151"/>
      <c r="AD454" s="151"/>
      <c r="AE454" s="151"/>
      <c r="AF454" s="151"/>
      <c r="AG454" s="151" t="s">
        <v>156</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58"/>
      <c r="B455" s="159"/>
      <c r="C455" s="187" t="s">
        <v>236</v>
      </c>
      <c r="D455" s="161"/>
      <c r="E455" s="162">
        <f>PRODUCT(185,0.5,0.1)</f>
        <v>9.25</v>
      </c>
      <c r="F455" s="160"/>
      <c r="G455" s="160"/>
      <c r="H455" s="160"/>
      <c r="I455" s="160"/>
      <c r="J455" s="160"/>
      <c r="K455" s="160"/>
      <c r="L455" s="160"/>
      <c r="M455" s="160"/>
      <c r="N455" s="160"/>
      <c r="O455" s="160"/>
      <c r="P455" s="160"/>
      <c r="Q455" s="160"/>
      <c r="R455" s="160"/>
      <c r="S455" s="160"/>
      <c r="T455" s="160"/>
      <c r="U455" s="160"/>
      <c r="V455" s="160"/>
      <c r="W455" s="160"/>
      <c r="X455" s="160"/>
      <c r="Y455" s="151"/>
      <c r="Z455" s="151"/>
      <c r="AA455" s="151"/>
      <c r="AB455" s="151"/>
      <c r="AC455" s="151"/>
      <c r="AD455" s="151"/>
      <c r="AE455" s="151"/>
      <c r="AF455" s="151"/>
      <c r="AG455" s="151" t="s">
        <v>156</v>
      </c>
      <c r="AH455" s="151">
        <v>0</v>
      </c>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87" t="s">
        <v>160</v>
      </c>
      <c r="D456" s="161"/>
      <c r="E456" s="162"/>
      <c r="F456" s="160"/>
      <c r="G456" s="160"/>
      <c r="H456" s="160"/>
      <c r="I456" s="160"/>
      <c r="J456" s="160"/>
      <c r="K456" s="160"/>
      <c r="L456" s="160"/>
      <c r="M456" s="160"/>
      <c r="N456" s="160"/>
      <c r="O456" s="160"/>
      <c r="P456" s="160"/>
      <c r="Q456" s="160"/>
      <c r="R456" s="160"/>
      <c r="S456" s="160"/>
      <c r="T456" s="160"/>
      <c r="U456" s="160"/>
      <c r="V456" s="160"/>
      <c r="W456" s="160"/>
      <c r="X456" s="160"/>
      <c r="Y456" s="151"/>
      <c r="Z456" s="151"/>
      <c r="AA456" s="151"/>
      <c r="AB456" s="151"/>
      <c r="AC456" s="151"/>
      <c r="AD456" s="151"/>
      <c r="AE456" s="151"/>
      <c r="AF456" s="151"/>
      <c r="AG456" s="151" t="s">
        <v>156</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58"/>
      <c r="B457" s="159"/>
      <c r="C457" s="187" t="s">
        <v>237</v>
      </c>
      <c r="D457" s="161"/>
      <c r="E457" s="162">
        <f>PRODUCT((127+199),0.1,0.1)</f>
        <v>3.2600000000000002</v>
      </c>
      <c r="F457" s="160"/>
      <c r="G457" s="160"/>
      <c r="H457" s="160"/>
      <c r="I457" s="160"/>
      <c r="J457" s="160"/>
      <c r="K457" s="160"/>
      <c r="L457" s="160"/>
      <c r="M457" s="160"/>
      <c r="N457" s="160"/>
      <c r="O457" s="160"/>
      <c r="P457" s="160"/>
      <c r="Q457" s="160"/>
      <c r="R457" s="160"/>
      <c r="S457" s="160"/>
      <c r="T457" s="160"/>
      <c r="U457" s="160"/>
      <c r="V457" s="160"/>
      <c r="W457" s="160"/>
      <c r="X457" s="160"/>
      <c r="Y457" s="151"/>
      <c r="Z457" s="151"/>
      <c r="AA457" s="151"/>
      <c r="AB457" s="151"/>
      <c r="AC457" s="151"/>
      <c r="AD457" s="151"/>
      <c r="AE457" s="151"/>
      <c r="AF457" s="151"/>
      <c r="AG457" s="151" t="s">
        <v>156</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87" t="s">
        <v>160</v>
      </c>
      <c r="D458" s="161"/>
      <c r="E458" s="162"/>
      <c r="F458" s="160"/>
      <c r="G458" s="160"/>
      <c r="H458" s="160"/>
      <c r="I458" s="160"/>
      <c r="J458" s="160"/>
      <c r="K458" s="160"/>
      <c r="L458" s="160"/>
      <c r="M458" s="160"/>
      <c r="N458" s="160"/>
      <c r="O458" s="160"/>
      <c r="P458" s="160"/>
      <c r="Q458" s="160"/>
      <c r="R458" s="160"/>
      <c r="S458" s="160"/>
      <c r="T458" s="160"/>
      <c r="U458" s="160"/>
      <c r="V458" s="160"/>
      <c r="W458" s="160"/>
      <c r="X458" s="160"/>
      <c r="Y458" s="151"/>
      <c r="Z458" s="151"/>
      <c r="AA458" s="151"/>
      <c r="AB458" s="151"/>
      <c r="AC458" s="151"/>
      <c r="AD458" s="151"/>
      <c r="AE458" s="151"/>
      <c r="AF458" s="151"/>
      <c r="AG458" s="151" t="s">
        <v>156</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58"/>
      <c r="B459" s="159"/>
      <c r="C459" s="187" t="s">
        <v>193</v>
      </c>
      <c r="D459" s="161"/>
      <c r="E459" s="162"/>
      <c r="F459" s="160"/>
      <c r="G459" s="160"/>
      <c r="H459" s="160"/>
      <c r="I459" s="160"/>
      <c r="J459" s="160"/>
      <c r="K459" s="160"/>
      <c r="L459" s="160"/>
      <c r="M459" s="160"/>
      <c r="N459" s="160"/>
      <c r="O459" s="160"/>
      <c r="P459" s="160"/>
      <c r="Q459" s="160"/>
      <c r="R459" s="160"/>
      <c r="S459" s="160"/>
      <c r="T459" s="160"/>
      <c r="U459" s="160"/>
      <c r="V459" s="160"/>
      <c r="W459" s="160"/>
      <c r="X459" s="160"/>
      <c r="Y459" s="151"/>
      <c r="Z459" s="151"/>
      <c r="AA459" s="151"/>
      <c r="AB459" s="151"/>
      <c r="AC459" s="151"/>
      <c r="AD459" s="151"/>
      <c r="AE459" s="151"/>
      <c r="AF459" s="151"/>
      <c r="AG459" s="151" t="s">
        <v>156</v>
      </c>
      <c r="AH459" s="151">
        <v>0</v>
      </c>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x14ac:dyDescent="0.2">
      <c r="A460" s="158"/>
      <c r="B460" s="159"/>
      <c r="C460" s="187" t="s">
        <v>238</v>
      </c>
      <c r="D460" s="161"/>
      <c r="E460" s="162">
        <f>PRODUCT((16+8.5+32.4),0.1,0.1)</f>
        <v>0.56900000000000006</v>
      </c>
      <c r="F460" s="160"/>
      <c r="G460" s="160"/>
      <c r="H460" s="160"/>
      <c r="I460" s="160"/>
      <c r="J460" s="160"/>
      <c r="K460" s="160"/>
      <c r="L460" s="160"/>
      <c r="M460" s="160"/>
      <c r="N460" s="160"/>
      <c r="O460" s="160"/>
      <c r="P460" s="160"/>
      <c r="Q460" s="160"/>
      <c r="R460" s="160"/>
      <c r="S460" s="160"/>
      <c r="T460" s="160"/>
      <c r="U460" s="160"/>
      <c r="V460" s="160"/>
      <c r="W460" s="160"/>
      <c r="X460" s="160"/>
      <c r="Y460" s="151"/>
      <c r="Z460" s="151"/>
      <c r="AA460" s="151"/>
      <c r="AB460" s="151"/>
      <c r="AC460" s="151"/>
      <c r="AD460" s="151"/>
      <c r="AE460" s="151"/>
      <c r="AF460" s="151"/>
      <c r="AG460" s="151" t="s">
        <v>156</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outlineLevel="1" x14ac:dyDescent="0.2">
      <c r="A461" s="158"/>
      <c r="B461" s="159"/>
      <c r="C461" s="187" t="s">
        <v>160</v>
      </c>
      <c r="D461" s="161"/>
      <c r="E461" s="162"/>
      <c r="F461" s="160"/>
      <c r="G461" s="160"/>
      <c r="H461" s="160"/>
      <c r="I461" s="160"/>
      <c r="J461" s="160"/>
      <c r="K461" s="160"/>
      <c r="L461" s="160"/>
      <c r="M461" s="160"/>
      <c r="N461" s="160"/>
      <c r="O461" s="160"/>
      <c r="P461" s="160"/>
      <c r="Q461" s="160"/>
      <c r="R461" s="160"/>
      <c r="S461" s="160"/>
      <c r="T461" s="160"/>
      <c r="U461" s="160"/>
      <c r="V461" s="160"/>
      <c r="W461" s="160"/>
      <c r="X461" s="160"/>
      <c r="Y461" s="151"/>
      <c r="Z461" s="151"/>
      <c r="AA461" s="151"/>
      <c r="AB461" s="151"/>
      <c r="AC461" s="151"/>
      <c r="AD461" s="151"/>
      <c r="AE461" s="151"/>
      <c r="AF461" s="151"/>
      <c r="AG461" s="151" t="s">
        <v>156</v>
      </c>
      <c r="AH461" s="151">
        <v>0</v>
      </c>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x14ac:dyDescent="0.2">
      <c r="A462" s="158"/>
      <c r="B462" s="159"/>
      <c r="C462" s="187" t="s">
        <v>195</v>
      </c>
      <c r="D462" s="161"/>
      <c r="E462" s="162"/>
      <c r="F462" s="160"/>
      <c r="G462" s="160"/>
      <c r="H462" s="160"/>
      <c r="I462" s="160"/>
      <c r="J462" s="160"/>
      <c r="K462" s="160"/>
      <c r="L462" s="160"/>
      <c r="M462" s="160"/>
      <c r="N462" s="160"/>
      <c r="O462" s="160"/>
      <c r="P462" s="160"/>
      <c r="Q462" s="160"/>
      <c r="R462" s="160"/>
      <c r="S462" s="160"/>
      <c r="T462" s="160"/>
      <c r="U462" s="160"/>
      <c r="V462" s="160"/>
      <c r="W462" s="160"/>
      <c r="X462" s="160"/>
      <c r="Y462" s="151"/>
      <c r="Z462" s="151"/>
      <c r="AA462" s="151"/>
      <c r="AB462" s="151"/>
      <c r="AC462" s="151"/>
      <c r="AD462" s="151"/>
      <c r="AE462" s="151"/>
      <c r="AF462" s="151"/>
      <c r="AG462" s="151" t="s">
        <v>156</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58"/>
      <c r="B463" s="159"/>
      <c r="C463" s="187" t="s">
        <v>239</v>
      </c>
      <c r="D463" s="161"/>
      <c r="E463" s="162">
        <f>PRODUCT((357+17.5+17+403.5),0.1,0.1)</f>
        <v>7.95</v>
      </c>
      <c r="F463" s="160"/>
      <c r="G463" s="160"/>
      <c r="H463" s="160"/>
      <c r="I463" s="160"/>
      <c r="J463" s="160"/>
      <c r="K463" s="160"/>
      <c r="L463" s="160"/>
      <c r="M463" s="160"/>
      <c r="N463" s="160"/>
      <c r="O463" s="160"/>
      <c r="P463" s="160"/>
      <c r="Q463" s="160"/>
      <c r="R463" s="160"/>
      <c r="S463" s="160"/>
      <c r="T463" s="160"/>
      <c r="U463" s="160"/>
      <c r="V463" s="160"/>
      <c r="W463" s="160"/>
      <c r="X463" s="160"/>
      <c r="Y463" s="151"/>
      <c r="Z463" s="151"/>
      <c r="AA463" s="151"/>
      <c r="AB463" s="151"/>
      <c r="AC463" s="151"/>
      <c r="AD463" s="151"/>
      <c r="AE463" s="151"/>
      <c r="AF463" s="151"/>
      <c r="AG463" s="151" t="s">
        <v>156</v>
      </c>
      <c r="AH463" s="151">
        <v>0</v>
      </c>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58"/>
      <c r="B464" s="159"/>
      <c r="C464" s="187" t="s">
        <v>160</v>
      </c>
      <c r="D464" s="161"/>
      <c r="E464" s="162"/>
      <c r="F464" s="160"/>
      <c r="G464" s="160"/>
      <c r="H464" s="160"/>
      <c r="I464" s="160"/>
      <c r="J464" s="160"/>
      <c r="K464" s="160"/>
      <c r="L464" s="160"/>
      <c r="M464" s="160"/>
      <c r="N464" s="160"/>
      <c r="O464" s="160"/>
      <c r="P464" s="160"/>
      <c r="Q464" s="160"/>
      <c r="R464" s="160"/>
      <c r="S464" s="160"/>
      <c r="T464" s="160"/>
      <c r="U464" s="160"/>
      <c r="V464" s="160"/>
      <c r="W464" s="160"/>
      <c r="X464" s="160"/>
      <c r="Y464" s="151"/>
      <c r="Z464" s="151"/>
      <c r="AA464" s="151"/>
      <c r="AB464" s="151"/>
      <c r="AC464" s="151"/>
      <c r="AD464" s="151"/>
      <c r="AE464" s="151"/>
      <c r="AF464" s="151"/>
      <c r="AG464" s="151" t="s">
        <v>156</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58"/>
      <c r="B465" s="159"/>
      <c r="C465" s="187" t="s">
        <v>197</v>
      </c>
      <c r="D465" s="161"/>
      <c r="E465" s="162"/>
      <c r="F465" s="160"/>
      <c r="G465" s="160"/>
      <c r="H465" s="160"/>
      <c r="I465" s="160"/>
      <c r="J465" s="160"/>
      <c r="K465" s="160"/>
      <c r="L465" s="160"/>
      <c r="M465" s="160"/>
      <c r="N465" s="160"/>
      <c r="O465" s="160"/>
      <c r="P465" s="160"/>
      <c r="Q465" s="160"/>
      <c r="R465" s="160"/>
      <c r="S465" s="160"/>
      <c r="T465" s="160"/>
      <c r="U465" s="160"/>
      <c r="V465" s="160"/>
      <c r="W465" s="160"/>
      <c r="X465" s="160"/>
      <c r="Y465" s="151"/>
      <c r="Z465" s="151"/>
      <c r="AA465" s="151"/>
      <c r="AB465" s="151"/>
      <c r="AC465" s="151"/>
      <c r="AD465" s="151"/>
      <c r="AE465" s="151"/>
      <c r="AF465" s="151"/>
      <c r="AG465" s="151" t="s">
        <v>156</v>
      </c>
      <c r="AH465" s="151">
        <v>0</v>
      </c>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87" t="s">
        <v>240</v>
      </c>
      <c r="D466" s="161"/>
      <c r="E466" s="162">
        <f>PRODUCT((188.9+33.5+26+114+313+296+34.6),0.1,0.1)</f>
        <v>10.060000000000002</v>
      </c>
      <c r="F466" s="160"/>
      <c r="G466" s="160"/>
      <c r="H466" s="160"/>
      <c r="I466" s="160"/>
      <c r="J466" s="160"/>
      <c r="K466" s="160"/>
      <c r="L466" s="160"/>
      <c r="M466" s="160"/>
      <c r="N466" s="160"/>
      <c r="O466" s="160"/>
      <c r="P466" s="160"/>
      <c r="Q466" s="160"/>
      <c r="R466" s="160"/>
      <c r="S466" s="160"/>
      <c r="T466" s="160"/>
      <c r="U466" s="160"/>
      <c r="V466" s="160"/>
      <c r="W466" s="160"/>
      <c r="X466" s="160"/>
      <c r="Y466" s="151"/>
      <c r="Z466" s="151"/>
      <c r="AA466" s="151"/>
      <c r="AB466" s="151"/>
      <c r="AC466" s="151"/>
      <c r="AD466" s="151"/>
      <c r="AE466" s="151"/>
      <c r="AF466" s="151"/>
      <c r="AG466" s="151" t="s">
        <v>156</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x14ac:dyDescent="0.2">
      <c r="A467" s="158"/>
      <c r="B467" s="159"/>
      <c r="C467" s="187" t="s">
        <v>199</v>
      </c>
      <c r="D467" s="161"/>
      <c r="E467" s="162"/>
      <c r="F467" s="160"/>
      <c r="G467" s="160"/>
      <c r="H467" s="160"/>
      <c r="I467" s="160"/>
      <c r="J467" s="160"/>
      <c r="K467" s="160"/>
      <c r="L467" s="160"/>
      <c r="M467" s="160"/>
      <c r="N467" s="160"/>
      <c r="O467" s="160"/>
      <c r="P467" s="160"/>
      <c r="Q467" s="160"/>
      <c r="R467" s="160"/>
      <c r="S467" s="160"/>
      <c r="T467" s="160"/>
      <c r="U467" s="160"/>
      <c r="V467" s="160"/>
      <c r="W467" s="160"/>
      <c r="X467" s="160"/>
      <c r="Y467" s="151"/>
      <c r="Z467" s="151"/>
      <c r="AA467" s="151"/>
      <c r="AB467" s="151"/>
      <c r="AC467" s="151"/>
      <c r="AD467" s="151"/>
      <c r="AE467" s="151"/>
      <c r="AF467" s="151"/>
      <c r="AG467" s="151" t="s">
        <v>156</v>
      </c>
      <c r="AH467" s="151">
        <v>0</v>
      </c>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87" t="s">
        <v>241</v>
      </c>
      <c r="D468" s="161"/>
      <c r="E468" s="162">
        <f>PRODUCT(5.5,5,6,0.1,0.1)</f>
        <v>1.6500000000000001</v>
      </c>
      <c r="F468" s="160"/>
      <c r="G468" s="160"/>
      <c r="H468" s="160"/>
      <c r="I468" s="160"/>
      <c r="J468" s="160"/>
      <c r="K468" s="160"/>
      <c r="L468" s="160"/>
      <c r="M468" s="160"/>
      <c r="N468" s="160"/>
      <c r="O468" s="160"/>
      <c r="P468" s="160"/>
      <c r="Q468" s="160"/>
      <c r="R468" s="160"/>
      <c r="S468" s="160"/>
      <c r="T468" s="160"/>
      <c r="U468" s="160"/>
      <c r="V468" s="160"/>
      <c r="W468" s="160"/>
      <c r="X468" s="160"/>
      <c r="Y468" s="151"/>
      <c r="Z468" s="151"/>
      <c r="AA468" s="151"/>
      <c r="AB468" s="151"/>
      <c r="AC468" s="151"/>
      <c r="AD468" s="151"/>
      <c r="AE468" s="151"/>
      <c r="AF468" s="151"/>
      <c r="AG468" s="151" t="s">
        <v>156</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87" t="s">
        <v>201</v>
      </c>
      <c r="D469" s="161"/>
      <c r="E469" s="162"/>
      <c r="F469" s="160"/>
      <c r="G469" s="160"/>
      <c r="H469" s="160"/>
      <c r="I469" s="160"/>
      <c r="J469" s="160"/>
      <c r="K469" s="160"/>
      <c r="L469" s="160"/>
      <c r="M469" s="160"/>
      <c r="N469" s="160"/>
      <c r="O469" s="160"/>
      <c r="P469" s="160"/>
      <c r="Q469" s="160"/>
      <c r="R469" s="160"/>
      <c r="S469" s="160"/>
      <c r="T469" s="160"/>
      <c r="U469" s="160"/>
      <c r="V469" s="160"/>
      <c r="W469" s="160"/>
      <c r="X469" s="160"/>
      <c r="Y469" s="151"/>
      <c r="Z469" s="151"/>
      <c r="AA469" s="151"/>
      <c r="AB469" s="151"/>
      <c r="AC469" s="151"/>
      <c r="AD469" s="151"/>
      <c r="AE469" s="151"/>
      <c r="AF469" s="151"/>
      <c r="AG469" s="151" t="s">
        <v>156</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87" t="s">
        <v>242</v>
      </c>
      <c r="D470" s="161"/>
      <c r="E470" s="162">
        <f>PRODUCT(18,10,0.1,0.1)</f>
        <v>1.8</v>
      </c>
      <c r="F470" s="160"/>
      <c r="G470" s="160"/>
      <c r="H470" s="160"/>
      <c r="I470" s="160"/>
      <c r="J470" s="160"/>
      <c r="K470" s="160"/>
      <c r="L470" s="160"/>
      <c r="M470" s="160"/>
      <c r="N470" s="160"/>
      <c r="O470" s="160"/>
      <c r="P470" s="160"/>
      <c r="Q470" s="160"/>
      <c r="R470" s="160"/>
      <c r="S470" s="160"/>
      <c r="T470" s="160"/>
      <c r="U470" s="160"/>
      <c r="V470" s="160"/>
      <c r="W470" s="160"/>
      <c r="X470" s="160"/>
      <c r="Y470" s="151"/>
      <c r="Z470" s="151"/>
      <c r="AA470" s="151"/>
      <c r="AB470" s="151"/>
      <c r="AC470" s="151"/>
      <c r="AD470" s="151"/>
      <c r="AE470" s="151"/>
      <c r="AF470" s="151"/>
      <c r="AG470" s="151" t="s">
        <v>156</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outlineLevel="1" x14ac:dyDescent="0.2">
      <c r="A471" s="158"/>
      <c r="B471" s="159"/>
      <c r="C471" s="187" t="s">
        <v>160</v>
      </c>
      <c r="D471" s="161"/>
      <c r="E471" s="162"/>
      <c r="F471" s="160"/>
      <c r="G471" s="160"/>
      <c r="H471" s="160"/>
      <c r="I471" s="160"/>
      <c r="J471" s="160"/>
      <c r="K471" s="160"/>
      <c r="L471" s="160"/>
      <c r="M471" s="160"/>
      <c r="N471" s="160"/>
      <c r="O471" s="160"/>
      <c r="P471" s="160"/>
      <c r="Q471" s="160"/>
      <c r="R471" s="160"/>
      <c r="S471" s="160"/>
      <c r="T471" s="160"/>
      <c r="U471" s="160"/>
      <c r="V471" s="160"/>
      <c r="W471" s="160"/>
      <c r="X471" s="160"/>
      <c r="Y471" s="151"/>
      <c r="Z471" s="151"/>
      <c r="AA471" s="151"/>
      <c r="AB471" s="151"/>
      <c r="AC471" s="151"/>
      <c r="AD471" s="151"/>
      <c r="AE471" s="151"/>
      <c r="AF471" s="151"/>
      <c r="AG471" s="151" t="s">
        <v>156</v>
      </c>
      <c r="AH471" s="151">
        <v>0</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ht="22.5" outlineLevel="1" x14ac:dyDescent="0.2">
      <c r="A472" s="158"/>
      <c r="B472" s="159"/>
      <c r="C472" s="187" t="s">
        <v>243</v>
      </c>
      <c r="D472" s="161"/>
      <c r="E472" s="162">
        <f>PRODUCT((32.5+2.4+14+19.4+31.7+27.1+13.5),0.1,0.1)</f>
        <v>1.4060000000000001</v>
      </c>
      <c r="F472" s="160"/>
      <c r="G472" s="160"/>
      <c r="H472" s="160"/>
      <c r="I472" s="160"/>
      <c r="J472" s="160"/>
      <c r="K472" s="160"/>
      <c r="L472" s="160"/>
      <c r="M472" s="160"/>
      <c r="N472" s="160"/>
      <c r="O472" s="160"/>
      <c r="P472" s="160"/>
      <c r="Q472" s="160"/>
      <c r="R472" s="160"/>
      <c r="S472" s="160"/>
      <c r="T472" s="160"/>
      <c r="U472" s="160"/>
      <c r="V472" s="160"/>
      <c r="W472" s="160"/>
      <c r="X472" s="160"/>
      <c r="Y472" s="151"/>
      <c r="Z472" s="151"/>
      <c r="AA472" s="151"/>
      <c r="AB472" s="151"/>
      <c r="AC472" s="151"/>
      <c r="AD472" s="151"/>
      <c r="AE472" s="151"/>
      <c r="AF472" s="151"/>
      <c r="AG472" s="151" t="s">
        <v>156</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87" t="s">
        <v>160</v>
      </c>
      <c r="D473" s="161"/>
      <c r="E473" s="162"/>
      <c r="F473" s="160"/>
      <c r="G473" s="160"/>
      <c r="H473" s="160"/>
      <c r="I473" s="160"/>
      <c r="J473" s="160"/>
      <c r="K473" s="160"/>
      <c r="L473" s="160"/>
      <c r="M473" s="160"/>
      <c r="N473" s="160"/>
      <c r="O473" s="160"/>
      <c r="P473" s="160"/>
      <c r="Q473" s="160"/>
      <c r="R473" s="160"/>
      <c r="S473" s="160"/>
      <c r="T473" s="160"/>
      <c r="U473" s="160"/>
      <c r="V473" s="160"/>
      <c r="W473" s="160"/>
      <c r="X473" s="160"/>
      <c r="Y473" s="151"/>
      <c r="Z473" s="151"/>
      <c r="AA473" s="151"/>
      <c r="AB473" s="151"/>
      <c r="AC473" s="151"/>
      <c r="AD473" s="151"/>
      <c r="AE473" s="151"/>
      <c r="AF473" s="151"/>
      <c r="AG473" s="151" t="s">
        <v>156</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87" t="s">
        <v>295</v>
      </c>
      <c r="D474" s="161"/>
      <c r="E474" s="162">
        <f>PRODUCT((196+316+58+564+225),0.5,0.3,0.1)</f>
        <v>20.385000000000002</v>
      </c>
      <c r="F474" s="160"/>
      <c r="G474" s="160"/>
      <c r="H474" s="160"/>
      <c r="I474" s="160"/>
      <c r="J474" s="160"/>
      <c r="K474" s="160"/>
      <c r="L474" s="160"/>
      <c r="M474" s="160"/>
      <c r="N474" s="160"/>
      <c r="O474" s="160"/>
      <c r="P474" s="160"/>
      <c r="Q474" s="160"/>
      <c r="R474" s="160"/>
      <c r="S474" s="160"/>
      <c r="T474" s="160"/>
      <c r="U474" s="160"/>
      <c r="V474" s="160"/>
      <c r="W474" s="160"/>
      <c r="X474" s="160"/>
      <c r="Y474" s="151"/>
      <c r="Z474" s="151"/>
      <c r="AA474" s="151"/>
      <c r="AB474" s="151"/>
      <c r="AC474" s="151"/>
      <c r="AD474" s="151"/>
      <c r="AE474" s="151"/>
      <c r="AF474" s="151"/>
      <c r="AG474" s="151" t="s">
        <v>156</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87" t="s">
        <v>160</v>
      </c>
      <c r="D475" s="161"/>
      <c r="E475" s="162"/>
      <c r="F475" s="160"/>
      <c r="G475" s="160"/>
      <c r="H475" s="160"/>
      <c r="I475" s="160"/>
      <c r="J475" s="160"/>
      <c r="K475" s="160"/>
      <c r="L475" s="160"/>
      <c r="M475" s="160"/>
      <c r="N475" s="160"/>
      <c r="O475" s="160"/>
      <c r="P475" s="160"/>
      <c r="Q475" s="160"/>
      <c r="R475" s="160"/>
      <c r="S475" s="160"/>
      <c r="T475" s="160"/>
      <c r="U475" s="160"/>
      <c r="V475" s="160"/>
      <c r="W475" s="160"/>
      <c r="X475" s="160"/>
      <c r="Y475" s="151"/>
      <c r="Z475" s="151"/>
      <c r="AA475" s="151"/>
      <c r="AB475" s="151"/>
      <c r="AC475" s="151"/>
      <c r="AD475" s="151"/>
      <c r="AE475" s="151"/>
      <c r="AF475" s="151"/>
      <c r="AG475" s="151" t="s">
        <v>156</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58"/>
      <c r="B476" s="159"/>
      <c r="C476" s="187" t="s">
        <v>250</v>
      </c>
      <c r="D476" s="161"/>
      <c r="E476" s="162"/>
      <c r="F476" s="160"/>
      <c r="G476" s="160"/>
      <c r="H476" s="160"/>
      <c r="I476" s="160"/>
      <c r="J476" s="160"/>
      <c r="K476" s="160"/>
      <c r="L476" s="160"/>
      <c r="M476" s="160"/>
      <c r="N476" s="160"/>
      <c r="O476" s="160"/>
      <c r="P476" s="160"/>
      <c r="Q476" s="160"/>
      <c r="R476" s="160"/>
      <c r="S476" s="160"/>
      <c r="T476" s="160"/>
      <c r="U476" s="160"/>
      <c r="V476" s="160"/>
      <c r="W476" s="160"/>
      <c r="X476" s="160"/>
      <c r="Y476" s="151"/>
      <c r="Z476" s="151"/>
      <c r="AA476" s="151"/>
      <c r="AB476" s="151"/>
      <c r="AC476" s="151"/>
      <c r="AD476" s="151"/>
      <c r="AE476" s="151"/>
      <c r="AF476" s="151"/>
      <c r="AG476" s="151" t="s">
        <v>156</v>
      </c>
      <c r="AH476" s="151">
        <v>0</v>
      </c>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outlineLevel="1" x14ac:dyDescent="0.2">
      <c r="A477" s="158"/>
      <c r="B477" s="159"/>
      <c r="C477" s="187" t="s">
        <v>296</v>
      </c>
      <c r="D477" s="161"/>
      <c r="E477" s="162">
        <f>PRODUCT(3478.9,0.25,0.4,0.1)</f>
        <v>34.789000000000009</v>
      </c>
      <c r="F477" s="160"/>
      <c r="G477" s="160"/>
      <c r="H477" s="160"/>
      <c r="I477" s="160"/>
      <c r="J477" s="160"/>
      <c r="K477" s="160"/>
      <c r="L477" s="160"/>
      <c r="M477" s="160"/>
      <c r="N477" s="160"/>
      <c r="O477" s="160"/>
      <c r="P477" s="160"/>
      <c r="Q477" s="160"/>
      <c r="R477" s="160"/>
      <c r="S477" s="160"/>
      <c r="T477" s="160"/>
      <c r="U477" s="160"/>
      <c r="V477" s="160"/>
      <c r="W477" s="160"/>
      <c r="X477" s="160"/>
      <c r="Y477" s="151"/>
      <c r="Z477" s="151"/>
      <c r="AA477" s="151"/>
      <c r="AB477" s="151"/>
      <c r="AC477" s="151"/>
      <c r="AD477" s="151"/>
      <c r="AE477" s="151"/>
      <c r="AF477" s="151"/>
      <c r="AG477" s="151" t="s">
        <v>156</v>
      </c>
      <c r="AH477" s="151">
        <v>0</v>
      </c>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x14ac:dyDescent="0.2">
      <c r="A478" s="158"/>
      <c r="B478" s="159"/>
      <c r="C478" s="187" t="s">
        <v>160</v>
      </c>
      <c r="D478" s="161"/>
      <c r="E478" s="162"/>
      <c r="F478" s="160"/>
      <c r="G478" s="160"/>
      <c r="H478" s="160"/>
      <c r="I478" s="160"/>
      <c r="J478" s="160"/>
      <c r="K478" s="160"/>
      <c r="L478" s="160"/>
      <c r="M478" s="160"/>
      <c r="N478" s="160"/>
      <c r="O478" s="160"/>
      <c r="P478" s="160"/>
      <c r="Q478" s="160"/>
      <c r="R478" s="160"/>
      <c r="S478" s="160"/>
      <c r="T478" s="160"/>
      <c r="U478" s="160"/>
      <c r="V478" s="160"/>
      <c r="W478" s="160"/>
      <c r="X478" s="160"/>
      <c r="Y478" s="151"/>
      <c r="Z478" s="151"/>
      <c r="AA478" s="151"/>
      <c r="AB478" s="151"/>
      <c r="AC478" s="151"/>
      <c r="AD478" s="151"/>
      <c r="AE478" s="151"/>
      <c r="AF478" s="151"/>
      <c r="AG478" s="151" t="s">
        <v>156</v>
      </c>
      <c r="AH478" s="151">
        <v>0</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87" t="s">
        <v>297</v>
      </c>
      <c r="D479" s="161"/>
      <c r="E479" s="162">
        <f>PRODUCT(24,3.14,0.15,0.15,0.1)</f>
        <v>0.16956000000000002</v>
      </c>
      <c r="F479" s="160"/>
      <c r="G479" s="160"/>
      <c r="H479" s="160"/>
      <c r="I479" s="160"/>
      <c r="J479" s="160"/>
      <c r="K479" s="160"/>
      <c r="L479" s="160"/>
      <c r="M479" s="160"/>
      <c r="N479" s="160"/>
      <c r="O479" s="160"/>
      <c r="P479" s="160"/>
      <c r="Q479" s="160"/>
      <c r="R479" s="160"/>
      <c r="S479" s="160"/>
      <c r="T479" s="160"/>
      <c r="U479" s="160"/>
      <c r="V479" s="160"/>
      <c r="W479" s="160"/>
      <c r="X479" s="160"/>
      <c r="Y479" s="151"/>
      <c r="Z479" s="151"/>
      <c r="AA479" s="151"/>
      <c r="AB479" s="151"/>
      <c r="AC479" s="151"/>
      <c r="AD479" s="151"/>
      <c r="AE479" s="151"/>
      <c r="AF479" s="151"/>
      <c r="AG479" s="151" t="s">
        <v>156</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70">
        <v>25</v>
      </c>
      <c r="B480" s="171" t="s">
        <v>308</v>
      </c>
      <c r="C480" s="186" t="s">
        <v>309</v>
      </c>
      <c r="D480" s="172" t="s">
        <v>173</v>
      </c>
      <c r="E480" s="173">
        <v>887</v>
      </c>
      <c r="F480" s="174"/>
      <c r="G480" s="175">
        <f>ROUND(E480*F480,2)</f>
        <v>0</v>
      </c>
      <c r="H480" s="174"/>
      <c r="I480" s="175">
        <f>ROUND(E480*H480,2)</f>
        <v>0</v>
      </c>
      <c r="J480" s="174"/>
      <c r="K480" s="175">
        <f>ROUND(E480*J480,2)</f>
        <v>0</v>
      </c>
      <c r="L480" s="175">
        <v>21</v>
      </c>
      <c r="M480" s="175">
        <f>G480*(1+L480/100)</f>
        <v>0</v>
      </c>
      <c r="N480" s="175">
        <v>0</v>
      </c>
      <c r="O480" s="175">
        <f>ROUND(E480*N480,2)</f>
        <v>0</v>
      </c>
      <c r="P480" s="175">
        <v>0</v>
      </c>
      <c r="Q480" s="175">
        <f>ROUND(E480*P480,2)</f>
        <v>0</v>
      </c>
      <c r="R480" s="175"/>
      <c r="S480" s="175" t="s">
        <v>152</v>
      </c>
      <c r="T480" s="175" t="s">
        <v>152</v>
      </c>
      <c r="U480" s="175">
        <v>4.2999999999999997E-2</v>
      </c>
      <c r="V480" s="175">
        <f>ROUND(E480*U480,2)</f>
        <v>38.14</v>
      </c>
      <c r="W480" s="176"/>
      <c r="X480" s="160" t="s">
        <v>153</v>
      </c>
      <c r="Y480" s="151"/>
      <c r="Z480" s="151"/>
      <c r="AA480" s="151"/>
      <c r="AB480" s="151"/>
      <c r="AC480" s="151"/>
      <c r="AD480" s="151"/>
      <c r="AE480" s="151"/>
      <c r="AF480" s="151"/>
      <c r="AG480" s="151" t="s">
        <v>154</v>
      </c>
      <c r="AH480" s="151"/>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58"/>
      <c r="B481" s="159"/>
      <c r="C481" s="187" t="s">
        <v>310</v>
      </c>
      <c r="D481" s="161"/>
      <c r="E481" s="162"/>
      <c r="F481" s="160"/>
      <c r="G481" s="160"/>
      <c r="H481" s="160"/>
      <c r="I481" s="160"/>
      <c r="J481" s="160"/>
      <c r="K481" s="160"/>
      <c r="L481" s="160"/>
      <c r="M481" s="160"/>
      <c r="N481" s="160"/>
      <c r="O481" s="160"/>
      <c r="P481" s="160"/>
      <c r="Q481" s="160"/>
      <c r="R481" s="160"/>
      <c r="S481" s="160"/>
      <c r="T481" s="160"/>
      <c r="U481" s="160"/>
      <c r="V481" s="160"/>
      <c r="W481" s="160"/>
      <c r="X481" s="160"/>
      <c r="Y481" s="151"/>
      <c r="Z481" s="151"/>
      <c r="AA481" s="151"/>
      <c r="AB481" s="151"/>
      <c r="AC481" s="151"/>
      <c r="AD481" s="151"/>
      <c r="AE481" s="151"/>
      <c r="AF481" s="151"/>
      <c r="AG481" s="151" t="s">
        <v>156</v>
      </c>
      <c r="AH481" s="151">
        <v>0</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58"/>
      <c r="B482" s="159"/>
      <c r="C482" s="187" t="s">
        <v>311</v>
      </c>
      <c r="D482" s="161"/>
      <c r="E482" s="162">
        <v>58.8</v>
      </c>
      <c r="F482" s="160"/>
      <c r="G482" s="160"/>
      <c r="H482" s="160"/>
      <c r="I482" s="160"/>
      <c r="J482" s="160"/>
      <c r="K482" s="160"/>
      <c r="L482" s="160"/>
      <c r="M482" s="160"/>
      <c r="N482" s="160"/>
      <c r="O482" s="160"/>
      <c r="P482" s="160"/>
      <c r="Q482" s="160"/>
      <c r="R482" s="160"/>
      <c r="S482" s="160"/>
      <c r="T482" s="160"/>
      <c r="U482" s="160"/>
      <c r="V482" s="160"/>
      <c r="W482" s="160"/>
      <c r="X482" s="160"/>
      <c r="Y482" s="151"/>
      <c r="Z482" s="151"/>
      <c r="AA482" s="151"/>
      <c r="AB482" s="151"/>
      <c r="AC482" s="151"/>
      <c r="AD482" s="151"/>
      <c r="AE482" s="151"/>
      <c r="AF482" s="151"/>
      <c r="AG482" s="151" t="s">
        <v>156</v>
      </c>
      <c r="AH482" s="151">
        <v>0</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87" t="s">
        <v>160</v>
      </c>
      <c r="D483" s="161"/>
      <c r="E483" s="162"/>
      <c r="F483" s="160"/>
      <c r="G483" s="160"/>
      <c r="H483" s="160"/>
      <c r="I483" s="160"/>
      <c r="J483" s="160"/>
      <c r="K483" s="160"/>
      <c r="L483" s="160"/>
      <c r="M483" s="160"/>
      <c r="N483" s="160"/>
      <c r="O483" s="160"/>
      <c r="P483" s="160"/>
      <c r="Q483" s="160"/>
      <c r="R483" s="160"/>
      <c r="S483" s="160"/>
      <c r="T483" s="160"/>
      <c r="U483" s="160"/>
      <c r="V483" s="160"/>
      <c r="W483" s="160"/>
      <c r="X483" s="160"/>
      <c r="Y483" s="151"/>
      <c r="Z483" s="151"/>
      <c r="AA483" s="151"/>
      <c r="AB483" s="151"/>
      <c r="AC483" s="151"/>
      <c r="AD483" s="151"/>
      <c r="AE483" s="151"/>
      <c r="AF483" s="151"/>
      <c r="AG483" s="151" t="s">
        <v>156</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x14ac:dyDescent="0.2">
      <c r="A484" s="158"/>
      <c r="B484" s="159"/>
      <c r="C484" s="187" t="s">
        <v>312</v>
      </c>
      <c r="D484" s="161"/>
      <c r="E484" s="162">
        <v>52</v>
      </c>
      <c r="F484" s="160"/>
      <c r="G484" s="160"/>
      <c r="H484" s="160"/>
      <c r="I484" s="160"/>
      <c r="J484" s="160"/>
      <c r="K484" s="160"/>
      <c r="L484" s="160"/>
      <c r="M484" s="160"/>
      <c r="N484" s="160"/>
      <c r="O484" s="160"/>
      <c r="P484" s="160"/>
      <c r="Q484" s="160"/>
      <c r="R484" s="160"/>
      <c r="S484" s="160"/>
      <c r="T484" s="160"/>
      <c r="U484" s="160"/>
      <c r="V484" s="160"/>
      <c r="W484" s="160"/>
      <c r="X484" s="160"/>
      <c r="Y484" s="151"/>
      <c r="Z484" s="151"/>
      <c r="AA484" s="151"/>
      <c r="AB484" s="151"/>
      <c r="AC484" s="151"/>
      <c r="AD484" s="151"/>
      <c r="AE484" s="151"/>
      <c r="AF484" s="151"/>
      <c r="AG484" s="151" t="s">
        <v>156</v>
      </c>
      <c r="AH484" s="151">
        <v>0</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87" t="s">
        <v>313</v>
      </c>
      <c r="D485" s="161"/>
      <c r="E485" s="162">
        <v>110</v>
      </c>
      <c r="F485" s="160"/>
      <c r="G485" s="160"/>
      <c r="H485" s="160"/>
      <c r="I485" s="160"/>
      <c r="J485" s="160"/>
      <c r="K485" s="160"/>
      <c r="L485" s="160"/>
      <c r="M485" s="160"/>
      <c r="N485" s="160"/>
      <c r="O485" s="160"/>
      <c r="P485" s="160"/>
      <c r="Q485" s="160"/>
      <c r="R485" s="160"/>
      <c r="S485" s="160"/>
      <c r="T485" s="160"/>
      <c r="U485" s="160"/>
      <c r="V485" s="160"/>
      <c r="W485" s="160"/>
      <c r="X485" s="160"/>
      <c r="Y485" s="151"/>
      <c r="Z485" s="151"/>
      <c r="AA485" s="151"/>
      <c r="AB485" s="151"/>
      <c r="AC485" s="151"/>
      <c r="AD485" s="151"/>
      <c r="AE485" s="151"/>
      <c r="AF485" s="151"/>
      <c r="AG485" s="151" t="s">
        <v>156</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c r="B486" s="159"/>
      <c r="C486" s="187" t="s">
        <v>314</v>
      </c>
      <c r="D486" s="161"/>
      <c r="E486" s="162">
        <v>49.5</v>
      </c>
      <c r="F486" s="160"/>
      <c r="G486" s="160"/>
      <c r="H486" s="160"/>
      <c r="I486" s="160"/>
      <c r="J486" s="160"/>
      <c r="K486" s="160"/>
      <c r="L486" s="160"/>
      <c r="M486" s="160"/>
      <c r="N486" s="160"/>
      <c r="O486" s="160"/>
      <c r="P486" s="160"/>
      <c r="Q486" s="160"/>
      <c r="R486" s="160"/>
      <c r="S486" s="160"/>
      <c r="T486" s="160"/>
      <c r="U486" s="160"/>
      <c r="V486" s="160"/>
      <c r="W486" s="160"/>
      <c r="X486" s="160"/>
      <c r="Y486" s="151"/>
      <c r="Z486" s="151"/>
      <c r="AA486" s="151"/>
      <c r="AB486" s="151"/>
      <c r="AC486" s="151"/>
      <c r="AD486" s="151"/>
      <c r="AE486" s="151"/>
      <c r="AF486" s="151"/>
      <c r="AG486" s="151" t="s">
        <v>156</v>
      </c>
      <c r="AH486" s="151">
        <v>0</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x14ac:dyDescent="0.2">
      <c r="A487" s="158"/>
      <c r="B487" s="159"/>
      <c r="C487" s="187" t="s">
        <v>315</v>
      </c>
      <c r="D487" s="161"/>
      <c r="E487" s="162">
        <v>79.5</v>
      </c>
      <c r="F487" s="160"/>
      <c r="G487" s="160"/>
      <c r="H487" s="160"/>
      <c r="I487" s="160"/>
      <c r="J487" s="160"/>
      <c r="K487" s="160"/>
      <c r="L487" s="160"/>
      <c r="M487" s="160"/>
      <c r="N487" s="160"/>
      <c r="O487" s="160"/>
      <c r="P487" s="160"/>
      <c r="Q487" s="160"/>
      <c r="R487" s="160"/>
      <c r="S487" s="160"/>
      <c r="T487" s="160"/>
      <c r="U487" s="160"/>
      <c r="V487" s="160"/>
      <c r="W487" s="160"/>
      <c r="X487" s="160"/>
      <c r="Y487" s="151"/>
      <c r="Z487" s="151"/>
      <c r="AA487" s="151"/>
      <c r="AB487" s="151"/>
      <c r="AC487" s="151"/>
      <c r="AD487" s="151"/>
      <c r="AE487" s="151"/>
      <c r="AF487" s="151"/>
      <c r="AG487" s="151" t="s">
        <v>156</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outlineLevel="1" x14ac:dyDescent="0.2">
      <c r="A488" s="158"/>
      <c r="B488" s="159"/>
      <c r="C488" s="187" t="s">
        <v>316</v>
      </c>
      <c r="D488" s="161"/>
      <c r="E488" s="162">
        <v>112.5</v>
      </c>
      <c r="F488" s="160"/>
      <c r="G488" s="160"/>
      <c r="H488" s="160"/>
      <c r="I488" s="160"/>
      <c r="J488" s="160"/>
      <c r="K488" s="160"/>
      <c r="L488" s="160"/>
      <c r="M488" s="160"/>
      <c r="N488" s="160"/>
      <c r="O488" s="160"/>
      <c r="P488" s="160"/>
      <c r="Q488" s="160"/>
      <c r="R488" s="160"/>
      <c r="S488" s="160"/>
      <c r="T488" s="160"/>
      <c r="U488" s="160"/>
      <c r="V488" s="160"/>
      <c r="W488" s="160"/>
      <c r="X488" s="160"/>
      <c r="Y488" s="151"/>
      <c r="Z488" s="151"/>
      <c r="AA488" s="151"/>
      <c r="AB488" s="151"/>
      <c r="AC488" s="151"/>
      <c r="AD488" s="151"/>
      <c r="AE488" s="151"/>
      <c r="AF488" s="151"/>
      <c r="AG488" s="151" t="s">
        <v>156</v>
      </c>
      <c r="AH488" s="151">
        <v>0</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87" t="s">
        <v>317</v>
      </c>
      <c r="D489" s="161"/>
      <c r="E489" s="162">
        <v>45</v>
      </c>
      <c r="F489" s="160"/>
      <c r="G489" s="160"/>
      <c r="H489" s="160"/>
      <c r="I489" s="160"/>
      <c r="J489" s="160"/>
      <c r="K489" s="160"/>
      <c r="L489" s="160"/>
      <c r="M489" s="160"/>
      <c r="N489" s="160"/>
      <c r="O489" s="160"/>
      <c r="P489" s="160"/>
      <c r="Q489" s="160"/>
      <c r="R489" s="160"/>
      <c r="S489" s="160"/>
      <c r="T489" s="160"/>
      <c r="U489" s="160"/>
      <c r="V489" s="160"/>
      <c r="W489" s="160"/>
      <c r="X489" s="160"/>
      <c r="Y489" s="151"/>
      <c r="Z489" s="151"/>
      <c r="AA489" s="151"/>
      <c r="AB489" s="151"/>
      <c r="AC489" s="151"/>
      <c r="AD489" s="151"/>
      <c r="AE489" s="151"/>
      <c r="AF489" s="151"/>
      <c r="AG489" s="151" t="s">
        <v>156</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58"/>
      <c r="B490" s="159"/>
      <c r="C490" s="187" t="s">
        <v>318</v>
      </c>
      <c r="D490" s="161"/>
      <c r="E490" s="162">
        <v>69.75</v>
      </c>
      <c r="F490" s="160"/>
      <c r="G490" s="160"/>
      <c r="H490" s="160"/>
      <c r="I490" s="160"/>
      <c r="J490" s="160"/>
      <c r="K490" s="160"/>
      <c r="L490" s="160"/>
      <c r="M490" s="160"/>
      <c r="N490" s="160"/>
      <c r="O490" s="160"/>
      <c r="P490" s="160"/>
      <c r="Q490" s="160"/>
      <c r="R490" s="160"/>
      <c r="S490" s="160"/>
      <c r="T490" s="160"/>
      <c r="U490" s="160"/>
      <c r="V490" s="160"/>
      <c r="W490" s="160"/>
      <c r="X490" s="160"/>
      <c r="Y490" s="151"/>
      <c r="Z490" s="151"/>
      <c r="AA490" s="151"/>
      <c r="AB490" s="151"/>
      <c r="AC490" s="151"/>
      <c r="AD490" s="151"/>
      <c r="AE490" s="151"/>
      <c r="AF490" s="151"/>
      <c r="AG490" s="151" t="s">
        <v>156</v>
      </c>
      <c r="AH490" s="151">
        <v>0</v>
      </c>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87" t="s">
        <v>319</v>
      </c>
      <c r="D491" s="161"/>
      <c r="E491" s="162">
        <v>237.5</v>
      </c>
      <c r="F491" s="160"/>
      <c r="G491" s="160"/>
      <c r="H491" s="160"/>
      <c r="I491" s="160"/>
      <c r="J491" s="160"/>
      <c r="K491" s="160"/>
      <c r="L491" s="160"/>
      <c r="M491" s="160"/>
      <c r="N491" s="160"/>
      <c r="O491" s="160"/>
      <c r="P491" s="160"/>
      <c r="Q491" s="160"/>
      <c r="R491" s="160"/>
      <c r="S491" s="160"/>
      <c r="T491" s="160"/>
      <c r="U491" s="160"/>
      <c r="V491" s="160"/>
      <c r="W491" s="160"/>
      <c r="X491" s="160"/>
      <c r="Y491" s="151"/>
      <c r="Z491" s="151"/>
      <c r="AA491" s="151"/>
      <c r="AB491" s="151"/>
      <c r="AC491" s="151"/>
      <c r="AD491" s="151"/>
      <c r="AE491" s="151"/>
      <c r="AF491" s="151"/>
      <c r="AG491" s="151" t="s">
        <v>156</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58"/>
      <c r="B492" s="159"/>
      <c r="C492" s="187" t="s">
        <v>320</v>
      </c>
      <c r="D492" s="161"/>
      <c r="E492" s="162">
        <v>47.25</v>
      </c>
      <c r="F492" s="160"/>
      <c r="G492" s="160"/>
      <c r="H492" s="160"/>
      <c r="I492" s="160"/>
      <c r="J492" s="160"/>
      <c r="K492" s="160"/>
      <c r="L492" s="160"/>
      <c r="M492" s="160"/>
      <c r="N492" s="160"/>
      <c r="O492" s="160"/>
      <c r="P492" s="160"/>
      <c r="Q492" s="160"/>
      <c r="R492" s="160"/>
      <c r="S492" s="160"/>
      <c r="T492" s="160"/>
      <c r="U492" s="160"/>
      <c r="V492" s="160"/>
      <c r="W492" s="160"/>
      <c r="X492" s="160"/>
      <c r="Y492" s="151"/>
      <c r="Z492" s="151"/>
      <c r="AA492" s="151"/>
      <c r="AB492" s="151"/>
      <c r="AC492" s="151"/>
      <c r="AD492" s="151"/>
      <c r="AE492" s="151"/>
      <c r="AF492" s="151"/>
      <c r="AG492" s="151" t="s">
        <v>156</v>
      </c>
      <c r="AH492" s="151">
        <v>0</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x14ac:dyDescent="0.2">
      <c r="A493" s="158"/>
      <c r="B493" s="159"/>
      <c r="C493" s="187" t="s">
        <v>160</v>
      </c>
      <c r="D493" s="161"/>
      <c r="E493" s="162"/>
      <c r="F493" s="160"/>
      <c r="G493" s="160"/>
      <c r="H493" s="160"/>
      <c r="I493" s="160"/>
      <c r="J493" s="160"/>
      <c r="K493" s="160"/>
      <c r="L493" s="160"/>
      <c r="M493" s="160"/>
      <c r="N493" s="160"/>
      <c r="O493" s="160"/>
      <c r="P493" s="160"/>
      <c r="Q493" s="160"/>
      <c r="R493" s="160"/>
      <c r="S493" s="160"/>
      <c r="T493" s="160"/>
      <c r="U493" s="160"/>
      <c r="V493" s="160"/>
      <c r="W493" s="160"/>
      <c r="X493" s="160"/>
      <c r="Y493" s="151"/>
      <c r="Z493" s="151"/>
      <c r="AA493" s="151"/>
      <c r="AB493" s="151"/>
      <c r="AC493" s="151"/>
      <c r="AD493" s="151"/>
      <c r="AE493" s="151"/>
      <c r="AF493" s="151"/>
      <c r="AG493" s="151" t="s">
        <v>156</v>
      </c>
      <c r="AH493" s="151">
        <v>0</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58"/>
      <c r="B494" s="159"/>
      <c r="C494" s="187" t="s">
        <v>321</v>
      </c>
      <c r="D494" s="161"/>
      <c r="E494" s="162">
        <v>25.2</v>
      </c>
      <c r="F494" s="160"/>
      <c r="G494" s="160"/>
      <c r="H494" s="160"/>
      <c r="I494" s="160"/>
      <c r="J494" s="160"/>
      <c r="K494" s="160"/>
      <c r="L494" s="160"/>
      <c r="M494" s="160"/>
      <c r="N494" s="160"/>
      <c r="O494" s="160"/>
      <c r="P494" s="160"/>
      <c r="Q494" s="160"/>
      <c r="R494" s="160"/>
      <c r="S494" s="160"/>
      <c r="T494" s="160"/>
      <c r="U494" s="160"/>
      <c r="V494" s="160"/>
      <c r="W494" s="160"/>
      <c r="X494" s="160"/>
      <c r="Y494" s="151"/>
      <c r="Z494" s="151"/>
      <c r="AA494" s="151"/>
      <c r="AB494" s="151"/>
      <c r="AC494" s="151"/>
      <c r="AD494" s="151"/>
      <c r="AE494" s="151"/>
      <c r="AF494" s="151"/>
      <c r="AG494" s="151" t="s">
        <v>156</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70">
        <v>26</v>
      </c>
      <c r="B495" s="171" t="s">
        <v>322</v>
      </c>
      <c r="C495" s="186" t="s">
        <v>323</v>
      </c>
      <c r="D495" s="172" t="s">
        <v>173</v>
      </c>
      <c r="E495" s="173">
        <f>SUM(E497:E538)</f>
        <v>1949.9955999999997</v>
      </c>
      <c r="F495" s="174"/>
      <c r="G495" s="175">
        <f>ROUND(E495*F495,2)</f>
        <v>0</v>
      </c>
      <c r="H495" s="174"/>
      <c r="I495" s="175">
        <f>ROUND(E495*H495,2)</f>
        <v>0</v>
      </c>
      <c r="J495" s="174"/>
      <c r="K495" s="175">
        <f>ROUND(E495*J495,2)</f>
        <v>0</v>
      </c>
      <c r="L495" s="175">
        <v>21</v>
      </c>
      <c r="M495" s="175">
        <f>G495*(1+L495/100)</f>
        <v>0</v>
      </c>
      <c r="N495" s="175">
        <v>0</v>
      </c>
      <c r="O495" s="175">
        <f>ROUND(E495*N495,2)</f>
        <v>0</v>
      </c>
      <c r="P495" s="175">
        <v>0</v>
      </c>
      <c r="Q495" s="175">
        <f>ROUND(E495*P495,2)</f>
        <v>0</v>
      </c>
      <c r="R495" s="175"/>
      <c r="S495" s="175" t="s">
        <v>152</v>
      </c>
      <c r="T495" s="175" t="s">
        <v>152</v>
      </c>
      <c r="U495" s="175">
        <v>8.9999999999999993E-3</v>
      </c>
      <c r="V495" s="175">
        <f>ROUND(E495*U495,2)</f>
        <v>17.55</v>
      </c>
      <c r="W495" s="176"/>
      <c r="X495" s="160" t="s">
        <v>153</v>
      </c>
      <c r="Y495" s="151"/>
      <c r="Z495" s="151"/>
      <c r="AA495" s="151"/>
      <c r="AB495" s="151"/>
      <c r="AC495" s="151"/>
      <c r="AD495" s="151"/>
      <c r="AE495" s="151"/>
      <c r="AF495" s="151"/>
      <c r="AG495" s="151" t="s">
        <v>154</v>
      </c>
      <c r="AH495" s="151"/>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87" t="s">
        <v>179</v>
      </c>
      <c r="D496" s="161"/>
      <c r="E496" s="162"/>
      <c r="F496" s="160"/>
      <c r="G496" s="160"/>
      <c r="H496" s="160"/>
      <c r="I496" s="160"/>
      <c r="J496" s="160"/>
      <c r="K496" s="160"/>
      <c r="L496" s="160"/>
      <c r="M496" s="160"/>
      <c r="N496" s="160"/>
      <c r="O496" s="160"/>
      <c r="P496" s="160"/>
      <c r="Q496" s="160"/>
      <c r="R496" s="160"/>
      <c r="S496" s="160"/>
      <c r="T496" s="160"/>
      <c r="U496" s="160"/>
      <c r="V496" s="160"/>
      <c r="W496" s="160"/>
      <c r="X496" s="160"/>
      <c r="Y496" s="151"/>
      <c r="Z496" s="151"/>
      <c r="AA496" s="151"/>
      <c r="AB496" s="151"/>
      <c r="AC496" s="151"/>
      <c r="AD496" s="151"/>
      <c r="AE496" s="151"/>
      <c r="AF496" s="151"/>
      <c r="AG496" s="151" t="s">
        <v>156</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87" t="s">
        <v>324</v>
      </c>
      <c r="D497" s="161"/>
      <c r="E497" s="162">
        <f>PRODUCT(1684,0.1)</f>
        <v>168.4</v>
      </c>
      <c r="F497" s="160"/>
      <c r="G497" s="160"/>
      <c r="H497" s="160"/>
      <c r="I497" s="160"/>
      <c r="J497" s="160"/>
      <c r="K497" s="160"/>
      <c r="L497" s="160"/>
      <c r="M497" s="160"/>
      <c r="N497" s="160"/>
      <c r="O497" s="160"/>
      <c r="P497" s="160"/>
      <c r="Q497" s="160"/>
      <c r="R497" s="160"/>
      <c r="S497" s="160"/>
      <c r="T497" s="160"/>
      <c r="U497" s="160"/>
      <c r="V497" s="160"/>
      <c r="W497" s="160"/>
      <c r="X497" s="160"/>
      <c r="Y497" s="151"/>
      <c r="Z497" s="151"/>
      <c r="AA497" s="151"/>
      <c r="AB497" s="151"/>
      <c r="AC497" s="151"/>
      <c r="AD497" s="151"/>
      <c r="AE497" s="151"/>
      <c r="AF497" s="151"/>
      <c r="AG497" s="151" t="s">
        <v>156</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58"/>
      <c r="B498" s="159"/>
      <c r="C498" s="187" t="s">
        <v>325</v>
      </c>
      <c r="D498" s="161"/>
      <c r="E498" s="162">
        <f>PRODUCT(721,0.1)</f>
        <v>72.100000000000009</v>
      </c>
      <c r="F498" s="160"/>
      <c r="G498" s="160"/>
      <c r="H498" s="160"/>
      <c r="I498" s="160"/>
      <c r="J498" s="160"/>
      <c r="K498" s="160"/>
      <c r="L498" s="160"/>
      <c r="M498" s="160"/>
      <c r="N498" s="160"/>
      <c r="O498" s="160"/>
      <c r="P498" s="160"/>
      <c r="Q498" s="160"/>
      <c r="R498" s="160"/>
      <c r="S498" s="160"/>
      <c r="T498" s="160"/>
      <c r="U498" s="160"/>
      <c r="V498" s="160"/>
      <c r="W498" s="160"/>
      <c r="X498" s="160"/>
      <c r="Y498" s="151"/>
      <c r="Z498" s="151"/>
      <c r="AA498" s="151"/>
      <c r="AB498" s="151"/>
      <c r="AC498" s="151"/>
      <c r="AD498" s="151"/>
      <c r="AE498" s="151"/>
      <c r="AF498" s="151"/>
      <c r="AG498" s="151" t="s">
        <v>156</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c r="B499" s="159"/>
      <c r="C499" s="187" t="s">
        <v>326</v>
      </c>
      <c r="D499" s="161"/>
      <c r="E499" s="162">
        <f>PRODUCT(407,0.1)</f>
        <v>40.700000000000003</v>
      </c>
      <c r="F499" s="160"/>
      <c r="G499" s="160"/>
      <c r="H499" s="160"/>
      <c r="I499" s="160"/>
      <c r="J499" s="160"/>
      <c r="K499" s="160"/>
      <c r="L499" s="160"/>
      <c r="M499" s="160"/>
      <c r="N499" s="160"/>
      <c r="O499" s="160"/>
      <c r="P499" s="160"/>
      <c r="Q499" s="160"/>
      <c r="R499" s="160"/>
      <c r="S499" s="160"/>
      <c r="T499" s="160"/>
      <c r="U499" s="160"/>
      <c r="V499" s="160"/>
      <c r="W499" s="160"/>
      <c r="X499" s="160"/>
      <c r="Y499" s="151"/>
      <c r="Z499" s="151"/>
      <c r="AA499" s="151"/>
      <c r="AB499" s="151"/>
      <c r="AC499" s="151"/>
      <c r="AD499" s="151"/>
      <c r="AE499" s="151"/>
      <c r="AF499" s="151"/>
      <c r="AG499" s="151" t="s">
        <v>156</v>
      </c>
      <c r="AH499" s="151">
        <v>0</v>
      </c>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outlineLevel="1" x14ac:dyDescent="0.2">
      <c r="A500" s="158"/>
      <c r="B500" s="159"/>
      <c r="C500" s="187" t="s">
        <v>327</v>
      </c>
      <c r="D500" s="161"/>
      <c r="E500" s="162">
        <f>PRODUCT(928,0.1)</f>
        <v>92.800000000000011</v>
      </c>
      <c r="F500" s="160"/>
      <c r="G500" s="160"/>
      <c r="H500" s="160"/>
      <c r="I500" s="160"/>
      <c r="J500" s="160"/>
      <c r="K500" s="160"/>
      <c r="L500" s="160"/>
      <c r="M500" s="160"/>
      <c r="N500" s="160"/>
      <c r="O500" s="160"/>
      <c r="P500" s="160"/>
      <c r="Q500" s="160"/>
      <c r="R500" s="160"/>
      <c r="S500" s="160"/>
      <c r="T500" s="160"/>
      <c r="U500" s="160"/>
      <c r="V500" s="160"/>
      <c r="W500" s="160"/>
      <c r="X500" s="160"/>
      <c r="Y500" s="151"/>
      <c r="Z500" s="151"/>
      <c r="AA500" s="151"/>
      <c r="AB500" s="151"/>
      <c r="AC500" s="151"/>
      <c r="AD500" s="151"/>
      <c r="AE500" s="151"/>
      <c r="AF500" s="151"/>
      <c r="AG500" s="151" t="s">
        <v>156</v>
      </c>
      <c r="AH500" s="151">
        <v>0</v>
      </c>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x14ac:dyDescent="0.2">
      <c r="A501" s="158"/>
      <c r="B501" s="159"/>
      <c r="C501" s="187" t="s">
        <v>328</v>
      </c>
      <c r="D501" s="161"/>
      <c r="E501" s="162">
        <f>PRODUCT(185,0.1)</f>
        <v>18.5</v>
      </c>
      <c r="F501" s="160"/>
      <c r="G501" s="160"/>
      <c r="H501" s="160"/>
      <c r="I501" s="160"/>
      <c r="J501" s="160"/>
      <c r="K501" s="160"/>
      <c r="L501" s="160"/>
      <c r="M501" s="160"/>
      <c r="N501" s="160"/>
      <c r="O501" s="160"/>
      <c r="P501" s="160"/>
      <c r="Q501" s="160"/>
      <c r="R501" s="160"/>
      <c r="S501" s="160"/>
      <c r="T501" s="160"/>
      <c r="U501" s="160"/>
      <c r="V501" s="160"/>
      <c r="W501" s="160"/>
      <c r="X501" s="160"/>
      <c r="Y501" s="151"/>
      <c r="Z501" s="151"/>
      <c r="AA501" s="151"/>
      <c r="AB501" s="151"/>
      <c r="AC501" s="151"/>
      <c r="AD501" s="151"/>
      <c r="AE501" s="151"/>
      <c r="AF501" s="151"/>
      <c r="AG501" s="151" t="s">
        <v>156</v>
      </c>
      <c r="AH501" s="151">
        <v>0</v>
      </c>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87" t="s">
        <v>160</v>
      </c>
      <c r="D502" s="161"/>
      <c r="E502" s="162"/>
      <c r="F502" s="160"/>
      <c r="G502" s="160"/>
      <c r="H502" s="160"/>
      <c r="I502" s="160"/>
      <c r="J502" s="160"/>
      <c r="K502" s="160"/>
      <c r="L502" s="160"/>
      <c r="M502" s="160"/>
      <c r="N502" s="160"/>
      <c r="O502" s="160"/>
      <c r="P502" s="160"/>
      <c r="Q502" s="160"/>
      <c r="R502" s="160"/>
      <c r="S502" s="160"/>
      <c r="T502" s="160"/>
      <c r="U502" s="160"/>
      <c r="V502" s="160"/>
      <c r="W502" s="160"/>
      <c r="X502" s="160"/>
      <c r="Y502" s="151"/>
      <c r="Z502" s="151"/>
      <c r="AA502" s="151"/>
      <c r="AB502" s="151"/>
      <c r="AC502" s="151"/>
      <c r="AD502" s="151"/>
      <c r="AE502" s="151"/>
      <c r="AF502" s="151"/>
      <c r="AG502" s="151" t="s">
        <v>156</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c r="B503" s="159"/>
      <c r="C503" s="187" t="s">
        <v>329</v>
      </c>
      <c r="D503" s="161"/>
      <c r="E503" s="162">
        <f>PRODUCT(95,0.1)</f>
        <v>9.5</v>
      </c>
      <c r="F503" s="160"/>
      <c r="G503" s="160"/>
      <c r="H503" s="160"/>
      <c r="I503" s="160"/>
      <c r="J503" s="160"/>
      <c r="K503" s="160"/>
      <c r="L503" s="160"/>
      <c r="M503" s="160"/>
      <c r="N503" s="160"/>
      <c r="O503" s="160"/>
      <c r="P503" s="160"/>
      <c r="Q503" s="160"/>
      <c r="R503" s="160"/>
      <c r="S503" s="160"/>
      <c r="T503" s="160"/>
      <c r="U503" s="160"/>
      <c r="V503" s="160"/>
      <c r="W503" s="160"/>
      <c r="X503" s="160"/>
      <c r="Y503" s="151"/>
      <c r="Z503" s="151"/>
      <c r="AA503" s="151"/>
      <c r="AB503" s="151"/>
      <c r="AC503" s="151"/>
      <c r="AD503" s="151"/>
      <c r="AE503" s="151"/>
      <c r="AF503" s="151"/>
      <c r="AG503" s="151" t="s">
        <v>156</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x14ac:dyDescent="0.2">
      <c r="A504" s="158"/>
      <c r="B504" s="159"/>
      <c r="C504" s="187" t="s">
        <v>160</v>
      </c>
      <c r="D504" s="161"/>
      <c r="E504" s="162"/>
      <c r="F504" s="160"/>
      <c r="G504" s="160"/>
      <c r="H504" s="160"/>
      <c r="I504" s="160"/>
      <c r="J504" s="160"/>
      <c r="K504" s="160"/>
      <c r="L504" s="160"/>
      <c r="M504" s="160"/>
      <c r="N504" s="160"/>
      <c r="O504" s="160"/>
      <c r="P504" s="160"/>
      <c r="Q504" s="160"/>
      <c r="R504" s="160"/>
      <c r="S504" s="160"/>
      <c r="T504" s="160"/>
      <c r="U504" s="160"/>
      <c r="V504" s="160"/>
      <c r="W504" s="160"/>
      <c r="X504" s="160"/>
      <c r="Y504" s="151"/>
      <c r="Z504" s="151"/>
      <c r="AA504" s="151"/>
      <c r="AB504" s="151"/>
      <c r="AC504" s="151"/>
      <c r="AD504" s="151"/>
      <c r="AE504" s="151"/>
      <c r="AF504" s="151"/>
      <c r="AG504" s="151" t="s">
        <v>156</v>
      </c>
      <c r="AH504" s="151">
        <v>0</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x14ac:dyDescent="0.2">
      <c r="A505" s="158"/>
      <c r="B505" s="159"/>
      <c r="C505" s="187" t="s">
        <v>186</v>
      </c>
      <c r="D505" s="161"/>
      <c r="E505" s="162"/>
      <c r="F505" s="160"/>
      <c r="G505" s="160"/>
      <c r="H505" s="160"/>
      <c r="I505" s="160"/>
      <c r="J505" s="160"/>
      <c r="K505" s="160"/>
      <c r="L505" s="160"/>
      <c r="M505" s="160"/>
      <c r="N505" s="160"/>
      <c r="O505" s="160"/>
      <c r="P505" s="160"/>
      <c r="Q505" s="160"/>
      <c r="R505" s="160"/>
      <c r="S505" s="160"/>
      <c r="T505" s="160"/>
      <c r="U505" s="160"/>
      <c r="V505" s="160"/>
      <c r="W505" s="160"/>
      <c r="X505" s="160"/>
      <c r="Y505" s="151"/>
      <c r="Z505" s="151"/>
      <c r="AA505" s="151"/>
      <c r="AB505" s="151"/>
      <c r="AC505" s="151"/>
      <c r="AD505" s="151"/>
      <c r="AE505" s="151"/>
      <c r="AF505" s="151"/>
      <c r="AG505" s="151" t="s">
        <v>156</v>
      </c>
      <c r="AH505" s="151">
        <v>0</v>
      </c>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87" t="s">
        <v>330</v>
      </c>
      <c r="D506" s="161"/>
      <c r="E506" s="162">
        <v>842</v>
      </c>
      <c r="F506" s="160"/>
      <c r="G506" s="160"/>
      <c r="H506" s="160"/>
      <c r="I506" s="160"/>
      <c r="J506" s="160"/>
      <c r="K506" s="160"/>
      <c r="L506" s="160"/>
      <c r="M506" s="160"/>
      <c r="N506" s="160"/>
      <c r="O506" s="160"/>
      <c r="P506" s="160"/>
      <c r="Q506" s="160"/>
      <c r="R506" s="160"/>
      <c r="S506" s="160"/>
      <c r="T506" s="160"/>
      <c r="U506" s="160"/>
      <c r="V506" s="160"/>
      <c r="W506" s="160"/>
      <c r="X506" s="160"/>
      <c r="Y506" s="151"/>
      <c r="Z506" s="151"/>
      <c r="AA506" s="151"/>
      <c r="AB506" s="151"/>
      <c r="AC506" s="151"/>
      <c r="AD506" s="151"/>
      <c r="AE506" s="151"/>
      <c r="AF506" s="151"/>
      <c r="AG506" s="151" t="s">
        <v>156</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58"/>
      <c r="B507" s="159"/>
      <c r="C507" s="187" t="s">
        <v>331</v>
      </c>
      <c r="D507" s="161"/>
      <c r="E507" s="162">
        <v>360.5</v>
      </c>
      <c r="F507" s="160"/>
      <c r="G507" s="160"/>
      <c r="H507" s="160"/>
      <c r="I507" s="160"/>
      <c r="J507" s="160"/>
      <c r="K507" s="160"/>
      <c r="L507" s="160"/>
      <c r="M507" s="160"/>
      <c r="N507" s="160"/>
      <c r="O507" s="160"/>
      <c r="P507" s="160"/>
      <c r="Q507" s="160"/>
      <c r="R507" s="160"/>
      <c r="S507" s="160"/>
      <c r="T507" s="160"/>
      <c r="U507" s="160"/>
      <c r="V507" s="160"/>
      <c r="W507" s="160"/>
      <c r="X507" s="160"/>
      <c r="Y507" s="151"/>
      <c r="Z507" s="151"/>
      <c r="AA507" s="151"/>
      <c r="AB507" s="151"/>
      <c r="AC507" s="151"/>
      <c r="AD507" s="151"/>
      <c r="AE507" s="151"/>
      <c r="AF507" s="151"/>
      <c r="AG507" s="151" t="s">
        <v>156</v>
      </c>
      <c r="AH507" s="151">
        <v>0</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87" t="s">
        <v>332</v>
      </c>
      <c r="D508" s="161"/>
      <c r="E508" s="162">
        <v>203.5</v>
      </c>
      <c r="F508" s="160"/>
      <c r="G508" s="160"/>
      <c r="H508" s="160"/>
      <c r="I508" s="160"/>
      <c r="J508" s="160"/>
      <c r="K508" s="160"/>
      <c r="L508" s="160"/>
      <c r="M508" s="160"/>
      <c r="N508" s="160"/>
      <c r="O508" s="160"/>
      <c r="P508" s="160"/>
      <c r="Q508" s="160"/>
      <c r="R508" s="160"/>
      <c r="S508" s="160"/>
      <c r="T508" s="160"/>
      <c r="U508" s="160"/>
      <c r="V508" s="160"/>
      <c r="W508" s="160"/>
      <c r="X508" s="160"/>
      <c r="Y508" s="151"/>
      <c r="Z508" s="151"/>
      <c r="AA508" s="151"/>
      <c r="AB508" s="151"/>
      <c r="AC508" s="151"/>
      <c r="AD508" s="151"/>
      <c r="AE508" s="151"/>
      <c r="AF508" s="151"/>
      <c r="AG508" s="151" t="s">
        <v>156</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87" t="s">
        <v>333</v>
      </c>
      <c r="D509" s="161"/>
      <c r="E509" s="162">
        <v>464</v>
      </c>
      <c r="F509" s="160"/>
      <c r="G509" s="160"/>
      <c r="H509" s="160"/>
      <c r="I509" s="160"/>
      <c r="J509" s="160"/>
      <c r="K509" s="160"/>
      <c r="L509" s="160"/>
      <c r="M509" s="160"/>
      <c r="N509" s="160"/>
      <c r="O509" s="160"/>
      <c r="P509" s="160"/>
      <c r="Q509" s="160"/>
      <c r="R509" s="160"/>
      <c r="S509" s="160"/>
      <c r="T509" s="160"/>
      <c r="U509" s="160"/>
      <c r="V509" s="160"/>
      <c r="W509" s="160"/>
      <c r="X509" s="160"/>
      <c r="Y509" s="151"/>
      <c r="Z509" s="151"/>
      <c r="AA509" s="151"/>
      <c r="AB509" s="151"/>
      <c r="AC509" s="151"/>
      <c r="AD509" s="151"/>
      <c r="AE509" s="151"/>
      <c r="AF509" s="151"/>
      <c r="AG509" s="151" t="s">
        <v>156</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58"/>
      <c r="B510" s="159"/>
      <c r="C510" s="187" t="s">
        <v>334</v>
      </c>
      <c r="D510" s="161"/>
      <c r="E510" s="162">
        <v>92.5</v>
      </c>
      <c r="F510" s="160"/>
      <c r="G510" s="160"/>
      <c r="H510" s="160"/>
      <c r="I510" s="160"/>
      <c r="J510" s="160"/>
      <c r="K510" s="160"/>
      <c r="L510" s="160"/>
      <c r="M510" s="160"/>
      <c r="N510" s="160"/>
      <c r="O510" s="160"/>
      <c r="P510" s="160"/>
      <c r="Q510" s="160"/>
      <c r="R510" s="160"/>
      <c r="S510" s="160"/>
      <c r="T510" s="160"/>
      <c r="U510" s="160"/>
      <c r="V510" s="160"/>
      <c r="W510" s="160"/>
      <c r="X510" s="160"/>
      <c r="Y510" s="151"/>
      <c r="Z510" s="151"/>
      <c r="AA510" s="151"/>
      <c r="AB510" s="151"/>
      <c r="AC510" s="151"/>
      <c r="AD510" s="151"/>
      <c r="AE510" s="151"/>
      <c r="AF510" s="151"/>
      <c r="AG510" s="151" t="s">
        <v>156</v>
      </c>
      <c r="AH510" s="151">
        <v>0</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58"/>
      <c r="B511" s="159"/>
      <c r="C511" s="187" t="s">
        <v>160</v>
      </c>
      <c r="D511" s="161"/>
      <c r="E511" s="162"/>
      <c r="F511" s="160"/>
      <c r="G511" s="160"/>
      <c r="H511" s="160"/>
      <c r="I511" s="160"/>
      <c r="J511" s="160"/>
      <c r="K511" s="160"/>
      <c r="L511" s="160"/>
      <c r="M511" s="160"/>
      <c r="N511" s="160"/>
      <c r="O511" s="160"/>
      <c r="P511" s="160"/>
      <c r="Q511" s="160"/>
      <c r="R511" s="160"/>
      <c r="S511" s="160"/>
      <c r="T511" s="160"/>
      <c r="U511" s="160"/>
      <c r="V511" s="160"/>
      <c r="W511" s="160"/>
      <c r="X511" s="160"/>
      <c r="Y511" s="151"/>
      <c r="Z511" s="151"/>
      <c r="AA511" s="151"/>
      <c r="AB511" s="151"/>
      <c r="AC511" s="151"/>
      <c r="AD511" s="151"/>
      <c r="AE511" s="151"/>
      <c r="AF511" s="151"/>
      <c r="AG511" s="151" t="s">
        <v>156</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58"/>
      <c r="B512" s="159"/>
      <c r="C512" s="187" t="s">
        <v>335</v>
      </c>
      <c r="D512" s="161"/>
      <c r="E512" s="162">
        <f>PRODUCT((127+199),0.1)</f>
        <v>32.6</v>
      </c>
      <c r="F512" s="160"/>
      <c r="G512" s="160"/>
      <c r="H512" s="160"/>
      <c r="I512" s="160"/>
      <c r="J512" s="160"/>
      <c r="K512" s="160"/>
      <c r="L512" s="160"/>
      <c r="M512" s="160"/>
      <c r="N512" s="160"/>
      <c r="O512" s="160"/>
      <c r="P512" s="160"/>
      <c r="Q512" s="160"/>
      <c r="R512" s="160"/>
      <c r="S512" s="160"/>
      <c r="T512" s="160"/>
      <c r="U512" s="160"/>
      <c r="V512" s="160"/>
      <c r="W512" s="160"/>
      <c r="X512" s="160"/>
      <c r="Y512" s="151"/>
      <c r="Z512" s="151"/>
      <c r="AA512" s="151"/>
      <c r="AB512" s="151"/>
      <c r="AC512" s="151"/>
      <c r="AD512" s="151"/>
      <c r="AE512" s="151"/>
      <c r="AF512" s="151"/>
      <c r="AG512" s="151" t="s">
        <v>156</v>
      </c>
      <c r="AH512" s="151">
        <v>0</v>
      </c>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87" t="s">
        <v>160</v>
      </c>
      <c r="D513" s="161"/>
      <c r="E513" s="162"/>
      <c r="F513" s="160"/>
      <c r="G513" s="160"/>
      <c r="H513" s="160"/>
      <c r="I513" s="160"/>
      <c r="J513" s="160"/>
      <c r="K513" s="160"/>
      <c r="L513" s="160"/>
      <c r="M513" s="160"/>
      <c r="N513" s="160"/>
      <c r="O513" s="160"/>
      <c r="P513" s="160"/>
      <c r="Q513" s="160"/>
      <c r="R513" s="160"/>
      <c r="S513" s="160"/>
      <c r="T513" s="160"/>
      <c r="U513" s="160"/>
      <c r="V513" s="160"/>
      <c r="W513" s="160"/>
      <c r="X513" s="160"/>
      <c r="Y513" s="151"/>
      <c r="Z513" s="151"/>
      <c r="AA513" s="151"/>
      <c r="AB513" s="151"/>
      <c r="AC513" s="151"/>
      <c r="AD513" s="151"/>
      <c r="AE513" s="151"/>
      <c r="AF513" s="151"/>
      <c r="AG513" s="151" t="s">
        <v>156</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x14ac:dyDescent="0.2">
      <c r="A514" s="158"/>
      <c r="B514" s="159"/>
      <c r="C514" s="187" t="s">
        <v>193</v>
      </c>
      <c r="D514" s="161"/>
      <c r="E514" s="162"/>
      <c r="F514" s="160"/>
      <c r="G514" s="160"/>
      <c r="H514" s="160"/>
      <c r="I514" s="160"/>
      <c r="J514" s="160"/>
      <c r="K514" s="160"/>
      <c r="L514" s="160"/>
      <c r="M514" s="160"/>
      <c r="N514" s="160"/>
      <c r="O514" s="160"/>
      <c r="P514" s="160"/>
      <c r="Q514" s="160"/>
      <c r="R514" s="160"/>
      <c r="S514" s="160"/>
      <c r="T514" s="160"/>
      <c r="U514" s="160"/>
      <c r="V514" s="160"/>
      <c r="W514" s="160"/>
      <c r="X514" s="160"/>
      <c r="Y514" s="151"/>
      <c r="Z514" s="151"/>
      <c r="AA514" s="151"/>
      <c r="AB514" s="151"/>
      <c r="AC514" s="151"/>
      <c r="AD514" s="151"/>
      <c r="AE514" s="151"/>
      <c r="AF514" s="151"/>
      <c r="AG514" s="151" t="s">
        <v>156</v>
      </c>
      <c r="AH514" s="151">
        <v>0</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x14ac:dyDescent="0.2">
      <c r="A515" s="158"/>
      <c r="B515" s="159"/>
      <c r="C515" s="187" t="s">
        <v>336</v>
      </c>
      <c r="D515" s="161"/>
      <c r="E515" s="162">
        <f>PRODUCT((16+8.5+32.4),0.1)</f>
        <v>5.69</v>
      </c>
      <c r="F515" s="160"/>
      <c r="G515" s="160"/>
      <c r="H515" s="160"/>
      <c r="I515" s="160"/>
      <c r="J515" s="160"/>
      <c r="K515" s="160"/>
      <c r="L515" s="160"/>
      <c r="M515" s="160"/>
      <c r="N515" s="160"/>
      <c r="O515" s="160"/>
      <c r="P515" s="160"/>
      <c r="Q515" s="160"/>
      <c r="R515" s="160"/>
      <c r="S515" s="160"/>
      <c r="T515" s="160"/>
      <c r="U515" s="160"/>
      <c r="V515" s="160"/>
      <c r="W515" s="160"/>
      <c r="X515" s="160"/>
      <c r="Y515" s="151"/>
      <c r="Z515" s="151"/>
      <c r="AA515" s="151"/>
      <c r="AB515" s="151"/>
      <c r="AC515" s="151"/>
      <c r="AD515" s="151"/>
      <c r="AE515" s="151"/>
      <c r="AF515" s="151"/>
      <c r="AG515" s="151" t="s">
        <v>156</v>
      </c>
      <c r="AH515" s="151">
        <v>0</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58"/>
      <c r="B516" s="159"/>
      <c r="C516" s="187" t="s">
        <v>160</v>
      </c>
      <c r="D516" s="161"/>
      <c r="E516" s="162"/>
      <c r="F516" s="160"/>
      <c r="G516" s="160"/>
      <c r="H516" s="160"/>
      <c r="I516" s="160"/>
      <c r="J516" s="160"/>
      <c r="K516" s="160"/>
      <c r="L516" s="160"/>
      <c r="M516" s="160"/>
      <c r="N516" s="160"/>
      <c r="O516" s="160"/>
      <c r="P516" s="160"/>
      <c r="Q516" s="160"/>
      <c r="R516" s="160"/>
      <c r="S516" s="160"/>
      <c r="T516" s="160"/>
      <c r="U516" s="160"/>
      <c r="V516" s="160"/>
      <c r="W516" s="160"/>
      <c r="X516" s="160"/>
      <c r="Y516" s="151"/>
      <c r="Z516" s="151"/>
      <c r="AA516" s="151"/>
      <c r="AB516" s="151"/>
      <c r="AC516" s="151"/>
      <c r="AD516" s="151"/>
      <c r="AE516" s="151"/>
      <c r="AF516" s="151"/>
      <c r="AG516" s="151" t="s">
        <v>156</v>
      </c>
      <c r="AH516" s="151">
        <v>0</v>
      </c>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outlineLevel="1" x14ac:dyDescent="0.2">
      <c r="A517" s="158"/>
      <c r="B517" s="159"/>
      <c r="C517" s="187" t="s">
        <v>195</v>
      </c>
      <c r="D517" s="161"/>
      <c r="E517" s="162"/>
      <c r="F517" s="160"/>
      <c r="G517" s="160"/>
      <c r="H517" s="160"/>
      <c r="I517" s="160"/>
      <c r="J517" s="160"/>
      <c r="K517" s="160"/>
      <c r="L517" s="160"/>
      <c r="M517" s="160"/>
      <c r="N517" s="160"/>
      <c r="O517" s="160"/>
      <c r="P517" s="160"/>
      <c r="Q517" s="160"/>
      <c r="R517" s="160"/>
      <c r="S517" s="160"/>
      <c r="T517" s="160"/>
      <c r="U517" s="160"/>
      <c r="V517" s="160"/>
      <c r="W517" s="160"/>
      <c r="X517" s="160"/>
      <c r="Y517" s="151"/>
      <c r="Z517" s="151"/>
      <c r="AA517" s="151"/>
      <c r="AB517" s="151"/>
      <c r="AC517" s="151"/>
      <c r="AD517" s="151"/>
      <c r="AE517" s="151"/>
      <c r="AF517" s="151"/>
      <c r="AG517" s="151" t="s">
        <v>156</v>
      </c>
      <c r="AH517" s="151">
        <v>0</v>
      </c>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outlineLevel="1" x14ac:dyDescent="0.2">
      <c r="A518" s="158"/>
      <c r="B518" s="159"/>
      <c r="C518" s="187" t="s">
        <v>337</v>
      </c>
      <c r="D518" s="161"/>
      <c r="E518" s="162">
        <f>PRODUCT((357+17.5+17+403.5),0.1)</f>
        <v>79.5</v>
      </c>
      <c r="F518" s="160"/>
      <c r="G518" s="160"/>
      <c r="H518" s="160"/>
      <c r="I518" s="160"/>
      <c r="J518" s="160"/>
      <c r="K518" s="160"/>
      <c r="L518" s="160"/>
      <c r="M518" s="160"/>
      <c r="N518" s="160"/>
      <c r="O518" s="160"/>
      <c r="P518" s="160"/>
      <c r="Q518" s="160"/>
      <c r="R518" s="160"/>
      <c r="S518" s="160"/>
      <c r="T518" s="160"/>
      <c r="U518" s="160"/>
      <c r="V518" s="160"/>
      <c r="W518" s="160"/>
      <c r="X518" s="160"/>
      <c r="Y518" s="151"/>
      <c r="Z518" s="151"/>
      <c r="AA518" s="151"/>
      <c r="AB518" s="151"/>
      <c r="AC518" s="151"/>
      <c r="AD518" s="151"/>
      <c r="AE518" s="151"/>
      <c r="AF518" s="151"/>
      <c r="AG518" s="151" t="s">
        <v>156</v>
      </c>
      <c r="AH518" s="151">
        <v>0</v>
      </c>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58"/>
      <c r="B519" s="159"/>
      <c r="C519" s="187" t="s">
        <v>160</v>
      </c>
      <c r="D519" s="161"/>
      <c r="E519" s="162"/>
      <c r="F519" s="160"/>
      <c r="G519" s="160"/>
      <c r="H519" s="160"/>
      <c r="I519" s="160"/>
      <c r="J519" s="160"/>
      <c r="K519" s="160"/>
      <c r="L519" s="160"/>
      <c r="M519" s="160"/>
      <c r="N519" s="160"/>
      <c r="O519" s="160"/>
      <c r="P519" s="160"/>
      <c r="Q519" s="160"/>
      <c r="R519" s="160"/>
      <c r="S519" s="160"/>
      <c r="T519" s="160"/>
      <c r="U519" s="160"/>
      <c r="V519" s="160"/>
      <c r="W519" s="160"/>
      <c r="X519" s="160"/>
      <c r="Y519" s="151"/>
      <c r="Z519" s="151"/>
      <c r="AA519" s="151"/>
      <c r="AB519" s="151"/>
      <c r="AC519" s="151"/>
      <c r="AD519" s="151"/>
      <c r="AE519" s="151"/>
      <c r="AF519" s="151"/>
      <c r="AG519" s="151" t="s">
        <v>156</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87" t="s">
        <v>197</v>
      </c>
      <c r="D520" s="161"/>
      <c r="E520" s="162"/>
      <c r="F520" s="160"/>
      <c r="G520" s="160"/>
      <c r="H520" s="160"/>
      <c r="I520" s="160"/>
      <c r="J520" s="160"/>
      <c r="K520" s="160"/>
      <c r="L520" s="160"/>
      <c r="M520" s="160"/>
      <c r="N520" s="160"/>
      <c r="O520" s="160"/>
      <c r="P520" s="160"/>
      <c r="Q520" s="160"/>
      <c r="R520" s="160"/>
      <c r="S520" s="160"/>
      <c r="T520" s="160"/>
      <c r="U520" s="160"/>
      <c r="V520" s="160"/>
      <c r="W520" s="160"/>
      <c r="X520" s="160"/>
      <c r="Y520" s="151"/>
      <c r="Z520" s="151"/>
      <c r="AA520" s="151"/>
      <c r="AB520" s="151"/>
      <c r="AC520" s="151"/>
      <c r="AD520" s="151"/>
      <c r="AE520" s="151"/>
      <c r="AF520" s="151"/>
      <c r="AG520" s="151" t="s">
        <v>156</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58"/>
      <c r="B521" s="159"/>
      <c r="C521" s="187" t="s">
        <v>338</v>
      </c>
      <c r="D521" s="161"/>
      <c r="E521" s="162">
        <f>PRODUCT((188.9+33.5+26+114+313+296+34.6),0.1)</f>
        <v>100.60000000000001</v>
      </c>
      <c r="F521" s="160"/>
      <c r="G521" s="160"/>
      <c r="H521" s="160"/>
      <c r="I521" s="160"/>
      <c r="J521" s="160"/>
      <c r="K521" s="160"/>
      <c r="L521" s="160"/>
      <c r="M521" s="160"/>
      <c r="N521" s="160"/>
      <c r="O521" s="160"/>
      <c r="P521" s="160"/>
      <c r="Q521" s="160"/>
      <c r="R521" s="160"/>
      <c r="S521" s="160"/>
      <c r="T521" s="160"/>
      <c r="U521" s="160"/>
      <c r="V521" s="160"/>
      <c r="W521" s="160"/>
      <c r="X521" s="160"/>
      <c r="Y521" s="151"/>
      <c r="Z521" s="151"/>
      <c r="AA521" s="151"/>
      <c r="AB521" s="151"/>
      <c r="AC521" s="151"/>
      <c r="AD521" s="151"/>
      <c r="AE521" s="151"/>
      <c r="AF521" s="151"/>
      <c r="AG521" s="151" t="s">
        <v>156</v>
      </c>
      <c r="AH521" s="151">
        <v>0</v>
      </c>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outlineLevel="1" x14ac:dyDescent="0.2">
      <c r="A522" s="158"/>
      <c r="B522" s="159"/>
      <c r="C522" s="187" t="s">
        <v>199</v>
      </c>
      <c r="D522" s="161"/>
      <c r="E522" s="162"/>
      <c r="F522" s="160"/>
      <c r="G522" s="160"/>
      <c r="H522" s="160"/>
      <c r="I522" s="160"/>
      <c r="J522" s="160"/>
      <c r="K522" s="160"/>
      <c r="L522" s="160"/>
      <c r="M522" s="160"/>
      <c r="N522" s="160"/>
      <c r="O522" s="160"/>
      <c r="P522" s="160"/>
      <c r="Q522" s="160"/>
      <c r="R522" s="160"/>
      <c r="S522" s="160"/>
      <c r="T522" s="160"/>
      <c r="U522" s="160"/>
      <c r="V522" s="160"/>
      <c r="W522" s="160"/>
      <c r="X522" s="160"/>
      <c r="Y522" s="151"/>
      <c r="Z522" s="151"/>
      <c r="AA522" s="151"/>
      <c r="AB522" s="151"/>
      <c r="AC522" s="151"/>
      <c r="AD522" s="151"/>
      <c r="AE522" s="151"/>
      <c r="AF522" s="151"/>
      <c r="AG522" s="151" t="s">
        <v>156</v>
      </c>
      <c r="AH522" s="151">
        <v>0</v>
      </c>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87" t="s">
        <v>339</v>
      </c>
      <c r="D523" s="161"/>
      <c r="E523" s="162">
        <f>PRODUCT(5.5,5,6,0.1)</f>
        <v>16.5</v>
      </c>
      <c r="F523" s="160"/>
      <c r="G523" s="160"/>
      <c r="H523" s="160"/>
      <c r="I523" s="160"/>
      <c r="J523" s="160"/>
      <c r="K523" s="160"/>
      <c r="L523" s="160"/>
      <c r="M523" s="160"/>
      <c r="N523" s="160"/>
      <c r="O523" s="160"/>
      <c r="P523" s="160"/>
      <c r="Q523" s="160"/>
      <c r="R523" s="160"/>
      <c r="S523" s="160"/>
      <c r="T523" s="160"/>
      <c r="U523" s="160"/>
      <c r="V523" s="160"/>
      <c r="W523" s="160"/>
      <c r="X523" s="160"/>
      <c r="Y523" s="151"/>
      <c r="Z523" s="151"/>
      <c r="AA523" s="151"/>
      <c r="AB523" s="151"/>
      <c r="AC523" s="151"/>
      <c r="AD523" s="151"/>
      <c r="AE523" s="151"/>
      <c r="AF523" s="151"/>
      <c r="AG523" s="151" t="s">
        <v>156</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87" t="s">
        <v>201</v>
      </c>
      <c r="D524" s="161"/>
      <c r="E524" s="162"/>
      <c r="F524" s="160"/>
      <c r="G524" s="160"/>
      <c r="H524" s="160"/>
      <c r="I524" s="160"/>
      <c r="J524" s="160"/>
      <c r="K524" s="160"/>
      <c r="L524" s="160"/>
      <c r="M524" s="160"/>
      <c r="N524" s="160"/>
      <c r="O524" s="160"/>
      <c r="P524" s="160"/>
      <c r="Q524" s="160"/>
      <c r="R524" s="160"/>
      <c r="S524" s="160"/>
      <c r="T524" s="160"/>
      <c r="U524" s="160"/>
      <c r="V524" s="160"/>
      <c r="W524" s="160"/>
      <c r="X524" s="160"/>
      <c r="Y524" s="151"/>
      <c r="Z524" s="151"/>
      <c r="AA524" s="151"/>
      <c r="AB524" s="151"/>
      <c r="AC524" s="151"/>
      <c r="AD524" s="151"/>
      <c r="AE524" s="151"/>
      <c r="AF524" s="151"/>
      <c r="AG524" s="151" t="s">
        <v>156</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87" t="s">
        <v>340</v>
      </c>
      <c r="D525" s="161"/>
      <c r="E525" s="162">
        <f>PRODUCT(18,10,0.1)</f>
        <v>18</v>
      </c>
      <c r="F525" s="160"/>
      <c r="G525" s="160"/>
      <c r="H525" s="160"/>
      <c r="I525" s="160"/>
      <c r="J525" s="160"/>
      <c r="K525" s="160"/>
      <c r="L525" s="160"/>
      <c r="M525" s="160"/>
      <c r="N525" s="160"/>
      <c r="O525" s="160"/>
      <c r="P525" s="160"/>
      <c r="Q525" s="160"/>
      <c r="R525" s="160"/>
      <c r="S525" s="160"/>
      <c r="T525" s="160"/>
      <c r="U525" s="160"/>
      <c r="V525" s="160"/>
      <c r="W525" s="160"/>
      <c r="X525" s="160"/>
      <c r="Y525" s="151"/>
      <c r="Z525" s="151"/>
      <c r="AA525" s="151"/>
      <c r="AB525" s="151"/>
      <c r="AC525" s="151"/>
      <c r="AD525" s="151"/>
      <c r="AE525" s="151"/>
      <c r="AF525" s="151"/>
      <c r="AG525" s="151" t="s">
        <v>156</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x14ac:dyDescent="0.2">
      <c r="A526" s="158"/>
      <c r="B526" s="159"/>
      <c r="C526" s="187" t="s">
        <v>160</v>
      </c>
      <c r="D526" s="161"/>
      <c r="E526" s="162"/>
      <c r="F526" s="160"/>
      <c r="G526" s="160"/>
      <c r="H526" s="160"/>
      <c r="I526" s="160"/>
      <c r="J526" s="160"/>
      <c r="K526" s="160"/>
      <c r="L526" s="160"/>
      <c r="M526" s="160"/>
      <c r="N526" s="160"/>
      <c r="O526" s="160"/>
      <c r="P526" s="160"/>
      <c r="Q526" s="160"/>
      <c r="R526" s="160"/>
      <c r="S526" s="160"/>
      <c r="T526" s="160"/>
      <c r="U526" s="160"/>
      <c r="V526" s="160"/>
      <c r="W526" s="160"/>
      <c r="X526" s="160"/>
      <c r="Y526" s="151"/>
      <c r="Z526" s="151"/>
      <c r="AA526" s="151"/>
      <c r="AB526" s="151"/>
      <c r="AC526" s="151"/>
      <c r="AD526" s="151"/>
      <c r="AE526" s="151"/>
      <c r="AF526" s="151"/>
      <c r="AG526" s="151" t="s">
        <v>156</v>
      </c>
      <c r="AH526" s="151">
        <v>0</v>
      </c>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ht="22.5" outlineLevel="1" x14ac:dyDescent="0.2">
      <c r="A527" s="158"/>
      <c r="B527" s="159"/>
      <c r="C527" s="187" t="s">
        <v>341</v>
      </c>
      <c r="D527" s="161"/>
      <c r="E527" s="162">
        <f>PRODUCT((32.5+2.4+14+19.4+31.7+27.1+13.5),0.1)</f>
        <v>14.06</v>
      </c>
      <c r="F527" s="160"/>
      <c r="G527" s="160"/>
      <c r="H527" s="160"/>
      <c r="I527" s="160"/>
      <c r="J527" s="160"/>
      <c r="K527" s="160"/>
      <c r="L527" s="160"/>
      <c r="M527" s="160"/>
      <c r="N527" s="160"/>
      <c r="O527" s="160"/>
      <c r="P527" s="160"/>
      <c r="Q527" s="160"/>
      <c r="R527" s="160"/>
      <c r="S527" s="160"/>
      <c r="T527" s="160"/>
      <c r="U527" s="160"/>
      <c r="V527" s="160"/>
      <c r="W527" s="160"/>
      <c r="X527" s="160"/>
      <c r="Y527" s="151"/>
      <c r="Z527" s="151"/>
      <c r="AA527" s="151"/>
      <c r="AB527" s="151"/>
      <c r="AC527" s="151"/>
      <c r="AD527" s="151"/>
      <c r="AE527" s="151"/>
      <c r="AF527" s="151"/>
      <c r="AG527" s="151" t="s">
        <v>156</v>
      </c>
      <c r="AH527" s="151">
        <v>0</v>
      </c>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outlineLevel="1" x14ac:dyDescent="0.2">
      <c r="A528" s="158"/>
      <c r="B528" s="159"/>
      <c r="C528" s="187" t="s">
        <v>160</v>
      </c>
      <c r="D528" s="161"/>
      <c r="E528" s="162"/>
      <c r="F528" s="160"/>
      <c r="G528" s="160"/>
      <c r="H528" s="160"/>
      <c r="I528" s="160"/>
      <c r="J528" s="160"/>
      <c r="K528" s="160"/>
      <c r="L528" s="160"/>
      <c r="M528" s="160"/>
      <c r="N528" s="160"/>
      <c r="O528" s="160"/>
      <c r="P528" s="160"/>
      <c r="Q528" s="160"/>
      <c r="R528" s="160"/>
      <c r="S528" s="160"/>
      <c r="T528" s="160"/>
      <c r="U528" s="160"/>
      <c r="V528" s="160"/>
      <c r="W528" s="160"/>
      <c r="X528" s="160"/>
      <c r="Y528" s="151"/>
      <c r="Z528" s="151"/>
      <c r="AA528" s="151"/>
      <c r="AB528" s="151"/>
      <c r="AC528" s="151"/>
      <c r="AD528" s="151"/>
      <c r="AE528" s="151"/>
      <c r="AF528" s="151"/>
      <c r="AG528" s="151" t="s">
        <v>156</v>
      </c>
      <c r="AH528" s="151">
        <v>0</v>
      </c>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58"/>
      <c r="B529" s="159"/>
      <c r="C529" s="187" t="s">
        <v>342</v>
      </c>
      <c r="D529" s="161"/>
      <c r="E529" s="162">
        <v>203.85</v>
      </c>
      <c r="F529" s="160"/>
      <c r="G529" s="160"/>
      <c r="H529" s="160"/>
      <c r="I529" s="160"/>
      <c r="J529" s="160"/>
      <c r="K529" s="160"/>
      <c r="L529" s="160"/>
      <c r="M529" s="160"/>
      <c r="N529" s="160"/>
      <c r="O529" s="160"/>
      <c r="P529" s="160"/>
      <c r="Q529" s="160"/>
      <c r="R529" s="160"/>
      <c r="S529" s="160"/>
      <c r="T529" s="160"/>
      <c r="U529" s="160"/>
      <c r="V529" s="160"/>
      <c r="W529" s="160"/>
      <c r="X529" s="160"/>
      <c r="Y529" s="151"/>
      <c r="Z529" s="151"/>
      <c r="AA529" s="151"/>
      <c r="AB529" s="151"/>
      <c r="AC529" s="151"/>
      <c r="AD529" s="151"/>
      <c r="AE529" s="151"/>
      <c r="AF529" s="151"/>
      <c r="AG529" s="151" t="s">
        <v>156</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58"/>
      <c r="B530" s="159"/>
      <c r="C530" s="187" t="s">
        <v>160</v>
      </c>
      <c r="D530" s="161"/>
      <c r="E530" s="162"/>
      <c r="F530" s="160"/>
      <c r="G530" s="160"/>
      <c r="H530" s="160"/>
      <c r="I530" s="160"/>
      <c r="J530" s="160"/>
      <c r="K530" s="160"/>
      <c r="L530" s="160"/>
      <c r="M530" s="160"/>
      <c r="N530" s="160"/>
      <c r="O530" s="160"/>
      <c r="P530" s="160"/>
      <c r="Q530" s="160"/>
      <c r="R530" s="160"/>
      <c r="S530" s="160"/>
      <c r="T530" s="160"/>
      <c r="U530" s="160"/>
      <c r="V530" s="160"/>
      <c r="W530" s="160"/>
      <c r="X530" s="160"/>
      <c r="Y530" s="151"/>
      <c r="Z530" s="151"/>
      <c r="AA530" s="151"/>
      <c r="AB530" s="151"/>
      <c r="AC530" s="151"/>
      <c r="AD530" s="151"/>
      <c r="AE530" s="151"/>
      <c r="AF530" s="151"/>
      <c r="AG530" s="151" t="s">
        <v>156</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x14ac:dyDescent="0.2">
      <c r="A531" s="158"/>
      <c r="B531" s="159"/>
      <c r="C531" s="187" t="s">
        <v>250</v>
      </c>
      <c r="D531" s="161"/>
      <c r="E531" s="162"/>
      <c r="F531" s="160"/>
      <c r="G531" s="160"/>
      <c r="H531" s="160"/>
      <c r="I531" s="160"/>
      <c r="J531" s="160"/>
      <c r="K531" s="160"/>
      <c r="L531" s="160"/>
      <c r="M531" s="160"/>
      <c r="N531" s="160"/>
      <c r="O531" s="160"/>
      <c r="P531" s="160"/>
      <c r="Q531" s="160"/>
      <c r="R531" s="160"/>
      <c r="S531" s="160"/>
      <c r="T531" s="160"/>
      <c r="U531" s="160"/>
      <c r="V531" s="160"/>
      <c r="W531" s="160"/>
      <c r="X531" s="160"/>
      <c r="Y531" s="151"/>
      <c r="Z531" s="151"/>
      <c r="AA531" s="151"/>
      <c r="AB531" s="151"/>
      <c r="AC531" s="151"/>
      <c r="AD531" s="151"/>
      <c r="AE531" s="151"/>
      <c r="AF531" s="151"/>
      <c r="AG531" s="151" t="s">
        <v>156</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x14ac:dyDescent="0.2">
      <c r="A532" s="158"/>
      <c r="B532" s="159"/>
      <c r="C532" s="187" t="s">
        <v>343</v>
      </c>
      <c r="D532" s="161"/>
      <c r="E532" s="162">
        <v>347.89</v>
      </c>
      <c r="F532" s="160"/>
      <c r="G532" s="160"/>
      <c r="H532" s="160"/>
      <c r="I532" s="160"/>
      <c r="J532" s="160"/>
      <c r="K532" s="160"/>
      <c r="L532" s="160"/>
      <c r="M532" s="160"/>
      <c r="N532" s="160"/>
      <c r="O532" s="160"/>
      <c r="P532" s="160"/>
      <c r="Q532" s="160"/>
      <c r="R532" s="160"/>
      <c r="S532" s="160"/>
      <c r="T532" s="160"/>
      <c r="U532" s="160"/>
      <c r="V532" s="160"/>
      <c r="W532" s="160"/>
      <c r="X532" s="160"/>
      <c r="Y532" s="151"/>
      <c r="Z532" s="151"/>
      <c r="AA532" s="151"/>
      <c r="AB532" s="151"/>
      <c r="AC532" s="151"/>
      <c r="AD532" s="151"/>
      <c r="AE532" s="151"/>
      <c r="AF532" s="151"/>
      <c r="AG532" s="151" t="s">
        <v>156</v>
      </c>
      <c r="AH532" s="151">
        <v>0</v>
      </c>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87" t="s">
        <v>160</v>
      </c>
      <c r="D533" s="161"/>
      <c r="E533" s="162"/>
      <c r="F533" s="160"/>
      <c r="G533" s="160"/>
      <c r="H533" s="160"/>
      <c r="I533" s="160"/>
      <c r="J533" s="160"/>
      <c r="K533" s="160"/>
      <c r="L533" s="160"/>
      <c r="M533" s="160"/>
      <c r="N533" s="160"/>
      <c r="O533" s="160"/>
      <c r="P533" s="160"/>
      <c r="Q533" s="160"/>
      <c r="R533" s="160"/>
      <c r="S533" s="160"/>
      <c r="T533" s="160"/>
      <c r="U533" s="160"/>
      <c r="V533" s="160"/>
      <c r="W533" s="160"/>
      <c r="X533" s="160"/>
      <c r="Y533" s="151"/>
      <c r="Z533" s="151"/>
      <c r="AA533" s="151"/>
      <c r="AB533" s="151"/>
      <c r="AC533" s="151"/>
      <c r="AD533" s="151"/>
      <c r="AE533" s="151"/>
      <c r="AF533" s="151"/>
      <c r="AG533" s="151" t="s">
        <v>156</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58"/>
      <c r="B534" s="159"/>
      <c r="C534" s="187" t="s">
        <v>344</v>
      </c>
      <c r="D534" s="161"/>
      <c r="E534" s="162">
        <v>1.6956</v>
      </c>
      <c r="F534" s="160"/>
      <c r="G534" s="160"/>
      <c r="H534" s="160"/>
      <c r="I534" s="160"/>
      <c r="J534" s="160"/>
      <c r="K534" s="160"/>
      <c r="L534" s="160"/>
      <c r="M534" s="160"/>
      <c r="N534" s="160"/>
      <c r="O534" s="160"/>
      <c r="P534" s="160"/>
      <c r="Q534" s="160"/>
      <c r="R534" s="160"/>
      <c r="S534" s="160"/>
      <c r="T534" s="160"/>
      <c r="U534" s="160"/>
      <c r="V534" s="160"/>
      <c r="W534" s="160"/>
      <c r="X534" s="160"/>
      <c r="Y534" s="151"/>
      <c r="Z534" s="151"/>
      <c r="AA534" s="151"/>
      <c r="AB534" s="151"/>
      <c r="AC534" s="151"/>
      <c r="AD534" s="151"/>
      <c r="AE534" s="151"/>
      <c r="AF534" s="151"/>
      <c r="AG534" s="151" t="s">
        <v>156</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outlineLevel="1" x14ac:dyDescent="0.2">
      <c r="A535" s="158"/>
      <c r="B535" s="159"/>
      <c r="C535" s="187" t="s">
        <v>160</v>
      </c>
      <c r="D535" s="161"/>
      <c r="E535" s="162"/>
      <c r="F535" s="160"/>
      <c r="G535" s="160"/>
      <c r="H535" s="160"/>
      <c r="I535" s="160"/>
      <c r="J535" s="160"/>
      <c r="K535" s="160"/>
      <c r="L535" s="160"/>
      <c r="M535" s="160"/>
      <c r="N535" s="160"/>
      <c r="O535" s="160"/>
      <c r="P535" s="160"/>
      <c r="Q535" s="160"/>
      <c r="R535" s="160"/>
      <c r="S535" s="160"/>
      <c r="T535" s="160"/>
      <c r="U535" s="160"/>
      <c r="V535" s="160"/>
      <c r="W535" s="160"/>
      <c r="X535" s="160"/>
      <c r="Y535" s="151"/>
      <c r="Z535" s="151"/>
      <c r="AA535" s="151"/>
      <c r="AB535" s="151"/>
      <c r="AC535" s="151"/>
      <c r="AD535" s="151"/>
      <c r="AE535" s="151"/>
      <c r="AF535" s="151"/>
      <c r="AG535" s="151" t="s">
        <v>156</v>
      </c>
      <c r="AH535" s="151">
        <v>0</v>
      </c>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58"/>
      <c r="B536" s="159"/>
      <c r="C536" s="187" t="s">
        <v>290</v>
      </c>
      <c r="D536" s="161"/>
      <c r="E536" s="162"/>
      <c r="F536" s="160"/>
      <c r="G536" s="160"/>
      <c r="H536" s="160"/>
      <c r="I536" s="160"/>
      <c r="J536" s="160"/>
      <c r="K536" s="160"/>
      <c r="L536" s="160"/>
      <c r="M536" s="160"/>
      <c r="N536" s="160"/>
      <c r="O536" s="160"/>
      <c r="P536" s="160"/>
      <c r="Q536" s="160"/>
      <c r="R536" s="160"/>
      <c r="S536" s="160"/>
      <c r="T536" s="160"/>
      <c r="U536" s="160"/>
      <c r="V536" s="160"/>
      <c r="W536" s="160"/>
      <c r="X536" s="160"/>
      <c r="Y536" s="151"/>
      <c r="Z536" s="151"/>
      <c r="AA536" s="151"/>
      <c r="AB536" s="151"/>
      <c r="AC536" s="151"/>
      <c r="AD536" s="151"/>
      <c r="AE536" s="151"/>
      <c r="AF536" s="151"/>
      <c r="AG536" s="151" t="s">
        <v>156</v>
      </c>
      <c r="AH536" s="151">
        <v>0</v>
      </c>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87" t="s">
        <v>345</v>
      </c>
      <c r="D537" s="161"/>
      <c r="E537" s="162">
        <v>-347.89</v>
      </c>
      <c r="F537" s="160"/>
      <c r="G537" s="160"/>
      <c r="H537" s="160"/>
      <c r="I537" s="160"/>
      <c r="J537" s="160"/>
      <c r="K537" s="160"/>
      <c r="L537" s="160"/>
      <c r="M537" s="160"/>
      <c r="N537" s="160"/>
      <c r="O537" s="160"/>
      <c r="P537" s="160"/>
      <c r="Q537" s="160"/>
      <c r="R537" s="160"/>
      <c r="S537" s="160"/>
      <c r="T537" s="160"/>
      <c r="U537" s="160"/>
      <c r="V537" s="160"/>
      <c r="W537" s="160"/>
      <c r="X537" s="160"/>
      <c r="Y537" s="151"/>
      <c r="Z537" s="151"/>
      <c r="AA537" s="151"/>
      <c r="AB537" s="151"/>
      <c r="AC537" s="151"/>
      <c r="AD537" s="151"/>
      <c r="AE537" s="151"/>
      <c r="AF537" s="151"/>
      <c r="AG537" s="151" t="s">
        <v>156</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outlineLevel="1" x14ac:dyDescent="0.2">
      <c r="A538" s="158"/>
      <c r="B538" s="159"/>
      <c r="C538" s="187" t="s">
        <v>346</v>
      </c>
      <c r="D538" s="161"/>
      <c r="E538" s="162">
        <v>-887</v>
      </c>
      <c r="F538" s="160"/>
      <c r="G538" s="160"/>
      <c r="H538" s="160"/>
      <c r="I538" s="160"/>
      <c r="J538" s="160"/>
      <c r="K538" s="160"/>
      <c r="L538" s="160"/>
      <c r="M538" s="160"/>
      <c r="N538" s="160"/>
      <c r="O538" s="160"/>
      <c r="P538" s="160"/>
      <c r="Q538" s="160"/>
      <c r="R538" s="160"/>
      <c r="S538" s="160"/>
      <c r="T538" s="160"/>
      <c r="U538" s="160"/>
      <c r="V538" s="160"/>
      <c r="W538" s="160"/>
      <c r="X538" s="160"/>
      <c r="Y538" s="151"/>
      <c r="Z538" s="151"/>
      <c r="AA538" s="151"/>
      <c r="AB538" s="151"/>
      <c r="AC538" s="151"/>
      <c r="AD538" s="151"/>
      <c r="AE538" s="151"/>
      <c r="AF538" s="151"/>
      <c r="AG538" s="151" t="s">
        <v>156</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ht="22.5" outlineLevel="1" x14ac:dyDescent="0.2">
      <c r="A539" s="170">
        <v>27</v>
      </c>
      <c r="B539" s="171" t="s">
        <v>347</v>
      </c>
      <c r="C539" s="186" t="s">
        <v>348</v>
      </c>
      <c r="D539" s="172" t="s">
        <v>173</v>
      </c>
      <c r="E539" s="173">
        <v>347.89</v>
      </c>
      <c r="F539" s="174"/>
      <c r="G539" s="175">
        <f>ROUND(E539*F539,2)</f>
        <v>0</v>
      </c>
      <c r="H539" s="174"/>
      <c r="I539" s="175">
        <f>ROUND(E539*H539,2)</f>
        <v>0</v>
      </c>
      <c r="J539" s="174"/>
      <c r="K539" s="175">
        <f>ROUND(E539*J539,2)</f>
        <v>0</v>
      </c>
      <c r="L539" s="175">
        <v>21</v>
      </c>
      <c r="M539" s="175">
        <f>G539*(1+L539/100)</f>
        <v>0</v>
      </c>
      <c r="N539" s="175">
        <v>0</v>
      </c>
      <c r="O539" s="175">
        <f>ROUND(E539*N539,2)</f>
        <v>0</v>
      </c>
      <c r="P539" s="175">
        <v>0</v>
      </c>
      <c r="Q539" s="175">
        <f>ROUND(E539*P539,2)</f>
        <v>0</v>
      </c>
      <c r="R539" s="175"/>
      <c r="S539" s="175" t="s">
        <v>152</v>
      </c>
      <c r="T539" s="175" t="s">
        <v>152</v>
      </c>
      <c r="U539" s="175">
        <v>1.1499999999999999</v>
      </c>
      <c r="V539" s="175">
        <f>ROUND(E539*U539,2)</f>
        <v>400.07</v>
      </c>
      <c r="W539" s="176"/>
      <c r="X539" s="160" t="s">
        <v>153</v>
      </c>
      <c r="Y539" s="151"/>
      <c r="Z539" s="151"/>
      <c r="AA539" s="151"/>
      <c r="AB539" s="151"/>
      <c r="AC539" s="151"/>
      <c r="AD539" s="151"/>
      <c r="AE539" s="151"/>
      <c r="AF539" s="151"/>
      <c r="AG539" s="151" t="s">
        <v>154</v>
      </c>
      <c r="AH539" s="151"/>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x14ac:dyDescent="0.2">
      <c r="A540" s="158"/>
      <c r="B540" s="159"/>
      <c r="C540" s="187" t="s">
        <v>349</v>
      </c>
      <c r="D540" s="161"/>
      <c r="E540" s="162">
        <v>347.89</v>
      </c>
      <c r="F540" s="160"/>
      <c r="G540" s="160"/>
      <c r="H540" s="160"/>
      <c r="I540" s="160"/>
      <c r="J540" s="160"/>
      <c r="K540" s="160"/>
      <c r="L540" s="160"/>
      <c r="M540" s="160"/>
      <c r="N540" s="160"/>
      <c r="O540" s="160"/>
      <c r="P540" s="160"/>
      <c r="Q540" s="160"/>
      <c r="R540" s="160"/>
      <c r="S540" s="160"/>
      <c r="T540" s="160"/>
      <c r="U540" s="160"/>
      <c r="V540" s="160"/>
      <c r="W540" s="160"/>
      <c r="X540" s="160"/>
      <c r="Y540" s="151"/>
      <c r="Z540" s="151"/>
      <c r="AA540" s="151"/>
      <c r="AB540" s="151"/>
      <c r="AC540" s="151"/>
      <c r="AD540" s="151"/>
      <c r="AE540" s="151"/>
      <c r="AF540" s="151"/>
      <c r="AG540" s="151" t="s">
        <v>156</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x14ac:dyDescent="0.2">
      <c r="A541" s="170">
        <v>28</v>
      </c>
      <c r="B541" s="171" t="s">
        <v>350</v>
      </c>
      <c r="C541" s="186" t="s">
        <v>351</v>
      </c>
      <c r="D541" s="172" t="s">
        <v>150</v>
      </c>
      <c r="E541" s="173">
        <v>6256</v>
      </c>
      <c r="F541" s="174"/>
      <c r="G541" s="175">
        <f>ROUND(E541*F541,2)</f>
        <v>0</v>
      </c>
      <c r="H541" s="174"/>
      <c r="I541" s="175">
        <f>ROUND(E541*H541,2)</f>
        <v>0</v>
      </c>
      <c r="J541" s="174"/>
      <c r="K541" s="175">
        <f>ROUND(E541*J541,2)</f>
        <v>0</v>
      </c>
      <c r="L541" s="175">
        <v>21</v>
      </c>
      <c r="M541" s="175">
        <f>G541*(1+L541/100)</f>
        <v>0</v>
      </c>
      <c r="N541" s="175">
        <v>0</v>
      </c>
      <c r="O541" s="175">
        <f>ROUND(E541*N541,2)</f>
        <v>0</v>
      </c>
      <c r="P541" s="175">
        <v>0</v>
      </c>
      <c r="Q541" s="175">
        <f>ROUND(E541*P541,2)</f>
        <v>0</v>
      </c>
      <c r="R541" s="175"/>
      <c r="S541" s="175" t="s">
        <v>152</v>
      </c>
      <c r="T541" s="175" t="s">
        <v>152</v>
      </c>
      <c r="U541" s="175">
        <v>0.06</v>
      </c>
      <c r="V541" s="175">
        <f>ROUND(E541*U541,2)</f>
        <v>375.36</v>
      </c>
      <c r="W541" s="176"/>
      <c r="X541" s="160" t="s">
        <v>153</v>
      </c>
      <c r="Y541" s="151"/>
      <c r="Z541" s="151"/>
      <c r="AA541" s="151"/>
      <c r="AB541" s="151"/>
      <c r="AC541" s="151"/>
      <c r="AD541" s="151"/>
      <c r="AE541" s="151"/>
      <c r="AF541" s="151"/>
      <c r="AG541" s="151" t="s">
        <v>154</v>
      </c>
      <c r="AH541" s="151"/>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58"/>
      <c r="B542" s="159"/>
      <c r="C542" s="187" t="s">
        <v>352</v>
      </c>
      <c r="D542" s="161"/>
      <c r="E542" s="162">
        <v>1053</v>
      </c>
      <c r="F542" s="160"/>
      <c r="G542" s="160"/>
      <c r="H542" s="160"/>
      <c r="I542" s="160"/>
      <c r="J542" s="160"/>
      <c r="K542" s="160"/>
      <c r="L542" s="160"/>
      <c r="M542" s="160"/>
      <c r="N542" s="160"/>
      <c r="O542" s="160"/>
      <c r="P542" s="160"/>
      <c r="Q542" s="160"/>
      <c r="R542" s="160"/>
      <c r="S542" s="160"/>
      <c r="T542" s="160"/>
      <c r="U542" s="160"/>
      <c r="V542" s="160"/>
      <c r="W542" s="160"/>
      <c r="X542" s="160"/>
      <c r="Y542" s="151"/>
      <c r="Z542" s="151"/>
      <c r="AA542" s="151"/>
      <c r="AB542" s="151"/>
      <c r="AC542" s="151"/>
      <c r="AD542" s="151"/>
      <c r="AE542" s="151"/>
      <c r="AF542" s="151"/>
      <c r="AG542" s="151" t="s">
        <v>156</v>
      </c>
      <c r="AH542" s="151">
        <v>0</v>
      </c>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58"/>
      <c r="B543" s="159"/>
      <c r="C543" s="187" t="s">
        <v>353</v>
      </c>
      <c r="D543" s="161"/>
      <c r="E543" s="162">
        <v>208</v>
      </c>
      <c r="F543" s="160"/>
      <c r="G543" s="160"/>
      <c r="H543" s="160"/>
      <c r="I543" s="160"/>
      <c r="J543" s="160"/>
      <c r="K543" s="160"/>
      <c r="L543" s="160"/>
      <c r="M543" s="160"/>
      <c r="N543" s="160"/>
      <c r="O543" s="160"/>
      <c r="P543" s="160"/>
      <c r="Q543" s="160"/>
      <c r="R543" s="160"/>
      <c r="S543" s="160"/>
      <c r="T543" s="160"/>
      <c r="U543" s="160"/>
      <c r="V543" s="160"/>
      <c r="W543" s="160"/>
      <c r="X543" s="160"/>
      <c r="Y543" s="151"/>
      <c r="Z543" s="151"/>
      <c r="AA543" s="151"/>
      <c r="AB543" s="151"/>
      <c r="AC543" s="151"/>
      <c r="AD543" s="151"/>
      <c r="AE543" s="151"/>
      <c r="AF543" s="151"/>
      <c r="AG543" s="151" t="s">
        <v>156</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58"/>
      <c r="B544" s="159"/>
      <c r="C544" s="187" t="s">
        <v>354</v>
      </c>
      <c r="D544" s="161"/>
      <c r="E544" s="162">
        <v>440</v>
      </c>
      <c r="F544" s="160"/>
      <c r="G544" s="160"/>
      <c r="H544" s="160"/>
      <c r="I544" s="160"/>
      <c r="J544" s="160"/>
      <c r="K544" s="160"/>
      <c r="L544" s="160"/>
      <c r="M544" s="160"/>
      <c r="N544" s="160"/>
      <c r="O544" s="160"/>
      <c r="P544" s="160"/>
      <c r="Q544" s="160"/>
      <c r="R544" s="160"/>
      <c r="S544" s="160"/>
      <c r="T544" s="160"/>
      <c r="U544" s="160"/>
      <c r="V544" s="160"/>
      <c r="W544" s="160"/>
      <c r="X544" s="160"/>
      <c r="Y544" s="151"/>
      <c r="Z544" s="151"/>
      <c r="AA544" s="151"/>
      <c r="AB544" s="151"/>
      <c r="AC544" s="151"/>
      <c r="AD544" s="151"/>
      <c r="AE544" s="151"/>
      <c r="AF544" s="151"/>
      <c r="AG544" s="151" t="s">
        <v>156</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58"/>
      <c r="B545" s="159"/>
      <c r="C545" s="187" t="s">
        <v>355</v>
      </c>
      <c r="D545" s="161"/>
      <c r="E545" s="162">
        <v>198</v>
      </c>
      <c r="F545" s="160"/>
      <c r="G545" s="160"/>
      <c r="H545" s="160"/>
      <c r="I545" s="160"/>
      <c r="J545" s="160"/>
      <c r="K545" s="160"/>
      <c r="L545" s="160"/>
      <c r="M545" s="160"/>
      <c r="N545" s="160"/>
      <c r="O545" s="160"/>
      <c r="P545" s="160"/>
      <c r="Q545" s="160"/>
      <c r="R545" s="160"/>
      <c r="S545" s="160"/>
      <c r="T545" s="160"/>
      <c r="U545" s="160"/>
      <c r="V545" s="160"/>
      <c r="W545" s="160"/>
      <c r="X545" s="160"/>
      <c r="Y545" s="151"/>
      <c r="Z545" s="151"/>
      <c r="AA545" s="151"/>
      <c r="AB545" s="151"/>
      <c r="AC545" s="151"/>
      <c r="AD545" s="151"/>
      <c r="AE545" s="151"/>
      <c r="AF545" s="151"/>
      <c r="AG545" s="151" t="s">
        <v>156</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outlineLevel="1" x14ac:dyDescent="0.2">
      <c r="A546" s="158"/>
      <c r="B546" s="159"/>
      <c r="C546" s="187" t="s">
        <v>356</v>
      </c>
      <c r="D546" s="161"/>
      <c r="E546" s="162">
        <v>1575</v>
      </c>
      <c r="F546" s="160"/>
      <c r="G546" s="160"/>
      <c r="H546" s="160"/>
      <c r="I546" s="160"/>
      <c r="J546" s="160"/>
      <c r="K546" s="160"/>
      <c r="L546" s="160"/>
      <c r="M546" s="160"/>
      <c r="N546" s="160"/>
      <c r="O546" s="160"/>
      <c r="P546" s="160"/>
      <c r="Q546" s="160"/>
      <c r="R546" s="160"/>
      <c r="S546" s="160"/>
      <c r="T546" s="160"/>
      <c r="U546" s="160"/>
      <c r="V546" s="160"/>
      <c r="W546" s="160"/>
      <c r="X546" s="160"/>
      <c r="Y546" s="151"/>
      <c r="Z546" s="151"/>
      <c r="AA546" s="151"/>
      <c r="AB546" s="151"/>
      <c r="AC546" s="151"/>
      <c r="AD546" s="151"/>
      <c r="AE546" s="151"/>
      <c r="AF546" s="151"/>
      <c r="AG546" s="151" t="s">
        <v>156</v>
      </c>
      <c r="AH546" s="151">
        <v>0</v>
      </c>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87" t="s">
        <v>357</v>
      </c>
      <c r="D547" s="161"/>
      <c r="E547" s="162">
        <v>318</v>
      </c>
      <c r="F547" s="160"/>
      <c r="G547" s="160"/>
      <c r="H547" s="160"/>
      <c r="I547" s="160"/>
      <c r="J547" s="160"/>
      <c r="K547" s="160"/>
      <c r="L547" s="160"/>
      <c r="M547" s="160"/>
      <c r="N547" s="160"/>
      <c r="O547" s="160"/>
      <c r="P547" s="160"/>
      <c r="Q547" s="160"/>
      <c r="R547" s="160"/>
      <c r="S547" s="160"/>
      <c r="T547" s="160"/>
      <c r="U547" s="160"/>
      <c r="V547" s="160"/>
      <c r="W547" s="160"/>
      <c r="X547" s="160"/>
      <c r="Y547" s="151"/>
      <c r="Z547" s="151"/>
      <c r="AA547" s="151"/>
      <c r="AB547" s="151"/>
      <c r="AC547" s="151"/>
      <c r="AD547" s="151"/>
      <c r="AE547" s="151"/>
      <c r="AF547" s="151"/>
      <c r="AG547" s="151" t="s">
        <v>156</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x14ac:dyDescent="0.2">
      <c r="A548" s="158"/>
      <c r="B548" s="159"/>
      <c r="C548" s="187" t="s">
        <v>358</v>
      </c>
      <c r="D548" s="161"/>
      <c r="E548" s="162">
        <v>450</v>
      </c>
      <c r="F548" s="160"/>
      <c r="G548" s="160"/>
      <c r="H548" s="160"/>
      <c r="I548" s="160"/>
      <c r="J548" s="160"/>
      <c r="K548" s="160"/>
      <c r="L548" s="160"/>
      <c r="M548" s="160"/>
      <c r="N548" s="160"/>
      <c r="O548" s="160"/>
      <c r="P548" s="160"/>
      <c r="Q548" s="160"/>
      <c r="R548" s="160"/>
      <c r="S548" s="160"/>
      <c r="T548" s="160"/>
      <c r="U548" s="160"/>
      <c r="V548" s="160"/>
      <c r="W548" s="160"/>
      <c r="X548" s="160"/>
      <c r="Y548" s="151"/>
      <c r="Z548" s="151"/>
      <c r="AA548" s="151"/>
      <c r="AB548" s="151"/>
      <c r="AC548" s="151"/>
      <c r="AD548" s="151"/>
      <c r="AE548" s="151"/>
      <c r="AF548" s="151"/>
      <c r="AG548" s="151" t="s">
        <v>156</v>
      </c>
      <c r="AH548" s="151">
        <v>0</v>
      </c>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c r="B549" s="159"/>
      <c r="C549" s="187" t="s">
        <v>359</v>
      </c>
      <c r="D549" s="161"/>
      <c r="E549" s="162">
        <v>180</v>
      </c>
      <c r="F549" s="160"/>
      <c r="G549" s="160"/>
      <c r="H549" s="160"/>
      <c r="I549" s="160"/>
      <c r="J549" s="160"/>
      <c r="K549" s="160"/>
      <c r="L549" s="160"/>
      <c r="M549" s="160"/>
      <c r="N549" s="160"/>
      <c r="O549" s="160"/>
      <c r="P549" s="160"/>
      <c r="Q549" s="160"/>
      <c r="R549" s="160"/>
      <c r="S549" s="160"/>
      <c r="T549" s="160"/>
      <c r="U549" s="160"/>
      <c r="V549" s="160"/>
      <c r="W549" s="160"/>
      <c r="X549" s="160"/>
      <c r="Y549" s="151"/>
      <c r="Z549" s="151"/>
      <c r="AA549" s="151"/>
      <c r="AB549" s="151"/>
      <c r="AC549" s="151"/>
      <c r="AD549" s="151"/>
      <c r="AE549" s="151"/>
      <c r="AF549" s="151"/>
      <c r="AG549" s="151" t="s">
        <v>156</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outlineLevel="1" x14ac:dyDescent="0.2">
      <c r="A550" s="158"/>
      <c r="B550" s="159"/>
      <c r="C550" s="187" t="s">
        <v>360</v>
      </c>
      <c r="D550" s="161"/>
      <c r="E550" s="162">
        <v>279</v>
      </c>
      <c r="F550" s="160"/>
      <c r="G550" s="160"/>
      <c r="H550" s="160"/>
      <c r="I550" s="160"/>
      <c r="J550" s="160"/>
      <c r="K550" s="160"/>
      <c r="L550" s="160"/>
      <c r="M550" s="160"/>
      <c r="N550" s="160"/>
      <c r="O550" s="160"/>
      <c r="P550" s="160"/>
      <c r="Q550" s="160"/>
      <c r="R550" s="160"/>
      <c r="S550" s="160"/>
      <c r="T550" s="160"/>
      <c r="U550" s="160"/>
      <c r="V550" s="160"/>
      <c r="W550" s="160"/>
      <c r="X550" s="160"/>
      <c r="Y550" s="151"/>
      <c r="Z550" s="151"/>
      <c r="AA550" s="151"/>
      <c r="AB550" s="151"/>
      <c r="AC550" s="151"/>
      <c r="AD550" s="151"/>
      <c r="AE550" s="151"/>
      <c r="AF550" s="151"/>
      <c r="AG550" s="151" t="s">
        <v>156</v>
      </c>
      <c r="AH550" s="151">
        <v>0</v>
      </c>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x14ac:dyDescent="0.2">
      <c r="A551" s="158"/>
      <c r="B551" s="159"/>
      <c r="C551" s="187" t="s">
        <v>361</v>
      </c>
      <c r="D551" s="161"/>
      <c r="E551" s="162">
        <v>416</v>
      </c>
      <c r="F551" s="160"/>
      <c r="G551" s="160"/>
      <c r="H551" s="160"/>
      <c r="I551" s="160"/>
      <c r="J551" s="160"/>
      <c r="K551" s="160"/>
      <c r="L551" s="160"/>
      <c r="M551" s="160"/>
      <c r="N551" s="160"/>
      <c r="O551" s="160"/>
      <c r="P551" s="160"/>
      <c r="Q551" s="160"/>
      <c r="R551" s="160"/>
      <c r="S551" s="160"/>
      <c r="T551" s="160"/>
      <c r="U551" s="160"/>
      <c r="V551" s="160"/>
      <c r="W551" s="160"/>
      <c r="X551" s="160"/>
      <c r="Y551" s="151"/>
      <c r="Z551" s="151"/>
      <c r="AA551" s="151"/>
      <c r="AB551" s="151"/>
      <c r="AC551" s="151"/>
      <c r="AD551" s="151"/>
      <c r="AE551" s="151"/>
      <c r="AF551" s="151"/>
      <c r="AG551" s="151" t="s">
        <v>156</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58"/>
      <c r="B552" s="159"/>
      <c r="C552" s="187" t="s">
        <v>362</v>
      </c>
      <c r="D552" s="161"/>
      <c r="E552" s="162">
        <v>950</v>
      </c>
      <c r="F552" s="160"/>
      <c r="G552" s="160"/>
      <c r="H552" s="160"/>
      <c r="I552" s="160"/>
      <c r="J552" s="160"/>
      <c r="K552" s="160"/>
      <c r="L552" s="160"/>
      <c r="M552" s="160"/>
      <c r="N552" s="160"/>
      <c r="O552" s="160"/>
      <c r="P552" s="160"/>
      <c r="Q552" s="160"/>
      <c r="R552" s="160"/>
      <c r="S552" s="160"/>
      <c r="T552" s="160"/>
      <c r="U552" s="160"/>
      <c r="V552" s="160"/>
      <c r="W552" s="160"/>
      <c r="X552" s="160"/>
      <c r="Y552" s="151"/>
      <c r="Z552" s="151"/>
      <c r="AA552" s="151"/>
      <c r="AB552" s="151"/>
      <c r="AC552" s="151"/>
      <c r="AD552" s="151"/>
      <c r="AE552" s="151"/>
      <c r="AF552" s="151"/>
      <c r="AG552" s="151" t="s">
        <v>156</v>
      </c>
      <c r="AH552" s="151">
        <v>0</v>
      </c>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87" t="s">
        <v>363</v>
      </c>
      <c r="D553" s="161"/>
      <c r="E553" s="162">
        <v>189</v>
      </c>
      <c r="F553" s="160"/>
      <c r="G553" s="160"/>
      <c r="H553" s="160"/>
      <c r="I553" s="160"/>
      <c r="J553" s="160"/>
      <c r="K553" s="160"/>
      <c r="L553" s="160"/>
      <c r="M553" s="160"/>
      <c r="N553" s="160"/>
      <c r="O553" s="160"/>
      <c r="P553" s="160"/>
      <c r="Q553" s="160"/>
      <c r="R553" s="160"/>
      <c r="S553" s="160"/>
      <c r="T553" s="160"/>
      <c r="U553" s="160"/>
      <c r="V553" s="160"/>
      <c r="W553" s="160"/>
      <c r="X553" s="160"/>
      <c r="Y553" s="151"/>
      <c r="Z553" s="151"/>
      <c r="AA553" s="151"/>
      <c r="AB553" s="151"/>
      <c r="AC553" s="151"/>
      <c r="AD553" s="151"/>
      <c r="AE553" s="151"/>
      <c r="AF553" s="151"/>
      <c r="AG553" s="151" t="s">
        <v>156</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ht="22.5" outlineLevel="1" x14ac:dyDescent="0.2">
      <c r="A554" s="170">
        <v>29</v>
      </c>
      <c r="B554" s="171" t="s">
        <v>364</v>
      </c>
      <c r="C554" s="186" t="s">
        <v>365</v>
      </c>
      <c r="D554" s="172" t="s">
        <v>150</v>
      </c>
      <c r="E554" s="173">
        <v>10776.5</v>
      </c>
      <c r="F554" s="174"/>
      <c r="G554" s="175">
        <f>ROUND(E554*F554,2)</f>
        <v>0</v>
      </c>
      <c r="H554" s="174"/>
      <c r="I554" s="175">
        <f>ROUND(E554*H554,2)</f>
        <v>0</v>
      </c>
      <c r="J554" s="174"/>
      <c r="K554" s="175">
        <f>ROUND(E554*J554,2)</f>
        <v>0</v>
      </c>
      <c r="L554" s="175">
        <v>21</v>
      </c>
      <c r="M554" s="175">
        <f>G554*(1+L554/100)</f>
        <v>0</v>
      </c>
      <c r="N554" s="175">
        <v>0</v>
      </c>
      <c r="O554" s="175">
        <f>ROUND(E554*N554,2)</f>
        <v>0</v>
      </c>
      <c r="P554" s="175">
        <v>0</v>
      </c>
      <c r="Q554" s="175">
        <f>ROUND(E554*P554,2)</f>
        <v>0</v>
      </c>
      <c r="R554" s="175"/>
      <c r="S554" s="175" t="s">
        <v>152</v>
      </c>
      <c r="T554" s="175" t="s">
        <v>152</v>
      </c>
      <c r="U554" s="175">
        <v>1.7999999999999999E-2</v>
      </c>
      <c r="V554" s="175">
        <f>ROUND(E554*U554,2)</f>
        <v>193.98</v>
      </c>
      <c r="W554" s="176"/>
      <c r="X554" s="160" t="s">
        <v>153</v>
      </c>
      <c r="Y554" s="151"/>
      <c r="Z554" s="151"/>
      <c r="AA554" s="151"/>
      <c r="AB554" s="151"/>
      <c r="AC554" s="151"/>
      <c r="AD554" s="151"/>
      <c r="AE554" s="151"/>
      <c r="AF554" s="151"/>
      <c r="AG554" s="151" t="s">
        <v>154</v>
      </c>
      <c r="AH554" s="151"/>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outlineLevel="1" x14ac:dyDescent="0.2">
      <c r="A555" s="158"/>
      <c r="B555" s="159"/>
      <c r="C555" s="187" t="s">
        <v>179</v>
      </c>
      <c r="D555" s="161"/>
      <c r="E555" s="162"/>
      <c r="F555" s="160"/>
      <c r="G555" s="160"/>
      <c r="H555" s="160"/>
      <c r="I555" s="160"/>
      <c r="J555" s="160"/>
      <c r="K555" s="160"/>
      <c r="L555" s="160"/>
      <c r="M555" s="160"/>
      <c r="N555" s="160"/>
      <c r="O555" s="160"/>
      <c r="P555" s="160"/>
      <c r="Q555" s="160"/>
      <c r="R555" s="160"/>
      <c r="S555" s="160"/>
      <c r="T555" s="160"/>
      <c r="U555" s="160"/>
      <c r="V555" s="160"/>
      <c r="W555" s="160"/>
      <c r="X555" s="160"/>
      <c r="Y555" s="151"/>
      <c r="Z555" s="151"/>
      <c r="AA555" s="151"/>
      <c r="AB555" s="151"/>
      <c r="AC555" s="151"/>
      <c r="AD555" s="151"/>
      <c r="AE555" s="151"/>
      <c r="AF555" s="151"/>
      <c r="AG555" s="151" t="s">
        <v>156</v>
      </c>
      <c r="AH555" s="151">
        <v>0</v>
      </c>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x14ac:dyDescent="0.2">
      <c r="A556" s="158"/>
      <c r="B556" s="159"/>
      <c r="C556" s="187" t="s">
        <v>366</v>
      </c>
      <c r="D556" s="161"/>
      <c r="E556" s="162">
        <v>1684</v>
      </c>
      <c r="F556" s="160"/>
      <c r="G556" s="160"/>
      <c r="H556" s="160"/>
      <c r="I556" s="160"/>
      <c r="J556" s="160"/>
      <c r="K556" s="160"/>
      <c r="L556" s="160"/>
      <c r="M556" s="160"/>
      <c r="N556" s="160"/>
      <c r="O556" s="160"/>
      <c r="P556" s="160"/>
      <c r="Q556" s="160"/>
      <c r="R556" s="160"/>
      <c r="S556" s="160"/>
      <c r="T556" s="160"/>
      <c r="U556" s="160"/>
      <c r="V556" s="160"/>
      <c r="W556" s="160"/>
      <c r="X556" s="160"/>
      <c r="Y556" s="151"/>
      <c r="Z556" s="151"/>
      <c r="AA556" s="151"/>
      <c r="AB556" s="151"/>
      <c r="AC556" s="151"/>
      <c r="AD556" s="151"/>
      <c r="AE556" s="151"/>
      <c r="AF556" s="151"/>
      <c r="AG556" s="151" t="s">
        <v>156</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87" t="s">
        <v>367</v>
      </c>
      <c r="D557" s="161"/>
      <c r="E557" s="162">
        <v>721</v>
      </c>
      <c r="F557" s="160"/>
      <c r="G557" s="160"/>
      <c r="H557" s="160"/>
      <c r="I557" s="160"/>
      <c r="J557" s="160"/>
      <c r="K557" s="160"/>
      <c r="L557" s="160"/>
      <c r="M557" s="160"/>
      <c r="N557" s="160"/>
      <c r="O557" s="160"/>
      <c r="P557" s="160"/>
      <c r="Q557" s="160"/>
      <c r="R557" s="160"/>
      <c r="S557" s="160"/>
      <c r="T557" s="160"/>
      <c r="U557" s="160"/>
      <c r="V557" s="160"/>
      <c r="W557" s="160"/>
      <c r="X557" s="160"/>
      <c r="Y557" s="151"/>
      <c r="Z557" s="151"/>
      <c r="AA557" s="151"/>
      <c r="AB557" s="151"/>
      <c r="AC557" s="151"/>
      <c r="AD557" s="151"/>
      <c r="AE557" s="151"/>
      <c r="AF557" s="151"/>
      <c r="AG557" s="151" t="s">
        <v>156</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58"/>
      <c r="B558" s="159"/>
      <c r="C558" s="187" t="s">
        <v>368</v>
      </c>
      <c r="D558" s="161"/>
      <c r="E558" s="162">
        <v>407</v>
      </c>
      <c r="F558" s="160"/>
      <c r="G558" s="160"/>
      <c r="H558" s="160"/>
      <c r="I558" s="160"/>
      <c r="J558" s="160"/>
      <c r="K558" s="160"/>
      <c r="L558" s="160"/>
      <c r="M558" s="160"/>
      <c r="N558" s="160"/>
      <c r="O558" s="160"/>
      <c r="P558" s="160"/>
      <c r="Q558" s="160"/>
      <c r="R558" s="160"/>
      <c r="S558" s="160"/>
      <c r="T558" s="160"/>
      <c r="U558" s="160"/>
      <c r="V558" s="160"/>
      <c r="W558" s="160"/>
      <c r="X558" s="160"/>
      <c r="Y558" s="151"/>
      <c r="Z558" s="151"/>
      <c r="AA558" s="151"/>
      <c r="AB558" s="151"/>
      <c r="AC558" s="151"/>
      <c r="AD558" s="151"/>
      <c r="AE558" s="151"/>
      <c r="AF558" s="151"/>
      <c r="AG558" s="151" t="s">
        <v>156</v>
      </c>
      <c r="AH558" s="151">
        <v>0</v>
      </c>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87" t="s">
        <v>369</v>
      </c>
      <c r="D559" s="161"/>
      <c r="E559" s="162">
        <v>928</v>
      </c>
      <c r="F559" s="160"/>
      <c r="G559" s="160"/>
      <c r="H559" s="160"/>
      <c r="I559" s="160"/>
      <c r="J559" s="160"/>
      <c r="K559" s="160"/>
      <c r="L559" s="160"/>
      <c r="M559" s="160"/>
      <c r="N559" s="160"/>
      <c r="O559" s="160"/>
      <c r="P559" s="160"/>
      <c r="Q559" s="160"/>
      <c r="R559" s="160"/>
      <c r="S559" s="160"/>
      <c r="T559" s="160"/>
      <c r="U559" s="160"/>
      <c r="V559" s="160"/>
      <c r="W559" s="160"/>
      <c r="X559" s="160"/>
      <c r="Y559" s="151"/>
      <c r="Z559" s="151"/>
      <c r="AA559" s="151"/>
      <c r="AB559" s="151"/>
      <c r="AC559" s="151"/>
      <c r="AD559" s="151"/>
      <c r="AE559" s="151"/>
      <c r="AF559" s="151"/>
      <c r="AG559" s="151" t="s">
        <v>156</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58"/>
      <c r="B560" s="159"/>
      <c r="C560" s="187" t="s">
        <v>370</v>
      </c>
      <c r="D560" s="161"/>
      <c r="E560" s="162">
        <v>185</v>
      </c>
      <c r="F560" s="160"/>
      <c r="G560" s="160"/>
      <c r="H560" s="160"/>
      <c r="I560" s="160"/>
      <c r="J560" s="160"/>
      <c r="K560" s="160"/>
      <c r="L560" s="160"/>
      <c r="M560" s="160"/>
      <c r="N560" s="160"/>
      <c r="O560" s="160"/>
      <c r="P560" s="160"/>
      <c r="Q560" s="160"/>
      <c r="R560" s="160"/>
      <c r="S560" s="160"/>
      <c r="T560" s="160"/>
      <c r="U560" s="160"/>
      <c r="V560" s="160"/>
      <c r="W560" s="160"/>
      <c r="X560" s="160"/>
      <c r="Y560" s="151"/>
      <c r="Z560" s="151"/>
      <c r="AA560" s="151"/>
      <c r="AB560" s="151"/>
      <c r="AC560" s="151"/>
      <c r="AD560" s="151"/>
      <c r="AE560" s="151"/>
      <c r="AF560" s="151"/>
      <c r="AG560" s="151" t="s">
        <v>156</v>
      </c>
      <c r="AH560" s="151">
        <v>0</v>
      </c>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87" t="s">
        <v>160</v>
      </c>
      <c r="D561" s="161"/>
      <c r="E561" s="162"/>
      <c r="F561" s="160"/>
      <c r="G561" s="160"/>
      <c r="H561" s="160"/>
      <c r="I561" s="160"/>
      <c r="J561" s="160"/>
      <c r="K561" s="160"/>
      <c r="L561" s="160"/>
      <c r="M561" s="160"/>
      <c r="N561" s="160"/>
      <c r="O561" s="160"/>
      <c r="P561" s="160"/>
      <c r="Q561" s="160"/>
      <c r="R561" s="160"/>
      <c r="S561" s="160"/>
      <c r="T561" s="160"/>
      <c r="U561" s="160"/>
      <c r="V561" s="160"/>
      <c r="W561" s="160"/>
      <c r="X561" s="160"/>
      <c r="Y561" s="151"/>
      <c r="Z561" s="151"/>
      <c r="AA561" s="151"/>
      <c r="AB561" s="151"/>
      <c r="AC561" s="151"/>
      <c r="AD561" s="151"/>
      <c r="AE561" s="151"/>
      <c r="AF561" s="151"/>
      <c r="AG561" s="151" t="s">
        <v>156</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58"/>
      <c r="B562" s="159"/>
      <c r="C562" s="187" t="s">
        <v>371</v>
      </c>
      <c r="D562" s="161"/>
      <c r="E562" s="162">
        <v>95</v>
      </c>
      <c r="F562" s="160"/>
      <c r="G562" s="160"/>
      <c r="H562" s="160"/>
      <c r="I562" s="160"/>
      <c r="J562" s="160"/>
      <c r="K562" s="160"/>
      <c r="L562" s="160"/>
      <c r="M562" s="160"/>
      <c r="N562" s="160"/>
      <c r="O562" s="160"/>
      <c r="P562" s="160"/>
      <c r="Q562" s="160"/>
      <c r="R562" s="160"/>
      <c r="S562" s="160"/>
      <c r="T562" s="160"/>
      <c r="U562" s="160"/>
      <c r="V562" s="160"/>
      <c r="W562" s="160"/>
      <c r="X562" s="160"/>
      <c r="Y562" s="151"/>
      <c r="Z562" s="151"/>
      <c r="AA562" s="151"/>
      <c r="AB562" s="151"/>
      <c r="AC562" s="151"/>
      <c r="AD562" s="151"/>
      <c r="AE562" s="151"/>
      <c r="AF562" s="151"/>
      <c r="AG562" s="151" t="s">
        <v>156</v>
      </c>
      <c r="AH562" s="151">
        <v>0</v>
      </c>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87" t="s">
        <v>160</v>
      </c>
      <c r="D563" s="161"/>
      <c r="E563" s="162"/>
      <c r="F563" s="160"/>
      <c r="G563" s="160"/>
      <c r="H563" s="160"/>
      <c r="I563" s="160"/>
      <c r="J563" s="160"/>
      <c r="K563" s="160"/>
      <c r="L563" s="160"/>
      <c r="M563" s="160"/>
      <c r="N563" s="160"/>
      <c r="O563" s="160"/>
      <c r="P563" s="160"/>
      <c r="Q563" s="160"/>
      <c r="R563" s="160"/>
      <c r="S563" s="160"/>
      <c r="T563" s="160"/>
      <c r="U563" s="160"/>
      <c r="V563" s="160"/>
      <c r="W563" s="160"/>
      <c r="X563" s="160"/>
      <c r="Y563" s="151"/>
      <c r="Z563" s="151"/>
      <c r="AA563" s="151"/>
      <c r="AB563" s="151"/>
      <c r="AC563" s="151"/>
      <c r="AD563" s="151"/>
      <c r="AE563" s="151"/>
      <c r="AF563" s="151"/>
      <c r="AG563" s="151" t="s">
        <v>156</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58"/>
      <c r="B564" s="159"/>
      <c r="C564" s="187" t="s">
        <v>186</v>
      </c>
      <c r="D564" s="161"/>
      <c r="E564" s="162"/>
      <c r="F564" s="160"/>
      <c r="G564" s="160"/>
      <c r="H564" s="160"/>
      <c r="I564" s="160"/>
      <c r="J564" s="160"/>
      <c r="K564" s="160"/>
      <c r="L564" s="160"/>
      <c r="M564" s="160"/>
      <c r="N564" s="160"/>
      <c r="O564" s="160"/>
      <c r="P564" s="160"/>
      <c r="Q564" s="160"/>
      <c r="R564" s="160"/>
      <c r="S564" s="160"/>
      <c r="T564" s="160"/>
      <c r="U564" s="160"/>
      <c r="V564" s="160"/>
      <c r="W564" s="160"/>
      <c r="X564" s="160"/>
      <c r="Y564" s="151"/>
      <c r="Z564" s="151"/>
      <c r="AA564" s="151"/>
      <c r="AB564" s="151"/>
      <c r="AC564" s="151"/>
      <c r="AD564" s="151"/>
      <c r="AE564" s="151"/>
      <c r="AF564" s="151"/>
      <c r="AG564" s="151" t="s">
        <v>156</v>
      </c>
      <c r="AH564" s="151">
        <v>0</v>
      </c>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x14ac:dyDescent="0.2">
      <c r="A565" s="158"/>
      <c r="B565" s="159"/>
      <c r="C565" s="187" t="s">
        <v>366</v>
      </c>
      <c r="D565" s="161"/>
      <c r="E565" s="162">
        <v>1684</v>
      </c>
      <c r="F565" s="160"/>
      <c r="G565" s="160"/>
      <c r="H565" s="160"/>
      <c r="I565" s="160"/>
      <c r="J565" s="160"/>
      <c r="K565" s="160"/>
      <c r="L565" s="160"/>
      <c r="M565" s="160"/>
      <c r="N565" s="160"/>
      <c r="O565" s="160"/>
      <c r="P565" s="160"/>
      <c r="Q565" s="160"/>
      <c r="R565" s="160"/>
      <c r="S565" s="160"/>
      <c r="T565" s="160"/>
      <c r="U565" s="160"/>
      <c r="V565" s="160"/>
      <c r="W565" s="160"/>
      <c r="X565" s="160"/>
      <c r="Y565" s="151"/>
      <c r="Z565" s="151"/>
      <c r="AA565" s="151"/>
      <c r="AB565" s="151"/>
      <c r="AC565" s="151"/>
      <c r="AD565" s="151"/>
      <c r="AE565" s="151"/>
      <c r="AF565" s="151"/>
      <c r="AG565" s="151" t="s">
        <v>156</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87" t="s">
        <v>367</v>
      </c>
      <c r="D566" s="161"/>
      <c r="E566" s="162">
        <v>721</v>
      </c>
      <c r="F566" s="160"/>
      <c r="G566" s="160"/>
      <c r="H566" s="160"/>
      <c r="I566" s="160"/>
      <c r="J566" s="160"/>
      <c r="K566" s="160"/>
      <c r="L566" s="160"/>
      <c r="M566" s="160"/>
      <c r="N566" s="160"/>
      <c r="O566" s="160"/>
      <c r="P566" s="160"/>
      <c r="Q566" s="160"/>
      <c r="R566" s="160"/>
      <c r="S566" s="160"/>
      <c r="T566" s="160"/>
      <c r="U566" s="160"/>
      <c r="V566" s="160"/>
      <c r="W566" s="160"/>
      <c r="X566" s="160"/>
      <c r="Y566" s="151"/>
      <c r="Z566" s="151"/>
      <c r="AA566" s="151"/>
      <c r="AB566" s="151"/>
      <c r="AC566" s="151"/>
      <c r="AD566" s="151"/>
      <c r="AE566" s="151"/>
      <c r="AF566" s="151"/>
      <c r="AG566" s="151" t="s">
        <v>156</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58"/>
      <c r="B567" s="159"/>
      <c r="C567" s="187" t="s">
        <v>368</v>
      </c>
      <c r="D567" s="161"/>
      <c r="E567" s="162">
        <v>407</v>
      </c>
      <c r="F567" s="160"/>
      <c r="G567" s="160"/>
      <c r="H567" s="160"/>
      <c r="I567" s="160"/>
      <c r="J567" s="160"/>
      <c r="K567" s="160"/>
      <c r="L567" s="160"/>
      <c r="M567" s="160"/>
      <c r="N567" s="160"/>
      <c r="O567" s="160"/>
      <c r="P567" s="160"/>
      <c r="Q567" s="160"/>
      <c r="R567" s="160"/>
      <c r="S567" s="160"/>
      <c r="T567" s="160"/>
      <c r="U567" s="160"/>
      <c r="V567" s="160"/>
      <c r="W567" s="160"/>
      <c r="X567" s="160"/>
      <c r="Y567" s="151"/>
      <c r="Z567" s="151"/>
      <c r="AA567" s="151"/>
      <c r="AB567" s="151"/>
      <c r="AC567" s="151"/>
      <c r="AD567" s="151"/>
      <c r="AE567" s="151"/>
      <c r="AF567" s="151"/>
      <c r="AG567" s="151" t="s">
        <v>156</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x14ac:dyDescent="0.2">
      <c r="A568" s="158"/>
      <c r="B568" s="159"/>
      <c r="C568" s="187" t="s">
        <v>369</v>
      </c>
      <c r="D568" s="161"/>
      <c r="E568" s="162">
        <v>928</v>
      </c>
      <c r="F568" s="160"/>
      <c r="G568" s="160"/>
      <c r="H568" s="160"/>
      <c r="I568" s="160"/>
      <c r="J568" s="160"/>
      <c r="K568" s="160"/>
      <c r="L568" s="160"/>
      <c r="M568" s="160"/>
      <c r="N568" s="160"/>
      <c r="O568" s="160"/>
      <c r="P568" s="160"/>
      <c r="Q568" s="160"/>
      <c r="R568" s="160"/>
      <c r="S568" s="160"/>
      <c r="T568" s="160"/>
      <c r="U568" s="160"/>
      <c r="V568" s="160"/>
      <c r="W568" s="160"/>
      <c r="X568" s="160"/>
      <c r="Y568" s="151"/>
      <c r="Z568" s="151"/>
      <c r="AA568" s="151"/>
      <c r="AB568" s="151"/>
      <c r="AC568" s="151"/>
      <c r="AD568" s="151"/>
      <c r="AE568" s="151"/>
      <c r="AF568" s="151"/>
      <c r="AG568" s="151" t="s">
        <v>156</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x14ac:dyDescent="0.2">
      <c r="A569" s="158"/>
      <c r="B569" s="159"/>
      <c r="C569" s="187" t="s">
        <v>370</v>
      </c>
      <c r="D569" s="161"/>
      <c r="E569" s="162">
        <v>185</v>
      </c>
      <c r="F569" s="160"/>
      <c r="G569" s="160"/>
      <c r="H569" s="160"/>
      <c r="I569" s="160"/>
      <c r="J569" s="160"/>
      <c r="K569" s="160"/>
      <c r="L569" s="160"/>
      <c r="M569" s="160"/>
      <c r="N569" s="160"/>
      <c r="O569" s="160"/>
      <c r="P569" s="160"/>
      <c r="Q569" s="160"/>
      <c r="R569" s="160"/>
      <c r="S569" s="160"/>
      <c r="T569" s="160"/>
      <c r="U569" s="160"/>
      <c r="V569" s="160"/>
      <c r="W569" s="160"/>
      <c r="X569" s="160"/>
      <c r="Y569" s="151"/>
      <c r="Z569" s="151"/>
      <c r="AA569" s="151"/>
      <c r="AB569" s="151"/>
      <c r="AC569" s="151"/>
      <c r="AD569" s="151"/>
      <c r="AE569" s="151"/>
      <c r="AF569" s="151"/>
      <c r="AG569" s="151" t="s">
        <v>156</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58"/>
      <c r="B570" s="159"/>
      <c r="C570" s="187" t="s">
        <v>160</v>
      </c>
      <c r="D570" s="161"/>
      <c r="E570" s="162"/>
      <c r="F570" s="160"/>
      <c r="G570" s="160"/>
      <c r="H570" s="160"/>
      <c r="I570" s="160"/>
      <c r="J570" s="160"/>
      <c r="K570" s="160"/>
      <c r="L570" s="160"/>
      <c r="M570" s="160"/>
      <c r="N570" s="160"/>
      <c r="O570" s="160"/>
      <c r="P570" s="160"/>
      <c r="Q570" s="160"/>
      <c r="R570" s="160"/>
      <c r="S570" s="160"/>
      <c r="T570" s="160"/>
      <c r="U570" s="160"/>
      <c r="V570" s="160"/>
      <c r="W570" s="160"/>
      <c r="X570" s="160"/>
      <c r="Y570" s="151"/>
      <c r="Z570" s="151"/>
      <c r="AA570" s="151"/>
      <c r="AB570" s="151"/>
      <c r="AC570" s="151"/>
      <c r="AD570" s="151"/>
      <c r="AE570" s="151"/>
      <c r="AF570" s="151"/>
      <c r="AG570" s="151" t="s">
        <v>156</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58"/>
      <c r="B571" s="159"/>
      <c r="C571" s="187" t="s">
        <v>372</v>
      </c>
      <c r="D571" s="161"/>
      <c r="E571" s="162">
        <v>326</v>
      </c>
      <c r="F571" s="160"/>
      <c r="G571" s="160"/>
      <c r="H571" s="160"/>
      <c r="I571" s="160"/>
      <c r="J571" s="160"/>
      <c r="K571" s="160"/>
      <c r="L571" s="160"/>
      <c r="M571" s="160"/>
      <c r="N571" s="160"/>
      <c r="O571" s="160"/>
      <c r="P571" s="160"/>
      <c r="Q571" s="160"/>
      <c r="R571" s="160"/>
      <c r="S571" s="160"/>
      <c r="T571" s="160"/>
      <c r="U571" s="160"/>
      <c r="V571" s="160"/>
      <c r="W571" s="160"/>
      <c r="X571" s="160"/>
      <c r="Y571" s="151"/>
      <c r="Z571" s="151"/>
      <c r="AA571" s="151"/>
      <c r="AB571" s="151"/>
      <c r="AC571" s="151"/>
      <c r="AD571" s="151"/>
      <c r="AE571" s="151"/>
      <c r="AF571" s="151"/>
      <c r="AG571" s="151" t="s">
        <v>156</v>
      </c>
      <c r="AH571" s="151">
        <v>0</v>
      </c>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58"/>
      <c r="B572" s="159"/>
      <c r="C572" s="187" t="s">
        <v>160</v>
      </c>
      <c r="D572" s="161"/>
      <c r="E572" s="162"/>
      <c r="F572" s="160"/>
      <c r="G572" s="160"/>
      <c r="H572" s="160"/>
      <c r="I572" s="160"/>
      <c r="J572" s="160"/>
      <c r="K572" s="160"/>
      <c r="L572" s="160"/>
      <c r="M572" s="160"/>
      <c r="N572" s="160"/>
      <c r="O572" s="160"/>
      <c r="P572" s="160"/>
      <c r="Q572" s="160"/>
      <c r="R572" s="160"/>
      <c r="S572" s="160"/>
      <c r="T572" s="160"/>
      <c r="U572" s="160"/>
      <c r="V572" s="160"/>
      <c r="W572" s="160"/>
      <c r="X572" s="160"/>
      <c r="Y572" s="151"/>
      <c r="Z572" s="151"/>
      <c r="AA572" s="151"/>
      <c r="AB572" s="151"/>
      <c r="AC572" s="151"/>
      <c r="AD572" s="151"/>
      <c r="AE572" s="151"/>
      <c r="AF572" s="151"/>
      <c r="AG572" s="151" t="s">
        <v>156</v>
      </c>
      <c r="AH572" s="151">
        <v>0</v>
      </c>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c r="B573" s="159"/>
      <c r="C573" s="187" t="s">
        <v>193</v>
      </c>
      <c r="D573" s="161"/>
      <c r="E573" s="162"/>
      <c r="F573" s="160"/>
      <c r="G573" s="160"/>
      <c r="H573" s="160"/>
      <c r="I573" s="160"/>
      <c r="J573" s="160"/>
      <c r="K573" s="160"/>
      <c r="L573" s="160"/>
      <c r="M573" s="160"/>
      <c r="N573" s="160"/>
      <c r="O573" s="160"/>
      <c r="P573" s="160"/>
      <c r="Q573" s="160"/>
      <c r="R573" s="160"/>
      <c r="S573" s="160"/>
      <c r="T573" s="160"/>
      <c r="U573" s="160"/>
      <c r="V573" s="160"/>
      <c r="W573" s="160"/>
      <c r="X573" s="160"/>
      <c r="Y573" s="151"/>
      <c r="Z573" s="151"/>
      <c r="AA573" s="151"/>
      <c r="AB573" s="151"/>
      <c r="AC573" s="151"/>
      <c r="AD573" s="151"/>
      <c r="AE573" s="151"/>
      <c r="AF573" s="151"/>
      <c r="AG573" s="151" t="s">
        <v>156</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58"/>
      <c r="B574" s="159"/>
      <c r="C574" s="187" t="s">
        <v>373</v>
      </c>
      <c r="D574" s="161"/>
      <c r="E574" s="162">
        <v>56.9</v>
      </c>
      <c r="F574" s="160"/>
      <c r="G574" s="160"/>
      <c r="H574" s="160"/>
      <c r="I574" s="160"/>
      <c r="J574" s="160"/>
      <c r="K574" s="160"/>
      <c r="L574" s="160"/>
      <c r="M574" s="160"/>
      <c r="N574" s="160"/>
      <c r="O574" s="160"/>
      <c r="P574" s="160"/>
      <c r="Q574" s="160"/>
      <c r="R574" s="160"/>
      <c r="S574" s="160"/>
      <c r="T574" s="160"/>
      <c r="U574" s="160"/>
      <c r="V574" s="160"/>
      <c r="W574" s="160"/>
      <c r="X574" s="160"/>
      <c r="Y574" s="151"/>
      <c r="Z574" s="151"/>
      <c r="AA574" s="151"/>
      <c r="AB574" s="151"/>
      <c r="AC574" s="151"/>
      <c r="AD574" s="151"/>
      <c r="AE574" s="151"/>
      <c r="AF574" s="151"/>
      <c r="AG574" s="151" t="s">
        <v>156</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outlineLevel="1" x14ac:dyDescent="0.2">
      <c r="A575" s="158"/>
      <c r="B575" s="159"/>
      <c r="C575" s="187" t="s">
        <v>160</v>
      </c>
      <c r="D575" s="161"/>
      <c r="E575" s="162"/>
      <c r="F575" s="160"/>
      <c r="G575" s="160"/>
      <c r="H575" s="160"/>
      <c r="I575" s="160"/>
      <c r="J575" s="160"/>
      <c r="K575" s="160"/>
      <c r="L575" s="160"/>
      <c r="M575" s="160"/>
      <c r="N575" s="160"/>
      <c r="O575" s="160"/>
      <c r="P575" s="160"/>
      <c r="Q575" s="160"/>
      <c r="R575" s="160"/>
      <c r="S575" s="160"/>
      <c r="T575" s="160"/>
      <c r="U575" s="160"/>
      <c r="V575" s="160"/>
      <c r="W575" s="160"/>
      <c r="X575" s="160"/>
      <c r="Y575" s="151"/>
      <c r="Z575" s="151"/>
      <c r="AA575" s="151"/>
      <c r="AB575" s="151"/>
      <c r="AC575" s="151"/>
      <c r="AD575" s="151"/>
      <c r="AE575" s="151"/>
      <c r="AF575" s="151"/>
      <c r="AG575" s="151" t="s">
        <v>156</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x14ac:dyDescent="0.2">
      <c r="A576" s="158"/>
      <c r="B576" s="159"/>
      <c r="C576" s="187" t="s">
        <v>195</v>
      </c>
      <c r="D576" s="161"/>
      <c r="E576" s="162"/>
      <c r="F576" s="160"/>
      <c r="G576" s="160"/>
      <c r="H576" s="160"/>
      <c r="I576" s="160"/>
      <c r="J576" s="160"/>
      <c r="K576" s="160"/>
      <c r="L576" s="160"/>
      <c r="M576" s="160"/>
      <c r="N576" s="160"/>
      <c r="O576" s="160"/>
      <c r="P576" s="160"/>
      <c r="Q576" s="160"/>
      <c r="R576" s="160"/>
      <c r="S576" s="160"/>
      <c r="T576" s="160"/>
      <c r="U576" s="160"/>
      <c r="V576" s="160"/>
      <c r="W576" s="160"/>
      <c r="X576" s="160"/>
      <c r="Y576" s="151"/>
      <c r="Z576" s="151"/>
      <c r="AA576" s="151"/>
      <c r="AB576" s="151"/>
      <c r="AC576" s="151"/>
      <c r="AD576" s="151"/>
      <c r="AE576" s="151"/>
      <c r="AF576" s="151"/>
      <c r="AG576" s="151" t="s">
        <v>156</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87" t="s">
        <v>374</v>
      </c>
      <c r="D577" s="161"/>
      <c r="E577" s="162">
        <v>795</v>
      </c>
      <c r="F577" s="160"/>
      <c r="G577" s="160"/>
      <c r="H577" s="160"/>
      <c r="I577" s="160"/>
      <c r="J577" s="160"/>
      <c r="K577" s="160"/>
      <c r="L577" s="160"/>
      <c r="M577" s="160"/>
      <c r="N577" s="160"/>
      <c r="O577" s="160"/>
      <c r="P577" s="160"/>
      <c r="Q577" s="160"/>
      <c r="R577" s="160"/>
      <c r="S577" s="160"/>
      <c r="T577" s="160"/>
      <c r="U577" s="160"/>
      <c r="V577" s="160"/>
      <c r="W577" s="160"/>
      <c r="X577" s="160"/>
      <c r="Y577" s="151"/>
      <c r="Z577" s="151"/>
      <c r="AA577" s="151"/>
      <c r="AB577" s="151"/>
      <c r="AC577" s="151"/>
      <c r="AD577" s="151"/>
      <c r="AE577" s="151"/>
      <c r="AF577" s="151"/>
      <c r="AG577" s="151" t="s">
        <v>156</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outlineLevel="1" x14ac:dyDescent="0.2">
      <c r="A578" s="158"/>
      <c r="B578" s="159"/>
      <c r="C578" s="187" t="s">
        <v>160</v>
      </c>
      <c r="D578" s="161"/>
      <c r="E578" s="162"/>
      <c r="F578" s="160"/>
      <c r="G578" s="160"/>
      <c r="H578" s="160"/>
      <c r="I578" s="160"/>
      <c r="J578" s="160"/>
      <c r="K578" s="160"/>
      <c r="L578" s="160"/>
      <c r="M578" s="160"/>
      <c r="N578" s="160"/>
      <c r="O578" s="160"/>
      <c r="P578" s="160"/>
      <c r="Q578" s="160"/>
      <c r="R578" s="160"/>
      <c r="S578" s="160"/>
      <c r="T578" s="160"/>
      <c r="U578" s="160"/>
      <c r="V578" s="160"/>
      <c r="W578" s="160"/>
      <c r="X578" s="160"/>
      <c r="Y578" s="151"/>
      <c r="Z578" s="151"/>
      <c r="AA578" s="151"/>
      <c r="AB578" s="151"/>
      <c r="AC578" s="151"/>
      <c r="AD578" s="151"/>
      <c r="AE578" s="151"/>
      <c r="AF578" s="151"/>
      <c r="AG578" s="151" t="s">
        <v>156</v>
      </c>
      <c r="AH578" s="151">
        <v>0</v>
      </c>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outlineLevel="1" x14ac:dyDescent="0.2">
      <c r="A579" s="158"/>
      <c r="B579" s="159"/>
      <c r="C579" s="187" t="s">
        <v>197</v>
      </c>
      <c r="D579" s="161"/>
      <c r="E579" s="162"/>
      <c r="F579" s="160"/>
      <c r="G579" s="160"/>
      <c r="H579" s="160"/>
      <c r="I579" s="160"/>
      <c r="J579" s="160"/>
      <c r="K579" s="160"/>
      <c r="L579" s="160"/>
      <c r="M579" s="160"/>
      <c r="N579" s="160"/>
      <c r="O579" s="160"/>
      <c r="P579" s="160"/>
      <c r="Q579" s="160"/>
      <c r="R579" s="160"/>
      <c r="S579" s="160"/>
      <c r="T579" s="160"/>
      <c r="U579" s="160"/>
      <c r="V579" s="160"/>
      <c r="W579" s="160"/>
      <c r="X579" s="160"/>
      <c r="Y579" s="151"/>
      <c r="Z579" s="151"/>
      <c r="AA579" s="151"/>
      <c r="AB579" s="151"/>
      <c r="AC579" s="151"/>
      <c r="AD579" s="151"/>
      <c r="AE579" s="151"/>
      <c r="AF579" s="151"/>
      <c r="AG579" s="151" t="s">
        <v>156</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87" t="s">
        <v>375</v>
      </c>
      <c r="D580" s="161"/>
      <c r="E580" s="162">
        <v>1006</v>
      </c>
      <c r="F580" s="160"/>
      <c r="G580" s="160"/>
      <c r="H580" s="160"/>
      <c r="I580" s="160"/>
      <c r="J580" s="160"/>
      <c r="K580" s="160"/>
      <c r="L580" s="160"/>
      <c r="M580" s="160"/>
      <c r="N580" s="160"/>
      <c r="O580" s="160"/>
      <c r="P580" s="160"/>
      <c r="Q580" s="160"/>
      <c r="R580" s="160"/>
      <c r="S580" s="160"/>
      <c r="T580" s="160"/>
      <c r="U580" s="160"/>
      <c r="V580" s="160"/>
      <c r="W580" s="160"/>
      <c r="X580" s="160"/>
      <c r="Y580" s="151"/>
      <c r="Z580" s="151"/>
      <c r="AA580" s="151"/>
      <c r="AB580" s="151"/>
      <c r="AC580" s="151"/>
      <c r="AD580" s="151"/>
      <c r="AE580" s="151"/>
      <c r="AF580" s="151"/>
      <c r="AG580" s="151" t="s">
        <v>156</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x14ac:dyDescent="0.2">
      <c r="A581" s="158"/>
      <c r="B581" s="159"/>
      <c r="C581" s="187" t="s">
        <v>199</v>
      </c>
      <c r="D581" s="161"/>
      <c r="E581" s="162"/>
      <c r="F581" s="160"/>
      <c r="G581" s="160"/>
      <c r="H581" s="160"/>
      <c r="I581" s="160"/>
      <c r="J581" s="160"/>
      <c r="K581" s="160"/>
      <c r="L581" s="160"/>
      <c r="M581" s="160"/>
      <c r="N581" s="160"/>
      <c r="O581" s="160"/>
      <c r="P581" s="160"/>
      <c r="Q581" s="160"/>
      <c r="R581" s="160"/>
      <c r="S581" s="160"/>
      <c r="T581" s="160"/>
      <c r="U581" s="160"/>
      <c r="V581" s="160"/>
      <c r="W581" s="160"/>
      <c r="X581" s="160"/>
      <c r="Y581" s="151"/>
      <c r="Z581" s="151"/>
      <c r="AA581" s="151"/>
      <c r="AB581" s="151"/>
      <c r="AC581" s="151"/>
      <c r="AD581" s="151"/>
      <c r="AE581" s="151"/>
      <c r="AF581" s="151"/>
      <c r="AG581" s="151" t="s">
        <v>156</v>
      </c>
      <c r="AH581" s="151">
        <v>0</v>
      </c>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87" t="s">
        <v>376</v>
      </c>
      <c r="D582" s="161"/>
      <c r="E582" s="162">
        <v>165</v>
      </c>
      <c r="F582" s="160"/>
      <c r="G582" s="160"/>
      <c r="H582" s="160"/>
      <c r="I582" s="160"/>
      <c r="J582" s="160"/>
      <c r="K582" s="160"/>
      <c r="L582" s="160"/>
      <c r="M582" s="160"/>
      <c r="N582" s="160"/>
      <c r="O582" s="160"/>
      <c r="P582" s="160"/>
      <c r="Q582" s="160"/>
      <c r="R582" s="160"/>
      <c r="S582" s="160"/>
      <c r="T582" s="160"/>
      <c r="U582" s="160"/>
      <c r="V582" s="160"/>
      <c r="W582" s="160"/>
      <c r="X582" s="160"/>
      <c r="Y582" s="151"/>
      <c r="Z582" s="151"/>
      <c r="AA582" s="151"/>
      <c r="AB582" s="151"/>
      <c r="AC582" s="151"/>
      <c r="AD582" s="151"/>
      <c r="AE582" s="151"/>
      <c r="AF582" s="151"/>
      <c r="AG582" s="151" t="s">
        <v>156</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58"/>
      <c r="B583" s="159"/>
      <c r="C583" s="187" t="s">
        <v>201</v>
      </c>
      <c r="D583" s="161"/>
      <c r="E583" s="162"/>
      <c r="F583" s="160"/>
      <c r="G583" s="160"/>
      <c r="H583" s="160"/>
      <c r="I583" s="160"/>
      <c r="J583" s="160"/>
      <c r="K583" s="160"/>
      <c r="L583" s="160"/>
      <c r="M583" s="160"/>
      <c r="N583" s="160"/>
      <c r="O583" s="160"/>
      <c r="P583" s="160"/>
      <c r="Q583" s="160"/>
      <c r="R583" s="160"/>
      <c r="S583" s="160"/>
      <c r="T583" s="160"/>
      <c r="U583" s="160"/>
      <c r="V583" s="160"/>
      <c r="W583" s="160"/>
      <c r="X583" s="160"/>
      <c r="Y583" s="151"/>
      <c r="Z583" s="151"/>
      <c r="AA583" s="151"/>
      <c r="AB583" s="151"/>
      <c r="AC583" s="151"/>
      <c r="AD583" s="151"/>
      <c r="AE583" s="151"/>
      <c r="AF583" s="151"/>
      <c r="AG583" s="151" t="s">
        <v>156</v>
      </c>
      <c r="AH583" s="151">
        <v>0</v>
      </c>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87" t="s">
        <v>377</v>
      </c>
      <c r="D584" s="161"/>
      <c r="E584" s="162">
        <v>180</v>
      </c>
      <c r="F584" s="160"/>
      <c r="G584" s="160"/>
      <c r="H584" s="160"/>
      <c r="I584" s="160"/>
      <c r="J584" s="160"/>
      <c r="K584" s="160"/>
      <c r="L584" s="160"/>
      <c r="M584" s="160"/>
      <c r="N584" s="160"/>
      <c r="O584" s="160"/>
      <c r="P584" s="160"/>
      <c r="Q584" s="160"/>
      <c r="R584" s="160"/>
      <c r="S584" s="160"/>
      <c r="T584" s="160"/>
      <c r="U584" s="160"/>
      <c r="V584" s="160"/>
      <c r="W584" s="160"/>
      <c r="X584" s="160"/>
      <c r="Y584" s="151"/>
      <c r="Z584" s="151"/>
      <c r="AA584" s="151"/>
      <c r="AB584" s="151"/>
      <c r="AC584" s="151"/>
      <c r="AD584" s="151"/>
      <c r="AE584" s="151"/>
      <c r="AF584" s="151"/>
      <c r="AG584" s="151" t="s">
        <v>156</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58"/>
      <c r="B585" s="159"/>
      <c r="C585" s="187" t="s">
        <v>160</v>
      </c>
      <c r="D585" s="161"/>
      <c r="E585" s="162"/>
      <c r="F585" s="160"/>
      <c r="G585" s="160"/>
      <c r="H585" s="160"/>
      <c r="I585" s="160"/>
      <c r="J585" s="160"/>
      <c r="K585" s="160"/>
      <c r="L585" s="160"/>
      <c r="M585" s="160"/>
      <c r="N585" s="160"/>
      <c r="O585" s="160"/>
      <c r="P585" s="160"/>
      <c r="Q585" s="160"/>
      <c r="R585" s="160"/>
      <c r="S585" s="160"/>
      <c r="T585" s="160"/>
      <c r="U585" s="160"/>
      <c r="V585" s="160"/>
      <c r="W585" s="160"/>
      <c r="X585" s="160"/>
      <c r="Y585" s="151"/>
      <c r="Z585" s="151"/>
      <c r="AA585" s="151"/>
      <c r="AB585" s="151"/>
      <c r="AC585" s="151"/>
      <c r="AD585" s="151"/>
      <c r="AE585" s="151"/>
      <c r="AF585" s="151"/>
      <c r="AG585" s="151" t="s">
        <v>156</v>
      </c>
      <c r="AH585" s="151">
        <v>0</v>
      </c>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ht="22.5" outlineLevel="1" x14ac:dyDescent="0.2">
      <c r="A586" s="158"/>
      <c r="B586" s="159"/>
      <c r="C586" s="187" t="s">
        <v>378</v>
      </c>
      <c r="D586" s="161"/>
      <c r="E586" s="162">
        <v>140.6</v>
      </c>
      <c r="F586" s="160"/>
      <c r="G586" s="160"/>
      <c r="H586" s="160"/>
      <c r="I586" s="160"/>
      <c r="J586" s="160"/>
      <c r="K586" s="160"/>
      <c r="L586" s="160"/>
      <c r="M586" s="160"/>
      <c r="N586" s="160"/>
      <c r="O586" s="160"/>
      <c r="P586" s="160"/>
      <c r="Q586" s="160"/>
      <c r="R586" s="160"/>
      <c r="S586" s="160"/>
      <c r="T586" s="160"/>
      <c r="U586" s="160"/>
      <c r="V586" s="160"/>
      <c r="W586" s="160"/>
      <c r="X586" s="160"/>
      <c r="Y586" s="151"/>
      <c r="Z586" s="151"/>
      <c r="AA586" s="151"/>
      <c r="AB586" s="151"/>
      <c r="AC586" s="151"/>
      <c r="AD586" s="151"/>
      <c r="AE586" s="151"/>
      <c r="AF586" s="151"/>
      <c r="AG586" s="151" t="s">
        <v>156</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58"/>
      <c r="B587" s="159"/>
      <c r="C587" s="187" t="s">
        <v>160</v>
      </c>
      <c r="D587" s="161"/>
      <c r="E587" s="162"/>
      <c r="F587" s="160"/>
      <c r="G587" s="160"/>
      <c r="H587" s="160"/>
      <c r="I587" s="160"/>
      <c r="J587" s="160"/>
      <c r="K587" s="160"/>
      <c r="L587" s="160"/>
      <c r="M587" s="160"/>
      <c r="N587" s="160"/>
      <c r="O587" s="160"/>
      <c r="P587" s="160"/>
      <c r="Q587" s="160"/>
      <c r="R587" s="160"/>
      <c r="S587" s="160"/>
      <c r="T587" s="160"/>
      <c r="U587" s="160"/>
      <c r="V587" s="160"/>
      <c r="W587" s="160"/>
      <c r="X587" s="160"/>
      <c r="Y587" s="151"/>
      <c r="Z587" s="151"/>
      <c r="AA587" s="151"/>
      <c r="AB587" s="151"/>
      <c r="AC587" s="151"/>
      <c r="AD587" s="151"/>
      <c r="AE587" s="151"/>
      <c r="AF587" s="151"/>
      <c r="AG587" s="151" t="s">
        <v>156</v>
      </c>
      <c r="AH587" s="151">
        <v>0</v>
      </c>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87" t="s">
        <v>159</v>
      </c>
      <c r="D588" s="161"/>
      <c r="E588" s="162">
        <v>72</v>
      </c>
      <c r="F588" s="160"/>
      <c r="G588" s="160"/>
      <c r="H588" s="160"/>
      <c r="I588" s="160"/>
      <c r="J588" s="160"/>
      <c r="K588" s="160"/>
      <c r="L588" s="160"/>
      <c r="M588" s="160"/>
      <c r="N588" s="160"/>
      <c r="O588" s="160"/>
      <c r="P588" s="160"/>
      <c r="Q588" s="160"/>
      <c r="R588" s="160"/>
      <c r="S588" s="160"/>
      <c r="T588" s="160"/>
      <c r="U588" s="160"/>
      <c r="V588" s="160"/>
      <c r="W588" s="160"/>
      <c r="X588" s="160"/>
      <c r="Y588" s="151"/>
      <c r="Z588" s="151"/>
      <c r="AA588" s="151"/>
      <c r="AB588" s="151"/>
      <c r="AC588" s="151"/>
      <c r="AD588" s="151"/>
      <c r="AE588" s="151"/>
      <c r="AF588" s="151"/>
      <c r="AG588" s="151" t="s">
        <v>156</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58"/>
      <c r="B589" s="159"/>
      <c r="C589" s="187" t="s">
        <v>160</v>
      </c>
      <c r="D589" s="161"/>
      <c r="E589" s="162"/>
      <c r="F589" s="160"/>
      <c r="G589" s="160"/>
      <c r="H589" s="160"/>
      <c r="I589" s="160"/>
      <c r="J589" s="160"/>
      <c r="K589" s="160"/>
      <c r="L589" s="160"/>
      <c r="M589" s="160"/>
      <c r="N589" s="160"/>
      <c r="O589" s="160"/>
      <c r="P589" s="160"/>
      <c r="Q589" s="160"/>
      <c r="R589" s="160"/>
      <c r="S589" s="160"/>
      <c r="T589" s="160"/>
      <c r="U589" s="160"/>
      <c r="V589" s="160"/>
      <c r="W589" s="160"/>
      <c r="X589" s="160"/>
      <c r="Y589" s="151"/>
      <c r="Z589" s="151"/>
      <c r="AA589" s="151"/>
      <c r="AB589" s="151"/>
      <c r="AC589" s="151"/>
      <c r="AD589" s="151"/>
      <c r="AE589" s="151"/>
      <c r="AF589" s="151"/>
      <c r="AG589" s="151" t="s">
        <v>156</v>
      </c>
      <c r="AH589" s="151">
        <v>0</v>
      </c>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outlineLevel="1" x14ac:dyDescent="0.2">
      <c r="A590" s="158"/>
      <c r="B590" s="159"/>
      <c r="C590" s="187" t="s">
        <v>161</v>
      </c>
      <c r="D590" s="161"/>
      <c r="E590" s="162"/>
      <c r="F590" s="160"/>
      <c r="G590" s="160"/>
      <c r="H590" s="160"/>
      <c r="I590" s="160"/>
      <c r="J590" s="160"/>
      <c r="K590" s="160"/>
      <c r="L590" s="160"/>
      <c r="M590" s="160"/>
      <c r="N590" s="160"/>
      <c r="O590" s="160"/>
      <c r="P590" s="160"/>
      <c r="Q590" s="160"/>
      <c r="R590" s="160"/>
      <c r="S590" s="160"/>
      <c r="T590" s="160"/>
      <c r="U590" s="160"/>
      <c r="V590" s="160"/>
      <c r="W590" s="160"/>
      <c r="X590" s="160"/>
      <c r="Y590" s="151"/>
      <c r="Z590" s="151"/>
      <c r="AA590" s="151"/>
      <c r="AB590" s="151"/>
      <c r="AC590" s="151"/>
      <c r="AD590" s="151"/>
      <c r="AE590" s="151"/>
      <c r="AF590" s="151"/>
      <c r="AG590" s="151" t="s">
        <v>156</v>
      </c>
      <c r="AH590" s="151">
        <v>0</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outlineLevel="1" x14ac:dyDescent="0.2">
      <c r="A591" s="158"/>
      <c r="B591" s="159"/>
      <c r="C591" s="187" t="s">
        <v>162</v>
      </c>
      <c r="D591" s="161"/>
      <c r="E591" s="162">
        <v>90</v>
      </c>
      <c r="F591" s="160"/>
      <c r="G591" s="160"/>
      <c r="H591" s="160"/>
      <c r="I591" s="160"/>
      <c r="J591" s="160"/>
      <c r="K591" s="160"/>
      <c r="L591" s="160"/>
      <c r="M591" s="160"/>
      <c r="N591" s="160"/>
      <c r="O591" s="160"/>
      <c r="P591" s="160"/>
      <c r="Q591" s="160"/>
      <c r="R591" s="160"/>
      <c r="S591" s="160"/>
      <c r="T591" s="160"/>
      <c r="U591" s="160"/>
      <c r="V591" s="160"/>
      <c r="W591" s="160"/>
      <c r="X591" s="160"/>
      <c r="Y591" s="151"/>
      <c r="Z591" s="151"/>
      <c r="AA591" s="151"/>
      <c r="AB591" s="151"/>
      <c r="AC591" s="151"/>
      <c r="AD591" s="151"/>
      <c r="AE591" s="151"/>
      <c r="AF591" s="151"/>
      <c r="AG591" s="151" t="s">
        <v>156</v>
      </c>
      <c r="AH591" s="151">
        <v>0</v>
      </c>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ht="22.5" outlineLevel="1" x14ac:dyDescent="0.2">
      <c r="A592" s="170">
        <v>30</v>
      </c>
      <c r="B592" s="171" t="s">
        <v>379</v>
      </c>
      <c r="C592" s="186" t="s">
        <v>380</v>
      </c>
      <c r="D592" s="172" t="s">
        <v>150</v>
      </c>
      <c r="E592" s="173">
        <v>1244</v>
      </c>
      <c r="F592" s="174"/>
      <c r="G592" s="175">
        <f>ROUND(E592*F592,2)</f>
        <v>0</v>
      </c>
      <c r="H592" s="174"/>
      <c r="I592" s="175">
        <f>ROUND(E592*H592,2)</f>
        <v>0</v>
      </c>
      <c r="J592" s="174"/>
      <c r="K592" s="175">
        <f>ROUND(E592*J592,2)</f>
        <v>0</v>
      </c>
      <c r="L592" s="175">
        <v>21</v>
      </c>
      <c r="M592" s="175">
        <f>G592*(1+L592/100)</f>
        <v>0</v>
      </c>
      <c r="N592" s="175">
        <v>0</v>
      </c>
      <c r="O592" s="175">
        <f>ROUND(E592*N592,2)</f>
        <v>0</v>
      </c>
      <c r="P592" s="175">
        <v>0</v>
      </c>
      <c r="Q592" s="175">
        <f>ROUND(E592*P592,2)</f>
        <v>0</v>
      </c>
      <c r="R592" s="175"/>
      <c r="S592" s="175" t="s">
        <v>152</v>
      </c>
      <c r="T592" s="175" t="s">
        <v>152</v>
      </c>
      <c r="U592" s="175">
        <v>1.9E-2</v>
      </c>
      <c r="V592" s="175">
        <f>ROUND(E592*U592,2)</f>
        <v>23.64</v>
      </c>
      <c r="W592" s="176"/>
      <c r="X592" s="160" t="s">
        <v>153</v>
      </c>
      <c r="Y592" s="151"/>
      <c r="Z592" s="151"/>
      <c r="AA592" s="151"/>
      <c r="AB592" s="151"/>
      <c r="AC592" s="151"/>
      <c r="AD592" s="151"/>
      <c r="AE592" s="151"/>
      <c r="AF592" s="151"/>
      <c r="AG592" s="151" t="s">
        <v>154</v>
      </c>
      <c r="AH592" s="151"/>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58"/>
      <c r="B593" s="159"/>
      <c r="C593" s="187" t="s">
        <v>381</v>
      </c>
      <c r="D593" s="161"/>
      <c r="E593" s="162">
        <v>1244</v>
      </c>
      <c r="F593" s="160"/>
      <c r="G593" s="160"/>
      <c r="H593" s="160"/>
      <c r="I593" s="160"/>
      <c r="J593" s="160"/>
      <c r="K593" s="160"/>
      <c r="L593" s="160"/>
      <c r="M593" s="160"/>
      <c r="N593" s="160"/>
      <c r="O593" s="160"/>
      <c r="P593" s="160"/>
      <c r="Q593" s="160"/>
      <c r="R593" s="160"/>
      <c r="S593" s="160"/>
      <c r="T593" s="160"/>
      <c r="U593" s="160"/>
      <c r="V593" s="160"/>
      <c r="W593" s="160"/>
      <c r="X593" s="160"/>
      <c r="Y593" s="151"/>
      <c r="Z593" s="151"/>
      <c r="AA593" s="151"/>
      <c r="AB593" s="151"/>
      <c r="AC593" s="151"/>
      <c r="AD593" s="151"/>
      <c r="AE593" s="151"/>
      <c r="AF593" s="151"/>
      <c r="AG593" s="151" t="s">
        <v>156</v>
      </c>
      <c r="AH593" s="151">
        <v>0</v>
      </c>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70">
        <v>31</v>
      </c>
      <c r="B594" s="171" t="s">
        <v>382</v>
      </c>
      <c r="C594" s="186" t="s">
        <v>383</v>
      </c>
      <c r="D594" s="172" t="s">
        <v>150</v>
      </c>
      <c r="E594" s="173">
        <v>6256</v>
      </c>
      <c r="F594" s="174"/>
      <c r="G594" s="175">
        <f>ROUND(E594*F594,2)</f>
        <v>0</v>
      </c>
      <c r="H594" s="174"/>
      <c r="I594" s="175">
        <f>ROUND(E594*H594,2)</f>
        <v>0</v>
      </c>
      <c r="J594" s="174"/>
      <c r="K594" s="175">
        <f>ROUND(E594*J594,2)</f>
        <v>0</v>
      </c>
      <c r="L594" s="175">
        <v>21</v>
      </c>
      <c r="M594" s="175">
        <f>G594*(1+L594/100)</f>
        <v>0</v>
      </c>
      <c r="N594" s="175">
        <v>0</v>
      </c>
      <c r="O594" s="175">
        <f>ROUND(E594*N594,2)</f>
        <v>0</v>
      </c>
      <c r="P594" s="175">
        <v>0</v>
      </c>
      <c r="Q594" s="175">
        <f>ROUND(E594*P594,2)</f>
        <v>0</v>
      </c>
      <c r="R594" s="175"/>
      <c r="S594" s="175" t="s">
        <v>152</v>
      </c>
      <c r="T594" s="175" t="s">
        <v>152</v>
      </c>
      <c r="U594" s="175">
        <v>2.8000000000000001E-2</v>
      </c>
      <c r="V594" s="175">
        <f>ROUND(E594*U594,2)</f>
        <v>175.17</v>
      </c>
      <c r="W594" s="176"/>
      <c r="X594" s="160" t="s">
        <v>153</v>
      </c>
      <c r="Y594" s="151"/>
      <c r="Z594" s="151"/>
      <c r="AA594" s="151"/>
      <c r="AB594" s="151"/>
      <c r="AC594" s="151"/>
      <c r="AD594" s="151"/>
      <c r="AE594" s="151"/>
      <c r="AF594" s="151"/>
      <c r="AG594" s="151" t="s">
        <v>154</v>
      </c>
      <c r="AH594" s="151"/>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x14ac:dyDescent="0.2">
      <c r="A595" s="158"/>
      <c r="B595" s="159"/>
      <c r="C595" s="187" t="s">
        <v>352</v>
      </c>
      <c r="D595" s="161"/>
      <c r="E595" s="162">
        <v>1053</v>
      </c>
      <c r="F595" s="160"/>
      <c r="G595" s="160"/>
      <c r="H595" s="160"/>
      <c r="I595" s="160"/>
      <c r="J595" s="160"/>
      <c r="K595" s="160"/>
      <c r="L595" s="160"/>
      <c r="M595" s="160"/>
      <c r="N595" s="160"/>
      <c r="O595" s="160"/>
      <c r="P595" s="160"/>
      <c r="Q595" s="160"/>
      <c r="R595" s="160"/>
      <c r="S595" s="160"/>
      <c r="T595" s="160"/>
      <c r="U595" s="160"/>
      <c r="V595" s="160"/>
      <c r="W595" s="160"/>
      <c r="X595" s="160"/>
      <c r="Y595" s="151"/>
      <c r="Z595" s="151"/>
      <c r="AA595" s="151"/>
      <c r="AB595" s="151"/>
      <c r="AC595" s="151"/>
      <c r="AD595" s="151"/>
      <c r="AE595" s="151"/>
      <c r="AF595" s="151"/>
      <c r="AG595" s="151" t="s">
        <v>156</v>
      </c>
      <c r="AH595" s="151">
        <v>0</v>
      </c>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58"/>
      <c r="B596" s="159"/>
      <c r="C596" s="187" t="s">
        <v>353</v>
      </c>
      <c r="D596" s="161"/>
      <c r="E596" s="162">
        <v>208</v>
      </c>
      <c r="F596" s="160"/>
      <c r="G596" s="160"/>
      <c r="H596" s="160"/>
      <c r="I596" s="160"/>
      <c r="J596" s="160"/>
      <c r="K596" s="160"/>
      <c r="L596" s="160"/>
      <c r="M596" s="160"/>
      <c r="N596" s="160"/>
      <c r="O596" s="160"/>
      <c r="P596" s="160"/>
      <c r="Q596" s="160"/>
      <c r="R596" s="160"/>
      <c r="S596" s="160"/>
      <c r="T596" s="160"/>
      <c r="U596" s="160"/>
      <c r="V596" s="160"/>
      <c r="W596" s="160"/>
      <c r="X596" s="160"/>
      <c r="Y596" s="151"/>
      <c r="Z596" s="151"/>
      <c r="AA596" s="151"/>
      <c r="AB596" s="151"/>
      <c r="AC596" s="151"/>
      <c r="AD596" s="151"/>
      <c r="AE596" s="151"/>
      <c r="AF596" s="151"/>
      <c r="AG596" s="151" t="s">
        <v>156</v>
      </c>
      <c r="AH596" s="151">
        <v>0</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58"/>
      <c r="B597" s="159"/>
      <c r="C597" s="187" t="s">
        <v>354</v>
      </c>
      <c r="D597" s="161"/>
      <c r="E597" s="162">
        <v>440</v>
      </c>
      <c r="F597" s="160"/>
      <c r="G597" s="160"/>
      <c r="H597" s="160"/>
      <c r="I597" s="160"/>
      <c r="J597" s="160"/>
      <c r="K597" s="160"/>
      <c r="L597" s="160"/>
      <c r="M597" s="160"/>
      <c r="N597" s="160"/>
      <c r="O597" s="160"/>
      <c r="P597" s="160"/>
      <c r="Q597" s="160"/>
      <c r="R597" s="160"/>
      <c r="S597" s="160"/>
      <c r="T597" s="160"/>
      <c r="U597" s="160"/>
      <c r="V597" s="160"/>
      <c r="W597" s="160"/>
      <c r="X597" s="160"/>
      <c r="Y597" s="151"/>
      <c r="Z597" s="151"/>
      <c r="AA597" s="151"/>
      <c r="AB597" s="151"/>
      <c r="AC597" s="151"/>
      <c r="AD597" s="151"/>
      <c r="AE597" s="151"/>
      <c r="AF597" s="151"/>
      <c r="AG597" s="151" t="s">
        <v>156</v>
      </c>
      <c r="AH597" s="151">
        <v>0</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58"/>
      <c r="B598" s="159"/>
      <c r="C598" s="187" t="s">
        <v>355</v>
      </c>
      <c r="D598" s="161"/>
      <c r="E598" s="162">
        <v>198</v>
      </c>
      <c r="F598" s="160"/>
      <c r="G598" s="160"/>
      <c r="H598" s="160"/>
      <c r="I598" s="160"/>
      <c r="J598" s="160"/>
      <c r="K598" s="160"/>
      <c r="L598" s="160"/>
      <c r="M598" s="160"/>
      <c r="N598" s="160"/>
      <c r="O598" s="160"/>
      <c r="P598" s="160"/>
      <c r="Q598" s="160"/>
      <c r="R598" s="160"/>
      <c r="S598" s="160"/>
      <c r="T598" s="160"/>
      <c r="U598" s="160"/>
      <c r="V598" s="160"/>
      <c r="W598" s="160"/>
      <c r="X598" s="160"/>
      <c r="Y598" s="151"/>
      <c r="Z598" s="151"/>
      <c r="AA598" s="151"/>
      <c r="AB598" s="151"/>
      <c r="AC598" s="151"/>
      <c r="AD598" s="151"/>
      <c r="AE598" s="151"/>
      <c r="AF598" s="151"/>
      <c r="AG598" s="151" t="s">
        <v>156</v>
      </c>
      <c r="AH598" s="151">
        <v>0</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x14ac:dyDescent="0.2">
      <c r="A599" s="158"/>
      <c r="B599" s="159"/>
      <c r="C599" s="187" t="s">
        <v>356</v>
      </c>
      <c r="D599" s="161"/>
      <c r="E599" s="162">
        <v>1575</v>
      </c>
      <c r="F599" s="160"/>
      <c r="G599" s="160"/>
      <c r="H599" s="160"/>
      <c r="I599" s="160"/>
      <c r="J599" s="160"/>
      <c r="K599" s="160"/>
      <c r="L599" s="160"/>
      <c r="M599" s="160"/>
      <c r="N599" s="160"/>
      <c r="O599" s="160"/>
      <c r="P599" s="160"/>
      <c r="Q599" s="160"/>
      <c r="R599" s="160"/>
      <c r="S599" s="160"/>
      <c r="T599" s="160"/>
      <c r="U599" s="160"/>
      <c r="V599" s="160"/>
      <c r="W599" s="160"/>
      <c r="X599" s="160"/>
      <c r="Y599" s="151"/>
      <c r="Z599" s="151"/>
      <c r="AA599" s="151"/>
      <c r="AB599" s="151"/>
      <c r="AC599" s="151"/>
      <c r="AD599" s="151"/>
      <c r="AE599" s="151"/>
      <c r="AF599" s="151"/>
      <c r="AG599" s="151" t="s">
        <v>156</v>
      </c>
      <c r="AH599" s="151">
        <v>0</v>
      </c>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58"/>
      <c r="B600" s="159"/>
      <c r="C600" s="187" t="s">
        <v>357</v>
      </c>
      <c r="D600" s="161"/>
      <c r="E600" s="162">
        <v>318</v>
      </c>
      <c r="F600" s="160"/>
      <c r="G600" s="160"/>
      <c r="H600" s="160"/>
      <c r="I600" s="160"/>
      <c r="J600" s="160"/>
      <c r="K600" s="160"/>
      <c r="L600" s="160"/>
      <c r="M600" s="160"/>
      <c r="N600" s="160"/>
      <c r="O600" s="160"/>
      <c r="P600" s="160"/>
      <c r="Q600" s="160"/>
      <c r="R600" s="160"/>
      <c r="S600" s="160"/>
      <c r="T600" s="160"/>
      <c r="U600" s="160"/>
      <c r="V600" s="160"/>
      <c r="W600" s="160"/>
      <c r="X600" s="160"/>
      <c r="Y600" s="151"/>
      <c r="Z600" s="151"/>
      <c r="AA600" s="151"/>
      <c r="AB600" s="151"/>
      <c r="AC600" s="151"/>
      <c r="AD600" s="151"/>
      <c r="AE600" s="151"/>
      <c r="AF600" s="151"/>
      <c r="AG600" s="151" t="s">
        <v>156</v>
      </c>
      <c r="AH600" s="151">
        <v>0</v>
      </c>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outlineLevel="1" x14ac:dyDescent="0.2">
      <c r="A601" s="158"/>
      <c r="B601" s="159"/>
      <c r="C601" s="187" t="s">
        <v>358</v>
      </c>
      <c r="D601" s="161"/>
      <c r="E601" s="162">
        <v>450</v>
      </c>
      <c r="F601" s="160"/>
      <c r="G601" s="160"/>
      <c r="H601" s="160"/>
      <c r="I601" s="160"/>
      <c r="J601" s="160"/>
      <c r="K601" s="160"/>
      <c r="L601" s="160"/>
      <c r="M601" s="160"/>
      <c r="N601" s="160"/>
      <c r="O601" s="160"/>
      <c r="P601" s="160"/>
      <c r="Q601" s="160"/>
      <c r="R601" s="160"/>
      <c r="S601" s="160"/>
      <c r="T601" s="160"/>
      <c r="U601" s="160"/>
      <c r="V601" s="160"/>
      <c r="W601" s="160"/>
      <c r="X601" s="160"/>
      <c r="Y601" s="151"/>
      <c r="Z601" s="151"/>
      <c r="AA601" s="151"/>
      <c r="AB601" s="151"/>
      <c r="AC601" s="151"/>
      <c r="AD601" s="151"/>
      <c r="AE601" s="151"/>
      <c r="AF601" s="151"/>
      <c r="AG601" s="151" t="s">
        <v>156</v>
      </c>
      <c r="AH601" s="151">
        <v>0</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87" t="s">
        <v>359</v>
      </c>
      <c r="D602" s="161"/>
      <c r="E602" s="162">
        <v>180</v>
      </c>
      <c r="F602" s="160"/>
      <c r="G602" s="160"/>
      <c r="H602" s="160"/>
      <c r="I602" s="160"/>
      <c r="J602" s="160"/>
      <c r="K602" s="160"/>
      <c r="L602" s="160"/>
      <c r="M602" s="160"/>
      <c r="N602" s="160"/>
      <c r="O602" s="160"/>
      <c r="P602" s="160"/>
      <c r="Q602" s="160"/>
      <c r="R602" s="160"/>
      <c r="S602" s="160"/>
      <c r="T602" s="160"/>
      <c r="U602" s="160"/>
      <c r="V602" s="160"/>
      <c r="W602" s="160"/>
      <c r="X602" s="160"/>
      <c r="Y602" s="151"/>
      <c r="Z602" s="151"/>
      <c r="AA602" s="151"/>
      <c r="AB602" s="151"/>
      <c r="AC602" s="151"/>
      <c r="AD602" s="151"/>
      <c r="AE602" s="151"/>
      <c r="AF602" s="151"/>
      <c r="AG602" s="151" t="s">
        <v>156</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outlineLevel="1" x14ac:dyDescent="0.2">
      <c r="A603" s="158"/>
      <c r="B603" s="159"/>
      <c r="C603" s="187" t="s">
        <v>360</v>
      </c>
      <c r="D603" s="161"/>
      <c r="E603" s="162">
        <v>279</v>
      </c>
      <c r="F603" s="160"/>
      <c r="G603" s="160"/>
      <c r="H603" s="160"/>
      <c r="I603" s="160"/>
      <c r="J603" s="160"/>
      <c r="K603" s="160"/>
      <c r="L603" s="160"/>
      <c r="M603" s="160"/>
      <c r="N603" s="160"/>
      <c r="O603" s="160"/>
      <c r="P603" s="160"/>
      <c r="Q603" s="160"/>
      <c r="R603" s="160"/>
      <c r="S603" s="160"/>
      <c r="T603" s="160"/>
      <c r="U603" s="160"/>
      <c r="V603" s="160"/>
      <c r="W603" s="160"/>
      <c r="X603" s="160"/>
      <c r="Y603" s="151"/>
      <c r="Z603" s="151"/>
      <c r="AA603" s="151"/>
      <c r="AB603" s="151"/>
      <c r="AC603" s="151"/>
      <c r="AD603" s="151"/>
      <c r="AE603" s="151"/>
      <c r="AF603" s="151"/>
      <c r="AG603" s="151" t="s">
        <v>156</v>
      </c>
      <c r="AH603" s="151">
        <v>0</v>
      </c>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87" t="s">
        <v>361</v>
      </c>
      <c r="D604" s="161"/>
      <c r="E604" s="162">
        <v>416</v>
      </c>
      <c r="F604" s="160"/>
      <c r="G604" s="160"/>
      <c r="H604" s="160"/>
      <c r="I604" s="160"/>
      <c r="J604" s="160"/>
      <c r="K604" s="160"/>
      <c r="L604" s="160"/>
      <c r="M604" s="160"/>
      <c r="N604" s="160"/>
      <c r="O604" s="160"/>
      <c r="P604" s="160"/>
      <c r="Q604" s="160"/>
      <c r="R604" s="160"/>
      <c r="S604" s="160"/>
      <c r="T604" s="160"/>
      <c r="U604" s="160"/>
      <c r="V604" s="160"/>
      <c r="W604" s="160"/>
      <c r="X604" s="160"/>
      <c r="Y604" s="151"/>
      <c r="Z604" s="151"/>
      <c r="AA604" s="151"/>
      <c r="AB604" s="151"/>
      <c r="AC604" s="151"/>
      <c r="AD604" s="151"/>
      <c r="AE604" s="151"/>
      <c r="AF604" s="151"/>
      <c r="AG604" s="151" t="s">
        <v>156</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outlineLevel="1" x14ac:dyDescent="0.2">
      <c r="A605" s="158"/>
      <c r="B605" s="159"/>
      <c r="C605" s="187" t="s">
        <v>362</v>
      </c>
      <c r="D605" s="161"/>
      <c r="E605" s="162">
        <v>950</v>
      </c>
      <c r="F605" s="160"/>
      <c r="G605" s="160"/>
      <c r="H605" s="160"/>
      <c r="I605" s="160"/>
      <c r="J605" s="160"/>
      <c r="K605" s="160"/>
      <c r="L605" s="160"/>
      <c r="M605" s="160"/>
      <c r="N605" s="160"/>
      <c r="O605" s="160"/>
      <c r="P605" s="160"/>
      <c r="Q605" s="160"/>
      <c r="R605" s="160"/>
      <c r="S605" s="160"/>
      <c r="T605" s="160"/>
      <c r="U605" s="160"/>
      <c r="V605" s="160"/>
      <c r="W605" s="160"/>
      <c r="X605" s="160"/>
      <c r="Y605" s="151"/>
      <c r="Z605" s="151"/>
      <c r="AA605" s="151"/>
      <c r="AB605" s="151"/>
      <c r="AC605" s="151"/>
      <c r="AD605" s="151"/>
      <c r="AE605" s="151"/>
      <c r="AF605" s="151"/>
      <c r="AG605" s="151" t="s">
        <v>156</v>
      </c>
      <c r="AH605" s="151">
        <v>0</v>
      </c>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outlineLevel="1" x14ac:dyDescent="0.2">
      <c r="A606" s="158"/>
      <c r="B606" s="159"/>
      <c r="C606" s="187" t="s">
        <v>363</v>
      </c>
      <c r="D606" s="161"/>
      <c r="E606" s="162">
        <v>189</v>
      </c>
      <c r="F606" s="160"/>
      <c r="G606" s="160"/>
      <c r="H606" s="160"/>
      <c r="I606" s="160"/>
      <c r="J606" s="160"/>
      <c r="K606" s="160"/>
      <c r="L606" s="160"/>
      <c r="M606" s="160"/>
      <c r="N606" s="160"/>
      <c r="O606" s="160"/>
      <c r="P606" s="160"/>
      <c r="Q606" s="160"/>
      <c r="R606" s="160"/>
      <c r="S606" s="160"/>
      <c r="T606" s="160"/>
      <c r="U606" s="160"/>
      <c r="V606" s="160"/>
      <c r="W606" s="160"/>
      <c r="X606" s="160"/>
      <c r="Y606" s="151"/>
      <c r="Z606" s="151"/>
      <c r="AA606" s="151"/>
      <c r="AB606" s="151"/>
      <c r="AC606" s="151"/>
      <c r="AD606" s="151"/>
      <c r="AE606" s="151"/>
      <c r="AF606" s="151"/>
      <c r="AG606" s="151" t="s">
        <v>156</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outlineLevel="1" x14ac:dyDescent="0.2">
      <c r="A607" s="170">
        <v>32</v>
      </c>
      <c r="B607" s="171" t="s">
        <v>384</v>
      </c>
      <c r="C607" s="186" t="s">
        <v>385</v>
      </c>
      <c r="D607" s="172" t="s">
        <v>150</v>
      </c>
      <c r="E607" s="173">
        <v>1240</v>
      </c>
      <c r="F607" s="174"/>
      <c r="G607" s="175">
        <f>ROUND(E607*F607,2)</f>
        <v>0</v>
      </c>
      <c r="H607" s="174"/>
      <c r="I607" s="175">
        <f>ROUND(E607*H607,2)</f>
        <v>0</v>
      </c>
      <c r="J607" s="174"/>
      <c r="K607" s="175">
        <f>ROUND(E607*J607,2)</f>
        <v>0</v>
      </c>
      <c r="L607" s="175">
        <v>21</v>
      </c>
      <c r="M607" s="175">
        <f>G607*(1+L607/100)</f>
        <v>0</v>
      </c>
      <c r="N607" s="175">
        <v>0</v>
      </c>
      <c r="O607" s="175">
        <f>ROUND(E607*N607,2)</f>
        <v>0</v>
      </c>
      <c r="P607" s="175">
        <v>0</v>
      </c>
      <c r="Q607" s="175">
        <f>ROUND(E607*P607,2)</f>
        <v>0</v>
      </c>
      <c r="R607" s="175"/>
      <c r="S607" s="175" t="s">
        <v>152</v>
      </c>
      <c r="T607" s="175" t="s">
        <v>152</v>
      </c>
      <c r="U607" s="175">
        <v>0.107</v>
      </c>
      <c r="V607" s="175">
        <f>ROUND(E607*U607,2)</f>
        <v>132.68</v>
      </c>
      <c r="W607" s="176"/>
      <c r="X607" s="160" t="s">
        <v>153</v>
      </c>
      <c r="Y607" s="151"/>
      <c r="Z607" s="151"/>
      <c r="AA607" s="151"/>
      <c r="AB607" s="151"/>
      <c r="AC607" s="151"/>
      <c r="AD607" s="151"/>
      <c r="AE607" s="151"/>
      <c r="AF607" s="151"/>
      <c r="AG607" s="151" t="s">
        <v>154</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87" t="s">
        <v>386</v>
      </c>
      <c r="D608" s="161"/>
      <c r="E608" s="162">
        <v>1240</v>
      </c>
      <c r="F608" s="160"/>
      <c r="G608" s="160"/>
      <c r="H608" s="160"/>
      <c r="I608" s="160"/>
      <c r="J608" s="160"/>
      <c r="K608" s="160"/>
      <c r="L608" s="160"/>
      <c r="M608" s="160"/>
      <c r="N608" s="160"/>
      <c r="O608" s="160"/>
      <c r="P608" s="160"/>
      <c r="Q608" s="160"/>
      <c r="R608" s="160"/>
      <c r="S608" s="160"/>
      <c r="T608" s="160"/>
      <c r="U608" s="160"/>
      <c r="V608" s="160"/>
      <c r="W608" s="160"/>
      <c r="X608" s="160"/>
      <c r="Y608" s="151"/>
      <c r="Z608" s="151"/>
      <c r="AA608" s="151"/>
      <c r="AB608" s="151"/>
      <c r="AC608" s="151"/>
      <c r="AD608" s="151"/>
      <c r="AE608" s="151"/>
      <c r="AF608" s="151"/>
      <c r="AG608" s="151" t="s">
        <v>156</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ht="22.5" outlineLevel="1" x14ac:dyDescent="0.2">
      <c r="A609" s="170">
        <v>33</v>
      </c>
      <c r="B609" s="171" t="s">
        <v>387</v>
      </c>
      <c r="C609" s="186" t="s">
        <v>388</v>
      </c>
      <c r="D609" s="172" t="s">
        <v>389</v>
      </c>
      <c r="E609" s="173">
        <v>24</v>
      </c>
      <c r="F609" s="174"/>
      <c r="G609" s="175">
        <f>ROUND(E609*F609,2)</f>
        <v>0</v>
      </c>
      <c r="H609" s="174"/>
      <c r="I609" s="175">
        <f>ROUND(E609*H609,2)</f>
        <v>0</v>
      </c>
      <c r="J609" s="174"/>
      <c r="K609" s="175">
        <f>ROUND(E609*J609,2)</f>
        <v>0</v>
      </c>
      <c r="L609" s="175">
        <v>21</v>
      </c>
      <c r="M609" s="175">
        <f>G609*(1+L609/100)</f>
        <v>0</v>
      </c>
      <c r="N609" s="175">
        <v>0</v>
      </c>
      <c r="O609" s="175">
        <f>ROUND(E609*N609,2)</f>
        <v>0</v>
      </c>
      <c r="P609" s="175">
        <v>0</v>
      </c>
      <c r="Q609" s="175">
        <f>ROUND(E609*P609,2)</f>
        <v>0</v>
      </c>
      <c r="R609" s="175"/>
      <c r="S609" s="175" t="s">
        <v>390</v>
      </c>
      <c r="T609" s="175" t="s">
        <v>391</v>
      </c>
      <c r="U609" s="175">
        <v>0.6</v>
      </c>
      <c r="V609" s="175">
        <f>ROUND(E609*U609,2)</f>
        <v>14.4</v>
      </c>
      <c r="W609" s="176"/>
      <c r="X609" s="160" t="s">
        <v>153</v>
      </c>
      <c r="Y609" s="151"/>
      <c r="Z609" s="151"/>
      <c r="AA609" s="151"/>
      <c r="AB609" s="151"/>
      <c r="AC609" s="151"/>
      <c r="AD609" s="151"/>
      <c r="AE609" s="151"/>
      <c r="AF609" s="151"/>
      <c r="AG609" s="151" t="s">
        <v>154</v>
      </c>
      <c r="AH609" s="151"/>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x14ac:dyDescent="0.2">
      <c r="A610" s="158"/>
      <c r="B610" s="159"/>
      <c r="C610" s="187" t="s">
        <v>392</v>
      </c>
      <c r="D610" s="161"/>
      <c r="E610" s="162">
        <v>24</v>
      </c>
      <c r="F610" s="160"/>
      <c r="G610" s="160"/>
      <c r="H610" s="160"/>
      <c r="I610" s="160"/>
      <c r="J610" s="160"/>
      <c r="K610" s="160"/>
      <c r="L610" s="160"/>
      <c r="M610" s="160"/>
      <c r="N610" s="160"/>
      <c r="O610" s="160"/>
      <c r="P610" s="160"/>
      <c r="Q610" s="160"/>
      <c r="R610" s="160"/>
      <c r="S610" s="160"/>
      <c r="T610" s="160"/>
      <c r="U610" s="160"/>
      <c r="V610" s="160"/>
      <c r="W610" s="160"/>
      <c r="X610" s="160"/>
      <c r="Y610" s="151"/>
      <c r="Z610" s="151"/>
      <c r="AA610" s="151"/>
      <c r="AB610" s="151"/>
      <c r="AC610" s="151"/>
      <c r="AD610" s="151"/>
      <c r="AE610" s="151"/>
      <c r="AF610" s="151"/>
      <c r="AG610" s="151" t="s">
        <v>156</v>
      </c>
      <c r="AH610" s="151">
        <v>0</v>
      </c>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x14ac:dyDescent="0.2">
      <c r="A611" s="170">
        <v>34</v>
      </c>
      <c r="B611" s="171" t="s">
        <v>393</v>
      </c>
      <c r="C611" s="186" t="s">
        <v>394</v>
      </c>
      <c r="D611" s="172" t="s">
        <v>389</v>
      </c>
      <c r="E611" s="173">
        <v>10</v>
      </c>
      <c r="F611" s="174"/>
      <c r="G611" s="175">
        <f>ROUND(E611*F611,2)</f>
        <v>0</v>
      </c>
      <c r="H611" s="174"/>
      <c r="I611" s="175">
        <f>ROUND(E611*H611,2)</f>
        <v>0</v>
      </c>
      <c r="J611" s="174"/>
      <c r="K611" s="175">
        <f>ROUND(E611*J611,2)</f>
        <v>0</v>
      </c>
      <c r="L611" s="175">
        <v>21</v>
      </c>
      <c r="M611" s="175">
        <f>G611*(1+L611/100)</f>
        <v>0</v>
      </c>
      <c r="N611" s="175">
        <v>0</v>
      </c>
      <c r="O611" s="175">
        <f>ROUND(E611*N611,2)</f>
        <v>0</v>
      </c>
      <c r="P611" s="175">
        <v>0</v>
      </c>
      <c r="Q611" s="175">
        <f>ROUND(E611*P611,2)</f>
        <v>0</v>
      </c>
      <c r="R611" s="175"/>
      <c r="S611" s="175" t="s">
        <v>390</v>
      </c>
      <c r="T611" s="175" t="s">
        <v>391</v>
      </c>
      <c r="U611" s="175">
        <v>0</v>
      </c>
      <c r="V611" s="175">
        <f>ROUND(E611*U611,2)</f>
        <v>0</v>
      </c>
      <c r="W611" s="176"/>
      <c r="X611" s="160" t="s">
        <v>153</v>
      </c>
      <c r="Y611" s="151"/>
      <c r="Z611" s="151"/>
      <c r="AA611" s="151"/>
      <c r="AB611" s="151"/>
      <c r="AC611" s="151"/>
      <c r="AD611" s="151"/>
      <c r="AE611" s="151"/>
      <c r="AF611" s="151"/>
      <c r="AG611" s="151" t="s">
        <v>154</v>
      </c>
      <c r="AH611" s="151"/>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87" t="s">
        <v>395</v>
      </c>
      <c r="D612" s="161"/>
      <c r="E612" s="162">
        <v>10</v>
      </c>
      <c r="F612" s="160"/>
      <c r="G612" s="160"/>
      <c r="H612" s="160"/>
      <c r="I612" s="160"/>
      <c r="J612" s="160"/>
      <c r="K612" s="160"/>
      <c r="L612" s="160"/>
      <c r="M612" s="160"/>
      <c r="N612" s="160"/>
      <c r="O612" s="160"/>
      <c r="P612" s="160"/>
      <c r="Q612" s="160"/>
      <c r="R612" s="160"/>
      <c r="S612" s="160"/>
      <c r="T612" s="160"/>
      <c r="U612" s="160"/>
      <c r="V612" s="160"/>
      <c r="W612" s="160"/>
      <c r="X612" s="160"/>
      <c r="Y612" s="151"/>
      <c r="Z612" s="151"/>
      <c r="AA612" s="151"/>
      <c r="AB612" s="151"/>
      <c r="AC612" s="151"/>
      <c r="AD612" s="151"/>
      <c r="AE612" s="151"/>
      <c r="AF612" s="151"/>
      <c r="AG612" s="151" t="s">
        <v>156</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70">
        <v>35</v>
      </c>
      <c r="B613" s="171" t="s">
        <v>396</v>
      </c>
      <c r="C613" s="186" t="s">
        <v>397</v>
      </c>
      <c r="D613" s="172" t="s">
        <v>398</v>
      </c>
      <c r="E613" s="173">
        <f>SUM(E614)</f>
        <v>3545.0920007999998</v>
      </c>
      <c r="F613" s="174"/>
      <c r="G613" s="175">
        <f>ROUND(E613*F613,2)</f>
        <v>0</v>
      </c>
      <c r="H613" s="174"/>
      <c r="I613" s="175">
        <f>ROUND(E613*H613,2)</f>
        <v>0</v>
      </c>
      <c r="J613" s="174"/>
      <c r="K613" s="175">
        <f>ROUND(E613*J613,2)</f>
        <v>0</v>
      </c>
      <c r="L613" s="175">
        <v>21</v>
      </c>
      <c r="M613" s="175">
        <f>G613*(1+L613/100)</f>
        <v>0</v>
      </c>
      <c r="N613" s="175">
        <v>0</v>
      </c>
      <c r="O613" s="175">
        <f>ROUND(E613*N613,2)</f>
        <v>0</v>
      </c>
      <c r="P613" s="175">
        <v>0</v>
      </c>
      <c r="Q613" s="175">
        <f>ROUND(E613*P613,2)</f>
        <v>0</v>
      </c>
      <c r="R613" s="175"/>
      <c r="S613" s="175" t="s">
        <v>390</v>
      </c>
      <c r="T613" s="175" t="s">
        <v>391</v>
      </c>
      <c r="U613" s="175">
        <v>0</v>
      </c>
      <c r="V613" s="175">
        <f>ROUND(E613*U613,2)</f>
        <v>0</v>
      </c>
      <c r="W613" s="176"/>
      <c r="X613" s="160" t="s">
        <v>153</v>
      </c>
      <c r="Y613" s="151"/>
      <c r="Z613" s="151"/>
      <c r="AA613" s="151"/>
      <c r="AB613" s="151"/>
      <c r="AC613" s="151"/>
      <c r="AD613" s="151"/>
      <c r="AE613" s="151"/>
      <c r="AF613" s="151"/>
      <c r="AG613" s="151" t="s">
        <v>154</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x14ac:dyDescent="0.2">
      <c r="A614" s="158"/>
      <c r="B614" s="159"/>
      <c r="C614" s="187" t="s">
        <v>399</v>
      </c>
      <c r="D614" s="161"/>
      <c r="E614" s="162">
        <f>PRODUCT(1949.9956,1.8,1.01)</f>
        <v>3545.0920007999998</v>
      </c>
      <c r="F614" s="160"/>
      <c r="G614" s="160"/>
      <c r="H614" s="160"/>
      <c r="I614" s="160"/>
      <c r="J614" s="160"/>
      <c r="K614" s="160"/>
      <c r="L614" s="160"/>
      <c r="M614" s="160"/>
      <c r="N614" s="160"/>
      <c r="O614" s="160"/>
      <c r="P614" s="160"/>
      <c r="Q614" s="160"/>
      <c r="R614" s="160"/>
      <c r="S614" s="160"/>
      <c r="T614" s="160"/>
      <c r="U614" s="160"/>
      <c r="V614" s="160"/>
      <c r="W614" s="160"/>
      <c r="X614" s="160"/>
      <c r="Y614" s="151"/>
      <c r="Z614" s="151"/>
      <c r="AA614" s="151"/>
      <c r="AB614" s="151"/>
      <c r="AC614" s="151"/>
      <c r="AD614" s="151"/>
      <c r="AE614" s="151"/>
      <c r="AF614" s="151"/>
      <c r="AG614" s="151" t="s">
        <v>156</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outlineLevel="1" x14ac:dyDescent="0.2">
      <c r="A615" s="170">
        <v>36</v>
      </c>
      <c r="B615" s="171" t="s">
        <v>400</v>
      </c>
      <c r="C615" s="186" t="s">
        <v>401</v>
      </c>
      <c r="D615" s="172" t="s">
        <v>402</v>
      </c>
      <c r="E615" s="173">
        <v>156.4</v>
      </c>
      <c r="F615" s="174"/>
      <c r="G615" s="175">
        <f>ROUND(E615*F615,2)</f>
        <v>0</v>
      </c>
      <c r="H615" s="174"/>
      <c r="I615" s="175">
        <f>ROUND(E615*H615,2)</f>
        <v>0</v>
      </c>
      <c r="J615" s="174"/>
      <c r="K615" s="175">
        <f>ROUND(E615*J615,2)</f>
        <v>0</v>
      </c>
      <c r="L615" s="175">
        <v>21</v>
      </c>
      <c r="M615" s="175">
        <f>G615*(1+L615/100)</f>
        <v>0</v>
      </c>
      <c r="N615" s="175">
        <v>1E-3</v>
      </c>
      <c r="O615" s="175">
        <f>ROUND(E615*N615,2)</f>
        <v>0.16</v>
      </c>
      <c r="P615" s="175">
        <v>0</v>
      </c>
      <c r="Q615" s="175">
        <f>ROUND(E615*P615,2)</f>
        <v>0</v>
      </c>
      <c r="R615" s="175" t="s">
        <v>403</v>
      </c>
      <c r="S615" s="175" t="s">
        <v>152</v>
      </c>
      <c r="T615" s="175" t="s">
        <v>152</v>
      </c>
      <c r="U615" s="175">
        <v>0</v>
      </c>
      <c r="V615" s="175">
        <f>ROUND(E615*U615,2)</f>
        <v>0</v>
      </c>
      <c r="W615" s="176"/>
      <c r="X615" s="160" t="s">
        <v>404</v>
      </c>
      <c r="Y615" s="151"/>
      <c r="Z615" s="151"/>
      <c r="AA615" s="151"/>
      <c r="AB615" s="151"/>
      <c r="AC615" s="151"/>
      <c r="AD615" s="151"/>
      <c r="AE615" s="151"/>
      <c r="AF615" s="151"/>
      <c r="AG615" s="151" t="s">
        <v>405</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x14ac:dyDescent="0.2">
      <c r="A616" s="158"/>
      <c r="B616" s="159"/>
      <c r="C616" s="187" t="s">
        <v>406</v>
      </c>
      <c r="D616" s="161"/>
      <c r="E616" s="162">
        <v>156.4</v>
      </c>
      <c r="F616" s="160"/>
      <c r="G616" s="160"/>
      <c r="H616" s="160"/>
      <c r="I616" s="160"/>
      <c r="J616" s="160"/>
      <c r="K616" s="160"/>
      <c r="L616" s="160"/>
      <c r="M616" s="160"/>
      <c r="N616" s="160"/>
      <c r="O616" s="160"/>
      <c r="P616" s="160"/>
      <c r="Q616" s="160"/>
      <c r="R616" s="160"/>
      <c r="S616" s="160"/>
      <c r="T616" s="160"/>
      <c r="U616" s="160"/>
      <c r="V616" s="160"/>
      <c r="W616" s="160"/>
      <c r="X616" s="160"/>
      <c r="Y616" s="151"/>
      <c r="Z616" s="151"/>
      <c r="AA616" s="151"/>
      <c r="AB616" s="151"/>
      <c r="AC616" s="151"/>
      <c r="AD616" s="151"/>
      <c r="AE616" s="151"/>
      <c r="AF616" s="151"/>
      <c r="AG616" s="151" t="s">
        <v>156</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x14ac:dyDescent="0.2">
      <c r="A617" s="164" t="s">
        <v>146</v>
      </c>
      <c r="B617" s="165" t="s">
        <v>87</v>
      </c>
      <c r="C617" s="185" t="s">
        <v>88</v>
      </c>
      <c r="D617" s="166"/>
      <c r="E617" s="167"/>
      <c r="F617" s="168"/>
      <c r="G617" s="168">
        <f>SUMIF(AG618:AG625,"&lt;&gt;NOR",G618:G625)</f>
        <v>0</v>
      </c>
      <c r="H617" s="168"/>
      <c r="I617" s="168">
        <f>SUM(I618:I625)</f>
        <v>0</v>
      </c>
      <c r="J617" s="168"/>
      <c r="K617" s="168">
        <f>SUM(K618:K625)</f>
        <v>0</v>
      </c>
      <c r="L617" s="168"/>
      <c r="M617" s="168">
        <f>SUM(M618:M625)</f>
        <v>0</v>
      </c>
      <c r="N617" s="168"/>
      <c r="O617" s="168">
        <f>SUM(O618:O625)</f>
        <v>0.32</v>
      </c>
      <c r="P617" s="168"/>
      <c r="Q617" s="168">
        <f>SUM(Q618:Q625)</f>
        <v>0</v>
      </c>
      <c r="R617" s="168"/>
      <c r="S617" s="168"/>
      <c r="T617" s="168"/>
      <c r="U617" s="168"/>
      <c r="V617" s="168">
        <f>SUM(V618:V625)</f>
        <v>0</v>
      </c>
      <c r="W617" s="169"/>
      <c r="X617" s="163"/>
      <c r="AG617" t="s">
        <v>147</v>
      </c>
    </row>
    <row r="618" spans="1:60" ht="22.5" outlineLevel="1" x14ac:dyDescent="0.2">
      <c r="A618" s="170">
        <v>37</v>
      </c>
      <c r="B618" s="171" t="s">
        <v>407</v>
      </c>
      <c r="C618" s="186" t="s">
        <v>408</v>
      </c>
      <c r="D618" s="172" t="s">
        <v>389</v>
      </c>
      <c r="E618" s="173">
        <v>1</v>
      </c>
      <c r="F618" s="174"/>
      <c r="G618" s="175">
        <f>ROUND(E618*F618,2)</f>
        <v>0</v>
      </c>
      <c r="H618" s="174"/>
      <c r="I618" s="175">
        <f>ROUND(E618*H618,2)</f>
        <v>0</v>
      </c>
      <c r="J618" s="174"/>
      <c r="K618" s="175">
        <f>ROUND(E618*J618,2)</f>
        <v>0</v>
      </c>
      <c r="L618" s="175">
        <v>21</v>
      </c>
      <c r="M618" s="175">
        <f>G618*(1+L618/100)</f>
        <v>0</v>
      </c>
      <c r="N618" s="175">
        <v>0.1</v>
      </c>
      <c r="O618" s="175">
        <f>ROUND(E618*N618,2)</f>
        <v>0.1</v>
      </c>
      <c r="P618" s="175">
        <v>0</v>
      </c>
      <c r="Q618" s="175">
        <f>ROUND(E618*P618,2)</f>
        <v>0</v>
      </c>
      <c r="R618" s="175"/>
      <c r="S618" s="175" t="s">
        <v>390</v>
      </c>
      <c r="T618" s="175" t="s">
        <v>391</v>
      </c>
      <c r="U618" s="175">
        <v>0</v>
      </c>
      <c r="V618" s="175">
        <f>ROUND(E618*U618,2)</f>
        <v>0</v>
      </c>
      <c r="W618" s="176"/>
      <c r="X618" s="160" t="s">
        <v>153</v>
      </c>
      <c r="Y618" s="151"/>
      <c r="Z618" s="151"/>
      <c r="AA618" s="151"/>
      <c r="AB618" s="151"/>
      <c r="AC618" s="151"/>
      <c r="AD618" s="151"/>
      <c r="AE618" s="151"/>
      <c r="AF618" s="151"/>
      <c r="AG618" s="151" t="s">
        <v>154</v>
      </c>
      <c r="AH618" s="151"/>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87" t="s">
        <v>85</v>
      </c>
      <c r="D619" s="161"/>
      <c r="E619" s="162">
        <v>1</v>
      </c>
      <c r="F619" s="160"/>
      <c r="G619" s="160"/>
      <c r="H619" s="160"/>
      <c r="I619" s="160"/>
      <c r="J619" s="160"/>
      <c r="K619" s="160"/>
      <c r="L619" s="160"/>
      <c r="M619" s="160"/>
      <c r="N619" s="160"/>
      <c r="O619" s="160"/>
      <c r="P619" s="160"/>
      <c r="Q619" s="160"/>
      <c r="R619" s="160"/>
      <c r="S619" s="160"/>
      <c r="T619" s="160"/>
      <c r="U619" s="160"/>
      <c r="V619" s="160"/>
      <c r="W619" s="160"/>
      <c r="X619" s="160"/>
      <c r="Y619" s="151"/>
      <c r="Z619" s="151"/>
      <c r="AA619" s="151"/>
      <c r="AB619" s="151"/>
      <c r="AC619" s="151"/>
      <c r="AD619" s="151"/>
      <c r="AE619" s="151"/>
      <c r="AF619" s="151"/>
      <c r="AG619" s="151" t="s">
        <v>156</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ht="22.5" outlineLevel="1" x14ac:dyDescent="0.2">
      <c r="A620" s="170">
        <v>38</v>
      </c>
      <c r="B620" s="171" t="s">
        <v>409</v>
      </c>
      <c r="C620" s="186" t="s">
        <v>410</v>
      </c>
      <c r="D620" s="172" t="s">
        <v>389</v>
      </c>
      <c r="E620" s="173">
        <v>1</v>
      </c>
      <c r="F620" s="174"/>
      <c r="G620" s="175">
        <f>ROUND(E620*F620,2)</f>
        <v>0</v>
      </c>
      <c r="H620" s="174"/>
      <c r="I620" s="175">
        <f>ROUND(E620*H620,2)</f>
        <v>0</v>
      </c>
      <c r="J620" s="174"/>
      <c r="K620" s="175">
        <f>ROUND(E620*J620,2)</f>
        <v>0</v>
      </c>
      <c r="L620" s="175">
        <v>21</v>
      </c>
      <c r="M620" s="175">
        <f>G620*(1+L620/100)</f>
        <v>0</v>
      </c>
      <c r="N620" s="175">
        <v>0.12</v>
      </c>
      <c r="O620" s="175">
        <f>ROUND(E620*N620,2)</f>
        <v>0.12</v>
      </c>
      <c r="P620" s="175">
        <v>0</v>
      </c>
      <c r="Q620" s="175">
        <f>ROUND(E620*P620,2)</f>
        <v>0</v>
      </c>
      <c r="R620" s="175"/>
      <c r="S620" s="175" t="s">
        <v>390</v>
      </c>
      <c r="T620" s="175" t="s">
        <v>391</v>
      </c>
      <c r="U620" s="175">
        <v>0</v>
      </c>
      <c r="V620" s="175">
        <f>ROUND(E620*U620,2)</f>
        <v>0</v>
      </c>
      <c r="W620" s="176"/>
      <c r="X620" s="160" t="s">
        <v>153</v>
      </c>
      <c r="Y620" s="151"/>
      <c r="Z620" s="151"/>
      <c r="AA620" s="151"/>
      <c r="AB620" s="151"/>
      <c r="AC620" s="151"/>
      <c r="AD620" s="151"/>
      <c r="AE620" s="151"/>
      <c r="AF620" s="151"/>
      <c r="AG620" s="151" t="s">
        <v>154</v>
      </c>
      <c r="AH620" s="151"/>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87" t="s">
        <v>85</v>
      </c>
      <c r="D621" s="161"/>
      <c r="E621" s="162">
        <v>1</v>
      </c>
      <c r="F621" s="160"/>
      <c r="G621" s="160"/>
      <c r="H621" s="160"/>
      <c r="I621" s="160"/>
      <c r="J621" s="160"/>
      <c r="K621" s="160"/>
      <c r="L621" s="160"/>
      <c r="M621" s="160"/>
      <c r="N621" s="160"/>
      <c r="O621" s="160"/>
      <c r="P621" s="160"/>
      <c r="Q621" s="160"/>
      <c r="R621" s="160"/>
      <c r="S621" s="160"/>
      <c r="T621" s="160"/>
      <c r="U621" s="160"/>
      <c r="V621" s="160"/>
      <c r="W621" s="160"/>
      <c r="X621" s="160"/>
      <c r="Y621" s="151"/>
      <c r="Z621" s="151"/>
      <c r="AA621" s="151"/>
      <c r="AB621" s="151"/>
      <c r="AC621" s="151"/>
      <c r="AD621" s="151"/>
      <c r="AE621" s="151"/>
      <c r="AF621" s="151"/>
      <c r="AG621" s="151" t="s">
        <v>156</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70">
        <v>39</v>
      </c>
      <c r="B622" s="171" t="s">
        <v>411</v>
      </c>
      <c r="C622" s="186" t="s">
        <v>412</v>
      </c>
      <c r="D622" s="172" t="s">
        <v>389</v>
      </c>
      <c r="E622" s="173">
        <v>1</v>
      </c>
      <c r="F622" s="174"/>
      <c r="G622" s="175">
        <f>ROUND(E622*F622,2)</f>
        <v>0</v>
      </c>
      <c r="H622" s="174"/>
      <c r="I622" s="175">
        <f>ROUND(E622*H622,2)</f>
        <v>0</v>
      </c>
      <c r="J622" s="174"/>
      <c r="K622" s="175">
        <f>ROUND(E622*J622,2)</f>
        <v>0</v>
      </c>
      <c r="L622" s="175">
        <v>21</v>
      </c>
      <c r="M622" s="175">
        <f>G622*(1+L622/100)</f>
        <v>0</v>
      </c>
      <c r="N622" s="175">
        <v>0.1</v>
      </c>
      <c r="O622" s="175">
        <f>ROUND(E622*N622,2)</f>
        <v>0.1</v>
      </c>
      <c r="P622" s="175">
        <v>0</v>
      </c>
      <c r="Q622" s="175">
        <f>ROUND(E622*P622,2)</f>
        <v>0</v>
      </c>
      <c r="R622" s="175"/>
      <c r="S622" s="175" t="s">
        <v>390</v>
      </c>
      <c r="T622" s="175" t="s">
        <v>391</v>
      </c>
      <c r="U622" s="175">
        <v>0</v>
      </c>
      <c r="V622" s="175">
        <f>ROUND(E622*U622,2)</f>
        <v>0</v>
      </c>
      <c r="W622" s="176"/>
      <c r="X622" s="160" t="s">
        <v>153</v>
      </c>
      <c r="Y622" s="151"/>
      <c r="Z622" s="151"/>
      <c r="AA622" s="151"/>
      <c r="AB622" s="151"/>
      <c r="AC622" s="151"/>
      <c r="AD622" s="151"/>
      <c r="AE622" s="151"/>
      <c r="AF622" s="151"/>
      <c r="AG622" s="151" t="s">
        <v>154</v>
      </c>
      <c r="AH622" s="151"/>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58"/>
      <c r="B623" s="159"/>
      <c r="C623" s="187" t="s">
        <v>85</v>
      </c>
      <c r="D623" s="161"/>
      <c r="E623" s="162">
        <v>1</v>
      </c>
      <c r="F623" s="160"/>
      <c r="G623" s="160"/>
      <c r="H623" s="160"/>
      <c r="I623" s="160"/>
      <c r="J623" s="160"/>
      <c r="K623" s="160"/>
      <c r="L623" s="160"/>
      <c r="M623" s="160"/>
      <c r="N623" s="160"/>
      <c r="O623" s="160"/>
      <c r="P623" s="160"/>
      <c r="Q623" s="160"/>
      <c r="R623" s="160"/>
      <c r="S623" s="160"/>
      <c r="T623" s="160"/>
      <c r="U623" s="160"/>
      <c r="V623" s="160"/>
      <c r="W623" s="160"/>
      <c r="X623" s="160"/>
      <c r="Y623" s="151"/>
      <c r="Z623" s="151"/>
      <c r="AA623" s="151"/>
      <c r="AB623" s="151"/>
      <c r="AC623" s="151"/>
      <c r="AD623" s="151"/>
      <c r="AE623" s="151"/>
      <c r="AF623" s="151"/>
      <c r="AG623" s="151" t="s">
        <v>156</v>
      </c>
      <c r="AH623" s="151">
        <v>0</v>
      </c>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ht="22.5" outlineLevel="1" x14ac:dyDescent="0.2">
      <c r="A624" s="170">
        <v>40</v>
      </c>
      <c r="B624" s="171" t="s">
        <v>413</v>
      </c>
      <c r="C624" s="186" t="s">
        <v>414</v>
      </c>
      <c r="D624" s="172" t="s">
        <v>389</v>
      </c>
      <c r="E624" s="173">
        <v>1</v>
      </c>
      <c r="F624" s="174"/>
      <c r="G624" s="175">
        <f>ROUND(E624*F624,2)</f>
        <v>0</v>
      </c>
      <c r="H624" s="174"/>
      <c r="I624" s="175">
        <f>ROUND(E624*H624,2)</f>
        <v>0</v>
      </c>
      <c r="J624" s="174"/>
      <c r="K624" s="175">
        <f>ROUND(E624*J624,2)</f>
        <v>0</v>
      </c>
      <c r="L624" s="175">
        <v>21</v>
      </c>
      <c r="M624" s="175">
        <f>G624*(1+L624/100)</f>
        <v>0</v>
      </c>
      <c r="N624" s="175">
        <v>0</v>
      </c>
      <c r="O624" s="175">
        <f>ROUND(E624*N624,2)</f>
        <v>0</v>
      </c>
      <c r="P624" s="175">
        <v>0</v>
      </c>
      <c r="Q624" s="175">
        <f>ROUND(E624*P624,2)</f>
        <v>0</v>
      </c>
      <c r="R624" s="175"/>
      <c r="S624" s="175" t="s">
        <v>390</v>
      </c>
      <c r="T624" s="175" t="s">
        <v>391</v>
      </c>
      <c r="U624" s="175">
        <v>0</v>
      </c>
      <c r="V624" s="175">
        <f>ROUND(E624*U624,2)</f>
        <v>0</v>
      </c>
      <c r="W624" s="176"/>
      <c r="X624" s="160" t="s">
        <v>153</v>
      </c>
      <c r="Y624" s="151"/>
      <c r="Z624" s="151"/>
      <c r="AA624" s="151"/>
      <c r="AB624" s="151"/>
      <c r="AC624" s="151"/>
      <c r="AD624" s="151"/>
      <c r="AE624" s="151"/>
      <c r="AF624" s="151"/>
      <c r="AG624" s="151" t="s">
        <v>154</v>
      </c>
      <c r="AH624" s="151"/>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x14ac:dyDescent="0.2">
      <c r="A625" s="158"/>
      <c r="B625" s="159"/>
      <c r="C625" s="187" t="s">
        <v>85</v>
      </c>
      <c r="D625" s="161"/>
      <c r="E625" s="162">
        <v>1</v>
      </c>
      <c r="F625" s="160"/>
      <c r="G625" s="160"/>
      <c r="H625" s="160"/>
      <c r="I625" s="160"/>
      <c r="J625" s="160"/>
      <c r="K625" s="160"/>
      <c r="L625" s="160"/>
      <c r="M625" s="160"/>
      <c r="N625" s="160"/>
      <c r="O625" s="160"/>
      <c r="P625" s="160"/>
      <c r="Q625" s="160"/>
      <c r="R625" s="160"/>
      <c r="S625" s="160"/>
      <c r="T625" s="160"/>
      <c r="U625" s="160"/>
      <c r="V625" s="160"/>
      <c r="W625" s="160"/>
      <c r="X625" s="160"/>
      <c r="Y625" s="151"/>
      <c r="Z625" s="151"/>
      <c r="AA625" s="151"/>
      <c r="AB625" s="151"/>
      <c r="AC625" s="151"/>
      <c r="AD625" s="151"/>
      <c r="AE625" s="151"/>
      <c r="AF625" s="151"/>
      <c r="AG625" s="151" t="s">
        <v>156</v>
      </c>
      <c r="AH625" s="151">
        <v>0</v>
      </c>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x14ac:dyDescent="0.2">
      <c r="A626" s="164" t="s">
        <v>146</v>
      </c>
      <c r="B626" s="165" t="s">
        <v>89</v>
      </c>
      <c r="C626" s="185" t="s">
        <v>90</v>
      </c>
      <c r="D626" s="166"/>
      <c r="E626" s="167"/>
      <c r="F626" s="168"/>
      <c r="G626" s="168">
        <f>SUMIF(AG627:AG634,"&lt;&gt;NOR",G627:G634)</f>
        <v>0</v>
      </c>
      <c r="H626" s="168"/>
      <c r="I626" s="168">
        <f>SUM(I627:I634)</f>
        <v>0</v>
      </c>
      <c r="J626" s="168"/>
      <c r="K626" s="168">
        <f>SUM(K627:K634)</f>
        <v>0</v>
      </c>
      <c r="L626" s="168"/>
      <c r="M626" s="168">
        <f>SUM(M627:M634)</f>
        <v>0</v>
      </c>
      <c r="N626" s="168"/>
      <c r="O626" s="168">
        <f>SUM(O627:O634)</f>
        <v>754.17</v>
      </c>
      <c r="P626" s="168"/>
      <c r="Q626" s="168">
        <f>SUM(Q627:Q634)</f>
        <v>0</v>
      </c>
      <c r="R626" s="168"/>
      <c r="S626" s="168"/>
      <c r="T626" s="168"/>
      <c r="U626" s="168"/>
      <c r="V626" s="168">
        <f>SUM(V627:V634)</f>
        <v>514.95000000000005</v>
      </c>
      <c r="W626" s="169"/>
      <c r="X626" s="163"/>
      <c r="AG626" t="s">
        <v>147</v>
      </c>
    </row>
    <row r="627" spans="1:60" outlineLevel="1" x14ac:dyDescent="0.2">
      <c r="A627" s="170">
        <v>41</v>
      </c>
      <c r="B627" s="171" t="s">
        <v>415</v>
      </c>
      <c r="C627" s="186" t="s">
        <v>416</v>
      </c>
      <c r="D627" s="172" t="s">
        <v>173</v>
      </c>
      <c r="E627" s="173">
        <v>238.8</v>
      </c>
      <c r="F627" s="174"/>
      <c r="G627" s="175">
        <f>ROUND(E627*F627,2)</f>
        <v>0</v>
      </c>
      <c r="H627" s="174"/>
      <c r="I627" s="175">
        <f>ROUND(E627*H627,2)</f>
        <v>0</v>
      </c>
      <c r="J627" s="174"/>
      <c r="K627" s="175">
        <f>ROUND(E627*J627,2)</f>
        <v>0</v>
      </c>
      <c r="L627" s="175">
        <v>21</v>
      </c>
      <c r="M627" s="175">
        <f>G627*(1+L627/100)</f>
        <v>0</v>
      </c>
      <c r="N627" s="175">
        <v>1.665</v>
      </c>
      <c r="O627" s="175">
        <f>ROUND(E627*N627,2)</f>
        <v>397.6</v>
      </c>
      <c r="P627" s="175">
        <v>0</v>
      </c>
      <c r="Q627" s="175">
        <f>ROUND(E627*P627,2)</f>
        <v>0</v>
      </c>
      <c r="R627" s="175"/>
      <c r="S627" s="175" t="s">
        <v>152</v>
      </c>
      <c r="T627" s="175" t="s">
        <v>152</v>
      </c>
      <c r="U627" s="175">
        <v>0.92</v>
      </c>
      <c r="V627" s="175">
        <f>ROUND(E627*U627,2)</f>
        <v>219.7</v>
      </c>
      <c r="W627" s="176"/>
      <c r="X627" s="160" t="s">
        <v>153</v>
      </c>
      <c r="Y627" s="151"/>
      <c r="Z627" s="151"/>
      <c r="AA627" s="151"/>
      <c r="AB627" s="151"/>
      <c r="AC627" s="151"/>
      <c r="AD627" s="151"/>
      <c r="AE627" s="151"/>
      <c r="AF627" s="151"/>
      <c r="AG627" s="151" t="s">
        <v>154</v>
      </c>
      <c r="AH627" s="151"/>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87" t="s">
        <v>417</v>
      </c>
      <c r="D628" s="161"/>
      <c r="E628" s="162">
        <v>238.8</v>
      </c>
      <c r="F628" s="160"/>
      <c r="G628" s="160"/>
      <c r="H628" s="160"/>
      <c r="I628" s="160"/>
      <c r="J628" s="160"/>
      <c r="K628" s="160"/>
      <c r="L628" s="160"/>
      <c r="M628" s="160"/>
      <c r="N628" s="160"/>
      <c r="O628" s="160"/>
      <c r="P628" s="160"/>
      <c r="Q628" s="160"/>
      <c r="R628" s="160"/>
      <c r="S628" s="160"/>
      <c r="T628" s="160"/>
      <c r="U628" s="160"/>
      <c r="V628" s="160"/>
      <c r="W628" s="160"/>
      <c r="X628" s="160"/>
      <c r="Y628" s="151"/>
      <c r="Z628" s="151"/>
      <c r="AA628" s="151"/>
      <c r="AB628" s="151"/>
      <c r="AC628" s="151"/>
      <c r="AD628" s="151"/>
      <c r="AE628" s="151"/>
      <c r="AF628" s="151"/>
      <c r="AG628" s="151" t="s">
        <v>156</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x14ac:dyDescent="0.2">
      <c r="A629" s="170">
        <v>42</v>
      </c>
      <c r="B629" s="171" t="s">
        <v>418</v>
      </c>
      <c r="C629" s="186" t="s">
        <v>419</v>
      </c>
      <c r="D629" s="172" t="s">
        <v>420</v>
      </c>
      <c r="E629" s="173">
        <v>1592</v>
      </c>
      <c r="F629" s="174"/>
      <c r="G629" s="175">
        <f>ROUND(E629*F629,2)</f>
        <v>0</v>
      </c>
      <c r="H629" s="174"/>
      <c r="I629" s="175">
        <f>ROUND(E629*H629,2)</f>
        <v>0</v>
      </c>
      <c r="J629" s="174"/>
      <c r="K629" s="175">
        <f>ROUND(E629*J629,2)</f>
        <v>0</v>
      </c>
      <c r="L629" s="175">
        <v>21</v>
      </c>
      <c r="M629" s="175">
        <f>G629*(1+L629/100)</f>
        <v>0</v>
      </c>
      <c r="N629" s="175">
        <v>0.22106999999999999</v>
      </c>
      <c r="O629" s="175">
        <f>ROUND(E629*N629,2)</f>
        <v>351.94</v>
      </c>
      <c r="P629" s="175">
        <v>0</v>
      </c>
      <c r="Q629" s="175">
        <f>ROUND(E629*P629,2)</f>
        <v>0</v>
      </c>
      <c r="R629" s="175"/>
      <c r="S629" s="175" t="s">
        <v>152</v>
      </c>
      <c r="T629" s="175" t="s">
        <v>152</v>
      </c>
      <c r="U629" s="175">
        <v>0.185</v>
      </c>
      <c r="V629" s="175">
        <f>ROUND(E629*U629,2)</f>
        <v>294.52</v>
      </c>
      <c r="W629" s="176"/>
      <c r="X629" s="160" t="s">
        <v>153</v>
      </c>
      <c r="Y629" s="151"/>
      <c r="Z629" s="151"/>
      <c r="AA629" s="151"/>
      <c r="AB629" s="151"/>
      <c r="AC629" s="151"/>
      <c r="AD629" s="151"/>
      <c r="AE629" s="151"/>
      <c r="AF629" s="151"/>
      <c r="AG629" s="151" t="s">
        <v>154</v>
      </c>
      <c r="AH629" s="151"/>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87" t="s">
        <v>421</v>
      </c>
      <c r="D630" s="161"/>
      <c r="E630" s="162">
        <v>1592</v>
      </c>
      <c r="F630" s="160"/>
      <c r="G630" s="160"/>
      <c r="H630" s="160"/>
      <c r="I630" s="160"/>
      <c r="J630" s="160"/>
      <c r="K630" s="160"/>
      <c r="L630" s="160"/>
      <c r="M630" s="160"/>
      <c r="N630" s="160"/>
      <c r="O630" s="160"/>
      <c r="P630" s="160"/>
      <c r="Q630" s="160"/>
      <c r="R630" s="160"/>
      <c r="S630" s="160"/>
      <c r="T630" s="160"/>
      <c r="U630" s="160"/>
      <c r="V630" s="160"/>
      <c r="W630" s="160"/>
      <c r="X630" s="160"/>
      <c r="Y630" s="151"/>
      <c r="Z630" s="151"/>
      <c r="AA630" s="151"/>
      <c r="AB630" s="151"/>
      <c r="AC630" s="151"/>
      <c r="AD630" s="151"/>
      <c r="AE630" s="151"/>
      <c r="AF630" s="151"/>
      <c r="AG630" s="151" t="s">
        <v>156</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70">
        <v>43</v>
      </c>
      <c r="B631" s="171" t="s">
        <v>422</v>
      </c>
      <c r="C631" s="186" t="s">
        <v>423</v>
      </c>
      <c r="D631" s="172" t="s">
        <v>173</v>
      </c>
      <c r="E631" s="173">
        <v>1.5260400000000001</v>
      </c>
      <c r="F631" s="174"/>
      <c r="G631" s="175">
        <f>ROUND(E631*F631,2)</f>
        <v>0</v>
      </c>
      <c r="H631" s="174"/>
      <c r="I631" s="175">
        <f>ROUND(E631*H631,2)</f>
        <v>0</v>
      </c>
      <c r="J631" s="174"/>
      <c r="K631" s="175">
        <f>ROUND(E631*J631,2)</f>
        <v>0</v>
      </c>
      <c r="L631" s="175">
        <v>21</v>
      </c>
      <c r="M631" s="175">
        <f>G631*(1+L631/100)</f>
        <v>0</v>
      </c>
      <c r="N631" s="175">
        <v>2.5249999999999999</v>
      </c>
      <c r="O631" s="175">
        <f>ROUND(E631*N631,2)</f>
        <v>3.85</v>
      </c>
      <c r="P631" s="175">
        <v>0</v>
      </c>
      <c r="Q631" s="175">
        <f>ROUND(E631*P631,2)</f>
        <v>0</v>
      </c>
      <c r="R631" s="175"/>
      <c r="S631" s="175" t="s">
        <v>152</v>
      </c>
      <c r="T631" s="175" t="s">
        <v>152</v>
      </c>
      <c r="U631" s="175">
        <v>0.47699999999999998</v>
      </c>
      <c r="V631" s="175">
        <f>ROUND(E631*U631,2)</f>
        <v>0.73</v>
      </c>
      <c r="W631" s="176"/>
      <c r="X631" s="160" t="s">
        <v>153</v>
      </c>
      <c r="Y631" s="151"/>
      <c r="Z631" s="151"/>
      <c r="AA631" s="151"/>
      <c r="AB631" s="151"/>
      <c r="AC631" s="151"/>
      <c r="AD631" s="151"/>
      <c r="AE631" s="151"/>
      <c r="AF631" s="151"/>
      <c r="AG631" s="151" t="s">
        <v>154</v>
      </c>
      <c r="AH631" s="151"/>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58"/>
      <c r="B632" s="159"/>
      <c r="C632" s="187" t="s">
        <v>424</v>
      </c>
      <c r="D632" s="161"/>
      <c r="E632" s="162">
        <v>1.5260400000000001</v>
      </c>
      <c r="F632" s="160"/>
      <c r="G632" s="160"/>
      <c r="H632" s="160"/>
      <c r="I632" s="160"/>
      <c r="J632" s="160"/>
      <c r="K632" s="160"/>
      <c r="L632" s="160"/>
      <c r="M632" s="160"/>
      <c r="N632" s="160"/>
      <c r="O632" s="160"/>
      <c r="P632" s="160"/>
      <c r="Q632" s="160"/>
      <c r="R632" s="160"/>
      <c r="S632" s="160"/>
      <c r="T632" s="160"/>
      <c r="U632" s="160"/>
      <c r="V632" s="160"/>
      <c r="W632" s="160"/>
      <c r="X632" s="160"/>
      <c r="Y632" s="151"/>
      <c r="Z632" s="151"/>
      <c r="AA632" s="151"/>
      <c r="AB632" s="151"/>
      <c r="AC632" s="151"/>
      <c r="AD632" s="151"/>
      <c r="AE632" s="151"/>
      <c r="AF632" s="151"/>
      <c r="AG632" s="151" t="s">
        <v>156</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70">
        <v>44</v>
      </c>
      <c r="B633" s="171" t="s">
        <v>425</v>
      </c>
      <c r="C633" s="186" t="s">
        <v>1323</v>
      </c>
      <c r="D633" s="172" t="s">
        <v>420</v>
      </c>
      <c r="E633" s="173">
        <v>1627.0239999999999</v>
      </c>
      <c r="F633" s="174"/>
      <c r="G633" s="175">
        <f>ROUND(E633*F633,2)</f>
        <v>0</v>
      </c>
      <c r="H633" s="174"/>
      <c r="I633" s="175">
        <f>ROUND(E633*H633,2)</f>
        <v>0</v>
      </c>
      <c r="J633" s="174"/>
      <c r="K633" s="175">
        <f>ROUND(E633*J633,2)</f>
        <v>0</v>
      </c>
      <c r="L633" s="175">
        <v>21</v>
      </c>
      <c r="M633" s="175">
        <f>G633*(1+L633/100)</f>
        <v>0</v>
      </c>
      <c r="N633" s="175">
        <v>4.8000000000000001E-4</v>
      </c>
      <c r="O633" s="175">
        <f>ROUND(E633*N633,2)</f>
        <v>0.78</v>
      </c>
      <c r="P633" s="175">
        <v>0</v>
      </c>
      <c r="Q633" s="175">
        <f>ROUND(E633*P633,2)</f>
        <v>0</v>
      </c>
      <c r="R633" s="175" t="s">
        <v>403</v>
      </c>
      <c r="S633" s="175" t="s">
        <v>152</v>
      </c>
      <c r="T633" s="175" t="s">
        <v>152</v>
      </c>
      <c r="U633" s="175">
        <v>0</v>
      </c>
      <c r="V633" s="175">
        <f>ROUND(E633*U633,2)</f>
        <v>0</v>
      </c>
      <c r="W633" s="176"/>
      <c r="X633" s="160" t="s">
        <v>404</v>
      </c>
      <c r="Y633" s="151"/>
      <c r="Z633" s="151"/>
      <c r="AA633" s="151"/>
      <c r="AB633" s="151"/>
      <c r="AC633" s="151"/>
      <c r="AD633" s="151"/>
      <c r="AE633" s="151"/>
      <c r="AF633" s="151"/>
      <c r="AG633" s="151" t="s">
        <v>405</v>
      </c>
      <c r="AH633" s="151"/>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58"/>
      <c r="B634" s="159"/>
      <c r="C634" s="187" t="s">
        <v>426</v>
      </c>
      <c r="D634" s="161"/>
      <c r="E634" s="162">
        <v>1627.0239999999999</v>
      </c>
      <c r="F634" s="160"/>
      <c r="G634" s="160"/>
      <c r="H634" s="160"/>
      <c r="I634" s="160"/>
      <c r="J634" s="160"/>
      <c r="K634" s="160"/>
      <c r="L634" s="160"/>
      <c r="M634" s="160"/>
      <c r="N634" s="160"/>
      <c r="O634" s="160"/>
      <c r="P634" s="160"/>
      <c r="Q634" s="160"/>
      <c r="R634" s="160"/>
      <c r="S634" s="160"/>
      <c r="T634" s="160"/>
      <c r="U634" s="160"/>
      <c r="V634" s="160"/>
      <c r="W634" s="160"/>
      <c r="X634" s="160"/>
      <c r="Y634" s="151"/>
      <c r="Z634" s="151"/>
      <c r="AA634" s="151"/>
      <c r="AB634" s="151"/>
      <c r="AC634" s="151"/>
      <c r="AD634" s="151"/>
      <c r="AE634" s="151"/>
      <c r="AF634" s="151"/>
      <c r="AG634" s="151" t="s">
        <v>156</v>
      </c>
      <c r="AH634" s="151">
        <v>0</v>
      </c>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x14ac:dyDescent="0.2">
      <c r="A635" s="164" t="s">
        <v>146</v>
      </c>
      <c r="B635" s="165" t="s">
        <v>91</v>
      </c>
      <c r="C635" s="185" t="s">
        <v>92</v>
      </c>
      <c r="D635" s="166"/>
      <c r="E635" s="167"/>
      <c r="F635" s="168"/>
      <c r="G635" s="168">
        <f>SUMIF(AG636:AG642,"&lt;&gt;NOR",G636:G642)</f>
        <v>0</v>
      </c>
      <c r="H635" s="168"/>
      <c r="I635" s="168">
        <f>SUM(I636:I642)</f>
        <v>0</v>
      </c>
      <c r="J635" s="168"/>
      <c r="K635" s="168">
        <f>SUM(K636:K642)</f>
        <v>0</v>
      </c>
      <c r="L635" s="168"/>
      <c r="M635" s="168">
        <f>SUM(M636:M642)</f>
        <v>0</v>
      </c>
      <c r="N635" s="168"/>
      <c r="O635" s="168">
        <f>SUM(O636:O642)</f>
        <v>18.37</v>
      </c>
      <c r="P635" s="168"/>
      <c r="Q635" s="168">
        <f>SUM(Q636:Q642)</f>
        <v>0</v>
      </c>
      <c r="R635" s="168"/>
      <c r="S635" s="168"/>
      <c r="T635" s="168"/>
      <c r="U635" s="168"/>
      <c r="V635" s="168">
        <f>SUM(V636:V642)</f>
        <v>69.95</v>
      </c>
      <c r="W635" s="169"/>
      <c r="X635" s="163"/>
      <c r="AG635" t="s">
        <v>147</v>
      </c>
    </row>
    <row r="636" spans="1:60" ht="22.5" outlineLevel="1" x14ac:dyDescent="0.2">
      <c r="A636" s="170">
        <v>45</v>
      </c>
      <c r="B636" s="171" t="s">
        <v>427</v>
      </c>
      <c r="C636" s="186" t="s">
        <v>428</v>
      </c>
      <c r="D636" s="172" t="s">
        <v>389</v>
      </c>
      <c r="E636" s="173">
        <v>24</v>
      </c>
      <c r="F636" s="174"/>
      <c r="G636" s="175">
        <f>ROUND(E636*F636,2)</f>
        <v>0</v>
      </c>
      <c r="H636" s="174"/>
      <c r="I636" s="175">
        <f>ROUND(E636*H636,2)</f>
        <v>0</v>
      </c>
      <c r="J636" s="174"/>
      <c r="K636" s="175">
        <f>ROUND(E636*J636,2)</f>
        <v>0</v>
      </c>
      <c r="L636" s="175">
        <v>21</v>
      </c>
      <c r="M636" s="175">
        <f>G636*(1+L636/100)</f>
        <v>0</v>
      </c>
      <c r="N636" s="175">
        <v>4.6800000000000001E-3</v>
      </c>
      <c r="O636" s="175">
        <f>ROUND(E636*N636,2)</f>
        <v>0.11</v>
      </c>
      <c r="P636" s="175">
        <v>0</v>
      </c>
      <c r="Q636" s="175">
        <f>ROUND(E636*P636,2)</f>
        <v>0</v>
      </c>
      <c r="R636" s="175"/>
      <c r="S636" s="175" t="s">
        <v>152</v>
      </c>
      <c r="T636" s="175" t="s">
        <v>152</v>
      </c>
      <c r="U636" s="175">
        <v>0.44</v>
      </c>
      <c r="V636" s="175">
        <f>ROUND(E636*U636,2)</f>
        <v>10.56</v>
      </c>
      <c r="W636" s="176"/>
      <c r="X636" s="160" t="s">
        <v>153</v>
      </c>
      <c r="Y636" s="151"/>
      <c r="Z636" s="151"/>
      <c r="AA636" s="151"/>
      <c r="AB636" s="151"/>
      <c r="AC636" s="151"/>
      <c r="AD636" s="151"/>
      <c r="AE636" s="151"/>
      <c r="AF636" s="151"/>
      <c r="AG636" s="151" t="s">
        <v>154</v>
      </c>
      <c r="AH636" s="151"/>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58"/>
      <c r="B637" s="159"/>
      <c r="C637" s="187" t="s">
        <v>392</v>
      </c>
      <c r="D637" s="161"/>
      <c r="E637" s="162">
        <v>24</v>
      </c>
      <c r="F637" s="160"/>
      <c r="G637" s="160"/>
      <c r="H637" s="160"/>
      <c r="I637" s="160"/>
      <c r="J637" s="160"/>
      <c r="K637" s="160"/>
      <c r="L637" s="160"/>
      <c r="M637" s="160"/>
      <c r="N637" s="160"/>
      <c r="O637" s="160"/>
      <c r="P637" s="160"/>
      <c r="Q637" s="160"/>
      <c r="R637" s="160"/>
      <c r="S637" s="160"/>
      <c r="T637" s="160"/>
      <c r="U637" s="160"/>
      <c r="V637" s="160"/>
      <c r="W637" s="160"/>
      <c r="X637" s="160"/>
      <c r="Y637" s="151"/>
      <c r="Z637" s="151"/>
      <c r="AA637" s="151"/>
      <c r="AB637" s="151"/>
      <c r="AC637" s="151"/>
      <c r="AD637" s="151"/>
      <c r="AE637" s="151"/>
      <c r="AF637" s="151"/>
      <c r="AG637" s="151" t="s">
        <v>156</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ht="33.75" outlineLevel="1" x14ac:dyDescent="0.2">
      <c r="A638" s="170">
        <v>46</v>
      </c>
      <c r="B638" s="171" t="s">
        <v>429</v>
      </c>
      <c r="C638" s="186" t="s">
        <v>430</v>
      </c>
      <c r="D638" s="172" t="s">
        <v>150</v>
      </c>
      <c r="E638" s="173">
        <v>25.6</v>
      </c>
      <c r="F638" s="174"/>
      <c r="G638" s="175">
        <f>ROUND(E638*F638,2)</f>
        <v>0</v>
      </c>
      <c r="H638" s="174"/>
      <c r="I638" s="175">
        <f>ROUND(E638*H638,2)</f>
        <v>0</v>
      </c>
      <c r="J638" s="174"/>
      <c r="K638" s="175">
        <f>ROUND(E638*J638,2)</f>
        <v>0</v>
      </c>
      <c r="L638" s="175">
        <v>21</v>
      </c>
      <c r="M638" s="175">
        <f>G638*(1+L638/100)</f>
        <v>0</v>
      </c>
      <c r="N638" s="175">
        <v>0.71067999999999998</v>
      </c>
      <c r="O638" s="175">
        <f>ROUND(E638*N638,2)</f>
        <v>18.190000000000001</v>
      </c>
      <c r="P638" s="175">
        <v>0</v>
      </c>
      <c r="Q638" s="175">
        <f>ROUND(E638*P638,2)</f>
        <v>0</v>
      </c>
      <c r="R638" s="175"/>
      <c r="S638" s="175" t="s">
        <v>390</v>
      </c>
      <c r="T638" s="175" t="s">
        <v>152</v>
      </c>
      <c r="U638" s="175">
        <v>2.3199999999999998</v>
      </c>
      <c r="V638" s="175">
        <f>ROUND(E638*U638,2)</f>
        <v>59.39</v>
      </c>
      <c r="W638" s="176"/>
      <c r="X638" s="160" t="s">
        <v>153</v>
      </c>
      <c r="Y638" s="151"/>
      <c r="Z638" s="151"/>
      <c r="AA638" s="151"/>
      <c r="AB638" s="151"/>
      <c r="AC638" s="151"/>
      <c r="AD638" s="151"/>
      <c r="AE638" s="151"/>
      <c r="AF638" s="151"/>
      <c r="AG638" s="151" t="s">
        <v>154</v>
      </c>
      <c r="AH638" s="151"/>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x14ac:dyDescent="0.2">
      <c r="A639" s="158"/>
      <c r="B639" s="159"/>
      <c r="C639" s="187" t="s">
        <v>431</v>
      </c>
      <c r="D639" s="161"/>
      <c r="E639" s="162"/>
      <c r="F639" s="160"/>
      <c r="G639" s="160"/>
      <c r="H639" s="160"/>
      <c r="I639" s="160"/>
      <c r="J639" s="160"/>
      <c r="K639" s="160"/>
      <c r="L639" s="160"/>
      <c r="M639" s="160"/>
      <c r="N639" s="160"/>
      <c r="O639" s="160"/>
      <c r="P639" s="160"/>
      <c r="Q639" s="160"/>
      <c r="R639" s="160"/>
      <c r="S639" s="160"/>
      <c r="T639" s="160"/>
      <c r="U639" s="160"/>
      <c r="V639" s="160"/>
      <c r="W639" s="160"/>
      <c r="X639" s="160"/>
      <c r="Y639" s="151"/>
      <c r="Z639" s="151"/>
      <c r="AA639" s="151"/>
      <c r="AB639" s="151"/>
      <c r="AC639" s="151"/>
      <c r="AD639" s="151"/>
      <c r="AE639" s="151"/>
      <c r="AF639" s="151"/>
      <c r="AG639" s="151" t="s">
        <v>156</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c r="B640" s="159"/>
      <c r="C640" s="187" t="s">
        <v>432</v>
      </c>
      <c r="D640" s="161"/>
      <c r="E640" s="162">
        <v>25.6</v>
      </c>
      <c r="F640" s="160"/>
      <c r="G640" s="160"/>
      <c r="H640" s="160"/>
      <c r="I640" s="160"/>
      <c r="J640" s="160"/>
      <c r="K640" s="160"/>
      <c r="L640" s="160"/>
      <c r="M640" s="160"/>
      <c r="N640" s="160"/>
      <c r="O640" s="160"/>
      <c r="P640" s="160"/>
      <c r="Q640" s="160"/>
      <c r="R640" s="160"/>
      <c r="S640" s="160"/>
      <c r="T640" s="160"/>
      <c r="U640" s="160"/>
      <c r="V640" s="160"/>
      <c r="W640" s="160"/>
      <c r="X640" s="160"/>
      <c r="Y640" s="151"/>
      <c r="Z640" s="151"/>
      <c r="AA640" s="151"/>
      <c r="AB640" s="151"/>
      <c r="AC640" s="151"/>
      <c r="AD640" s="151"/>
      <c r="AE640" s="151"/>
      <c r="AF640" s="151"/>
      <c r="AG640" s="151" t="s">
        <v>156</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70">
        <v>47</v>
      </c>
      <c r="B641" s="171" t="s">
        <v>433</v>
      </c>
      <c r="C641" s="186" t="s">
        <v>434</v>
      </c>
      <c r="D641" s="172" t="s">
        <v>389</v>
      </c>
      <c r="E641" s="173">
        <v>24</v>
      </c>
      <c r="F641" s="174"/>
      <c r="G641" s="175">
        <f>ROUND(E641*F641,2)</f>
        <v>0</v>
      </c>
      <c r="H641" s="174"/>
      <c r="I641" s="175">
        <f>ROUND(E641*H641,2)</f>
        <v>0</v>
      </c>
      <c r="J641" s="174"/>
      <c r="K641" s="175">
        <f>ROUND(E641*J641,2)</f>
        <v>0</v>
      </c>
      <c r="L641" s="175">
        <v>21</v>
      </c>
      <c r="M641" s="175">
        <f>G641*(1+L641/100)</f>
        <v>0</v>
      </c>
      <c r="N641" s="175">
        <v>2.8999999999999998E-3</v>
      </c>
      <c r="O641" s="175">
        <f>ROUND(E641*N641,2)</f>
        <v>7.0000000000000007E-2</v>
      </c>
      <c r="P641" s="175">
        <v>0</v>
      </c>
      <c r="Q641" s="175">
        <f>ROUND(E641*P641,2)</f>
        <v>0</v>
      </c>
      <c r="R641" s="175" t="s">
        <v>403</v>
      </c>
      <c r="S641" s="175" t="s">
        <v>152</v>
      </c>
      <c r="T641" s="175" t="s">
        <v>152</v>
      </c>
      <c r="U641" s="175">
        <v>0</v>
      </c>
      <c r="V641" s="175">
        <f>ROUND(E641*U641,2)</f>
        <v>0</v>
      </c>
      <c r="W641" s="176"/>
      <c r="X641" s="160" t="s">
        <v>404</v>
      </c>
      <c r="Y641" s="151"/>
      <c r="Z641" s="151"/>
      <c r="AA641" s="151"/>
      <c r="AB641" s="151"/>
      <c r="AC641" s="151"/>
      <c r="AD641" s="151"/>
      <c r="AE641" s="151"/>
      <c r="AF641" s="151"/>
      <c r="AG641" s="151" t="s">
        <v>405</v>
      </c>
      <c r="AH641" s="151"/>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x14ac:dyDescent="0.2">
      <c r="A642" s="158"/>
      <c r="B642" s="159"/>
      <c r="C642" s="187" t="s">
        <v>392</v>
      </c>
      <c r="D642" s="161"/>
      <c r="E642" s="162">
        <v>24</v>
      </c>
      <c r="F642" s="160"/>
      <c r="G642" s="160"/>
      <c r="H642" s="160"/>
      <c r="I642" s="160"/>
      <c r="J642" s="160"/>
      <c r="K642" s="160"/>
      <c r="L642" s="160"/>
      <c r="M642" s="160"/>
      <c r="N642" s="160"/>
      <c r="O642" s="160"/>
      <c r="P642" s="160"/>
      <c r="Q642" s="160"/>
      <c r="R642" s="160"/>
      <c r="S642" s="160"/>
      <c r="T642" s="160"/>
      <c r="U642" s="160"/>
      <c r="V642" s="160"/>
      <c r="W642" s="160"/>
      <c r="X642" s="160"/>
      <c r="Y642" s="151"/>
      <c r="Z642" s="151"/>
      <c r="AA642" s="151"/>
      <c r="AB642" s="151"/>
      <c r="AC642" s="151"/>
      <c r="AD642" s="151"/>
      <c r="AE642" s="151"/>
      <c r="AF642" s="151"/>
      <c r="AG642" s="151" t="s">
        <v>156</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x14ac:dyDescent="0.2">
      <c r="A643" s="164" t="s">
        <v>146</v>
      </c>
      <c r="B643" s="165" t="s">
        <v>95</v>
      </c>
      <c r="C643" s="185" t="s">
        <v>55</v>
      </c>
      <c r="D643" s="166"/>
      <c r="E643" s="167"/>
      <c r="F643" s="168"/>
      <c r="G643" s="168">
        <f>SUMIF(AG644:AG818,"&lt;&gt;NOR",G644:G818)</f>
        <v>0</v>
      </c>
      <c r="H643" s="168"/>
      <c r="I643" s="168">
        <f>SUM(I644:I818)</f>
        <v>0</v>
      </c>
      <c r="J643" s="168"/>
      <c r="K643" s="168">
        <f>SUM(K644:K818)</f>
        <v>0</v>
      </c>
      <c r="L643" s="168"/>
      <c r="M643" s="168">
        <f>SUM(M644:M818)</f>
        <v>0</v>
      </c>
      <c r="N643" s="168"/>
      <c r="O643" s="168">
        <f>SUM(O644:O818)</f>
        <v>11166.110000000002</v>
      </c>
      <c r="P643" s="168"/>
      <c r="Q643" s="168">
        <f>SUM(Q644:Q818)</f>
        <v>0</v>
      </c>
      <c r="R643" s="168"/>
      <c r="S643" s="168"/>
      <c r="T643" s="168"/>
      <c r="U643" s="168"/>
      <c r="V643" s="168">
        <f>SUM(V644:V818)</f>
        <v>2509.8799999999997</v>
      </c>
      <c r="W643" s="169"/>
      <c r="X643" s="163"/>
      <c r="AG643" t="s">
        <v>147</v>
      </c>
    </row>
    <row r="644" spans="1:60" outlineLevel="1" x14ac:dyDescent="0.2">
      <c r="A644" s="170">
        <v>48</v>
      </c>
      <c r="B644" s="171" t="s">
        <v>435</v>
      </c>
      <c r="C644" s="186" t="s">
        <v>436</v>
      </c>
      <c r="D644" s="172" t="s">
        <v>150</v>
      </c>
      <c r="E644" s="173">
        <v>4346</v>
      </c>
      <c r="F644" s="174"/>
      <c r="G644" s="175">
        <f>ROUND(E644*F644,2)</f>
        <v>0</v>
      </c>
      <c r="H644" s="174"/>
      <c r="I644" s="175">
        <f>ROUND(E644*H644,2)</f>
        <v>0</v>
      </c>
      <c r="J644" s="174"/>
      <c r="K644" s="175">
        <f>ROUND(E644*J644,2)</f>
        <v>0</v>
      </c>
      <c r="L644" s="175">
        <v>21</v>
      </c>
      <c r="M644" s="175">
        <f>G644*(1+L644/100)</f>
        <v>0</v>
      </c>
      <c r="N644" s="175">
        <v>5.0000000000000001E-4</v>
      </c>
      <c r="O644" s="175">
        <f>ROUND(E644*N644,2)</f>
        <v>2.17</v>
      </c>
      <c r="P644" s="175">
        <v>0</v>
      </c>
      <c r="Q644" s="175">
        <f>ROUND(E644*P644,2)</f>
        <v>0</v>
      </c>
      <c r="R644" s="175"/>
      <c r="S644" s="175" t="s">
        <v>152</v>
      </c>
      <c r="T644" s="175" t="s">
        <v>152</v>
      </c>
      <c r="U644" s="175">
        <v>9.4E-2</v>
      </c>
      <c r="V644" s="175">
        <f>ROUND(E644*U644,2)</f>
        <v>408.52</v>
      </c>
      <c r="W644" s="176"/>
      <c r="X644" s="160" t="s">
        <v>153</v>
      </c>
      <c r="Y644" s="151"/>
      <c r="Z644" s="151"/>
      <c r="AA644" s="151"/>
      <c r="AB644" s="151"/>
      <c r="AC644" s="151"/>
      <c r="AD644" s="151"/>
      <c r="AE644" s="151"/>
      <c r="AF644" s="151"/>
      <c r="AG644" s="151" t="s">
        <v>154</v>
      </c>
      <c r="AH644" s="151"/>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87" t="s">
        <v>366</v>
      </c>
      <c r="D645" s="161"/>
      <c r="E645" s="162">
        <v>1684</v>
      </c>
      <c r="F645" s="160"/>
      <c r="G645" s="160"/>
      <c r="H645" s="160"/>
      <c r="I645" s="160"/>
      <c r="J645" s="160"/>
      <c r="K645" s="160"/>
      <c r="L645" s="160"/>
      <c r="M645" s="160"/>
      <c r="N645" s="160"/>
      <c r="O645" s="160"/>
      <c r="P645" s="160"/>
      <c r="Q645" s="160"/>
      <c r="R645" s="160"/>
      <c r="S645" s="160"/>
      <c r="T645" s="160"/>
      <c r="U645" s="160"/>
      <c r="V645" s="160"/>
      <c r="W645" s="160"/>
      <c r="X645" s="160"/>
      <c r="Y645" s="151"/>
      <c r="Z645" s="151"/>
      <c r="AA645" s="151"/>
      <c r="AB645" s="151"/>
      <c r="AC645" s="151"/>
      <c r="AD645" s="151"/>
      <c r="AE645" s="151"/>
      <c r="AF645" s="151"/>
      <c r="AG645" s="151" t="s">
        <v>156</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58"/>
      <c r="B646" s="159"/>
      <c r="C646" s="187" t="s">
        <v>367</v>
      </c>
      <c r="D646" s="161"/>
      <c r="E646" s="162">
        <v>721</v>
      </c>
      <c r="F646" s="160"/>
      <c r="G646" s="160"/>
      <c r="H646" s="160"/>
      <c r="I646" s="160"/>
      <c r="J646" s="160"/>
      <c r="K646" s="160"/>
      <c r="L646" s="160"/>
      <c r="M646" s="160"/>
      <c r="N646" s="160"/>
      <c r="O646" s="160"/>
      <c r="P646" s="160"/>
      <c r="Q646" s="160"/>
      <c r="R646" s="160"/>
      <c r="S646" s="160"/>
      <c r="T646" s="160"/>
      <c r="U646" s="160"/>
      <c r="V646" s="160"/>
      <c r="W646" s="160"/>
      <c r="X646" s="160"/>
      <c r="Y646" s="151"/>
      <c r="Z646" s="151"/>
      <c r="AA646" s="151"/>
      <c r="AB646" s="151"/>
      <c r="AC646" s="151"/>
      <c r="AD646" s="151"/>
      <c r="AE646" s="151"/>
      <c r="AF646" s="151"/>
      <c r="AG646" s="151" t="s">
        <v>156</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58"/>
      <c r="B647" s="159"/>
      <c r="C647" s="187" t="s">
        <v>368</v>
      </c>
      <c r="D647" s="161"/>
      <c r="E647" s="162">
        <v>407</v>
      </c>
      <c r="F647" s="160"/>
      <c r="G647" s="160"/>
      <c r="H647" s="160"/>
      <c r="I647" s="160"/>
      <c r="J647" s="160"/>
      <c r="K647" s="160"/>
      <c r="L647" s="160"/>
      <c r="M647" s="160"/>
      <c r="N647" s="160"/>
      <c r="O647" s="160"/>
      <c r="P647" s="160"/>
      <c r="Q647" s="160"/>
      <c r="R647" s="160"/>
      <c r="S647" s="160"/>
      <c r="T647" s="160"/>
      <c r="U647" s="160"/>
      <c r="V647" s="160"/>
      <c r="W647" s="160"/>
      <c r="X647" s="160"/>
      <c r="Y647" s="151"/>
      <c r="Z647" s="151"/>
      <c r="AA647" s="151"/>
      <c r="AB647" s="151"/>
      <c r="AC647" s="151"/>
      <c r="AD647" s="151"/>
      <c r="AE647" s="151"/>
      <c r="AF647" s="151"/>
      <c r="AG647" s="151" t="s">
        <v>156</v>
      </c>
      <c r="AH647" s="151">
        <v>0</v>
      </c>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58"/>
      <c r="B648" s="159"/>
      <c r="C648" s="187" t="s">
        <v>369</v>
      </c>
      <c r="D648" s="161"/>
      <c r="E648" s="162">
        <v>928</v>
      </c>
      <c r="F648" s="160"/>
      <c r="G648" s="160"/>
      <c r="H648" s="160"/>
      <c r="I648" s="160"/>
      <c r="J648" s="160"/>
      <c r="K648" s="160"/>
      <c r="L648" s="160"/>
      <c r="M648" s="160"/>
      <c r="N648" s="160"/>
      <c r="O648" s="160"/>
      <c r="P648" s="160"/>
      <c r="Q648" s="160"/>
      <c r="R648" s="160"/>
      <c r="S648" s="160"/>
      <c r="T648" s="160"/>
      <c r="U648" s="160"/>
      <c r="V648" s="160"/>
      <c r="W648" s="160"/>
      <c r="X648" s="160"/>
      <c r="Y648" s="151"/>
      <c r="Z648" s="151"/>
      <c r="AA648" s="151"/>
      <c r="AB648" s="151"/>
      <c r="AC648" s="151"/>
      <c r="AD648" s="151"/>
      <c r="AE648" s="151"/>
      <c r="AF648" s="151"/>
      <c r="AG648" s="151" t="s">
        <v>156</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58"/>
      <c r="B649" s="159"/>
      <c r="C649" s="187" t="s">
        <v>370</v>
      </c>
      <c r="D649" s="161"/>
      <c r="E649" s="162">
        <v>185</v>
      </c>
      <c r="F649" s="160"/>
      <c r="G649" s="160"/>
      <c r="H649" s="160"/>
      <c r="I649" s="160"/>
      <c r="J649" s="160"/>
      <c r="K649" s="160"/>
      <c r="L649" s="160"/>
      <c r="M649" s="160"/>
      <c r="N649" s="160"/>
      <c r="O649" s="160"/>
      <c r="P649" s="160"/>
      <c r="Q649" s="160"/>
      <c r="R649" s="160"/>
      <c r="S649" s="160"/>
      <c r="T649" s="160"/>
      <c r="U649" s="160"/>
      <c r="V649" s="160"/>
      <c r="W649" s="160"/>
      <c r="X649" s="160"/>
      <c r="Y649" s="151"/>
      <c r="Z649" s="151"/>
      <c r="AA649" s="151"/>
      <c r="AB649" s="151"/>
      <c r="AC649" s="151"/>
      <c r="AD649" s="151"/>
      <c r="AE649" s="151"/>
      <c r="AF649" s="151"/>
      <c r="AG649" s="151" t="s">
        <v>156</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58"/>
      <c r="B650" s="159"/>
      <c r="C650" s="187" t="s">
        <v>160</v>
      </c>
      <c r="D650" s="161"/>
      <c r="E650" s="162"/>
      <c r="F650" s="160"/>
      <c r="G650" s="160"/>
      <c r="H650" s="160"/>
      <c r="I650" s="160"/>
      <c r="J650" s="160"/>
      <c r="K650" s="160"/>
      <c r="L650" s="160"/>
      <c r="M650" s="160"/>
      <c r="N650" s="160"/>
      <c r="O650" s="160"/>
      <c r="P650" s="160"/>
      <c r="Q650" s="160"/>
      <c r="R650" s="160"/>
      <c r="S650" s="160"/>
      <c r="T650" s="160"/>
      <c r="U650" s="160"/>
      <c r="V650" s="160"/>
      <c r="W650" s="160"/>
      <c r="X650" s="160"/>
      <c r="Y650" s="151"/>
      <c r="Z650" s="151"/>
      <c r="AA650" s="151"/>
      <c r="AB650" s="151"/>
      <c r="AC650" s="151"/>
      <c r="AD650" s="151"/>
      <c r="AE650" s="151"/>
      <c r="AF650" s="151"/>
      <c r="AG650" s="151" t="s">
        <v>156</v>
      </c>
      <c r="AH650" s="151">
        <v>0</v>
      </c>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58"/>
      <c r="B651" s="159"/>
      <c r="C651" s="187" t="s">
        <v>437</v>
      </c>
      <c r="D651" s="161"/>
      <c r="E651" s="162">
        <v>326</v>
      </c>
      <c r="F651" s="160"/>
      <c r="G651" s="160"/>
      <c r="H651" s="160"/>
      <c r="I651" s="160"/>
      <c r="J651" s="160"/>
      <c r="K651" s="160"/>
      <c r="L651" s="160"/>
      <c r="M651" s="160"/>
      <c r="N651" s="160"/>
      <c r="O651" s="160"/>
      <c r="P651" s="160"/>
      <c r="Q651" s="160"/>
      <c r="R651" s="160"/>
      <c r="S651" s="160"/>
      <c r="T651" s="160"/>
      <c r="U651" s="160"/>
      <c r="V651" s="160"/>
      <c r="W651" s="160"/>
      <c r="X651" s="160"/>
      <c r="Y651" s="151"/>
      <c r="Z651" s="151"/>
      <c r="AA651" s="151"/>
      <c r="AB651" s="151"/>
      <c r="AC651" s="151"/>
      <c r="AD651" s="151"/>
      <c r="AE651" s="151"/>
      <c r="AF651" s="151"/>
      <c r="AG651" s="151" t="s">
        <v>156</v>
      </c>
      <c r="AH651" s="151">
        <v>0</v>
      </c>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x14ac:dyDescent="0.2">
      <c r="A652" s="158"/>
      <c r="B652" s="159"/>
      <c r="C652" s="187" t="s">
        <v>160</v>
      </c>
      <c r="D652" s="161"/>
      <c r="E652" s="162"/>
      <c r="F652" s="160"/>
      <c r="G652" s="160"/>
      <c r="H652" s="160"/>
      <c r="I652" s="160"/>
      <c r="J652" s="160"/>
      <c r="K652" s="160"/>
      <c r="L652" s="160"/>
      <c r="M652" s="160"/>
      <c r="N652" s="160"/>
      <c r="O652" s="160"/>
      <c r="P652" s="160"/>
      <c r="Q652" s="160"/>
      <c r="R652" s="160"/>
      <c r="S652" s="160"/>
      <c r="T652" s="160"/>
      <c r="U652" s="160"/>
      <c r="V652" s="160"/>
      <c r="W652" s="160"/>
      <c r="X652" s="160"/>
      <c r="Y652" s="151"/>
      <c r="Z652" s="151"/>
      <c r="AA652" s="151"/>
      <c r="AB652" s="151"/>
      <c r="AC652" s="151"/>
      <c r="AD652" s="151"/>
      <c r="AE652" s="151"/>
      <c r="AF652" s="151"/>
      <c r="AG652" s="151" t="s">
        <v>156</v>
      </c>
      <c r="AH652" s="151">
        <v>0</v>
      </c>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87" t="s">
        <v>371</v>
      </c>
      <c r="D653" s="161"/>
      <c r="E653" s="162">
        <v>95</v>
      </c>
      <c r="F653" s="160"/>
      <c r="G653" s="160"/>
      <c r="H653" s="160"/>
      <c r="I653" s="160"/>
      <c r="J653" s="160"/>
      <c r="K653" s="160"/>
      <c r="L653" s="160"/>
      <c r="M653" s="160"/>
      <c r="N653" s="160"/>
      <c r="O653" s="160"/>
      <c r="P653" s="160"/>
      <c r="Q653" s="160"/>
      <c r="R653" s="160"/>
      <c r="S653" s="160"/>
      <c r="T653" s="160"/>
      <c r="U653" s="160"/>
      <c r="V653" s="160"/>
      <c r="W653" s="160"/>
      <c r="X653" s="160"/>
      <c r="Y653" s="151"/>
      <c r="Z653" s="151"/>
      <c r="AA653" s="151"/>
      <c r="AB653" s="151"/>
      <c r="AC653" s="151"/>
      <c r="AD653" s="151"/>
      <c r="AE653" s="151"/>
      <c r="AF653" s="151"/>
      <c r="AG653" s="151" t="s">
        <v>156</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70">
        <v>49</v>
      </c>
      <c r="B654" s="171" t="s">
        <v>438</v>
      </c>
      <c r="C654" s="186" t="s">
        <v>439</v>
      </c>
      <c r="D654" s="172" t="s">
        <v>150</v>
      </c>
      <c r="E654" s="173">
        <v>12087.1</v>
      </c>
      <c r="F654" s="174"/>
      <c r="G654" s="175">
        <f>ROUND(E654*F654,2)</f>
        <v>0</v>
      </c>
      <c r="H654" s="174"/>
      <c r="I654" s="175">
        <f>ROUND(E654*H654,2)</f>
        <v>0</v>
      </c>
      <c r="J654" s="174"/>
      <c r="K654" s="175">
        <f>ROUND(E654*J654,2)</f>
        <v>0</v>
      </c>
      <c r="L654" s="175">
        <v>21</v>
      </c>
      <c r="M654" s="175">
        <f>G654*(1+L654/100)</f>
        <v>0</v>
      </c>
      <c r="N654" s="175">
        <v>0.378</v>
      </c>
      <c r="O654" s="175">
        <f>ROUND(E654*N654,2)</f>
        <v>4568.92</v>
      </c>
      <c r="P654" s="175">
        <v>0</v>
      </c>
      <c r="Q654" s="175">
        <f>ROUND(E654*P654,2)</f>
        <v>0</v>
      </c>
      <c r="R654" s="175"/>
      <c r="S654" s="175" t="s">
        <v>152</v>
      </c>
      <c r="T654" s="175" t="s">
        <v>152</v>
      </c>
      <c r="U654" s="175">
        <v>2.5999999999999999E-2</v>
      </c>
      <c r="V654" s="175">
        <f>ROUND(E654*U654,2)</f>
        <v>314.26</v>
      </c>
      <c r="W654" s="176"/>
      <c r="X654" s="160" t="s">
        <v>153</v>
      </c>
      <c r="Y654" s="151"/>
      <c r="Z654" s="151"/>
      <c r="AA654" s="151"/>
      <c r="AB654" s="151"/>
      <c r="AC654" s="151"/>
      <c r="AD654" s="151"/>
      <c r="AE654" s="151"/>
      <c r="AF654" s="151"/>
      <c r="AG654" s="151" t="s">
        <v>154</v>
      </c>
      <c r="AH654" s="151"/>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87" t="s">
        <v>440</v>
      </c>
      <c r="D655" s="161"/>
      <c r="E655" s="162"/>
      <c r="F655" s="160"/>
      <c r="G655" s="160"/>
      <c r="H655" s="160"/>
      <c r="I655" s="160"/>
      <c r="J655" s="160"/>
      <c r="K655" s="160"/>
      <c r="L655" s="160"/>
      <c r="M655" s="160"/>
      <c r="N655" s="160"/>
      <c r="O655" s="160"/>
      <c r="P655" s="160"/>
      <c r="Q655" s="160"/>
      <c r="R655" s="160"/>
      <c r="S655" s="160"/>
      <c r="T655" s="160"/>
      <c r="U655" s="160"/>
      <c r="V655" s="160"/>
      <c r="W655" s="160"/>
      <c r="X655" s="160"/>
      <c r="Y655" s="151"/>
      <c r="Z655" s="151"/>
      <c r="AA655" s="151"/>
      <c r="AB655" s="151"/>
      <c r="AC655" s="151"/>
      <c r="AD655" s="151"/>
      <c r="AE655" s="151"/>
      <c r="AF655" s="151"/>
      <c r="AG655" s="151" t="s">
        <v>156</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x14ac:dyDescent="0.2">
      <c r="A656" s="158"/>
      <c r="B656" s="159"/>
      <c r="C656" s="187" t="s">
        <v>441</v>
      </c>
      <c r="D656" s="161"/>
      <c r="E656" s="162">
        <v>3368</v>
      </c>
      <c r="F656" s="160"/>
      <c r="G656" s="160"/>
      <c r="H656" s="160"/>
      <c r="I656" s="160"/>
      <c r="J656" s="160"/>
      <c r="K656" s="160"/>
      <c r="L656" s="160"/>
      <c r="M656" s="160"/>
      <c r="N656" s="160"/>
      <c r="O656" s="160"/>
      <c r="P656" s="160"/>
      <c r="Q656" s="160"/>
      <c r="R656" s="160"/>
      <c r="S656" s="160"/>
      <c r="T656" s="160"/>
      <c r="U656" s="160"/>
      <c r="V656" s="160"/>
      <c r="W656" s="160"/>
      <c r="X656" s="160"/>
      <c r="Y656" s="151"/>
      <c r="Z656" s="151"/>
      <c r="AA656" s="151"/>
      <c r="AB656" s="151"/>
      <c r="AC656" s="151"/>
      <c r="AD656" s="151"/>
      <c r="AE656" s="151"/>
      <c r="AF656" s="151"/>
      <c r="AG656" s="151" t="s">
        <v>156</v>
      </c>
      <c r="AH656" s="151">
        <v>0</v>
      </c>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87" t="s">
        <v>442</v>
      </c>
      <c r="D657" s="161"/>
      <c r="E657" s="162">
        <v>1442</v>
      </c>
      <c r="F657" s="160"/>
      <c r="G657" s="160"/>
      <c r="H657" s="160"/>
      <c r="I657" s="160"/>
      <c r="J657" s="160"/>
      <c r="K657" s="160"/>
      <c r="L657" s="160"/>
      <c r="M657" s="160"/>
      <c r="N657" s="160"/>
      <c r="O657" s="160"/>
      <c r="P657" s="160"/>
      <c r="Q657" s="160"/>
      <c r="R657" s="160"/>
      <c r="S657" s="160"/>
      <c r="T657" s="160"/>
      <c r="U657" s="160"/>
      <c r="V657" s="160"/>
      <c r="W657" s="160"/>
      <c r="X657" s="160"/>
      <c r="Y657" s="151"/>
      <c r="Z657" s="151"/>
      <c r="AA657" s="151"/>
      <c r="AB657" s="151"/>
      <c r="AC657" s="151"/>
      <c r="AD657" s="151"/>
      <c r="AE657" s="151"/>
      <c r="AF657" s="151"/>
      <c r="AG657" s="151" t="s">
        <v>156</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outlineLevel="1" x14ac:dyDescent="0.2">
      <c r="A658" s="158"/>
      <c r="B658" s="159"/>
      <c r="C658" s="187" t="s">
        <v>443</v>
      </c>
      <c r="D658" s="161"/>
      <c r="E658" s="162">
        <v>814</v>
      </c>
      <c r="F658" s="160"/>
      <c r="G658" s="160"/>
      <c r="H658" s="160"/>
      <c r="I658" s="160"/>
      <c r="J658" s="160"/>
      <c r="K658" s="160"/>
      <c r="L658" s="160"/>
      <c r="M658" s="160"/>
      <c r="N658" s="160"/>
      <c r="O658" s="160"/>
      <c r="P658" s="160"/>
      <c r="Q658" s="160"/>
      <c r="R658" s="160"/>
      <c r="S658" s="160"/>
      <c r="T658" s="160"/>
      <c r="U658" s="160"/>
      <c r="V658" s="160"/>
      <c r="W658" s="160"/>
      <c r="X658" s="160"/>
      <c r="Y658" s="151"/>
      <c r="Z658" s="151"/>
      <c r="AA658" s="151"/>
      <c r="AB658" s="151"/>
      <c r="AC658" s="151"/>
      <c r="AD658" s="151"/>
      <c r="AE658" s="151"/>
      <c r="AF658" s="151"/>
      <c r="AG658" s="151" t="s">
        <v>156</v>
      </c>
      <c r="AH658" s="151">
        <v>0</v>
      </c>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58"/>
      <c r="B659" s="159"/>
      <c r="C659" s="187" t="s">
        <v>444</v>
      </c>
      <c r="D659" s="161"/>
      <c r="E659" s="162">
        <v>1856</v>
      </c>
      <c r="F659" s="160"/>
      <c r="G659" s="160"/>
      <c r="H659" s="160"/>
      <c r="I659" s="160"/>
      <c r="J659" s="160"/>
      <c r="K659" s="160"/>
      <c r="L659" s="160"/>
      <c r="M659" s="160"/>
      <c r="N659" s="160"/>
      <c r="O659" s="160"/>
      <c r="P659" s="160"/>
      <c r="Q659" s="160"/>
      <c r="R659" s="160"/>
      <c r="S659" s="160"/>
      <c r="T659" s="160"/>
      <c r="U659" s="160"/>
      <c r="V659" s="160"/>
      <c r="W659" s="160"/>
      <c r="X659" s="160"/>
      <c r="Y659" s="151"/>
      <c r="Z659" s="151"/>
      <c r="AA659" s="151"/>
      <c r="AB659" s="151"/>
      <c r="AC659" s="151"/>
      <c r="AD659" s="151"/>
      <c r="AE659" s="151"/>
      <c r="AF659" s="151"/>
      <c r="AG659" s="151" t="s">
        <v>156</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outlineLevel="1" x14ac:dyDescent="0.2">
      <c r="A660" s="158"/>
      <c r="B660" s="159"/>
      <c r="C660" s="187" t="s">
        <v>445</v>
      </c>
      <c r="D660" s="161"/>
      <c r="E660" s="162">
        <v>370</v>
      </c>
      <c r="F660" s="160"/>
      <c r="G660" s="160"/>
      <c r="H660" s="160"/>
      <c r="I660" s="160"/>
      <c r="J660" s="160"/>
      <c r="K660" s="160"/>
      <c r="L660" s="160"/>
      <c r="M660" s="160"/>
      <c r="N660" s="160"/>
      <c r="O660" s="160"/>
      <c r="P660" s="160"/>
      <c r="Q660" s="160"/>
      <c r="R660" s="160"/>
      <c r="S660" s="160"/>
      <c r="T660" s="160"/>
      <c r="U660" s="160"/>
      <c r="V660" s="160"/>
      <c r="W660" s="160"/>
      <c r="X660" s="160"/>
      <c r="Y660" s="151"/>
      <c r="Z660" s="151"/>
      <c r="AA660" s="151"/>
      <c r="AB660" s="151"/>
      <c r="AC660" s="151"/>
      <c r="AD660" s="151"/>
      <c r="AE660" s="151"/>
      <c r="AF660" s="151"/>
      <c r="AG660" s="151" t="s">
        <v>156</v>
      </c>
      <c r="AH660" s="151">
        <v>0</v>
      </c>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58"/>
      <c r="B661" s="159"/>
      <c r="C661" s="187" t="s">
        <v>160</v>
      </c>
      <c r="D661" s="161"/>
      <c r="E661" s="162"/>
      <c r="F661" s="160"/>
      <c r="G661" s="160"/>
      <c r="H661" s="160"/>
      <c r="I661" s="160"/>
      <c r="J661" s="160"/>
      <c r="K661" s="160"/>
      <c r="L661" s="160"/>
      <c r="M661" s="160"/>
      <c r="N661" s="160"/>
      <c r="O661" s="160"/>
      <c r="P661" s="160"/>
      <c r="Q661" s="160"/>
      <c r="R661" s="160"/>
      <c r="S661" s="160"/>
      <c r="T661" s="160"/>
      <c r="U661" s="160"/>
      <c r="V661" s="160"/>
      <c r="W661" s="160"/>
      <c r="X661" s="160"/>
      <c r="Y661" s="151"/>
      <c r="Z661" s="151"/>
      <c r="AA661" s="151"/>
      <c r="AB661" s="151"/>
      <c r="AC661" s="151"/>
      <c r="AD661" s="151"/>
      <c r="AE661" s="151"/>
      <c r="AF661" s="151"/>
      <c r="AG661" s="151" t="s">
        <v>156</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87" t="s">
        <v>446</v>
      </c>
      <c r="D662" s="161"/>
      <c r="E662" s="162">
        <v>199</v>
      </c>
      <c r="F662" s="160"/>
      <c r="G662" s="160"/>
      <c r="H662" s="160"/>
      <c r="I662" s="160"/>
      <c r="J662" s="160"/>
      <c r="K662" s="160"/>
      <c r="L662" s="160"/>
      <c r="M662" s="160"/>
      <c r="N662" s="160"/>
      <c r="O662" s="160"/>
      <c r="P662" s="160"/>
      <c r="Q662" s="160"/>
      <c r="R662" s="160"/>
      <c r="S662" s="160"/>
      <c r="T662" s="160"/>
      <c r="U662" s="160"/>
      <c r="V662" s="160"/>
      <c r="W662" s="160"/>
      <c r="X662" s="160"/>
      <c r="Y662" s="151"/>
      <c r="Z662" s="151"/>
      <c r="AA662" s="151"/>
      <c r="AB662" s="151"/>
      <c r="AC662" s="151"/>
      <c r="AD662" s="151"/>
      <c r="AE662" s="151"/>
      <c r="AF662" s="151"/>
      <c r="AG662" s="151" t="s">
        <v>156</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87" t="s">
        <v>447</v>
      </c>
      <c r="D663" s="161"/>
      <c r="E663" s="162">
        <v>127</v>
      </c>
      <c r="F663" s="160"/>
      <c r="G663" s="160"/>
      <c r="H663" s="160"/>
      <c r="I663" s="160"/>
      <c r="J663" s="160"/>
      <c r="K663" s="160"/>
      <c r="L663" s="160"/>
      <c r="M663" s="160"/>
      <c r="N663" s="160"/>
      <c r="O663" s="160"/>
      <c r="P663" s="160"/>
      <c r="Q663" s="160"/>
      <c r="R663" s="160"/>
      <c r="S663" s="160"/>
      <c r="T663" s="160"/>
      <c r="U663" s="160"/>
      <c r="V663" s="160"/>
      <c r="W663" s="160"/>
      <c r="X663" s="160"/>
      <c r="Y663" s="151"/>
      <c r="Z663" s="151"/>
      <c r="AA663" s="151"/>
      <c r="AB663" s="151"/>
      <c r="AC663" s="151"/>
      <c r="AD663" s="151"/>
      <c r="AE663" s="151"/>
      <c r="AF663" s="151"/>
      <c r="AG663" s="151" t="s">
        <v>156</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outlineLevel="1" x14ac:dyDescent="0.2">
      <c r="A664" s="158"/>
      <c r="B664" s="159"/>
      <c r="C664" s="187" t="s">
        <v>448</v>
      </c>
      <c r="D664" s="161"/>
      <c r="E664" s="162">
        <v>190</v>
      </c>
      <c r="F664" s="160"/>
      <c r="G664" s="160"/>
      <c r="H664" s="160"/>
      <c r="I664" s="160"/>
      <c r="J664" s="160"/>
      <c r="K664" s="160"/>
      <c r="L664" s="160"/>
      <c r="M664" s="160"/>
      <c r="N664" s="160"/>
      <c r="O664" s="160"/>
      <c r="P664" s="160"/>
      <c r="Q664" s="160"/>
      <c r="R664" s="160"/>
      <c r="S664" s="160"/>
      <c r="T664" s="160"/>
      <c r="U664" s="160"/>
      <c r="V664" s="160"/>
      <c r="W664" s="160"/>
      <c r="X664" s="160"/>
      <c r="Y664" s="151"/>
      <c r="Z664" s="151"/>
      <c r="AA664" s="151"/>
      <c r="AB664" s="151"/>
      <c r="AC664" s="151"/>
      <c r="AD664" s="151"/>
      <c r="AE664" s="151"/>
      <c r="AF664" s="151"/>
      <c r="AG664" s="151" t="s">
        <v>156</v>
      </c>
      <c r="AH664" s="151">
        <v>0</v>
      </c>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87" t="s">
        <v>160</v>
      </c>
      <c r="D665" s="161"/>
      <c r="E665" s="162"/>
      <c r="F665" s="160"/>
      <c r="G665" s="160"/>
      <c r="H665" s="160"/>
      <c r="I665" s="160"/>
      <c r="J665" s="160"/>
      <c r="K665" s="160"/>
      <c r="L665" s="160"/>
      <c r="M665" s="160"/>
      <c r="N665" s="160"/>
      <c r="O665" s="160"/>
      <c r="P665" s="160"/>
      <c r="Q665" s="160"/>
      <c r="R665" s="160"/>
      <c r="S665" s="160"/>
      <c r="T665" s="160"/>
      <c r="U665" s="160"/>
      <c r="V665" s="160"/>
      <c r="W665" s="160"/>
      <c r="X665" s="160"/>
      <c r="Y665" s="151"/>
      <c r="Z665" s="151"/>
      <c r="AA665" s="151"/>
      <c r="AB665" s="151"/>
      <c r="AC665" s="151"/>
      <c r="AD665" s="151"/>
      <c r="AE665" s="151"/>
      <c r="AF665" s="151"/>
      <c r="AG665" s="151" t="s">
        <v>156</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ht="22.5" outlineLevel="1" x14ac:dyDescent="0.2">
      <c r="A666" s="158"/>
      <c r="B666" s="159"/>
      <c r="C666" s="187" t="s">
        <v>449</v>
      </c>
      <c r="D666" s="161"/>
      <c r="E666" s="162"/>
      <c r="F666" s="160"/>
      <c r="G666" s="160"/>
      <c r="H666" s="160"/>
      <c r="I666" s="160"/>
      <c r="J666" s="160"/>
      <c r="K666" s="160"/>
      <c r="L666" s="160"/>
      <c r="M666" s="160"/>
      <c r="N666" s="160"/>
      <c r="O666" s="160"/>
      <c r="P666" s="160"/>
      <c r="Q666" s="160"/>
      <c r="R666" s="160"/>
      <c r="S666" s="160"/>
      <c r="T666" s="160"/>
      <c r="U666" s="160"/>
      <c r="V666" s="160"/>
      <c r="W666" s="160"/>
      <c r="X666" s="160"/>
      <c r="Y666" s="151"/>
      <c r="Z666" s="151"/>
      <c r="AA666" s="151"/>
      <c r="AB666" s="151"/>
      <c r="AC666" s="151"/>
      <c r="AD666" s="151"/>
      <c r="AE666" s="151"/>
      <c r="AF666" s="151"/>
      <c r="AG666" s="151" t="s">
        <v>156</v>
      </c>
      <c r="AH666" s="151">
        <v>0</v>
      </c>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87" t="s">
        <v>450</v>
      </c>
      <c r="D667" s="161"/>
      <c r="E667" s="162"/>
      <c r="F667" s="160"/>
      <c r="G667" s="160"/>
      <c r="H667" s="160"/>
      <c r="I667" s="160"/>
      <c r="J667" s="160"/>
      <c r="K667" s="160"/>
      <c r="L667" s="160"/>
      <c r="M667" s="160"/>
      <c r="N667" s="160"/>
      <c r="O667" s="160"/>
      <c r="P667" s="160"/>
      <c r="Q667" s="160"/>
      <c r="R667" s="160"/>
      <c r="S667" s="160"/>
      <c r="T667" s="160"/>
      <c r="U667" s="160"/>
      <c r="V667" s="160"/>
      <c r="W667" s="160"/>
      <c r="X667" s="160"/>
      <c r="Y667" s="151"/>
      <c r="Z667" s="151"/>
      <c r="AA667" s="151"/>
      <c r="AB667" s="151"/>
      <c r="AC667" s="151"/>
      <c r="AD667" s="151"/>
      <c r="AE667" s="151"/>
      <c r="AF667" s="151"/>
      <c r="AG667" s="151" t="s">
        <v>156</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outlineLevel="1" x14ac:dyDescent="0.2">
      <c r="A668" s="158"/>
      <c r="B668" s="159"/>
      <c r="C668" s="187" t="s">
        <v>197</v>
      </c>
      <c r="D668" s="161"/>
      <c r="E668" s="162"/>
      <c r="F668" s="160"/>
      <c r="G668" s="160"/>
      <c r="H668" s="160"/>
      <c r="I668" s="160"/>
      <c r="J668" s="160"/>
      <c r="K668" s="160"/>
      <c r="L668" s="160"/>
      <c r="M668" s="160"/>
      <c r="N668" s="160"/>
      <c r="O668" s="160"/>
      <c r="P668" s="160"/>
      <c r="Q668" s="160"/>
      <c r="R668" s="160"/>
      <c r="S668" s="160"/>
      <c r="T668" s="160"/>
      <c r="U668" s="160"/>
      <c r="V668" s="160"/>
      <c r="W668" s="160"/>
      <c r="X668" s="160"/>
      <c r="Y668" s="151"/>
      <c r="Z668" s="151"/>
      <c r="AA668" s="151"/>
      <c r="AB668" s="151"/>
      <c r="AC668" s="151"/>
      <c r="AD668" s="151"/>
      <c r="AE668" s="151"/>
      <c r="AF668" s="151"/>
      <c r="AG668" s="151" t="s">
        <v>156</v>
      </c>
      <c r="AH668" s="151">
        <v>0</v>
      </c>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87" t="s">
        <v>451</v>
      </c>
      <c r="D669" s="161"/>
      <c r="E669" s="162">
        <v>2012</v>
      </c>
      <c r="F669" s="160"/>
      <c r="G669" s="160"/>
      <c r="H669" s="160"/>
      <c r="I669" s="160"/>
      <c r="J669" s="160"/>
      <c r="K669" s="160"/>
      <c r="L669" s="160"/>
      <c r="M669" s="160"/>
      <c r="N669" s="160"/>
      <c r="O669" s="160"/>
      <c r="P669" s="160"/>
      <c r="Q669" s="160"/>
      <c r="R669" s="160"/>
      <c r="S669" s="160"/>
      <c r="T669" s="160"/>
      <c r="U669" s="160"/>
      <c r="V669" s="160"/>
      <c r="W669" s="160"/>
      <c r="X669" s="160"/>
      <c r="Y669" s="151"/>
      <c r="Z669" s="151"/>
      <c r="AA669" s="151"/>
      <c r="AB669" s="151"/>
      <c r="AC669" s="151"/>
      <c r="AD669" s="151"/>
      <c r="AE669" s="151"/>
      <c r="AF669" s="151"/>
      <c r="AG669" s="151" t="s">
        <v>156</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outlineLevel="1" x14ac:dyDescent="0.2">
      <c r="A670" s="158"/>
      <c r="B670" s="159"/>
      <c r="C670" s="187" t="s">
        <v>452</v>
      </c>
      <c r="D670" s="161"/>
      <c r="E670" s="162"/>
      <c r="F670" s="160"/>
      <c r="G670" s="160"/>
      <c r="H670" s="160"/>
      <c r="I670" s="160"/>
      <c r="J670" s="160"/>
      <c r="K670" s="160"/>
      <c r="L670" s="160"/>
      <c r="M670" s="160"/>
      <c r="N670" s="160"/>
      <c r="O670" s="160"/>
      <c r="P670" s="160"/>
      <c r="Q670" s="160"/>
      <c r="R670" s="160"/>
      <c r="S670" s="160"/>
      <c r="T670" s="160"/>
      <c r="U670" s="160"/>
      <c r="V670" s="160"/>
      <c r="W670" s="160"/>
      <c r="X670" s="160"/>
      <c r="Y670" s="151"/>
      <c r="Z670" s="151"/>
      <c r="AA670" s="151"/>
      <c r="AB670" s="151"/>
      <c r="AC670" s="151"/>
      <c r="AD670" s="151"/>
      <c r="AE670" s="151"/>
      <c r="AF670" s="151"/>
      <c r="AG670" s="151" t="s">
        <v>156</v>
      </c>
      <c r="AH670" s="151">
        <v>0</v>
      </c>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58"/>
      <c r="B671" s="159"/>
      <c r="C671" s="187" t="s">
        <v>453</v>
      </c>
      <c r="D671" s="161"/>
      <c r="E671" s="162">
        <v>216</v>
      </c>
      <c r="F671" s="160"/>
      <c r="G671" s="160"/>
      <c r="H671" s="160"/>
      <c r="I671" s="160"/>
      <c r="J671" s="160"/>
      <c r="K671" s="160"/>
      <c r="L671" s="160"/>
      <c r="M671" s="160"/>
      <c r="N671" s="160"/>
      <c r="O671" s="160"/>
      <c r="P671" s="160"/>
      <c r="Q671" s="160"/>
      <c r="R671" s="160"/>
      <c r="S671" s="160"/>
      <c r="T671" s="160"/>
      <c r="U671" s="160"/>
      <c r="V671" s="160"/>
      <c r="W671" s="160"/>
      <c r="X671" s="160"/>
      <c r="Y671" s="151"/>
      <c r="Z671" s="151"/>
      <c r="AA671" s="151"/>
      <c r="AB671" s="151"/>
      <c r="AC671" s="151"/>
      <c r="AD671" s="151"/>
      <c r="AE671" s="151"/>
      <c r="AF671" s="151"/>
      <c r="AG671" s="151" t="s">
        <v>156</v>
      </c>
      <c r="AH671" s="151">
        <v>0</v>
      </c>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outlineLevel="1" x14ac:dyDescent="0.2">
      <c r="A672" s="158"/>
      <c r="B672" s="159"/>
      <c r="C672" s="187" t="s">
        <v>201</v>
      </c>
      <c r="D672" s="161"/>
      <c r="E672" s="162"/>
      <c r="F672" s="160"/>
      <c r="G672" s="160"/>
      <c r="H672" s="160"/>
      <c r="I672" s="160"/>
      <c r="J672" s="160"/>
      <c r="K672" s="160"/>
      <c r="L672" s="160"/>
      <c r="M672" s="160"/>
      <c r="N672" s="160"/>
      <c r="O672" s="160"/>
      <c r="P672" s="160"/>
      <c r="Q672" s="160"/>
      <c r="R672" s="160"/>
      <c r="S672" s="160"/>
      <c r="T672" s="160"/>
      <c r="U672" s="160"/>
      <c r="V672" s="160"/>
      <c r="W672" s="160"/>
      <c r="X672" s="160"/>
      <c r="Y672" s="151"/>
      <c r="Z672" s="151"/>
      <c r="AA672" s="151"/>
      <c r="AB672" s="151"/>
      <c r="AC672" s="151"/>
      <c r="AD672" s="151"/>
      <c r="AE672" s="151"/>
      <c r="AF672" s="151"/>
      <c r="AG672" s="151" t="s">
        <v>156</v>
      </c>
      <c r="AH672" s="151">
        <v>0</v>
      </c>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87" t="s">
        <v>454</v>
      </c>
      <c r="D673" s="161"/>
      <c r="E673" s="162">
        <v>360</v>
      </c>
      <c r="F673" s="160"/>
      <c r="G673" s="160"/>
      <c r="H673" s="160"/>
      <c r="I673" s="160"/>
      <c r="J673" s="160"/>
      <c r="K673" s="160"/>
      <c r="L673" s="160"/>
      <c r="M673" s="160"/>
      <c r="N673" s="160"/>
      <c r="O673" s="160"/>
      <c r="P673" s="160"/>
      <c r="Q673" s="160"/>
      <c r="R673" s="160"/>
      <c r="S673" s="160"/>
      <c r="T673" s="160"/>
      <c r="U673" s="160"/>
      <c r="V673" s="160"/>
      <c r="W673" s="160"/>
      <c r="X673" s="160"/>
      <c r="Y673" s="151"/>
      <c r="Z673" s="151"/>
      <c r="AA673" s="151"/>
      <c r="AB673" s="151"/>
      <c r="AC673" s="151"/>
      <c r="AD673" s="151"/>
      <c r="AE673" s="151"/>
      <c r="AF673" s="151"/>
      <c r="AG673" s="151" t="s">
        <v>156</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outlineLevel="1" x14ac:dyDescent="0.2">
      <c r="A674" s="158"/>
      <c r="B674" s="159"/>
      <c r="C674" s="187" t="s">
        <v>160</v>
      </c>
      <c r="D674" s="161"/>
      <c r="E674" s="162"/>
      <c r="F674" s="160"/>
      <c r="G674" s="160"/>
      <c r="H674" s="160"/>
      <c r="I674" s="160"/>
      <c r="J674" s="160"/>
      <c r="K674" s="160"/>
      <c r="L674" s="160"/>
      <c r="M674" s="160"/>
      <c r="N674" s="160"/>
      <c r="O674" s="160"/>
      <c r="P674" s="160"/>
      <c r="Q674" s="160"/>
      <c r="R674" s="160"/>
      <c r="S674" s="160"/>
      <c r="T674" s="160"/>
      <c r="U674" s="160"/>
      <c r="V674" s="160"/>
      <c r="W674" s="160"/>
      <c r="X674" s="160"/>
      <c r="Y674" s="151"/>
      <c r="Z674" s="151"/>
      <c r="AA674" s="151"/>
      <c r="AB674" s="151"/>
      <c r="AC674" s="151"/>
      <c r="AD674" s="151"/>
      <c r="AE674" s="151"/>
      <c r="AF674" s="151"/>
      <c r="AG674" s="151" t="s">
        <v>156</v>
      </c>
      <c r="AH674" s="151">
        <v>0</v>
      </c>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ht="22.5" outlineLevel="1" x14ac:dyDescent="0.2">
      <c r="A675" s="158"/>
      <c r="B675" s="159"/>
      <c r="C675" s="187" t="s">
        <v>455</v>
      </c>
      <c r="D675" s="161"/>
      <c r="E675" s="162">
        <v>281.2</v>
      </c>
      <c r="F675" s="160"/>
      <c r="G675" s="160"/>
      <c r="H675" s="160"/>
      <c r="I675" s="160"/>
      <c r="J675" s="160"/>
      <c r="K675" s="160"/>
      <c r="L675" s="160"/>
      <c r="M675" s="160"/>
      <c r="N675" s="160"/>
      <c r="O675" s="160"/>
      <c r="P675" s="160"/>
      <c r="Q675" s="160"/>
      <c r="R675" s="160"/>
      <c r="S675" s="160"/>
      <c r="T675" s="160"/>
      <c r="U675" s="160"/>
      <c r="V675" s="160"/>
      <c r="W675" s="160"/>
      <c r="X675" s="160"/>
      <c r="Y675" s="151"/>
      <c r="Z675" s="151"/>
      <c r="AA675" s="151"/>
      <c r="AB675" s="151"/>
      <c r="AC675" s="151"/>
      <c r="AD675" s="151"/>
      <c r="AE675" s="151"/>
      <c r="AF675" s="151"/>
      <c r="AG675" s="151" t="s">
        <v>156</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outlineLevel="1" x14ac:dyDescent="0.2">
      <c r="A676" s="158"/>
      <c r="B676" s="159"/>
      <c r="C676" s="187" t="s">
        <v>160</v>
      </c>
      <c r="D676" s="161"/>
      <c r="E676" s="162"/>
      <c r="F676" s="160"/>
      <c r="G676" s="160"/>
      <c r="H676" s="160"/>
      <c r="I676" s="160"/>
      <c r="J676" s="160"/>
      <c r="K676" s="160"/>
      <c r="L676" s="160"/>
      <c r="M676" s="160"/>
      <c r="N676" s="160"/>
      <c r="O676" s="160"/>
      <c r="P676" s="160"/>
      <c r="Q676" s="160"/>
      <c r="R676" s="160"/>
      <c r="S676" s="160"/>
      <c r="T676" s="160"/>
      <c r="U676" s="160"/>
      <c r="V676" s="160"/>
      <c r="W676" s="160"/>
      <c r="X676" s="160"/>
      <c r="Y676" s="151"/>
      <c r="Z676" s="151"/>
      <c r="AA676" s="151"/>
      <c r="AB676" s="151"/>
      <c r="AC676" s="151"/>
      <c r="AD676" s="151"/>
      <c r="AE676" s="151"/>
      <c r="AF676" s="151"/>
      <c r="AG676" s="151" t="s">
        <v>156</v>
      </c>
      <c r="AH676" s="151">
        <v>0</v>
      </c>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87" t="s">
        <v>193</v>
      </c>
      <c r="D677" s="161"/>
      <c r="E677" s="162"/>
      <c r="F677" s="160"/>
      <c r="G677" s="160"/>
      <c r="H677" s="160"/>
      <c r="I677" s="160"/>
      <c r="J677" s="160"/>
      <c r="K677" s="160"/>
      <c r="L677" s="160"/>
      <c r="M677" s="160"/>
      <c r="N677" s="160"/>
      <c r="O677" s="160"/>
      <c r="P677" s="160"/>
      <c r="Q677" s="160"/>
      <c r="R677" s="160"/>
      <c r="S677" s="160"/>
      <c r="T677" s="160"/>
      <c r="U677" s="160"/>
      <c r="V677" s="160"/>
      <c r="W677" s="160"/>
      <c r="X677" s="160"/>
      <c r="Y677" s="151"/>
      <c r="Z677" s="151"/>
      <c r="AA677" s="151"/>
      <c r="AB677" s="151"/>
      <c r="AC677" s="151"/>
      <c r="AD677" s="151"/>
      <c r="AE677" s="151"/>
      <c r="AF677" s="151"/>
      <c r="AG677" s="151" t="s">
        <v>156</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outlineLevel="1" x14ac:dyDescent="0.2">
      <c r="A678" s="158"/>
      <c r="B678" s="159"/>
      <c r="C678" s="187" t="s">
        <v>456</v>
      </c>
      <c r="D678" s="161"/>
      <c r="E678" s="162">
        <v>56.9</v>
      </c>
      <c r="F678" s="160"/>
      <c r="G678" s="160"/>
      <c r="H678" s="160"/>
      <c r="I678" s="160"/>
      <c r="J678" s="160"/>
      <c r="K678" s="160"/>
      <c r="L678" s="160"/>
      <c r="M678" s="160"/>
      <c r="N678" s="160"/>
      <c r="O678" s="160"/>
      <c r="P678" s="160"/>
      <c r="Q678" s="160"/>
      <c r="R678" s="160"/>
      <c r="S678" s="160"/>
      <c r="T678" s="160"/>
      <c r="U678" s="160"/>
      <c r="V678" s="160"/>
      <c r="W678" s="160"/>
      <c r="X678" s="160"/>
      <c r="Y678" s="151"/>
      <c r="Z678" s="151"/>
      <c r="AA678" s="151"/>
      <c r="AB678" s="151"/>
      <c r="AC678" s="151"/>
      <c r="AD678" s="151"/>
      <c r="AE678" s="151"/>
      <c r="AF678" s="151"/>
      <c r="AG678" s="151" t="s">
        <v>156</v>
      </c>
      <c r="AH678" s="151">
        <v>0</v>
      </c>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87" t="s">
        <v>160</v>
      </c>
      <c r="D679" s="161"/>
      <c r="E679" s="162"/>
      <c r="F679" s="160"/>
      <c r="G679" s="160"/>
      <c r="H679" s="160"/>
      <c r="I679" s="160"/>
      <c r="J679" s="160"/>
      <c r="K679" s="160"/>
      <c r="L679" s="160"/>
      <c r="M679" s="160"/>
      <c r="N679" s="160"/>
      <c r="O679" s="160"/>
      <c r="P679" s="160"/>
      <c r="Q679" s="160"/>
      <c r="R679" s="160"/>
      <c r="S679" s="160"/>
      <c r="T679" s="160"/>
      <c r="U679" s="160"/>
      <c r="V679" s="160"/>
      <c r="W679" s="160"/>
      <c r="X679" s="160"/>
      <c r="Y679" s="151"/>
      <c r="Z679" s="151"/>
      <c r="AA679" s="151"/>
      <c r="AB679" s="151"/>
      <c r="AC679" s="151"/>
      <c r="AD679" s="151"/>
      <c r="AE679" s="151"/>
      <c r="AF679" s="151"/>
      <c r="AG679" s="151" t="s">
        <v>156</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58"/>
      <c r="B680" s="159"/>
      <c r="C680" s="187" t="s">
        <v>195</v>
      </c>
      <c r="D680" s="161"/>
      <c r="E680" s="162"/>
      <c r="F680" s="160"/>
      <c r="G680" s="160"/>
      <c r="H680" s="160"/>
      <c r="I680" s="160"/>
      <c r="J680" s="160"/>
      <c r="K680" s="160"/>
      <c r="L680" s="160"/>
      <c r="M680" s="160"/>
      <c r="N680" s="160"/>
      <c r="O680" s="160"/>
      <c r="P680" s="160"/>
      <c r="Q680" s="160"/>
      <c r="R680" s="160"/>
      <c r="S680" s="160"/>
      <c r="T680" s="160"/>
      <c r="U680" s="160"/>
      <c r="V680" s="160"/>
      <c r="W680" s="160"/>
      <c r="X680" s="160"/>
      <c r="Y680" s="151"/>
      <c r="Z680" s="151"/>
      <c r="AA680" s="151"/>
      <c r="AB680" s="151"/>
      <c r="AC680" s="151"/>
      <c r="AD680" s="151"/>
      <c r="AE680" s="151"/>
      <c r="AF680" s="151"/>
      <c r="AG680" s="151" t="s">
        <v>156</v>
      </c>
      <c r="AH680" s="151">
        <v>0</v>
      </c>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87" t="s">
        <v>457</v>
      </c>
      <c r="D681" s="161"/>
      <c r="E681" s="162">
        <v>795</v>
      </c>
      <c r="F681" s="160"/>
      <c r="G681" s="160"/>
      <c r="H681" s="160"/>
      <c r="I681" s="160"/>
      <c r="J681" s="160"/>
      <c r="K681" s="160"/>
      <c r="L681" s="160"/>
      <c r="M681" s="160"/>
      <c r="N681" s="160"/>
      <c r="O681" s="160"/>
      <c r="P681" s="160"/>
      <c r="Q681" s="160"/>
      <c r="R681" s="160"/>
      <c r="S681" s="160"/>
      <c r="T681" s="160"/>
      <c r="U681" s="160"/>
      <c r="V681" s="160"/>
      <c r="W681" s="160"/>
      <c r="X681" s="160"/>
      <c r="Y681" s="151"/>
      <c r="Z681" s="151"/>
      <c r="AA681" s="151"/>
      <c r="AB681" s="151"/>
      <c r="AC681" s="151"/>
      <c r="AD681" s="151"/>
      <c r="AE681" s="151"/>
      <c r="AF681" s="151"/>
      <c r="AG681" s="151" t="s">
        <v>156</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x14ac:dyDescent="0.2">
      <c r="A682" s="170">
        <v>50</v>
      </c>
      <c r="B682" s="171" t="s">
        <v>458</v>
      </c>
      <c r="C682" s="186" t="s">
        <v>459</v>
      </c>
      <c r="D682" s="172" t="s">
        <v>150</v>
      </c>
      <c r="E682" s="173">
        <v>165</v>
      </c>
      <c r="F682" s="174"/>
      <c r="G682" s="175">
        <f>ROUND(E682*F682,2)</f>
        <v>0</v>
      </c>
      <c r="H682" s="174"/>
      <c r="I682" s="175">
        <f>ROUND(E682*H682,2)</f>
        <v>0</v>
      </c>
      <c r="J682" s="174"/>
      <c r="K682" s="175">
        <f>ROUND(E682*J682,2)</f>
        <v>0</v>
      </c>
      <c r="L682" s="175">
        <v>21</v>
      </c>
      <c r="M682" s="175">
        <f>G682*(1+L682/100)</f>
        <v>0</v>
      </c>
      <c r="N682" s="175">
        <v>0.4284</v>
      </c>
      <c r="O682" s="175">
        <f>ROUND(E682*N682,2)</f>
        <v>70.69</v>
      </c>
      <c r="P682" s="175">
        <v>0</v>
      </c>
      <c r="Q682" s="175">
        <f>ROUND(E682*P682,2)</f>
        <v>0</v>
      </c>
      <c r="R682" s="175"/>
      <c r="S682" s="175" t="s">
        <v>152</v>
      </c>
      <c r="T682" s="175" t="s">
        <v>152</v>
      </c>
      <c r="U682" s="175">
        <v>2.5999999999999999E-2</v>
      </c>
      <c r="V682" s="175">
        <f>ROUND(E682*U682,2)</f>
        <v>4.29</v>
      </c>
      <c r="W682" s="176"/>
      <c r="X682" s="160" t="s">
        <v>153</v>
      </c>
      <c r="Y682" s="151"/>
      <c r="Z682" s="151"/>
      <c r="AA682" s="151"/>
      <c r="AB682" s="151"/>
      <c r="AC682" s="151"/>
      <c r="AD682" s="151"/>
      <c r="AE682" s="151"/>
      <c r="AF682" s="151"/>
      <c r="AG682" s="151" t="s">
        <v>154</v>
      </c>
      <c r="AH682" s="151"/>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x14ac:dyDescent="0.2">
      <c r="A683" s="158"/>
      <c r="B683" s="159"/>
      <c r="C683" s="187" t="s">
        <v>199</v>
      </c>
      <c r="D683" s="161"/>
      <c r="E683" s="162"/>
      <c r="F683" s="160"/>
      <c r="G683" s="160"/>
      <c r="H683" s="160"/>
      <c r="I683" s="160"/>
      <c r="J683" s="160"/>
      <c r="K683" s="160"/>
      <c r="L683" s="160"/>
      <c r="M683" s="160"/>
      <c r="N683" s="160"/>
      <c r="O683" s="160"/>
      <c r="P683" s="160"/>
      <c r="Q683" s="160"/>
      <c r="R683" s="160"/>
      <c r="S683" s="160"/>
      <c r="T683" s="160"/>
      <c r="U683" s="160"/>
      <c r="V683" s="160"/>
      <c r="W683" s="160"/>
      <c r="X683" s="160"/>
      <c r="Y683" s="151"/>
      <c r="Z683" s="151"/>
      <c r="AA683" s="151"/>
      <c r="AB683" s="151"/>
      <c r="AC683" s="151"/>
      <c r="AD683" s="151"/>
      <c r="AE683" s="151"/>
      <c r="AF683" s="151"/>
      <c r="AG683" s="151" t="s">
        <v>156</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58"/>
      <c r="B684" s="159"/>
      <c r="C684" s="187" t="s">
        <v>376</v>
      </c>
      <c r="D684" s="161"/>
      <c r="E684" s="162">
        <v>165</v>
      </c>
      <c r="F684" s="160"/>
      <c r="G684" s="160"/>
      <c r="H684" s="160"/>
      <c r="I684" s="160"/>
      <c r="J684" s="160"/>
      <c r="K684" s="160"/>
      <c r="L684" s="160"/>
      <c r="M684" s="160"/>
      <c r="N684" s="160"/>
      <c r="O684" s="160"/>
      <c r="P684" s="160"/>
      <c r="Q684" s="160"/>
      <c r="R684" s="160"/>
      <c r="S684" s="160"/>
      <c r="T684" s="160"/>
      <c r="U684" s="160"/>
      <c r="V684" s="160"/>
      <c r="W684" s="160"/>
      <c r="X684" s="160"/>
      <c r="Y684" s="151"/>
      <c r="Z684" s="151"/>
      <c r="AA684" s="151"/>
      <c r="AB684" s="151"/>
      <c r="AC684" s="151"/>
      <c r="AD684" s="151"/>
      <c r="AE684" s="151"/>
      <c r="AF684" s="151"/>
      <c r="AG684" s="151" t="s">
        <v>156</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70">
        <v>51</v>
      </c>
      <c r="B685" s="171" t="s">
        <v>460</v>
      </c>
      <c r="C685" s="186" t="s">
        <v>461</v>
      </c>
      <c r="D685" s="172" t="s">
        <v>150</v>
      </c>
      <c r="E685" s="173">
        <v>165</v>
      </c>
      <c r="F685" s="174"/>
      <c r="G685" s="175">
        <f>ROUND(E685*F685,2)</f>
        <v>0</v>
      </c>
      <c r="H685" s="174"/>
      <c r="I685" s="175">
        <f>ROUND(E685*H685,2)</f>
        <v>0</v>
      </c>
      <c r="J685" s="174"/>
      <c r="K685" s="175">
        <f>ROUND(E685*J685,2)</f>
        <v>0</v>
      </c>
      <c r="L685" s="175">
        <v>21</v>
      </c>
      <c r="M685" s="175">
        <f>G685*(1+L685/100)</f>
        <v>0</v>
      </c>
      <c r="N685" s="175">
        <v>0.441</v>
      </c>
      <c r="O685" s="175">
        <f>ROUND(E685*N685,2)</f>
        <v>72.77</v>
      </c>
      <c r="P685" s="175">
        <v>0</v>
      </c>
      <c r="Q685" s="175">
        <f>ROUND(E685*P685,2)</f>
        <v>0</v>
      </c>
      <c r="R685" s="175"/>
      <c r="S685" s="175" t="s">
        <v>152</v>
      </c>
      <c r="T685" s="175" t="s">
        <v>152</v>
      </c>
      <c r="U685" s="175">
        <v>2.9000000000000001E-2</v>
      </c>
      <c r="V685" s="175">
        <f>ROUND(E685*U685,2)</f>
        <v>4.79</v>
      </c>
      <c r="W685" s="176"/>
      <c r="X685" s="160" t="s">
        <v>153</v>
      </c>
      <c r="Y685" s="151"/>
      <c r="Z685" s="151"/>
      <c r="AA685" s="151"/>
      <c r="AB685" s="151"/>
      <c r="AC685" s="151"/>
      <c r="AD685" s="151"/>
      <c r="AE685" s="151"/>
      <c r="AF685" s="151"/>
      <c r="AG685" s="151" t="s">
        <v>154</v>
      </c>
      <c r="AH685" s="151"/>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87" t="s">
        <v>199</v>
      </c>
      <c r="D686" s="161"/>
      <c r="E686" s="162"/>
      <c r="F686" s="160"/>
      <c r="G686" s="160"/>
      <c r="H686" s="160"/>
      <c r="I686" s="160"/>
      <c r="J686" s="160"/>
      <c r="K686" s="160"/>
      <c r="L686" s="160"/>
      <c r="M686" s="160"/>
      <c r="N686" s="160"/>
      <c r="O686" s="160"/>
      <c r="P686" s="160"/>
      <c r="Q686" s="160"/>
      <c r="R686" s="160"/>
      <c r="S686" s="160"/>
      <c r="T686" s="160"/>
      <c r="U686" s="160"/>
      <c r="V686" s="160"/>
      <c r="W686" s="160"/>
      <c r="X686" s="160"/>
      <c r="Y686" s="151"/>
      <c r="Z686" s="151"/>
      <c r="AA686" s="151"/>
      <c r="AB686" s="151"/>
      <c r="AC686" s="151"/>
      <c r="AD686" s="151"/>
      <c r="AE686" s="151"/>
      <c r="AF686" s="151"/>
      <c r="AG686" s="151" t="s">
        <v>156</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87" t="s">
        <v>376</v>
      </c>
      <c r="D687" s="161"/>
      <c r="E687" s="162">
        <v>165</v>
      </c>
      <c r="F687" s="160"/>
      <c r="G687" s="160"/>
      <c r="H687" s="160"/>
      <c r="I687" s="160"/>
      <c r="J687" s="160"/>
      <c r="K687" s="160"/>
      <c r="L687" s="160"/>
      <c r="M687" s="160"/>
      <c r="N687" s="160"/>
      <c r="O687" s="160"/>
      <c r="P687" s="160"/>
      <c r="Q687" s="160"/>
      <c r="R687" s="160"/>
      <c r="S687" s="160"/>
      <c r="T687" s="160"/>
      <c r="U687" s="160"/>
      <c r="V687" s="160"/>
      <c r="W687" s="160"/>
      <c r="X687" s="160"/>
      <c r="Y687" s="151"/>
      <c r="Z687" s="151"/>
      <c r="AA687" s="151"/>
      <c r="AB687" s="151"/>
      <c r="AC687" s="151"/>
      <c r="AD687" s="151"/>
      <c r="AE687" s="151"/>
      <c r="AF687" s="151"/>
      <c r="AG687" s="151" t="s">
        <v>156</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ht="22.5" outlineLevel="1" x14ac:dyDescent="0.2">
      <c r="A688" s="170">
        <v>52</v>
      </c>
      <c r="B688" s="171" t="s">
        <v>462</v>
      </c>
      <c r="C688" s="186" t="s">
        <v>463</v>
      </c>
      <c r="D688" s="172" t="s">
        <v>398</v>
      </c>
      <c r="E688" s="173">
        <v>102.06</v>
      </c>
      <c r="F688" s="174"/>
      <c r="G688" s="175">
        <f>ROUND(E688*F688,2)</f>
        <v>0</v>
      </c>
      <c r="H688" s="174"/>
      <c r="I688" s="175">
        <f>ROUND(E688*H688,2)</f>
        <v>0</v>
      </c>
      <c r="J688" s="174"/>
      <c r="K688" s="175">
        <f>ROUND(E688*J688,2)</f>
        <v>0</v>
      </c>
      <c r="L688" s="175">
        <v>21</v>
      </c>
      <c r="M688" s="175">
        <f>G688*(1+L688/100)</f>
        <v>0</v>
      </c>
      <c r="N688" s="175">
        <v>1.1000000000000001</v>
      </c>
      <c r="O688" s="175">
        <f>ROUND(E688*N688,2)</f>
        <v>112.27</v>
      </c>
      <c r="P688" s="175">
        <v>0</v>
      </c>
      <c r="Q688" s="175">
        <f>ROUND(E688*P688,2)</f>
        <v>0</v>
      </c>
      <c r="R688" s="175"/>
      <c r="S688" s="175" t="s">
        <v>152</v>
      </c>
      <c r="T688" s="175" t="s">
        <v>152</v>
      </c>
      <c r="U688" s="175">
        <v>0.16300000000000001</v>
      </c>
      <c r="V688" s="175">
        <f>ROUND(E688*U688,2)</f>
        <v>16.64</v>
      </c>
      <c r="W688" s="176"/>
      <c r="X688" s="160" t="s">
        <v>153</v>
      </c>
      <c r="Y688" s="151"/>
      <c r="Z688" s="151"/>
      <c r="AA688" s="151"/>
      <c r="AB688" s="151"/>
      <c r="AC688" s="151"/>
      <c r="AD688" s="151"/>
      <c r="AE688" s="151"/>
      <c r="AF688" s="151"/>
      <c r="AG688" s="151" t="s">
        <v>154</v>
      </c>
      <c r="AH688" s="151"/>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87" t="s">
        <v>464</v>
      </c>
      <c r="D689" s="161"/>
      <c r="E689" s="162">
        <v>45.36</v>
      </c>
      <c r="F689" s="160"/>
      <c r="G689" s="160"/>
      <c r="H689" s="160"/>
      <c r="I689" s="160"/>
      <c r="J689" s="160"/>
      <c r="K689" s="160"/>
      <c r="L689" s="160"/>
      <c r="M689" s="160"/>
      <c r="N689" s="160"/>
      <c r="O689" s="160"/>
      <c r="P689" s="160"/>
      <c r="Q689" s="160"/>
      <c r="R689" s="160"/>
      <c r="S689" s="160"/>
      <c r="T689" s="160"/>
      <c r="U689" s="160"/>
      <c r="V689" s="160"/>
      <c r="W689" s="160"/>
      <c r="X689" s="160"/>
      <c r="Y689" s="151"/>
      <c r="Z689" s="151"/>
      <c r="AA689" s="151"/>
      <c r="AB689" s="151"/>
      <c r="AC689" s="151"/>
      <c r="AD689" s="151"/>
      <c r="AE689" s="151"/>
      <c r="AF689" s="151"/>
      <c r="AG689" s="151" t="s">
        <v>156</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58"/>
      <c r="B690" s="159"/>
      <c r="C690" s="187" t="s">
        <v>160</v>
      </c>
      <c r="D690" s="161"/>
      <c r="E690" s="162"/>
      <c r="F690" s="160"/>
      <c r="G690" s="160"/>
      <c r="H690" s="160"/>
      <c r="I690" s="160"/>
      <c r="J690" s="160"/>
      <c r="K690" s="160"/>
      <c r="L690" s="160"/>
      <c r="M690" s="160"/>
      <c r="N690" s="160"/>
      <c r="O690" s="160"/>
      <c r="P690" s="160"/>
      <c r="Q690" s="160"/>
      <c r="R690" s="160"/>
      <c r="S690" s="160"/>
      <c r="T690" s="160"/>
      <c r="U690" s="160"/>
      <c r="V690" s="160"/>
      <c r="W690" s="160"/>
      <c r="X690" s="160"/>
      <c r="Y690" s="151"/>
      <c r="Z690" s="151"/>
      <c r="AA690" s="151"/>
      <c r="AB690" s="151"/>
      <c r="AC690" s="151"/>
      <c r="AD690" s="151"/>
      <c r="AE690" s="151"/>
      <c r="AF690" s="151"/>
      <c r="AG690" s="151" t="s">
        <v>156</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87" t="s">
        <v>161</v>
      </c>
      <c r="D691" s="161"/>
      <c r="E691" s="162"/>
      <c r="F691" s="160"/>
      <c r="G691" s="160"/>
      <c r="H691" s="160"/>
      <c r="I691" s="160"/>
      <c r="J691" s="160"/>
      <c r="K691" s="160"/>
      <c r="L691" s="160"/>
      <c r="M691" s="160"/>
      <c r="N691" s="160"/>
      <c r="O691" s="160"/>
      <c r="P691" s="160"/>
      <c r="Q691" s="160"/>
      <c r="R691" s="160"/>
      <c r="S691" s="160"/>
      <c r="T691" s="160"/>
      <c r="U691" s="160"/>
      <c r="V691" s="160"/>
      <c r="W691" s="160"/>
      <c r="X691" s="160"/>
      <c r="Y691" s="151"/>
      <c r="Z691" s="151"/>
      <c r="AA691" s="151"/>
      <c r="AB691" s="151"/>
      <c r="AC691" s="151"/>
      <c r="AD691" s="151"/>
      <c r="AE691" s="151"/>
      <c r="AF691" s="151"/>
      <c r="AG691" s="151" t="s">
        <v>156</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outlineLevel="1" x14ac:dyDescent="0.2">
      <c r="A692" s="158"/>
      <c r="B692" s="159"/>
      <c r="C692" s="187" t="s">
        <v>465</v>
      </c>
      <c r="D692" s="161"/>
      <c r="E692" s="162">
        <v>56.7</v>
      </c>
      <c r="F692" s="160"/>
      <c r="G692" s="160"/>
      <c r="H692" s="160"/>
      <c r="I692" s="160"/>
      <c r="J692" s="160"/>
      <c r="K692" s="160"/>
      <c r="L692" s="160"/>
      <c r="M692" s="160"/>
      <c r="N692" s="160"/>
      <c r="O692" s="160"/>
      <c r="P692" s="160"/>
      <c r="Q692" s="160"/>
      <c r="R692" s="160"/>
      <c r="S692" s="160"/>
      <c r="T692" s="160"/>
      <c r="U692" s="160"/>
      <c r="V692" s="160"/>
      <c r="W692" s="160"/>
      <c r="X692" s="160"/>
      <c r="Y692" s="151"/>
      <c r="Z692" s="151"/>
      <c r="AA692" s="151"/>
      <c r="AB692" s="151"/>
      <c r="AC692" s="151"/>
      <c r="AD692" s="151"/>
      <c r="AE692" s="151"/>
      <c r="AF692" s="151"/>
      <c r="AG692" s="151" t="s">
        <v>156</v>
      </c>
      <c r="AH692" s="151">
        <v>0</v>
      </c>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70">
        <v>53</v>
      </c>
      <c r="B693" s="171" t="s">
        <v>466</v>
      </c>
      <c r="C693" s="186" t="s">
        <v>467</v>
      </c>
      <c r="D693" s="172" t="s">
        <v>150</v>
      </c>
      <c r="E693" s="173">
        <v>795</v>
      </c>
      <c r="F693" s="174"/>
      <c r="G693" s="175">
        <f>ROUND(E693*F693,2)</f>
        <v>0</v>
      </c>
      <c r="H693" s="174"/>
      <c r="I693" s="175">
        <f>ROUND(E693*H693,2)</f>
        <v>0</v>
      </c>
      <c r="J693" s="174"/>
      <c r="K693" s="175">
        <f>ROUND(E693*J693,2)</f>
        <v>0</v>
      </c>
      <c r="L693" s="175">
        <v>21</v>
      </c>
      <c r="M693" s="175">
        <f>G693*(1+L693/100)</f>
        <v>0</v>
      </c>
      <c r="N693" s="175">
        <v>0.19275999999999999</v>
      </c>
      <c r="O693" s="175">
        <f>ROUND(E693*N693,2)</f>
        <v>153.24</v>
      </c>
      <c r="P693" s="175">
        <v>0</v>
      </c>
      <c r="Q693" s="175">
        <f>ROUND(E693*P693,2)</f>
        <v>0</v>
      </c>
      <c r="R693" s="175"/>
      <c r="S693" s="175" t="s">
        <v>152</v>
      </c>
      <c r="T693" s="175" t="s">
        <v>152</v>
      </c>
      <c r="U693" s="175">
        <v>0.14199999999999999</v>
      </c>
      <c r="V693" s="175">
        <f>ROUND(E693*U693,2)</f>
        <v>112.89</v>
      </c>
      <c r="W693" s="176"/>
      <c r="X693" s="160" t="s">
        <v>153</v>
      </c>
      <c r="Y693" s="151"/>
      <c r="Z693" s="151"/>
      <c r="AA693" s="151"/>
      <c r="AB693" s="151"/>
      <c r="AC693" s="151"/>
      <c r="AD693" s="151"/>
      <c r="AE693" s="151"/>
      <c r="AF693" s="151"/>
      <c r="AG693" s="151" t="s">
        <v>154</v>
      </c>
      <c r="AH693" s="151"/>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58"/>
      <c r="B694" s="159"/>
      <c r="C694" s="187" t="s">
        <v>195</v>
      </c>
      <c r="D694" s="161"/>
      <c r="E694" s="162"/>
      <c r="F694" s="160"/>
      <c r="G694" s="160"/>
      <c r="H694" s="160"/>
      <c r="I694" s="160"/>
      <c r="J694" s="160"/>
      <c r="K694" s="160"/>
      <c r="L694" s="160"/>
      <c r="M694" s="160"/>
      <c r="N694" s="160"/>
      <c r="O694" s="160"/>
      <c r="P694" s="160"/>
      <c r="Q694" s="160"/>
      <c r="R694" s="160"/>
      <c r="S694" s="160"/>
      <c r="T694" s="160"/>
      <c r="U694" s="160"/>
      <c r="V694" s="160"/>
      <c r="W694" s="160"/>
      <c r="X694" s="160"/>
      <c r="Y694" s="151"/>
      <c r="Z694" s="151"/>
      <c r="AA694" s="151"/>
      <c r="AB694" s="151"/>
      <c r="AC694" s="151"/>
      <c r="AD694" s="151"/>
      <c r="AE694" s="151"/>
      <c r="AF694" s="151"/>
      <c r="AG694" s="151" t="s">
        <v>156</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58"/>
      <c r="B695" s="159"/>
      <c r="C695" s="187" t="s">
        <v>457</v>
      </c>
      <c r="D695" s="161"/>
      <c r="E695" s="162">
        <v>795</v>
      </c>
      <c r="F695" s="160"/>
      <c r="G695" s="160"/>
      <c r="H695" s="160"/>
      <c r="I695" s="160"/>
      <c r="J695" s="160"/>
      <c r="K695" s="160"/>
      <c r="L695" s="160"/>
      <c r="M695" s="160"/>
      <c r="N695" s="160"/>
      <c r="O695" s="160"/>
      <c r="P695" s="160"/>
      <c r="Q695" s="160"/>
      <c r="R695" s="160"/>
      <c r="S695" s="160"/>
      <c r="T695" s="160"/>
      <c r="U695" s="160"/>
      <c r="V695" s="160"/>
      <c r="W695" s="160"/>
      <c r="X695" s="160"/>
      <c r="Y695" s="151"/>
      <c r="Z695" s="151"/>
      <c r="AA695" s="151"/>
      <c r="AB695" s="151"/>
      <c r="AC695" s="151"/>
      <c r="AD695" s="151"/>
      <c r="AE695" s="151"/>
      <c r="AF695" s="151"/>
      <c r="AG695" s="151" t="s">
        <v>156</v>
      </c>
      <c r="AH695" s="151">
        <v>0</v>
      </c>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outlineLevel="1" x14ac:dyDescent="0.2">
      <c r="A696" s="170">
        <v>54</v>
      </c>
      <c r="B696" s="171" t="s">
        <v>468</v>
      </c>
      <c r="C696" s="186" t="s">
        <v>469</v>
      </c>
      <c r="D696" s="172" t="s">
        <v>150</v>
      </c>
      <c r="E696" s="173">
        <v>162</v>
      </c>
      <c r="F696" s="174"/>
      <c r="G696" s="175">
        <f>ROUND(E696*F696,2)</f>
        <v>0</v>
      </c>
      <c r="H696" s="174"/>
      <c r="I696" s="175">
        <f>ROUND(E696*H696,2)</f>
        <v>0</v>
      </c>
      <c r="J696" s="174"/>
      <c r="K696" s="175">
        <f>ROUND(E696*J696,2)</f>
        <v>0</v>
      </c>
      <c r="L696" s="175">
        <v>21</v>
      </c>
      <c r="M696" s="175">
        <f>G696*(1+L696/100)</f>
        <v>0</v>
      </c>
      <c r="N696" s="175">
        <v>0.10255</v>
      </c>
      <c r="O696" s="175">
        <f>ROUND(E696*N696,2)</f>
        <v>16.61</v>
      </c>
      <c r="P696" s="175">
        <v>0</v>
      </c>
      <c r="Q696" s="175">
        <f>ROUND(E696*P696,2)</f>
        <v>0</v>
      </c>
      <c r="R696" s="175"/>
      <c r="S696" s="175" t="s">
        <v>152</v>
      </c>
      <c r="T696" s="175" t="s">
        <v>152</v>
      </c>
      <c r="U696" s="175">
        <v>0.111</v>
      </c>
      <c r="V696" s="175">
        <f>ROUND(E696*U696,2)</f>
        <v>17.98</v>
      </c>
      <c r="W696" s="176"/>
      <c r="X696" s="160" t="s">
        <v>153</v>
      </c>
      <c r="Y696" s="151"/>
      <c r="Z696" s="151"/>
      <c r="AA696" s="151"/>
      <c r="AB696" s="151"/>
      <c r="AC696" s="151"/>
      <c r="AD696" s="151"/>
      <c r="AE696" s="151"/>
      <c r="AF696" s="151"/>
      <c r="AG696" s="151" t="s">
        <v>154</v>
      </c>
      <c r="AH696" s="151"/>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58"/>
      <c r="B697" s="159"/>
      <c r="C697" s="187" t="s">
        <v>159</v>
      </c>
      <c r="D697" s="161"/>
      <c r="E697" s="162">
        <v>72</v>
      </c>
      <c r="F697" s="160"/>
      <c r="G697" s="160"/>
      <c r="H697" s="160"/>
      <c r="I697" s="160"/>
      <c r="J697" s="160"/>
      <c r="K697" s="160"/>
      <c r="L697" s="160"/>
      <c r="M697" s="160"/>
      <c r="N697" s="160"/>
      <c r="O697" s="160"/>
      <c r="P697" s="160"/>
      <c r="Q697" s="160"/>
      <c r="R697" s="160"/>
      <c r="S697" s="160"/>
      <c r="T697" s="160"/>
      <c r="U697" s="160"/>
      <c r="V697" s="160"/>
      <c r="W697" s="160"/>
      <c r="X697" s="160"/>
      <c r="Y697" s="151"/>
      <c r="Z697" s="151"/>
      <c r="AA697" s="151"/>
      <c r="AB697" s="151"/>
      <c r="AC697" s="151"/>
      <c r="AD697" s="151"/>
      <c r="AE697" s="151"/>
      <c r="AF697" s="151"/>
      <c r="AG697" s="151" t="s">
        <v>156</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87" t="s">
        <v>160</v>
      </c>
      <c r="D698" s="161"/>
      <c r="E698" s="162"/>
      <c r="F698" s="160"/>
      <c r="G698" s="160"/>
      <c r="H698" s="160"/>
      <c r="I698" s="160"/>
      <c r="J698" s="160"/>
      <c r="K698" s="160"/>
      <c r="L698" s="160"/>
      <c r="M698" s="160"/>
      <c r="N698" s="160"/>
      <c r="O698" s="160"/>
      <c r="P698" s="160"/>
      <c r="Q698" s="160"/>
      <c r="R698" s="160"/>
      <c r="S698" s="160"/>
      <c r="T698" s="160"/>
      <c r="U698" s="160"/>
      <c r="V698" s="160"/>
      <c r="W698" s="160"/>
      <c r="X698" s="160"/>
      <c r="Y698" s="151"/>
      <c r="Z698" s="151"/>
      <c r="AA698" s="151"/>
      <c r="AB698" s="151"/>
      <c r="AC698" s="151"/>
      <c r="AD698" s="151"/>
      <c r="AE698" s="151"/>
      <c r="AF698" s="151"/>
      <c r="AG698" s="151" t="s">
        <v>156</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87" t="s">
        <v>161</v>
      </c>
      <c r="D699" s="161"/>
      <c r="E699" s="162"/>
      <c r="F699" s="160"/>
      <c r="G699" s="160"/>
      <c r="H699" s="160"/>
      <c r="I699" s="160"/>
      <c r="J699" s="160"/>
      <c r="K699" s="160"/>
      <c r="L699" s="160"/>
      <c r="M699" s="160"/>
      <c r="N699" s="160"/>
      <c r="O699" s="160"/>
      <c r="P699" s="160"/>
      <c r="Q699" s="160"/>
      <c r="R699" s="160"/>
      <c r="S699" s="160"/>
      <c r="T699" s="160"/>
      <c r="U699" s="160"/>
      <c r="V699" s="160"/>
      <c r="W699" s="160"/>
      <c r="X699" s="160"/>
      <c r="Y699" s="151"/>
      <c r="Z699" s="151"/>
      <c r="AA699" s="151"/>
      <c r="AB699" s="151"/>
      <c r="AC699" s="151"/>
      <c r="AD699" s="151"/>
      <c r="AE699" s="151"/>
      <c r="AF699" s="151"/>
      <c r="AG699" s="151" t="s">
        <v>156</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87" t="s">
        <v>162</v>
      </c>
      <c r="D700" s="161"/>
      <c r="E700" s="162">
        <v>90</v>
      </c>
      <c r="F700" s="160"/>
      <c r="G700" s="160"/>
      <c r="H700" s="160"/>
      <c r="I700" s="160"/>
      <c r="J700" s="160"/>
      <c r="K700" s="160"/>
      <c r="L700" s="160"/>
      <c r="M700" s="160"/>
      <c r="N700" s="160"/>
      <c r="O700" s="160"/>
      <c r="P700" s="160"/>
      <c r="Q700" s="160"/>
      <c r="R700" s="160"/>
      <c r="S700" s="160"/>
      <c r="T700" s="160"/>
      <c r="U700" s="160"/>
      <c r="V700" s="160"/>
      <c r="W700" s="160"/>
      <c r="X700" s="160"/>
      <c r="Y700" s="151"/>
      <c r="Z700" s="151"/>
      <c r="AA700" s="151"/>
      <c r="AB700" s="151"/>
      <c r="AC700" s="151"/>
      <c r="AD700" s="151"/>
      <c r="AE700" s="151"/>
      <c r="AF700" s="151"/>
      <c r="AG700" s="151" t="s">
        <v>156</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70">
        <v>55</v>
      </c>
      <c r="B701" s="171" t="s">
        <v>470</v>
      </c>
      <c r="C701" s="186" t="s">
        <v>471</v>
      </c>
      <c r="D701" s="172" t="s">
        <v>150</v>
      </c>
      <c r="E701" s="173">
        <v>162</v>
      </c>
      <c r="F701" s="174"/>
      <c r="G701" s="175">
        <f>ROUND(E701*F701,2)</f>
        <v>0</v>
      </c>
      <c r="H701" s="174"/>
      <c r="I701" s="175">
        <f>ROUND(E701*H701,2)</f>
        <v>0</v>
      </c>
      <c r="J701" s="174"/>
      <c r="K701" s="175">
        <f>ROUND(E701*J701,2)</f>
        <v>0</v>
      </c>
      <c r="L701" s="175">
        <v>21</v>
      </c>
      <c r="M701" s="175">
        <f>G701*(1+L701/100)</f>
        <v>0</v>
      </c>
      <c r="N701" s="175">
        <v>0.15382000000000001</v>
      </c>
      <c r="O701" s="175">
        <f>ROUND(E701*N701,2)</f>
        <v>24.92</v>
      </c>
      <c r="P701" s="175">
        <v>0</v>
      </c>
      <c r="Q701" s="175">
        <f>ROUND(E701*P701,2)</f>
        <v>0</v>
      </c>
      <c r="R701" s="175"/>
      <c r="S701" s="175" t="s">
        <v>152</v>
      </c>
      <c r="T701" s="175" t="s">
        <v>152</v>
      </c>
      <c r="U701" s="175">
        <v>0.123</v>
      </c>
      <c r="V701" s="175">
        <f>ROUND(E701*U701,2)</f>
        <v>19.93</v>
      </c>
      <c r="W701" s="176"/>
      <c r="X701" s="160" t="s">
        <v>153</v>
      </c>
      <c r="Y701" s="151"/>
      <c r="Z701" s="151"/>
      <c r="AA701" s="151"/>
      <c r="AB701" s="151"/>
      <c r="AC701" s="151"/>
      <c r="AD701" s="151"/>
      <c r="AE701" s="151"/>
      <c r="AF701" s="151"/>
      <c r="AG701" s="151" t="s">
        <v>154</v>
      </c>
      <c r="AH701" s="151"/>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outlineLevel="1" x14ac:dyDescent="0.2">
      <c r="A702" s="158"/>
      <c r="B702" s="159"/>
      <c r="C702" s="187" t="s">
        <v>159</v>
      </c>
      <c r="D702" s="161"/>
      <c r="E702" s="162">
        <v>72</v>
      </c>
      <c r="F702" s="160"/>
      <c r="G702" s="160"/>
      <c r="H702" s="160"/>
      <c r="I702" s="160"/>
      <c r="J702" s="160"/>
      <c r="K702" s="160"/>
      <c r="L702" s="160"/>
      <c r="M702" s="160"/>
      <c r="N702" s="160"/>
      <c r="O702" s="160"/>
      <c r="P702" s="160"/>
      <c r="Q702" s="160"/>
      <c r="R702" s="160"/>
      <c r="S702" s="160"/>
      <c r="T702" s="160"/>
      <c r="U702" s="160"/>
      <c r="V702" s="160"/>
      <c r="W702" s="160"/>
      <c r="X702" s="160"/>
      <c r="Y702" s="151"/>
      <c r="Z702" s="151"/>
      <c r="AA702" s="151"/>
      <c r="AB702" s="151"/>
      <c r="AC702" s="151"/>
      <c r="AD702" s="151"/>
      <c r="AE702" s="151"/>
      <c r="AF702" s="151"/>
      <c r="AG702" s="151" t="s">
        <v>156</v>
      </c>
      <c r="AH702" s="151">
        <v>0</v>
      </c>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87" t="s">
        <v>160</v>
      </c>
      <c r="D703" s="161"/>
      <c r="E703" s="162"/>
      <c r="F703" s="160"/>
      <c r="G703" s="160"/>
      <c r="H703" s="160"/>
      <c r="I703" s="160"/>
      <c r="J703" s="160"/>
      <c r="K703" s="160"/>
      <c r="L703" s="160"/>
      <c r="M703" s="160"/>
      <c r="N703" s="160"/>
      <c r="O703" s="160"/>
      <c r="P703" s="160"/>
      <c r="Q703" s="160"/>
      <c r="R703" s="160"/>
      <c r="S703" s="160"/>
      <c r="T703" s="160"/>
      <c r="U703" s="160"/>
      <c r="V703" s="160"/>
      <c r="W703" s="160"/>
      <c r="X703" s="160"/>
      <c r="Y703" s="151"/>
      <c r="Z703" s="151"/>
      <c r="AA703" s="151"/>
      <c r="AB703" s="151"/>
      <c r="AC703" s="151"/>
      <c r="AD703" s="151"/>
      <c r="AE703" s="151"/>
      <c r="AF703" s="151"/>
      <c r="AG703" s="151" t="s">
        <v>156</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x14ac:dyDescent="0.2">
      <c r="A704" s="158"/>
      <c r="B704" s="159"/>
      <c r="C704" s="187" t="s">
        <v>161</v>
      </c>
      <c r="D704" s="161"/>
      <c r="E704" s="162"/>
      <c r="F704" s="160"/>
      <c r="G704" s="160"/>
      <c r="H704" s="160"/>
      <c r="I704" s="160"/>
      <c r="J704" s="160"/>
      <c r="K704" s="160"/>
      <c r="L704" s="160"/>
      <c r="M704" s="160"/>
      <c r="N704" s="160"/>
      <c r="O704" s="160"/>
      <c r="P704" s="160"/>
      <c r="Q704" s="160"/>
      <c r="R704" s="160"/>
      <c r="S704" s="160"/>
      <c r="T704" s="160"/>
      <c r="U704" s="160"/>
      <c r="V704" s="160"/>
      <c r="W704" s="160"/>
      <c r="X704" s="160"/>
      <c r="Y704" s="151"/>
      <c r="Z704" s="151"/>
      <c r="AA704" s="151"/>
      <c r="AB704" s="151"/>
      <c r="AC704" s="151"/>
      <c r="AD704" s="151"/>
      <c r="AE704" s="151"/>
      <c r="AF704" s="151"/>
      <c r="AG704" s="151" t="s">
        <v>156</v>
      </c>
      <c r="AH704" s="151">
        <v>0</v>
      </c>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87" t="s">
        <v>162</v>
      </c>
      <c r="D705" s="161"/>
      <c r="E705" s="162">
        <v>90</v>
      </c>
      <c r="F705" s="160"/>
      <c r="G705" s="160"/>
      <c r="H705" s="160"/>
      <c r="I705" s="160"/>
      <c r="J705" s="160"/>
      <c r="K705" s="160"/>
      <c r="L705" s="160"/>
      <c r="M705" s="160"/>
      <c r="N705" s="160"/>
      <c r="O705" s="160"/>
      <c r="P705" s="160"/>
      <c r="Q705" s="160"/>
      <c r="R705" s="160"/>
      <c r="S705" s="160"/>
      <c r="T705" s="160"/>
      <c r="U705" s="160"/>
      <c r="V705" s="160"/>
      <c r="W705" s="160"/>
      <c r="X705" s="160"/>
      <c r="Y705" s="151"/>
      <c r="Z705" s="151"/>
      <c r="AA705" s="151"/>
      <c r="AB705" s="151"/>
      <c r="AC705" s="151"/>
      <c r="AD705" s="151"/>
      <c r="AE705" s="151"/>
      <c r="AF705" s="151"/>
      <c r="AG705" s="151" t="s">
        <v>156</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outlineLevel="1" x14ac:dyDescent="0.2">
      <c r="A706" s="170">
        <v>56</v>
      </c>
      <c r="B706" s="171" t="s">
        <v>472</v>
      </c>
      <c r="C706" s="186" t="s">
        <v>473</v>
      </c>
      <c r="D706" s="172" t="s">
        <v>150</v>
      </c>
      <c r="E706" s="202">
        <f>SUM(5508,-3925)</f>
        <v>1583</v>
      </c>
      <c r="F706" s="174"/>
      <c r="G706" s="175">
        <f>ROUND(E706*F706,2)</f>
        <v>0</v>
      </c>
      <c r="H706" s="174"/>
      <c r="I706" s="175">
        <f>ROUND(E706*H706,2)</f>
        <v>0</v>
      </c>
      <c r="J706" s="174"/>
      <c r="K706" s="175">
        <f>ROUND(E706*J706,2)</f>
        <v>0</v>
      </c>
      <c r="L706" s="175">
        <v>21</v>
      </c>
      <c r="M706" s="175">
        <f>G706*(1+L706/100)</f>
        <v>0</v>
      </c>
      <c r="N706" s="175">
        <v>5.0000000000000001E-4</v>
      </c>
      <c r="O706" s="175">
        <f>ROUND(E706*N706,2)</f>
        <v>0.79</v>
      </c>
      <c r="P706" s="175">
        <v>0</v>
      </c>
      <c r="Q706" s="175">
        <f>ROUND(E706*P706,2)</f>
        <v>0</v>
      </c>
      <c r="R706" s="175"/>
      <c r="S706" s="175" t="s">
        <v>152</v>
      </c>
      <c r="T706" s="175" t="s">
        <v>152</v>
      </c>
      <c r="U706" s="175">
        <v>2E-3</v>
      </c>
      <c r="V706" s="175">
        <f>ROUND(E706*U706,2)</f>
        <v>3.17</v>
      </c>
      <c r="W706" s="176"/>
      <c r="X706" s="160" t="s">
        <v>153</v>
      </c>
      <c r="Y706" s="151"/>
      <c r="Z706" s="151"/>
      <c r="AA706" s="151"/>
      <c r="AB706" s="151"/>
      <c r="AC706" s="151"/>
      <c r="AD706" s="151"/>
      <c r="AE706" s="151"/>
      <c r="AF706" s="151"/>
      <c r="AG706" s="151" t="s">
        <v>154</v>
      </c>
      <c r="AH706" s="151"/>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87" t="s">
        <v>366</v>
      </c>
      <c r="D707" s="161"/>
      <c r="E707" s="162">
        <v>1684</v>
      </c>
      <c r="F707" s="160"/>
      <c r="G707" s="160"/>
      <c r="H707" s="160"/>
      <c r="I707" s="160"/>
      <c r="J707" s="160"/>
      <c r="K707" s="160"/>
      <c r="L707" s="160"/>
      <c r="M707" s="160"/>
      <c r="N707" s="160"/>
      <c r="O707" s="160"/>
      <c r="P707" s="160"/>
      <c r="Q707" s="160"/>
      <c r="R707" s="160"/>
      <c r="S707" s="160"/>
      <c r="T707" s="160"/>
      <c r="U707" s="160"/>
      <c r="V707" s="160"/>
      <c r="W707" s="160"/>
      <c r="X707" s="160"/>
      <c r="Y707" s="151"/>
      <c r="Z707" s="151"/>
      <c r="AA707" s="151"/>
      <c r="AB707" s="151"/>
      <c r="AC707" s="151"/>
      <c r="AD707" s="151"/>
      <c r="AE707" s="151"/>
      <c r="AF707" s="151"/>
      <c r="AG707" s="151" t="s">
        <v>156</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x14ac:dyDescent="0.2">
      <c r="A708" s="158"/>
      <c r="B708" s="159"/>
      <c r="C708" s="187" t="s">
        <v>367</v>
      </c>
      <c r="D708" s="161"/>
      <c r="E708" s="162">
        <v>721</v>
      </c>
      <c r="F708" s="160"/>
      <c r="G708" s="160"/>
      <c r="H708" s="160"/>
      <c r="I708" s="160"/>
      <c r="J708" s="160"/>
      <c r="K708" s="160"/>
      <c r="L708" s="160"/>
      <c r="M708" s="160"/>
      <c r="N708" s="160"/>
      <c r="O708" s="160"/>
      <c r="P708" s="160"/>
      <c r="Q708" s="160"/>
      <c r="R708" s="160"/>
      <c r="S708" s="160"/>
      <c r="T708" s="160"/>
      <c r="U708" s="160"/>
      <c r="V708" s="160"/>
      <c r="W708" s="160"/>
      <c r="X708" s="160"/>
      <c r="Y708" s="151"/>
      <c r="Z708" s="151"/>
      <c r="AA708" s="151"/>
      <c r="AB708" s="151"/>
      <c r="AC708" s="151"/>
      <c r="AD708" s="151"/>
      <c r="AE708" s="151"/>
      <c r="AF708" s="151"/>
      <c r="AG708" s="151" t="s">
        <v>156</v>
      </c>
      <c r="AH708" s="151">
        <v>0</v>
      </c>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87" t="s">
        <v>368</v>
      </c>
      <c r="D709" s="161"/>
      <c r="E709" s="162">
        <v>407</v>
      </c>
      <c r="F709" s="160"/>
      <c r="G709" s="160"/>
      <c r="H709" s="160"/>
      <c r="I709" s="160"/>
      <c r="J709" s="160"/>
      <c r="K709" s="160"/>
      <c r="L709" s="160"/>
      <c r="M709" s="160"/>
      <c r="N709" s="160"/>
      <c r="O709" s="160"/>
      <c r="P709" s="160"/>
      <c r="Q709" s="160"/>
      <c r="R709" s="160"/>
      <c r="S709" s="160"/>
      <c r="T709" s="160"/>
      <c r="U709" s="160"/>
      <c r="V709" s="160"/>
      <c r="W709" s="160"/>
      <c r="X709" s="160"/>
      <c r="Y709" s="151"/>
      <c r="Z709" s="151"/>
      <c r="AA709" s="151"/>
      <c r="AB709" s="151"/>
      <c r="AC709" s="151"/>
      <c r="AD709" s="151"/>
      <c r="AE709" s="151"/>
      <c r="AF709" s="151"/>
      <c r="AG709" s="151" t="s">
        <v>156</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c r="B710" s="159"/>
      <c r="C710" s="187" t="s">
        <v>369</v>
      </c>
      <c r="D710" s="161"/>
      <c r="E710" s="162">
        <v>928</v>
      </c>
      <c r="F710" s="160"/>
      <c r="G710" s="160"/>
      <c r="H710" s="160"/>
      <c r="I710" s="160"/>
      <c r="J710" s="160"/>
      <c r="K710" s="160"/>
      <c r="L710" s="160"/>
      <c r="M710" s="160"/>
      <c r="N710" s="160"/>
      <c r="O710" s="160"/>
      <c r="P710" s="160"/>
      <c r="Q710" s="160"/>
      <c r="R710" s="160"/>
      <c r="S710" s="160"/>
      <c r="T710" s="160"/>
      <c r="U710" s="160"/>
      <c r="V710" s="160"/>
      <c r="W710" s="160"/>
      <c r="X710" s="160"/>
      <c r="Y710" s="151"/>
      <c r="Z710" s="151"/>
      <c r="AA710" s="151"/>
      <c r="AB710" s="151"/>
      <c r="AC710" s="151"/>
      <c r="AD710" s="151"/>
      <c r="AE710" s="151"/>
      <c r="AF710" s="151"/>
      <c r="AG710" s="151" t="s">
        <v>156</v>
      </c>
      <c r="AH710" s="151">
        <v>0</v>
      </c>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outlineLevel="1" x14ac:dyDescent="0.2">
      <c r="A711" s="158"/>
      <c r="B711" s="159"/>
      <c r="C711" s="187" t="s">
        <v>370</v>
      </c>
      <c r="D711" s="161"/>
      <c r="E711" s="162">
        <v>185</v>
      </c>
      <c r="F711" s="160"/>
      <c r="G711" s="160"/>
      <c r="H711" s="160"/>
      <c r="I711" s="160"/>
      <c r="J711" s="160"/>
      <c r="K711" s="160"/>
      <c r="L711" s="160"/>
      <c r="M711" s="160"/>
      <c r="N711" s="160"/>
      <c r="O711" s="160"/>
      <c r="P711" s="160"/>
      <c r="Q711" s="160"/>
      <c r="R711" s="160"/>
      <c r="S711" s="160"/>
      <c r="T711" s="160"/>
      <c r="U711" s="160"/>
      <c r="V711" s="160"/>
      <c r="W711" s="160"/>
      <c r="X711" s="160"/>
      <c r="Y711" s="151"/>
      <c r="Z711" s="151"/>
      <c r="AA711" s="151"/>
      <c r="AB711" s="151"/>
      <c r="AC711" s="151"/>
      <c r="AD711" s="151"/>
      <c r="AE711" s="151"/>
      <c r="AF711" s="151"/>
      <c r="AG711" s="151" t="s">
        <v>156</v>
      </c>
      <c r="AH711" s="151">
        <v>0</v>
      </c>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outlineLevel="1" x14ac:dyDescent="0.2">
      <c r="A712" s="158"/>
      <c r="B712" s="159"/>
      <c r="C712" s="187" t="s">
        <v>160</v>
      </c>
      <c r="D712" s="161"/>
      <c r="E712" s="162"/>
      <c r="F712" s="160"/>
      <c r="G712" s="160"/>
      <c r="H712" s="160"/>
      <c r="I712" s="160"/>
      <c r="J712" s="160"/>
      <c r="K712" s="160"/>
      <c r="L712" s="160"/>
      <c r="M712" s="160"/>
      <c r="N712" s="160"/>
      <c r="O712" s="160"/>
      <c r="P712" s="160"/>
      <c r="Q712" s="160"/>
      <c r="R712" s="160"/>
      <c r="S712" s="160"/>
      <c r="T712" s="160"/>
      <c r="U712" s="160"/>
      <c r="V712" s="160"/>
      <c r="W712" s="160"/>
      <c r="X712" s="160"/>
      <c r="Y712" s="151"/>
      <c r="Z712" s="151"/>
      <c r="AA712" s="151"/>
      <c r="AB712" s="151"/>
      <c r="AC712" s="151"/>
      <c r="AD712" s="151"/>
      <c r="AE712" s="151"/>
      <c r="AF712" s="151"/>
      <c r="AG712" s="151" t="s">
        <v>156</v>
      </c>
      <c r="AH712" s="151">
        <v>0</v>
      </c>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87" t="s">
        <v>474</v>
      </c>
      <c r="D713" s="161"/>
      <c r="E713" s="162"/>
      <c r="F713" s="160"/>
      <c r="G713" s="160"/>
      <c r="H713" s="160"/>
      <c r="I713" s="160"/>
      <c r="J713" s="160"/>
      <c r="K713" s="160"/>
      <c r="L713" s="160"/>
      <c r="M713" s="160"/>
      <c r="N713" s="160"/>
      <c r="O713" s="160"/>
      <c r="P713" s="160"/>
      <c r="Q713" s="160"/>
      <c r="R713" s="160"/>
      <c r="S713" s="160"/>
      <c r="T713" s="160"/>
      <c r="U713" s="160"/>
      <c r="V713" s="160"/>
      <c r="W713" s="160"/>
      <c r="X713" s="160"/>
      <c r="Y713" s="151"/>
      <c r="Z713" s="151"/>
      <c r="AA713" s="151"/>
      <c r="AB713" s="151"/>
      <c r="AC713" s="151"/>
      <c r="AD713" s="151"/>
      <c r="AE713" s="151"/>
      <c r="AF713" s="151"/>
      <c r="AG713" s="151" t="s">
        <v>156</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87" t="s">
        <v>475</v>
      </c>
      <c r="D714" s="161"/>
      <c r="E714" s="162">
        <v>1162</v>
      </c>
      <c r="F714" s="160"/>
      <c r="G714" s="160"/>
      <c r="H714" s="160"/>
      <c r="I714" s="160"/>
      <c r="J714" s="160"/>
      <c r="K714" s="160"/>
      <c r="L714" s="160"/>
      <c r="M714" s="160"/>
      <c r="N714" s="160"/>
      <c r="O714" s="160"/>
      <c r="P714" s="160"/>
      <c r="Q714" s="160"/>
      <c r="R714" s="160"/>
      <c r="S714" s="160"/>
      <c r="T714" s="160"/>
      <c r="U714" s="160"/>
      <c r="V714" s="160"/>
      <c r="W714" s="160"/>
      <c r="X714" s="160"/>
      <c r="Y714" s="151"/>
      <c r="Z714" s="151"/>
      <c r="AA714" s="151"/>
      <c r="AB714" s="151"/>
      <c r="AC714" s="151"/>
      <c r="AD714" s="151"/>
      <c r="AE714" s="151"/>
      <c r="AF714" s="151"/>
      <c r="AG714" s="151" t="s">
        <v>156</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203" t="s">
        <v>1306</v>
      </c>
      <c r="D715" s="161"/>
      <c r="E715" s="204">
        <v>3925</v>
      </c>
      <c r="F715" s="160"/>
      <c r="G715" s="160"/>
      <c r="H715" s="160"/>
      <c r="I715" s="160"/>
      <c r="J715" s="160"/>
      <c r="K715" s="160"/>
      <c r="L715" s="160"/>
      <c r="M715" s="160"/>
      <c r="N715" s="160"/>
      <c r="O715" s="160"/>
      <c r="P715" s="160"/>
      <c r="Q715" s="160"/>
      <c r="R715" s="160"/>
      <c r="S715" s="160"/>
      <c r="T715" s="160"/>
      <c r="U715" s="160"/>
      <c r="V715" s="160"/>
      <c r="W715" s="160"/>
      <c r="X715" s="160"/>
      <c r="Y715" s="151"/>
      <c r="Z715" s="151"/>
      <c r="AA715" s="151"/>
      <c r="AB715" s="151"/>
      <c r="AC715" s="151"/>
      <c r="AD715" s="151"/>
      <c r="AE715" s="151"/>
      <c r="AF715" s="151"/>
      <c r="AG715" s="151" t="s">
        <v>156</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58"/>
      <c r="B716" s="159"/>
      <c r="C716" s="187" t="s">
        <v>437</v>
      </c>
      <c r="D716" s="161"/>
      <c r="E716" s="162">
        <v>326</v>
      </c>
      <c r="F716" s="160"/>
      <c r="G716" s="160"/>
      <c r="H716" s="160"/>
      <c r="I716" s="160"/>
      <c r="J716" s="160"/>
      <c r="K716" s="160"/>
      <c r="L716" s="160"/>
      <c r="M716" s="160"/>
      <c r="N716" s="160"/>
      <c r="O716" s="160"/>
      <c r="P716" s="160"/>
      <c r="Q716" s="160"/>
      <c r="R716" s="160"/>
      <c r="S716" s="160"/>
      <c r="T716" s="160"/>
      <c r="U716" s="160"/>
      <c r="V716" s="160"/>
      <c r="W716" s="160"/>
      <c r="X716" s="160"/>
      <c r="Y716" s="151"/>
      <c r="Z716" s="151"/>
      <c r="AA716" s="151"/>
      <c r="AB716" s="151"/>
      <c r="AC716" s="151"/>
      <c r="AD716" s="151"/>
      <c r="AE716" s="151"/>
      <c r="AF716" s="151"/>
      <c r="AG716" s="151" t="s">
        <v>156</v>
      </c>
      <c r="AH716" s="151">
        <v>0</v>
      </c>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58"/>
      <c r="B717" s="159"/>
      <c r="C717" s="187" t="s">
        <v>160</v>
      </c>
      <c r="D717" s="161"/>
      <c r="E717" s="162"/>
      <c r="F717" s="160"/>
      <c r="G717" s="160"/>
      <c r="H717" s="160"/>
      <c r="I717" s="160"/>
      <c r="J717" s="160"/>
      <c r="K717" s="160"/>
      <c r="L717" s="160"/>
      <c r="M717" s="160"/>
      <c r="N717" s="160"/>
      <c r="O717" s="160"/>
      <c r="P717" s="160"/>
      <c r="Q717" s="160"/>
      <c r="R717" s="160"/>
      <c r="S717" s="160"/>
      <c r="T717" s="160"/>
      <c r="U717" s="160"/>
      <c r="V717" s="160"/>
      <c r="W717" s="160"/>
      <c r="X717" s="160"/>
      <c r="Y717" s="151"/>
      <c r="Z717" s="151"/>
      <c r="AA717" s="151"/>
      <c r="AB717" s="151"/>
      <c r="AC717" s="151"/>
      <c r="AD717" s="151"/>
      <c r="AE717" s="151"/>
      <c r="AF717" s="151"/>
      <c r="AG717" s="151" t="s">
        <v>156</v>
      </c>
      <c r="AH717" s="151">
        <v>0</v>
      </c>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87" t="s">
        <v>371</v>
      </c>
      <c r="D718" s="161"/>
      <c r="E718" s="162">
        <v>95</v>
      </c>
      <c r="F718" s="160"/>
      <c r="G718" s="160"/>
      <c r="H718" s="160"/>
      <c r="I718" s="160"/>
      <c r="J718" s="160"/>
      <c r="K718" s="160"/>
      <c r="L718" s="160"/>
      <c r="M718" s="160"/>
      <c r="N718" s="160"/>
      <c r="O718" s="160"/>
      <c r="P718" s="160"/>
      <c r="Q718" s="160"/>
      <c r="R718" s="160"/>
      <c r="S718" s="160"/>
      <c r="T718" s="160"/>
      <c r="U718" s="160"/>
      <c r="V718" s="160"/>
      <c r="W718" s="160"/>
      <c r="X718" s="160"/>
      <c r="Y718" s="151"/>
      <c r="Z718" s="151"/>
      <c r="AA718" s="151"/>
      <c r="AB718" s="151"/>
      <c r="AC718" s="151"/>
      <c r="AD718" s="151"/>
      <c r="AE718" s="151"/>
      <c r="AF718" s="151"/>
      <c r="AG718" s="151" t="s">
        <v>156</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ht="22.5" outlineLevel="1" x14ac:dyDescent="0.2">
      <c r="A719" s="205" t="s">
        <v>1307</v>
      </c>
      <c r="B719" s="206" t="s">
        <v>1308</v>
      </c>
      <c r="C719" s="207" t="s">
        <v>1309</v>
      </c>
      <c r="D719" s="208" t="s">
        <v>150</v>
      </c>
      <c r="E719" s="202">
        <v>3925</v>
      </c>
      <c r="F719" s="174"/>
      <c r="G719" s="175">
        <f t="shared" ref="G719:G722" si="0">ROUND(E719*F719,2)</f>
        <v>0</v>
      </c>
      <c r="H719" s="174"/>
      <c r="I719" s="175">
        <f t="shared" ref="I719:I722" si="1">ROUND(E719*H719,2)</f>
        <v>0</v>
      </c>
      <c r="J719" s="174"/>
      <c r="K719" s="175">
        <f t="shared" ref="K719:K722" si="2">ROUND(E719*J719,2)</f>
        <v>0</v>
      </c>
      <c r="L719" s="175">
        <v>21</v>
      </c>
      <c r="M719" s="175">
        <f t="shared" ref="M719:M722" si="3">G719*(1+L719/100)</f>
        <v>0</v>
      </c>
      <c r="N719" s="173">
        <v>0.20604</v>
      </c>
      <c r="O719" s="175">
        <f t="shared" ref="O719:O722" si="4">ROUND(E719*N719,2)</f>
        <v>808.71</v>
      </c>
      <c r="P719" s="160"/>
      <c r="Q719" s="160"/>
      <c r="R719" s="160"/>
      <c r="S719" s="160"/>
      <c r="T719" s="160"/>
      <c r="U719" s="160"/>
      <c r="V719" s="160"/>
      <c r="W719" s="160"/>
      <c r="X719" s="160"/>
      <c r="Y719" s="151"/>
      <c r="Z719" s="151"/>
      <c r="AA719" s="151"/>
      <c r="AB719" s="151"/>
      <c r="AC719" s="151"/>
      <c r="AD719" s="151"/>
      <c r="AE719" s="151"/>
      <c r="AF719" s="151"/>
      <c r="AG719" s="151"/>
      <c r="AH719" s="151"/>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ht="22.5" outlineLevel="1" x14ac:dyDescent="0.2">
      <c r="A720" s="205" t="s">
        <v>1310</v>
      </c>
      <c r="B720" s="206" t="s">
        <v>1311</v>
      </c>
      <c r="C720" s="207" t="s">
        <v>1312</v>
      </c>
      <c r="D720" s="208" t="s">
        <v>150</v>
      </c>
      <c r="E720" s="202">
        <v>3925</v>
      </c>
      <c r="F720" s="174"/>
      <c r="G720" s="175">
        <f t="shared" si="0"/>
        <v>0</v>
      </c>
      <c r="H720" s="174"/>
      <c r="I720" s="175">
        <f t="shared" si="1"/>
        <v>0</v>
      </c>
      <c r="J720" s="174"/>
      <c r="K720" s="175">
        <f t="shared" si="2"/>
        <v>0</v>
      </c>
      <c r="L720" s="175">
        <v>21</v>
      </c>
      <c r="M720" s="175">
        <f t="shared" si="3"/>
        <v>0</v>
      </c>
      <c r="N720" s="173">
        <v>7.0699999999999999E-3</v>
      </c>
      <c r="O720" s="175">
        <f t="shared" si="4"/>
        <v>27.75</v>
      </c>
      <c r="P720" s="160"/>
      <c r="Q720" s="160"/>
      <c r="R720" s="160"/>
      <c r="S720" s="160"/>
      <c r="T720" s="160"/>
      <c r="U720" s="160"/>
      <c r="V720" s="160"/>
      <c r="W720" s="160"/>
      <c r="X720" s="160"/>
      <c r="Y720" s="151"/>
      <c r="Z720" s="151"/>
      <c r="AA720" s="151"/>
      <c r="AB720" s="151"/>
      <c r="AC720" s="151"/>
      <c r="AD720" s="151"/>
      <c r="AE720" s="151"/>
      <c r="AF720" s="151"/>
      <c r="AG720" s="151"/>
      <c r="AH720" s="151"/>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outlineLevel="1" x14ac:dyDescent="0.2">
      <c r="A721" s="205" t="s">
        <v>1313</v>
      </c>
      <c r="B721" s="206" t="s">
        <v>1314</v>
      </c>
      <c r="C721" s="207" t="s">
        <v>1315</v>
      </c>
      <c r="D721" s="208" t="s">
        <v>150</v>
      </c>
      <c r="E721" s="202">
        <v>3925</v>
      </c>
      <c r="F721" s="174"/>
      <c r="G721" s="175">
        <f t="shared" si="0"/>
        <v>0</v>
      </c>
      <c r="H721" s="174"/>
      <c r="I721" s="175">
        <f t="shared" si="1"/>
        <v>0</v>
      </c>
      <c r="J721" s="174"/>
      <c r="K721" s="175">
        <f t="shared" si="2"/>
        <v>0</v>
      </c>
      <c r="L721" s="175">
        <v>21</v>
      </c>
      <c r="M721" s="175">
        <f t="shared" si="3"/>
        <v>0</v>
      </c>
      <c r="N721" s="173">
        <v>2.6530000000000001E-2</v>
      </c>
      <c r="O721" s="175">
        <f t="shared" si="4"/>
        <v>104.13</v>
      </c>
      <c r="P721" s="160"/>
      <c r="Q721" s="160"/>
      <c r="R721" s="160"/>
      <c r="S721" s="160"/>
      <c r="T721" s="160"/>
      <c r="U721" s="160"/>
      <c r="V721" s="160"/>
      <c r="W721" s="160"/>
      <c r="X721" s="160"/>
      <c r="Y721" s="151"/>
      <c r="Z721" s="151"/>
      <c r="AA721" s="151"/>
      <c r="AB721" s="151"/>
      <c r="AC721" s="151"/>
      <c r="AD721" s="151"/>
      <c r="AE721" s="151"/>
      <c r="AF721" s="151"/>
      <c r="AG721" s="151"/>
      <c r="AH721" s="151"/>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outlineLevel="1" x14ac:dyDescent="0.2">
      <c r="A722" s="205" t="s">
        <v>1316</v>
      </c>
      <c r="B722" s="206" t="s">
        <v>1317</v>
      </c>
      <c r="C722" s="207" t="s">
        <v>1318</v>
      </c>
      <c r="D722" s="208" t="s">
        <v>150</v>
      </c>
      <c r="E722" s="202">
        <v>3925</v>
      </c>
      <c r="F722" s="174"/>
      <c r="G722" s="175">
        <f t="shared" si="0"/>
        <v>0</v>
      </c>
      <c r="H722" s="174"/>
      <c r="I722" s="175">
        <f t="shared" si="1"/>
        <v>0</v>
      </c>
      <c r="J722" s="174"/>
      <c r="K722" s="175">
        <f t="shared" si="2"/>
        <v>0</v>
      </c>
      <c r="L722" s="175">
        <v>21</v>
      </c>
      <c r="M722" s="175">
        <f t="shared" si="3"/>
        <v>0</v>
      </c>
      <c r="N722" s="173">
        <v>1.5429999999999999E-2</v>
      </c>
      <c r="O722" s="175">
        <f t="shared" si="4"/>
        <v>60.56</v>
      </c>
      <c r="P722" s="160"/>
      <c r="Q722" s="160"/>
      <c r="R722" s="160"/>
      <c r="S722" s="160"/>
      <c r="T722" s="160"/>
      <c r="U722" s="160"/>
      <c r="V722" s="160"/>
      <c r="W722" s="160"/>
      <c r="X722" s="160"/>
      <c r="Y722" s="151"/>
      <c r="Z722" s="151"/>
      <c r="AA722" s="151"/>
      <c r="AB722" s="151"/>
      <c r="AC722" s="151"/>
      <c r="AD722" s="151"/>
      <c r="AE722" s="151"/>
      <c r="AF722" s="151"/>
      <c r="AG722" s="151"/>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87" t="s">
        <v>366</v>
      </c>
      <c r="D723" s="161"/>
      <c r="E723" s="162">
        <v>1684</v>
      </c>
      <c r="F723" s="160"/>
      <c r="G723" s="160"/>
      <c r="H723" s="160"/>
      <c r="I723" s="160"/>
      <c r="J723" s="160"/>
      <c r="K723" s="160"/>
      <c r="L723" s="160"/>
      <c r="M723" s="160"/>
      <c r="N723" s="160"/>
      <c r="O723" s="160"/>
      <c r="P723" s="160"/>
      <c r="Q723" s="160"/>
      <c r="R723" s="160"/>
      <c r="S723" s="160"/>
      <c r="T723" s="160"/>
      <c r="U723" s="160"/>
      <c r="V723" s="160"/>
      <c r="W723" s="160"/>
      <c r="X723" s="160"/>
      <c r="Y723" s="151"/>
      <c r="Z723" s="151"/>
      <c r="AA723" s="151"/>
      <c r="AB723" s="151"/>
      <c r="AC723" s="151"/>
      <c r="AD723" s="151"/>
      <c r="AE723" s="151"/>
      <c r="AF723" s="151"/>
      <c r="AG723" s="151"/>
      <c r="AH723" s="151"/>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87" t="s">
        <v>367</v>
      </c>
      <c r="D724" s="161"/>
      <c r="E724" s="162">
        <v>721</v>
      </c>
      <c r="F724" s="160"/>
      <c r="G724" s="160"/>
      <c r="H724" s="160"/>
      <c r="I724" s="160"/>
      <c r="J724" s="160"/>
      <c r="K724" s="160"/>
      <c r="L724" s="160"/>
      <c r="M724" s="160"/>
      <c r="N724" s="160"/>
      <c r="O724" s="160"/>
      <c r="P724" s="160"/>
      <c r="Q724" s="160"/>
      <c r="R724" s="160"/>
      <c r="S724" s="160"/>
      <c r="T724" s="160"/>
      <c r="U724" s="160"/>
      <c r="V724" s="160"/>
      <c r="W724" s="160"/>
      <c r="X724" s="160"/>
      <c r="Y724" s="151"/>
      <c r="Z724" s="151"/>
      <c r="AA724" s="151"/>
      <c r="AB724" s="151"/>
      <c r="AC724" s="151"/>
      <c r="AD724" s="151"/>
      <c r="AE724" s="151"/>
      <c r="AF724" s="151"/>
      <c r="AG724" s="151"/>
      <c r="AH724" s="151"/>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58"/>
      <c r="B725" s="159"/>
      <c r="C725" s="187" t="s">
        <v>368</v>
      </c>
      <c r="D725" s="161"/>
      <c r="E725" s="162">
        <v>407</v>
      </c>
      <c r="F725" s="160"/>
      <c r="G725" s="160"/>
      <c r="H725" s="160"/>
      <c r="I725" s="160"/>
      <c r="J725" s="160"/>
      <c r="K725" s="160"/>
      <c r="L725" s="160"/>
      <c r="M725" s="160"/>
      <c r="N725" s="160"/>
      <c r="O725" s="160"/>
      <c r="P725" s="160"/>
      <c r="Q725" s="160"/>
      <c r="R725" s="160"/>
      <c r="S725" s="160"/>
      <c r="T725" s="160"/>
      <c r="U725" s="160"/>
      <c r="V725" s="160"/>
      <c r="W725" s="160"/>
      <c r="X725" s="160"/>
      <c r="Y725" s="151"/>
      <c r="Z725" s="151"/>
      <c r="AA725" s="151"/>
      <c r="AB725" s="151"/>
      <c r="AC725" s="151"/>
      <c r="AD725" s="151"/>
      <c r="AE725" s="151"/>
      <c r="AF725" s="151"/>
      <c r="AG725" s="151"/>
      <c r="AH725" s="151"/>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87" t="s">
        <v>369</v>
      </c>
      <c r="D726" s="161"/>
      <c r="E726" s="162">
        <v>928</v>
      </c>
      <c r="F726" s="160"/>
      <c r="G726" s="160"/>
      <c r="H726" s="160"/>
      <c r="I726" s="160"/>
      <c r="J726" s="160"/>
      <c r="K726" s="160"/>
      <c r="L726" s="160"/>
      <c r="M726" s="160"/>
      <c r="N726" s="160"/>
      <c r="O726" s="160"/>
      <c r="P726" s="160"/>
      <c r="Q726" s="160"/>
      <c r="R726" s="160"/>
      <c r="S726" s="160"/>
      <c r="T726" s="160"/>
      <c r="U726" s="160"/>
      <c r="V726" s="160"/>
      <c r="W726" s="160"/>
      <c r="X726" s="160"/>
      <c r="Y726" s="151"/>
      <c r="Z726" s="151"/>
      <c r="AA726" s="151"/>
      <c r="AB726" s="151"/>
      <c r="AC726" s="151"/>
      <c r="AD726" s="151"/>
      <c r="AE726" s="151"/>
      <c r="AF726" s="151"/>
      <c r="AG726" s="151"/>
      <c r="AH726" s="151"/>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58"/>
      <c r="B727" s="159"/>
      <c r="C727" s="187" t="s">
        <v>370</v>
      </c>
      <c r="D727" s="161"/>
      <c r="E727" s="162">
        <v>185</v>
      </c>
      <c r="F727" s="160"/>
      <c r="G727" s="160"/>
      <c r="H727" s="160"/>
      <c r="I727" s="160"/>
      <c r="J727" s="160"/>
      <c r="K727" s="160"/>
      <c r="L727" s="160"/>
      <c r="M727" s="160"/>
      <c r="N727" s="160"/>
      <c r="O727" s="160"/>
      <c r="P727" s="160"/>
      <c r="Q727" s="160"/>
      <c r="R727" s="160"/>
      <c r="S727" s="160"/>
      <c r="T727" s="160"/>
      <c r="U727" s="160"/>
      <c r="V727" s="160"/>
      <c r="W727" s="160"/>
      <c r="X727" s="160"/>
      <c r="Y727" s="151"/>
      <c r="Z727" s="151"/>
      <c r="AA727" s="151"/>
      <c r="AB727" s="151"/>
      <c r="AC727" s="151"/>
      <c r="AD727" s="151"/>
      <c r="AE727" s="151"/>
      <c r="AF727" s="151"/>
      <c r="AG727" s="151"/>
      <c r="AH727" s="151"/>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outlineLevel="1" x14ac:dyDescent="0.2">
      <c r="A728" s="170">
        <v>57</v>
      </c>
      <c r="B728" s="171" t="s">
        <v>476</v>
      </c>
      <c r="C728" s="186" t="s">
        <v>477</v>
      </c>
      <c r="D728" s="172" t="s">
        <v>150</v>
      </c>
      <c r="E728" s="202">
        <f>SUM(4346,-3925)</f>
        <v>421</v>
      </c>
      <c r="F728" s="174"/>
      <c r="G728" s="175">
        <f>ROUND(E728*F728,2)</f>
        <v>0</v>
      </c>
      <c r="H728" s="174"/>
      <c r="I728" s="175">
        <f>ROUND(E728*H728,2)</f>
        <v>0</v>
      </c>
      <c r="J728" s="174"/>
      <c r="K728" s="175">
        <f>ROUND(E728*J728,2)</f>
        <v>0</v>
      </c>
      <c r="L728" s="175">
        <v>21</v>
      </c>
      <c r="M728" s="175">
        <f>G728*(1+L728/100)</f>
        <v>0</v>
      </c>
      <c r="N728" s="175">
        <v>0.10373</v>
      </c>
      <c r="O728" s="175">
        <f>ROUND(E728*N728,2)</f>
        <v>43.67</v>
      </c>
      <c r="P728" s="175">
        <v>0</v>
      </c>
      <c r="Q728" s="175">
        <f>ROUND(E728*P728,2)</f>
        <v>0</v>
      </c>
      <c r="R728" s="175"/>
      <c r="S728" s="175" t="s">
        <v>152</v>
      </c>
      <c r="T728" s="175" t="s">
        <v>152</v>
      </c>
      <c r="U728" s="175">
        <v>6.4000000000000001E-2</v>
      </c>
      <c r="V728" s="175">
        <f>ROUND(E728*U728,2)</f>
        <v>26.94</v>
      </c>
      <c r="W728" s="176"/>
      <c r="X728" s="160" t="s">
        <v>153</v>
      </c>
      <c r="Y728" s="151"/>
      <c r="Z728" s="151"/>
      <c r="AA728" s="151"/>
      <c r="AB728" s="151"/>
      <c r="AC728" s="151"/>
      <c r="AD728" s="151"/>
      <c r="AE728" s="151"/>
      <c r="AF728" s="151"/>
      <c r="AG728" s="151" t="s">
        <v>154</v>
      </c>
      <c r="AH728" s="151"/>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87" t="s">
        <v>366</v>
      </c>
      <c r="D729" s="161"/>
      <c r="E729" s="162">
        <v>1684</v>
      </c>
      <c r="F729" s="160"/>
      <c r="G729" s="160"/>
      <c r="H729" s="160"/>
      <c r="I729" s="160"/>
      <c r="J729" s="160"/>
      <c r="K729" s="160"/>
      <c r="L729" s="160"/>
      <c r="M729" s="160"/>
      <c r="N729" s="160"/>
      <c r="O729" s="160"/>
      <c r="P729" s="160"/>
      <c r="Q729" s="160"/>
      <c r="R729" s="160"/>
      <c r="S729" s="160"/>
      <c r="T729" s="160"/>
      <c r="U729" s="160"/>
      <c r="V729" s="160"/>
      <c r="W729" s="160"/>
      <c r="X729" s="160"/>
      <c r="Y729" s="151"/>
      <c r="Z729" s="151"/>
      <c r="AA729" s="151"/>
      <c r="AB729" s="151"/>
      <c r="AC729" s="151"/>
      <c r="AD729" s="151"/>
      <c r="AE729" s="151"/>
      <c r="AF729" s="151"/>
      <c r="AG729" s="151" t="s">
        <v>156</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58"/>
      <c r="B730" s="159"/>
      <c r="C730" s="187" t="s">
        <v>367</v>
      </c>
      <c r="D730" s="161"/>
      <c r="E730" s="162">
        <v>721</v>
      </c>
      <c r="F730" s="160"/>
      <c r="G730" s="160"/>
      <c r="H730" s="160"/>
      <c r="I730" s="160"/>
      <c r="J730" s="160"/>
      <c r="K730" s="160"/>
      <c r="L730" s="160"/>
      <c r="M730" s="160"/>
      <c r="N730" s="160"/>
      <c r="O730" s="160"/>
      <c r="P730" s="160"/>
      <c r="Q730" s="160"/>
      <c r="R730" s="160"/>
      <c r="S730" s="160"/>
      <c r="T730" s="160"/>
      <c r="U730" s="160"/>
      <c r="V730" s="160"/>
      <c r="W730" s="160"/>
      <c r="X730" s="160"/>
      <c r="Y730" s="151"/>
      <c r="Z730" s="151"/>
      <c r="AA730" s="151"/>
      <c r="AB730" s="151"/>
      <c r="AC730" s="151"/>
      <c r="AD730" s="151"/>
      <c r="AE730" s="151"/>
      <c r="AF730" s="151"/>
      <c r="AG730" s="151" t="s">
        <v>156</v>
      </c>
      <c r="AH730" s="151">
        <v>0</v>
      </c>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outlineLevel="1" x14ac:dyDescent="0.2">
      <c r="A731" s="158"/>
      <c r="B731" s="159"/>
      <c r="C731" s="187" t="s">
        <v>368</v>
      </c>
      <c r="D731" s="161"/>
      <c r="E731" s="162">
        <v>407</v>
      </c>
      <c r="F731" s="160"/>
      <c r="G731" s="160"/>
      <c r="H731" s="160"/>
      <c r="I731" s="160"/>
      <c r="J731" s="160"/>
      <c r="K731" s="160"/>
      <c r="L731" s="160"/>
      <c r="M731" s="160"/>
      <c r="N731" s="160"/>
      <c r="O731" s="160"/>
      <c r="P731" s="160"/>
      <c r="Q731" s="160"/>
      <c r="R731" s="160"/>
      <c r="S731" s="160"/>
      <c r="T731" s="160"/>
      <c r="U731" s="160"/>
      <c r="V731" s="160"/>
      <c r="W731" s="160"/>
      <c r="X731" s="160"/>
      <c r="Y731" s="151"/>
      <c r="Z731" s="151"/>
      <c r="AA731" s="151"/>
      <c r="AB731" s="151"/>
      <c r="AC731" s="151"/>
      <c r="AD731" s="151"/>
      <c r="AE731" s="151"/>
      <c r="AF731" s="151"/>
      <c r="AG731" s="151" t="s">
        <v>156</v>
      </c>
      <c r="AH731" s="151">
        <v>0</v>
      </c>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58"/>
      <c r="B732" s="159"/>
      <c r="C732" s="187" t="s">
        <v>369</v>
      </c>
      <c r="D732" s="161"/>
      <c r="E732" s="162">
        <v>928</v>
      </c>
      <c r="F732" s="160"/>
      <c r="G732" s="160"/>
      <c r="H732" s="160"/>
      <c r="I732" s="160"/>
      <c r="J732" s="160"/>
      <c r="K732" s="160"/>
      <c r="L732" s="160"/>
      <c r="M732" s="160"/>
      <c r="N732" s="160"/>
      <c r="O732" s="160"/>
      <c r="P732" s="160"/>
      <c r="Q732" s="160"/>
      <c r="R732" s="160"/>
      <c r="S732" s="160"/>
      <c r="T732" s="160"/>
      <c r="U732" s="160"/>
      <c r="V732" s="160"/>
      <c r="W732" s="160"/>
      <c r="X732" s="160"/>
      <c r="Y732" s="151"/>
      <c r="Z732" s="151"/>
      <c r="AA732" s="151"/>
      <c r="AB732" s="151"/>
      <c r="AC732" s="151"/>
      <c r="AD732" s="151"/>
      <c r="AE732" s="151"/>
      <c r="AF732" s="151"/>
      <c r="AG732" s="151" t="s">
        <v>156</v>
      </c>
      <c r="AH732" s="151">
        <v>0</v>
      </c>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outlineLevel="1" x14ac:dyDescent="0.2">
      <c r="A733" s="158"/>
      <c r="B733" s="159"/>
      <c r="C733" s="187" t="s">
        <v>370</v>
      </c>
      <c r="D733" s="161"/>
      <c r="E733" s="162">
        <v>185</v>
      </c>
      <c r="F733" s="160"/>
      <c r="G733" s="160"/>
      <c r="H733" s="160"/>
      <c r="I733" s="160"/>
      <c r="J733" s="160"/>
      <c r="K733" s="160"/>
      <c r="L733" s="160"/>
      <c r="M733" s="160"/>
      <c r="N733" s="160"/>
      <c r="O733" s="160"/>
      <c r="P733" s="160"/>
      <c r="Q733" s="160"/>
      <c r="R733" s="160"/>
      <c r="S733" s="160"/>
      <c r="T733" s="160"/>
      <c r="U733" s="160"/>
      <c r="V733" s="160"/>
      <c r="W733" s="160"/>
      <c r="X733" s="160"/>
      <c r="Y733" s="151"/>
      <c r="Z733" s="151"/>
      <c r="AA733" s="151"/>
      <c r="AB733" s="151"/>
      <c r="AC733" s="151"/>
      <c r="AD733" s="151"/>
      <c r="AE733" s="151"/>
      <c r="AF733" s="151"/>
      <c r="AG733" s="151" t="s">
        <v>156</v>
      </c>
      <c r="AH733" s="151">
        <v>0</v>
      </c>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203" t="s">
        <v>1306</v>
      </c>
      <c r="D734" s="161"/>
      <c r="E734" s="204">
        <v>3925</v>
      </c>
      <c r="F734" s="160"/>
      <c r="G734" s="160"/>
      <c r="H734" s="160"/>
      <c r="I734" s="160"/>
      <c r="J734" s="160"/>
      <c r="K734" s="160"/>
      <c r="L734" s="160"/>
      <c r="M734" s="160"/>
      <c r="N734" s="160"/>
      <c r="O734" s="160"/>
      <c r="P734" s="160"/>
      <c r="Q734" s="160"/>
      <c r="R734" s="160"/>
      <c r="S734" s="160"/>
      <c r="T734" s="160"/>
      <c r="U734" s="160"/>
      <c r="V734" s="160"/>
      <c r="W734" s="160"/>
      <c r="X734" s="160"/>
      <c r="Y734" s="151"/>
      <c r="Z734" s="151"/>
      <c r="AA734" s="151"/>
      <c r="AB734" s="151"/>
      <c r="AC734" s="151"/>
      <c r="AD734" s="151"/>
      <c r="AE734" s="151"/>
      <c r="AF734" s="151"/>
      <c r="AG734" s="151" t="s">
        <v>156</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58"/>
      <c r="B735" s="159"/>
      <c r="C735" s="187" t="s">
        <v>437</v>
      </c>
      <c r="D735" s="161"/>
      <c r="E735" s="162">
        <v>326</v>
      </c>
      <c r="F735" s="160"/>
      <c r="G735" s="160"/>
      <c r="H735" s="160"/>
      <c r="I735" s="160"/>
      <c r="J735" s="160"/>
      <c r="K735" s="160"/>
      <c r="L735" s="160"/>
      <c r="M735" s="160"/>
      <c r="N735" s="160"/>
      <c r="O735" s="160"/>
      <c r="P735" s="160"/>
      <c r="Q735" s="160"/>
      <c r="R735" s="160"/>
      <c r="S735" s="160"/>
      <c r="T735" s="160"/>
      <c r="U735" s="160"/>
      <c r="V735" s="160"/>
      <c r="W735" s="160"/>
      <c r="X735" s="160"/>
      <c r="Y735" s="151"/>
      <c r="Z735" s="151"/>
      <c r="AA735" s="151"/>
      <c r="AB735" s="151"/>
      <c r="AC735" s="151"/>
      <c r="AD735" s="151"/>
      <c r="AE735" s="151"/>
      <c r="AF735" s="151"/>
      <c r="AG735" s="151" t="s">
        <v>156</v>
      </c>
      <c r="AH735" s="151">
        <v>0</v>
      </c>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outlineLevel="1" x14ac:dyDescent="0.2">
      <c r="A736" s="158"/>
      <c r="B736" s="159"/>
      <c r="C736" s="187" t="s">
        <v>160</v>
      </c>
      <c r="D736" s="161"/>
      <c r="E736" s="162"/>
      <c r="F736" s="160"/>
      <c r="G736" s="160"/>
      <c r="H736" s="160"/>
      <c r="I736" s="160"/>
      <c r="J736" s="160"/>
      <c r="K736" s="160"/>
      <c r="L736" s="160"/>
      <c r="M736" s="160"/>
      <c r="N736" s="160"/>
      <c r="O736" s="160"/>
      <c r="P736" s="160"/>
      <c r="Q736" s="160"/>
      <c r="R736" s="160"/>
      <c r="S736" s="160"/>
      <c r="T736" s="160"/>
      <c r="U736" s="160"/>
      <c r="V736" s="160"/>
      <c r="W736" s="160"/>
      <c r="X736" s="160"/>
      <c r="Y736" s="151"/>
      <c r="Z736" s="151"/>
      <c r="AA736" s="151"/>
      <c r="AB736" s="151"/>
      <c r="AC736" s="151"/>
      <c r="AD736" s="151"/>
      <c r="AE736" s="151"/>
      <c r="AF736" s="151"/>
      <c r="AG736" s="151" t="s">
        <v>156</v>
      </c>
      <c r="AH736" s="151">
        <v>0</v>
      </c>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outlineLevel="1" x14ac:dyDescent="0.2">
      <c r="A737" s="158"/>
      <c r="B737" s="159"/>
      <c r="C737" s="187" t="s">
        <v>371</v>
      </c>
      <c r="D737" s="161"/>
      <c r="E737" s="162">
        <v>95</v>
      </c>
      <c r="F737" s="160"/>
      <c r="G737" s="160"/>
      <c r="H737" s="160"/>
      <c r="I737" s="160"/>
      <c r="J737" s="160"/>
      <c r="K737" s="160"/>
      <c r="L737" s="160"/>
      <c r="M737" s="160"/>
      <c r="N737" s="160"/>
      <c r="O737" s="160"/>
      <c r="P737" s="160"/>
      <c r="Q737" s="160"/>
      <c r="R737" s="160"/>
      <c r="S737" s="160"/>
      <c r="T737" s="160"/>
      <c r="U737" s="160"/>
      <c r="V737" s="160"/>
      <c r="W737" s="160"/>
      <c r="X737" s="160"/>
      <c r="Y737" s="151"/>
      <c r="Z737" s="151"/>
      <c r="AA737" s="151"/>
      <c r="AB737" s="151"/>
      <c r="AC737" s="151"/>
      <c r="AD737" s="151"/>
      <c r="AE737" s="151"/>
      <c r="AF737" s="151"/>
      <c r="AG737" s="151" t="s">
        <v>156</v>
      </c>
      <c r="AH737" s="151">
        <v>0</v>
      </c>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ht="22.5" outlineLevel="1" x14ac:dyDescent="0.2">
      <c r="A738" s="170">
        <v>58</v>
      </c>
      <c r="B738" s="171" t="s">
        <v>478</v>
      </c>
      <c r="C738" s="186" t="s">
        <v>479</v>
      </c>
      <c r="D738" s="172" t="s">
        <v>150</v>
      </c>
      <c r="E738" s="173">
        <v>1162</v>
      </c>
      <c r="F738" s="174"/>
      <c r="G738" s="175">
        <f>ROUND(E738*F738,2)</f>
        <v>0</v>
      </c>
      <c r="H738" s="174"/>
      <c r="I738" s="175">
        <f>ROUND(E738*H738,2)</f>
        <v>0</v>
      </c>
      <c r="J738" s="174"/>
      <c r="K738" s="175">
        <f>ROUND(E738*J738,2)</f>
        <v>0</v>
      </c>
      <c r="L738" s="175">
        <v>21</v>
      </c>
      <c r="M738" s="175">
        <f>G738*(1+L738/100)</f>
        <v>0</v>
      </c>
      <c r="N738" s="175">
        <v>0.12966</v>
      </c>
      <c r="O738" s="175">
        <f>ROUND(E738*N738,2)</f>
        <v>150.66</v>
      </c>
      <c r="P738" s="175">
        <v>0</v>
      </c>
      <c r="Q738" s="175">
        <f>ROUND(E738*P738,2)</f>
        <v>0</v>
      </c>
      <c r="R738" s="175"/>
      <c r="S738" s="175" t="s">
        <v>152</v>
      </c>
      <c r="T738" s="175" t="s">
        <v>152</v>
      </c>
      <c r="U738" s="175">
        <v>7.1999999999999995E-2</v>
      </c>
      <c r="V738" s="175">
        <f>ROUND(E738*U738,2)</f>
        <v>83.66</v>
      </c>
      <c r="W738" s="176"/>
      <c r="X738" s="160" t="s">
        <v>153</v>
      </c>
      <c r="Y738" s="151"/>
      <c r="Z738" s="151"/>
      <c r="AA738" s="151"/>
      <c r="AB738" s="151"/>
      <c r="AC738" s="151"/>
      <c r="AD738" s="151"/>
      <c r="AE738" s="151"/>
      <c r="AF738" s="151"/>
      <c r="AG738" s="151" t="s">
        <v>154</v>
      </c>
      <c r="AH738" s="151"/>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87" t="s">
        <v>169</v>
      </c>
      <c r="D739" s="161"/>
      <c r="E739" s="162">
        <v>242</v>
      </c>
      <c r="F739" s="160"/>
      <c r="G739" s="160"/>
      <c r="H739" s="160"/>
      <c r="I739" s="160"/>
      <c r="J739" s="160"/>
      <c r="K739" s="160"/>
      <c r="L739" s="160"/>
      <c r="M739" s="160"/>
      <c r="N739" s="160"/>
      <c r="O739" s="160"/>
      <c r="P739" s="160"/>
      <c r="Q739" s="160"/>
      <c r="R739" s="160"/>
      <c r="S739" s="160"/>
      <c r="T739" s="160"/>
      <c r="U739" s="160"/>
      <c r="V739" s="160"/>
      <c r="W739" s="160"/>
      <c r="X739" s="160"/>
      <c r="Y739" s="151"/>
      <c r="Z739" s="151"/>
      <c r="AA739" s="151"/>
      <c r="AB739" s="151"/>
      <c r="AC739" s="151"/>
      <c r="AD739" s="151"/>
      <c r="AE739" s="151"/>
      <c r="AF739" s="151"/>
      <c r="AG739" s="151" t="s">
        <v>156</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58"/>
      <c r="B740" s="159"/>
      <c r="C740" s="187" t="s">
        <v>170</v>
      </c>
      <c r="D740" s="161"/>
      <c r="E740" s="162">
        <v>920</v>
      </c>
      <c r="F740" s="160"/>
      <c r="G740" s="160"/>
      <c r="H740" s="160"/>
      <c r="I740" s="160"/>
      <c r="J740" s="160"/>
      <c r="K740" s="160"/>
      <c r="L740" s="160"/>
      <c r="M740" s="160"/>
      <c r="N740" s="160"/>
      <c r="O740" s="160"/>
      <c r="P740" s="160"/>
      <c r="Q740" s="160"/>
      <c r="R740" s="160"/>
      <c r="S740" s="160"/>
      <c r="T740" s="160"/>
      <c r="U740" s="160"/>
      <c r="V740" s="160"/>
      <c r="W740" s="160"/>
      <c r="X740" s="160"/>
      <c r="Y740" s="151"/>
      <c r="Z740" s="151"/>
      <c r="AA740" s="151"/>
      <c r="AB740" s="151"/>
      <c r="AC740" s="151"/>
      <c r="AD740" s="151"/>
      <c r="AE740" s="151"/>
      <c r="AF740" s="151"/>
      <c r="AG740" s="151" t="s">
        <v>156</v>
      </c>
      <c r="AH740" s="151">
        <v>0</v>
      </c>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70">
        <v>59</v>
      </c>
      <c r="B741" s="171" t="s">
        <v>480</v>
      </c>
      <c r="C741" s="186" t="s">
        <v>481</v>
      </c>
      <c r="D741" s="172" t="s">
        <v>150</v>
      </c>
      <c r="E741" s="202">
        <f>SUM(4020,-3925)</f>
        <v>95</v>
      </c>
      <c r="F741" s="174"/>
      <c r="G741" s="175">
        <f>ROUND(E741*F741,2)</f>
        <v>0</v>
      </c>
      <c r="H741" s="174"/>
      <c r="I741" s="175">
        <f>ROUND(E741*H741,2)</f>
        <v>0</v>
      </c>
      <c r="J741" s="174"/>
      <c r="K741" s="175">
        <f>ROUND(E741*J741,2)</f>
        <v>0</v>
      </c>
      <c r="L741" s="175">
        <v>21</v>
      </c>
      <c r="M741" s="175">
        <f>G741*(1+L741/100)</f>
        <v>0</v>
      </c>
      <c r="N741" s="175">
        <v>0.12966</v>
      </c>
      <c r="O741" s="175">
        <f>ROUND(E741*N741,2)</f>
        <v>12.32</v>
      </c>
      <c r="P741" s="175">
        <v>0</v>
      </c>
      <c r="Q741" s="175">
        <f>ROUND(E741*P741,2)</f>
        <v>0</v>
      </c>
      <c r="R741" s="175"/>
      <c r="S741" s="175" t="s">
        <v>152</v>
      </c>
      <c r="T741" s="175" t="s">
        <v>152</v>
      </c>
      <c r="U741" s="175">
        <v>7.1999999999999995E-2</v>
      </c>
      <c r="V741" s="175">
        <f>ROUND(E741*U741,2)</f>
        <v>6.84</v>
      </c>
      <c r="W741" s="176"/>
      <c r="X741" s="160" t="s">
        <v>153</v>
      </c>
      <c r="Y741" s="151"/>
      <c r="Z741" s="151"/>
      <c r="AA741" s="151"/>
      <c r="AB741" s="151"/>
      <c r="AC741" s="151"/>
      <c r="AD741" s="151"/>
      <c r="AE741" s="151"/>
      <c r="AF741" s="151"/>
      <c r="AG741" s="151" t="s">
        <v>154</v>
      </c>
      <c r="AH741" s="151"/>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outlineLevel="1" x14ac:dyDescent="0.2">
      <c r="A742" s="158"/>
      <c r="B742" s="159"/>
      <c r="C742" s="187" t="s">
        <v>366</v>
      </c>
      <c r="D742" s="161"/>
      <c r="E742" s="162">
        <v>1684</v>
      </c>
      <c r="F742" s="160"/>
      <c r="G742" s="160"/>
      <c r="H742" s="160"/>
      <c r="I742" s="160"/>
      <c r="J742" s="160"/>
      <c r="K742" s="160"/>
      <c r="L742" s="160"/>
      <c r="M742" s="160"/>
      <c r="N742" s="160"/>
      <c r="O742" s="160"/>
      <c r="P742" s="160"/>
      <c r="Q742" s="160"/>
      <c r="R742" s="160"/>
      <c r="S742" s="160"/>
      <c r="T742" s="160"/>
      <c r="U742" s="160"/>
      <c r="V742" s="160"/>
      <c r="W742" s="160"/>
      <c r="X742" s="160"/>
      <c r="Y742" s="151"/>
      <c r="Z742" s="151"/>
      <c r="AA742" s="151"/>
      <c r="AB742" s="151"/>
      <c r="AC742" s="151"/>
      <c r="AD742" s="151"/>
      <c r="AE742" s="151"/>
      <c r="AF742" s="151"/>
      <c r="AG742" s="151" t="s">
        <v>156</v>
      </c>
      <c r="AH742" s="151">
        <v>0</v>
      </c>
      <c r="AI742" s="151"/>
      <c r="AJ742" s="151"/>
      <c r="AK742" s="151"/>
      <c r="AL742" s="151"/>
      <c r="AM742" s="151"/>
      <c r="AN742" s="151"/>
      <c r="AO742" s="151"/>
      <c r="AP742" s="151"/>
      <c r="AQ742" s="151"/>
      <c r="AR742" s="151"/>
      <c r="AS742" s="151"/>
      <c r="AT742" s="151"/>
      <c r="AU742" s="151"/>
      <c r="AV742" s="151"/>
      <c r="AW742" s="151"/>
      <c r="AX742" s="151"/>
      <c r="AY742" s="151"/>
      <c r="AZ742" s="151"/>
      <c r="BA742" s="151"/>
      <c r="BB742" s="151"/>
      <c r="BC742" s="151"/>
      <c r="BD742" s="151"/>
      <c r="BE742" s="151"/>
      <c r="BF742" s="151"/>
      <c r="BG742" s="151"/>
      <c r="BH742" s="151"/>
    </row>
    <row r="743" spans="1:60" outlineLevel="1" x14ac:dyDescent="0.2">
      <c r="A743" s="158"/>
      <c r="B743" s="159"/>
      <c r="C743" s="187" t="s">
        <v>367</v>
      </c>
      <c r="D743" s="161"/>
      <c r="E743" s="162">
        <v>721</v>
      </c>
      <c r="F743" s="160"/>
      <c r="G743" s="160"/>
      <c r="H743" s="160"/>
      <c r="I743" s="160"/>
      <c r="J743" s="160"/>
      <c r="K743" s="160"/>
      <c r="L743" s="160"/>
      <c r="M743" s="160"/>
      <c r="N743" s="160"/>
      <c r="O743" s="160"/>
      <c r="P743" s="160"/>
      <c r="Q743" s="160"/>
      <c r="R743" s="160"/>
      <c r="S743" s="160"/>
      <c r="T743" s="160"/>
      <c r="U743" s="160"/>
      <c r="V743" s="160"/>
      <c r="W743" s="160"/>
      <c r="X743" s="160"/>
      <c r="Y743" s="151"/>
      <c r="Z743" s="151"/>
      <c r="AA743" s="151"/>
      <c r="AB743" s="151"/>
      <c r="AC743" s="151"/>
      <c r="AD743" s="151"/>
      <c r="AE743" s="151"/>
      <c r="AF743" s="151"/>
      <c r="AG743" s="151" t="s">
        <v>156</v>
      </c>
      <c r="AH743" s="151">
        <v>0</v>
      </c>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58"/>
      <c r="B744" s="159"/>
      <c r="C744" s="187" t="s">
        <v>368</v>
      </c>
      <c r="D744" s="161"/>
      <c r="E744" s="162">
        <v>407</v>
      </c>
      <c r="F744" s="160"/>
      <c r="G744" s="160"/>
      <c r="H744" s="160"/>
      <c r="I744" s="160"/>
      <c r="J744" s="160"/>
      <c r="K744" s="160"/>
      <c r="L744" s="160"/>
      <c r="M744" s="160"/>
      <c r="N744" s="160"/>
      <c r="O744" s="160"/>
      <c r="P744" s="160"/>
      <c r="Q744" s="160"/>
      <c r="R744" s="160"/>
      <c r="S744" s="160"/>
      <c r="T744" s="160"/>
      <c r="U744" s="160"/>
      <c r="V744" s="160"/>
      <c r="W744" s="160"/>
      <c r="X744" s="160"/>
      <c r="Y744" s="151"/>
      <c r="Z744" s="151"/>
      <c r="AA744" s="151"/>
      <c r="AB744" s="151"/>
      <c r="AC744" s="151"/>
      <c r="AD744" s="151"/>
      <c r="AE744" s="151"/>
      <c r="AF744" s="151"/>
      <c r="AG744" s="151" t="s">
        <v>156</v>
      </c>
      <c r="AH744" s="151">
        <v>0</v>
      </c>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87" t="s">
        <v>369</v>
      </c>
      <c r="D745" s="161"/>
      <c r="E745" s="162">
        <v>928</v>
      </c>
      <c r="F745" s="160"/>
      <c r="G745" s="160"/>
      <c r="H745" s="160"/>
      <c r="I745" s="160"/>
      <c r="J745" s="160"/>
      <c r="K745" s="160"/>
      <c r="L745" s="160"/>
      <c r="M745" s="160"/>
      <c r="N745" s="160"/>
      <c r="O745" s="160"/>
      <c r="P745" s="160"/>
      <c r="Q745" s="160"/>
      <c r="R745" s="160"/>
      <c r="S745" s="160"/>
      <c r="T745" s="160"/>
      <c r="U745" s="160"/>
      <c r="V745" s="160"/>
      <c r="W745" s="160"/>
      <c r="X745" s="160"/>
      <c r="Y745" s="151"/>
      <c r="Z745" s="151"/>
      <c r="AA745" s="151"/>
      <c r="AB745" s="151"/>
      <c r="AC745" s="151"/>
      <c r="AD745" s="151"/>
      <c r="AE745" s="151"/>
      <c r="AF745" s="151"/>
      <c r="AG745" s="151" t="s">
        <v>156</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outlineLevel="1" x14ac:dyDescent="0.2">
      <c r="A746" s="158"/>
      <c r="B746" s="159"/>
      <c r="C746" s="187" t="s">
        <v>370</v>
      </c>
      <c r="D746" s="161"/>
      <c r="E746" s="162">
        <v>185</v>
      </c>
      <c r="F746" s="160"/>
      <c r="G746" s="160"/>
      <c r="H746" s="160"/>
      <c r="I746" s="160"/>
      <c r="J746" s="160"/>
      <c r="K746" s="160"/>
      <c r="L746" s="160"/>
      <c r="M746" s="160"/>
      <c r="N746" s="160"/>
      <c r="O746" s="160"/>
      <c r="P746" s="160"/>
      <c r="Q746" s="160"/>
      <c r="R746" s="160"/>
      <c r="S746" s="160"/>
      <c r="T746" s="160"/>
      <c r="U746" s="160"/>
      <c r="V746" s="160"/>
      <c r="W746" s="160"/>
      <c r="X746" s="160"/>
      <c r="Y746" s="151"/>
      <c r="Z746" s="151"/>
      <c r="AA746" s="151"/>
      <c r="AB746" s="151"/>
      <c r="AC746" s="151"/>
      <c r="AD746" s="151"/>
      <c r="AE746" s="151"/>
      <c r="AF746" s="151"/>
      <c r="AG746" s="151" t="s">
        <v>156</v>
      </c>
      <c r="AH746" s="151">
        <v>0</v>
      </c>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203" t="s">
        <v>1306</v>
      </c>
      <c r="D747" s="161"/>
      <c r="E747" s="204">
        <v>3925</v>
      </c>
      <c r="F747" s="160"/>
      <c r="G747" s="160"/>
      <c r="H747" s="160"/>
      <c r="I747" s="160"/>
      <c r="J747" s="160"/>
      <c r="K747" s="160"/>
      <c r="L747" s="160"/>
      <c r="M747" s="160"/>
      <c r="N747" s="160"/>
      <c r="O747" s="160"/>
      <c r="P747" s="160"/>
      <c r="Q747" s="160"/>
      <c r="R747" s="160"/>
      <c r="S747" s="160"/>
      <c r="T747" s="160"/>
      <c r="U747" s="160"/>
      <c r="V747" s="160"/>
      <c r="W747" s="160"/>
      <c r="X747" s="160"/>
      <c r="Y747" s="151"/>
      <c r="Z747" s="151"/>
      <c r="AA747" s="151"/>
      <c r="AB747" s="151"/>
      <c r="AC747" s="151"/>
      <c r="AD747" s="151"/>
      <c r="AE747" s="151"/>
      <c r="AF747" s="151"/>
      <c r="AG747" s="151" t="s">
        <v>156</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87" t="s">
        <v>371</v>
      </c>
      <c r="D748" s="161"/>
      <c r="E748" s="162">
        <v>95</v>
      </c>
      <c r="F748" s="160"/>
      <c r="G748" s="160"/>
      <c r="H748" s="160"/>
      <c r="I748" s="160"/>
      <c r="J748" s="160"/>
      <c r="K748" s="160"/>
      <c r="L748" s="160"/>
      <c r="M748" s="160"/>
      <c r="N748" s="160"/>
      <c r="O748" s="160"/>
      <c r="P748" s="160"/>
      <c r="Q748" s="160"/>
      <c r="R748" s="160"/>
      <c r="S748" s="160"/>
      <c r="T748" s="160"/>
      <c r="U748" s="160"/>
      <c r="V748" s="160"/>
      <c r="W748" s="160"/>
      <c r="X748" s="160"/>
      <c r="Y748" s="151"/>
      <c r="Z748" s="151"/>
      <c r="AA748" s="151"/>
      <c r="AB748" s="151"/>
      <c r="AC748" s="151"/>
      <c r="AD748" s="151"/>
      <c r="AE748" s="151"/>
      <c r="AF748" s="151"/>
      <c r="AG748" s="151" t="s">
        <v>156</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70">
        <v>60</v>
      </c>
      <c r="B749" s="171" t="s">
        <v>482</v>
      </c>
      <c r="C749" s="186" t="s">
        <v>483</v>
      </c>
      <c r="D749" s="172" t="s">
        <v>150</v>
      </c>
      <c r="E749" s="173">
        <v>326</v>
      </c>
      <c r="F749" s="174"/>
      <c r="G749" s="175">
        <f>ROUND(E749*F749,2)</f>
        <v>0</v>
      </c>
      <c r="H749" s="174"/>
      <c r="I749" s="175">
        <f>ROUND(E749*H749,2)</f>
        <v>0</v>
      </c>
      <c r="J749" s="174"/>
      <c r="K749" s="175">
        <f>ROUND(E749*J749,2)</f>
        <v>0</v>
      </c>
      <c r="L749" s="175">
        <v>21</v>
      </c>
      <c r="M749" s="175">
        <f>G749*(1+L749/100)</f>
        <v>0</v>
      </c>
      <c r="N749" s="175">
        <v>0.18151999999999999</v>
      </c>
      <c r="O749" s="175">
        <f>ROUND(E749*N749,2)</f>
        <v>59.18</v>
      </c>
      <c r="P749" s="175">
        <v>0</v>
      </c>
      <c r="Q749" s="175">
        <f>ROUND(E749*P749,2)</f>
        <v>0</v>
      </c>
      <c r="R749" s="175"/>
      <c r="S749" s="175" t="s">
        <v>152</v>
      </c>
      <c r="T749" s="175" t="s">
        <v>152</v>
      </c>
      <c r="U749" s="175">
        <v>8.7999999999999995E-2</v>
      </c>
      <c r="V749" s="175">
        <f>ROUND(E749*U749,2)</f>
        <v>28.69</v>
      </c>
      <c r="W749" s="176"/>
      <c r="X749" s="160" t="s">
        <v>153</v>
      </c>
      <c r="Y749" s="151"/>
      <c r="Z749" s="151"/>
      <c r="AA749" s="151"/>
      <c r="AB749" s="151"/>
      <c r="AC749" s="151"/>
      <c r="AD749" s="151"/>
      <c r="AE749" s="151"/>
      <c r="AF749" s="151"/>
      <c r="AG749" s="151" t="s">
        <v>154</v>
      </c>
      <c r="AH749" s="151"/>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58"/>
      <c r="B750" s="159"/>
      <c r="C750" s="187" t="s">
        <v>484</v>
      </c>
      <c r="D750" s="161"/>
      <c r="E750" s="162">
        <v>127</v>
      </c>
      <c r="F750" s="160"/>
      <c r="G750" s="160"/>
      <c r="H750" s="160"/>
      <c r="I750" s="160"/>
      <c r="J750" s="160"/>
      <c r="K750" s="160"/>
      <c r="L750" s="160"/>
      <c r="M750" s="160"/>
      <c r="N750" s="160"/>
      <c r="O750" s="160"/>
      <c r="P750" s="160"/>
      <c r="Q750" s="160"/>
      <c r="R750" s="160"/>
      <c r="S750" s="160"/>
      <c r="T750" s="160"/>
      <c r="U750" s="160"/>
      <c r="V750" s="160"/>
      <c r="W750" s="160"/>
      <c r="X750" s="160"/>
      <c r="Y750" s="151"/>
      <c r="Z750" s="151"/>
      <c r="AA750" s="151"/>
      <c r="AB750" s="151"/>
      <c r="AC750" s="151"/>
      <c r="AD750" s="151"/>
      <c r="AE750" s="151"/>
      <c r="AF750" s="151"/>
      <c r="AG750" s="151" t="s">
        <v>156</v>
      </c>
      <c r="AH750" s="151">
        <v>0</v>
      </c>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c r="B751" s="159"/>
      <c r="C751" s="187" t="s">
        <v>485</v>
      </c>
      <c r="D751" s="161"/>
      <c r="E751" s="162">
        <v>199</v>
      </c>
      <c r="F751" s="160"/>
      <c r="G751" s="160"/>
      <c r="H751" s="160"/>
      <c r="I751" s="160"/>
      <c r="J751" s="160"/>
      <c r="K751" s="160"/>
      <c r="L751" s="160"/>
      <c r="M751" s="160"/>
      <c r="N751" s="160"/>
      <c r="O751" s="160"/>
      <c r="P751" s="160"/>
      <c r="Q751" s="160"/>
      <c r="R751" s="160"/>
      <c r="S751" s="160"/>
      <c r="T751" s="160"/>
      <c r="U751" s="160"/>
      <c r="V751" s="160"/>
      <c r="W751" s="160"/>
      <c r="X751" s="160"/>
      <c r="Y751" s="151"/>
      <c r="Z751" s="151"/>
      <c r="AA751" s="151"/>
      <c r="AB751" s="151"/>
      <c r="AC751" s="151"/>
      <c r="AD751" s="151"/>
      <c r="AE751" s="151"/>
      <c r="AF751" s="151"/>
      <c r="AG751" s="151" t="s">
        <v>156</v>
      </c>
      <c r="AH751" s="151">
        <v>0</v>
      </c>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70">
        <v>61</v>
      </c>
      <c r="B752" s="171" t="s">
        <v>486</v>
      </c>
      <c r="C752" s="186" t="s">
        <v>487</v>
      </c>
      <c r="D752" s="172" t="s">
        <v>150</v>
      </c>
      <c r="E752" s="202">
        <f>SUM(E753:E757)</f>
        <v>851.9</v>
      </c>
      <c r="F752" s="174"/>
      <c r="G752" s="175">
        <f>ROUND(E752*F752,2)</f>
        <v>0</v>
      </c>
      <c r="H752" s="174"/>
      <c r="I752" s="175">
        <f>ROUND(E752*H752,2)</f>
        <v>0</v>
      </c>
      <c r="J752" s="174"/>
      <c r="K752" s="175">
        <f>ROUND(E752*J752,2)</f>
        <v>0</v>
      </c>
      <c r="L752" s="175">
        <v>21</v>
      </c>
      <c r="M752" s="175">
        <f>G752*(1+L752/100)</f>
        <v>0</v>
      </c>
      <c r="N752" s="175">
        <v>5.5449999999999999E-2</v>
      </c>
      <c r="O752" s="175">
        <f>ROUND(E752*N752,2)</f>
        <v>47.24</v>
      </c>
      <c r="P752" s="175">
        <v>0</v>
      </c>
      <c r="Q752" s="175">
        <f>ROUND(E752*P752,2)</f>
        <v>0</v>
      </c>
      <c r="R752" s="175"/>
      <c r="S752" s="175" t="s">
        <v>152</v>
      </c>
      <c r="T752" s="175" t="s">
        <v>152</v>
      </c>
      <c r="U752" s="175">
        <v>0.442</v>
      </c>
      <c r="V752" s="175">
        <f>ROUND(E752*U752,2)</f>
        <v>376.54</v>
      </c>
      <c r="W752" s="176"/>
      <c r="X752" s="160" t="s">
        <v>153</v>
      </c>
      <c r="Y752" s="151"/>
      <c r="Z752" s="151"/>
      <c r="AA752" s="151"/>
      <c r="AB752" s="151"/>
      <c r="AC752" s="151"/>
      <c r="AD752" s="151"/>
      <c r="AE752" s="151"/>
      <c r="AF752" s="151"/>
      <c r="AG752" s="151" t="s">
        <v>154</v>
      </c>
      <c r="AH752" s="151"/>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outlineLevel="1" x14ac:dyDescent="0.2">
      <c r="A753" s="158"/>
      <c r="B753" s="159"/>
      <c r="C753" s="187" t="s">
        <v>193</v>
      </c>
      <c r="D753" s="161"/>
      <c r="E753" s="162"/>
      <c r="F753" s="160"/>
      <c r="G753" s="160"/>
      <c r="H753" s="160"/>
      <c r="I753" s="160"/>
      <c r="J753" s="160"/>
      <c r="K753" s="160"/>
      <c r="L753" s="160"/>
      <c r="M753" s="160"/>
      <c r="N753" s="160"/>
      <c r="O753" s="160"/>
      <c r="P753" s="160"/>
      <c r="Q753" s="160"/>
      <c r="R753" s="160"/>
      <c r="S753" s="160"/>
      <c r="T753" s="160"/>
      <c r="U753" s="160"/>
      <c r="V753" s="160"/>
      <c r="W753" s="160"/>
      <c r="X753" s="160"/>
      <c r="Y753" s="151"/>
      <c r="Z753" s="151"/>
      <c r="AA753" s="151"/>
      <c r="AB753" s="151"/>
      <c r="AC753" s="151"/>
      <c r="AD753" s="151"/>
      <c r="AE753" s="151"/>
      <c r="AF753" s="151"/>
      <c r="AG753" s="151" t="s">
        <v>156</v>
      </c>
      <c r="AH753" s="151">
        <v>0</v>
      </c>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87" t="s">
        <v>456</v>
      </c>
      <c r="D754" s="161"/>
      <c r="E754" s="162">
        <v>56.9</v>
      </c>
      <c r="F754" s="160"/>
      <c r="G754" s="160"/>
      <c r="H754" s="160"/>
      <c r="I754" s="160"/>
      <c r="J754" s="160"/>
      <c r="K754" s="160"/>
      <c r="L754" s="160"/>
      <c r="M754" s="160"/>
      <c r="N754" s="160"/>
      <c r="O754" s="160"/>
      <c r="P754" s="160"/>
      <c r="Q754" s="160"/>
      <c r="R754" s="160"/>
      <c r="S754" s="160"/>
      <c r="T754" s="160"/>
      <c r="U754" s="160"/>
      <c r="V754" s="160"/>
      <c r="W754" s="160"/>
      <c r="X754" s="160"/>
      <c r="Y754" s="151"/>
      <c r="Z754" s="151"/>
      <c r="AA754" s="151"/>
      <c r="AB754" s="151"/>
      <c r="AC754" s="151"/>
      <c r="AD754" s="151"/>
      <c r="AE754" s="151"/>
      <c r="AF754" s="151"/>
      <c r="AG754" s="151" t="s">
        <v>156</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58"/>
      <c r="B755" s="159"/>
      <c r="C755" s="187" t="s">
        <v>160</v>
      </c>
      <c r="D755" s="161"/>
      <c r="E755" s="162"/>
      <c r="F755" s="160"/>
      <c r="G755" s="160"/>
      <c r="H755" s="160"/>
      <c r="I755" s="160"/>
      <c r="J755" s="160"/>
      <c r="K755" s="160"/>
      <c r="L755" s="160"/>
      <c r="M755" s="160"/>
      <c r="N755" s="160"/>
      <c r="O755" s="160"/>
      <c r="P755" s="160"/>
      <c r="Q755" s="160"/>
      <c r="R755" s="160"/>
      <c r="S755" s="160"/>
      <c r="T755" s="160"/>
      <c r="U755" s="160"/>
      <c r="V755" s="160"/>
      <c r="W755" s="160"/>
      <c r="X755" s="160"/>
      <c r="Y755" s="151"/>
      <c r="Z755" s="151"/>
      <c r="AA755" s="151"/>
      <c r="AB755" s="151"/>
      <c r="AC755" s="151"/>
      <c r="AD755" s="151"/>
      <c r="AE755" s="151"/>
      <c r="AF755" s="151"/>
      <c r="AG755" s="151" t="s">
        <v>156</v>
      </c>
      <c r="AH755" s="151">
        <v>0</v>
      </c>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87" t="s">
        <v>195</v>
      </c>
      <c r="D756" s="161"/>
      <c r="E756" s="162"/>
      <c r="F756" s="160"/>
      <c r="G756" s="160"/>
      <c r="H756" s="160"/>
      <c r="I756" s="160"/>
      <c r="J756" s="160"/>
      <c r="K756" s="160"/>
      <c r="L756" s="160"/>
      <c r="M756" s="160"/>
      <c r="N756" s="160"/>
      <c r="O756" s="160"/>
      <c r="P756" s="160"/>
      <c r="Q756" s="160"/>
      <c r="R756" s="160"/>
      <c r="S756" s="160"/>
      <c r="T756" s="160"/>
      <c r="U756" s="160"/>
      <c r="V756" s="160"/>
      <c r="W756" s="160"/>
      <c r="X756" s="160"/>
      <c r="Y756" s="151"/>
      <c r="Z756" s="151"/>
      <c r="AA756" s="151"/>
      <c r="AB756" s="151"/>
      <c r="AC756" s="151"/>
      <c r="AD756" s="151"/>
      <c r="AE756" s="151"/>
      <c r="AF756" s="151"/>
      <c r="AG756" s="151" t="s">
        <v>156</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58"/>
      <c r="B757" s="159"/>
      <c r="C757" s="187" t="s">
        <v>457</v>
      </c>
      <c r="D757" s="161"/>
      <c r="E757" s="162">
        <v>795</v>
      </c>
      <c r="F757" s="160"/>
      <c r="G757" s="160"/>
      <c r="H757" s="160"/>
      <c r="I757" s="160"/>
      <c r="J757" s="160"/>
      <c r="K757" s="160"/>
      <c r="L757" s="160"/>
      <c r="M757" s="160"/>
      <c r="N757" s="160"/>
      <c r="O757" s="160"/>
      <c r="P757" s="160"/>
      <c r="Q757" s="160"/>
      <c r="R757" s="160"/>
      <c r="S757" s="160"/>
      <c r="T757" s="160"/>
      <c r="U757" s="160"/>
      <c r="V757" s="160"/>
      <c r="W757" s="160"/>
      <c r="X757" s="160"/>
      <c r="Y757" s="151"/>
      <c r="Z757" s="151"/>
      <c r="AA757" s="151"/>
      <c r="AB757" s="151"/>
      <c r="AC757" s="151"/>
      <c r="AD757" s="151"/>
      <c r="AE757" s="151"/>
      <c r="AF757" s="151"/>
      <c r="AG757" s="151" t="s">
        <v>156</v>
      </c>
      <c r="AH757" s="151">
        <v>0</v>
      </c>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70">
        <v>62</v>
      </c>
      <c r="B758" s="171" t="s">
        <v>488</v>
      </c>
      <c r="C758" s="186" t="s">
        <v>489</v>
      </c>
      <c r="D758" s="172" t="s">
        <v>150</v>
      </c>
      <c r="E758" s="202">
        <f>SUM(E759:E766)</f>
        <v>1491.6</v>
      </c>
      <c r="F758" s="174"/>
      <c r="G758" s="175">
        <f>ROUND(E758*F758,2)</f>
        <v>0</v>
      </c>
      <c r="H758" s="174"/>
      <c r="I758" s="175">
        <f>ROUND(E758*H758,2)</f>
        <v>0</v>
      </c>
      <c r="J758" s="174"/>
      <c r="K758" s="175">
        <f>ROUND(E758*J758,2)</f>
        <v>0</v>
      </c>
      <c r="L758" s="175">
        <v>21</v>
      </c>
      <c r="M758" s="175">
        <f>G758*(1+L758/100)</f>
        <v>0</v>
      </c>
      <c r="N758" s="175">
        <v>7.3899999999999993E-2</v>
      </c>
      <c r="O758" s="175">
        <f>ROUND(E758*N758,2)</f>
        <v>110.23</v>
      </c>
      <c r="P758" s="175">
        <v>0</v>
      </c>
      <c r="Q758" s="175">
        <f>ROUND(E758*P758,2)</f>
        <v>0</v>
      </c>
      <c r="R758" s="175"/>
      <c r="S758" s="175" t="s">
        <v>152</v>
      </c>
      <c r="T758" s="175" t="s">
        <v>152</v>
      </c>
      <c r="U758" s="175">
        <v>0.47799999999999998</v>
      </c>
      <c r="V758" s="175">
        <f>ROUND(E758*U758,2)</f>
        <v>712.98</v>
      </c>
      <c r="W758" s="176"/>
      <c r="X758" s="160" t="s">
        <v>153</v>
      </c>
      <c r="Y758" s="151"/>
      <c r="Z758" s="151"/>
      <c r="AA758" s="151"/>
      <c r="AB758" s="151"/>
      <c r="AC758" s="151"/>
      <c r="AD758" s="151"/>
      <c r="AE758" s="151"/>
      <c r="AF758" s="151"/>
      <c r="AG758" s="151" t="s">
        <v>154</v>
      </c>
      <c r="AH758" s="151"/>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87" t="s">
        <v>197</v>
      </c>
      <c r="D759" s="161"/>
      <c r="E759" s="162"/>
      <c r="F759" s="160"/>
      <c r="G759" s="160"/>
      <c r="H759" s="160"/>
      <c r="I759" s="160"/>
      <c r="J759" s="160"/>
      <c r="K759" s="160"/>
      <c r="L759" s="160"/>
      <c r="M759" s="160"/>
      <c r="N759" s="160"/>
      <c r="O759" s="160"/>
      <c r="P759" s="160"/>
      <c r="Q759" s="160"/>
      <c r="R759" s="160"/>
      <c r="S759" s="160"/>
      <c r="T759" s="160"/>
      <c r="U759" s="160"/>
      <c r="V759" s="160"/>
      <c r="W759" s="160"/>
      <c r="X759" s="160"/>
      <c r="Y759" s="151"/>
      <c r="Z759" s="151"/>
      <c r="AA759" s="151"/>
      <c r="AB759" s="151"/>
      <c r="AC759" s="151"/>
      <c r="AD759" s="151"/>
      <c r="AE759" s="151"/>
      <c r="AF759" s="151"/>
      <c r="AG759" s="151" t="s">
        <v>156</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58"/>
      <c r="B760" s="159"/>
      <c r="C760" s="187" t="s">
        <v>490</v>
      </c>
      <c r="D760" s="161"/>
      <c r="E760" s="162">
        <v>1006</v>
      </c>
      <c r="F760" s="160"/>
      <c r="G760" s="160"/>
      <c r="H760" s="160"/>
      <c r="I760" s="160"/>
      <c r="J760" s="160"/>
      <c r="K760" s="160"/>
      <c r="L760" s="160"/>
      <c r="M760" s="160"/>
      <c r="N760" s="160"/>
      <c r="O760" s="160"/>
      <c r="P760" s="160"/>
      <c r="Q760" s="160"/>
      <c r="R760" s="160"/>
      <c r="S760" s="160"/>
      <c r="T760" s="160"/>
      <c r="U760" s="160"/>
      <c r="V760" s="160"/>
      <c r="W760" s="160"/>
      <c r="X760" s="160"/>
      <c r="Y760" s="151"/>
      <c r="Z760" s="151"/>
      <c r="AA760" s="151"/>
      <c r="AB760" s="151"/>
      <c r="AC760" s="151"/>
      <c r="AD760" s="151"/>
      <c r="AE760" s="151"/>
      <c r="AF760" s="151"/>
      <c r="AG760" s="151" t="s">
        <v>156</v>
      </c>
      <c r="AH760" s="151">
        <v>0</v>
      </c>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87" t="s">
        <v>199</v>
      </c>
      <c r="D761" s="161"/>
      <c r="E761" s="162"/>
      <c r="F761" s="160"/>
      <c r="G761" s="160"/>
      <c r="H761" s="160"/>
      <c r="I761" s="160"/>
      <c r="J761" s="160"/>
      <c r="K761" s="160"/>
      <c r="L761" s="160"/>
      <c r="M761" s="160"/>
      <c r="N761" s="160"/>
      <c r="O761" s="160"/>
      <c r="P761" s="160"/>
      <c r="Q761" s="160"/>
      <c r="R761" s="160"/>
      <c r="S761" s="160"/>
      <c r="T761" s="160"/>
      <c r="U761" s="160"/>
      <c r="V761" s="160"/>
      <c r="W761" s="160"/>
      <c r="X761" s="160"/>
      <c r="Y761" s="151"/>
      <c r="Z761" s="151"/>
      <c r="AA761" s="151"/>
      <c r="AB761" s="151"/>
      <c r="AC761" s="151"/>
      <c r="AD761" s="151"/>
      <c r="AE761" s="151"/>
      <c r="AF761" s="151"/>
      <c r="AG761" s="151" t="s">
        <v>156</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87" t="s">
        <v>376</v>
      </c>
      <c r="D762" s="161"/>
      <c r="E762" s="162">
        <v>165</v>
      </c>
      <c r="F762" s="160"/>
      <c r="G762" s="160"/>
      <c r="H762" s="160"/>
      <c r="I762" s="160"/>
      <c r="J762" s="160"/>
      <c r="K762" s="160"/>
      <c r="L762" s="160"/>
      <c r="M762" s="160"/>
      <c r="N762" s="160"/>
      <c r="O762" s="160"/>
      <c r="P762" s="160"/>
      <c r="Q762" s="160"/>
      <c r="R762" s="160"/>
      <c r="S762" s="160"/>
      <c r="T762" s="160"/>
      <c r="U762" s="160"/>
      <c r="V762" s="160"/>
      <c r="W762" s="160"/>
      <c r="X762" s="160"/>
      <c r="Y762" s="151"/>
      <c r="Z762" s="151"/>
      <c r="AA762" s="151"/>
      <c r="AB762" s="151"/>
      <c r="AC762" s="151"/>
      <c r="AD762" s="151"/>
      <c r="AE762" s="151"/>
      <c r="AF762" s="151"/>
      <c r="AG762" s="151" t="s">
        <v>156</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158"/>
      <c r="B763" s="159"/>
      <c r="C763" s="187" t="s">
        <v>201</v>
      </c>
      <c r="D763" s="161"/>
      <c r="E763" s="162"/>
      <c r="F763" s="160"/>
      <c r="G763" s="160"/>
      <c r="H763" s="160"/>
      <c r="I763" s="160"/>
      <c r="J763" s="160"/>
      <c r="K763" s="160"/>
      <c r="L763" s="160"/>
      <c r="M763" s="160"/>
      <c r="N763" s="160"/>
      <c r="O763" s="160"/>
      <c r="P763" s="160"/>
      <c r="Q763" s="160"/>
      <c r="R763" s="160"/>
      <c r="S763" s="160"/>
      <c r="T763" s="160"/>
      <c r="U763" s="160"/>
      <c r="V763" s="160"/>
      <c r="W763" s="160"/>
      <c r="X763" s="160"/>
      <c r="Y763" s="151"/>
      <c r="Z763" s="151"/>
      <c r="AA763" s="151"/>
      <c r="AB763" s="151"/>
      <c r="AC763" s="151"/>
      <c r="AD763" s="151"/>
      <c r="AE763" s="151"/>
      <c r="AF763" s="151"/>
      <c r="AG763" s="151" t="s">
        <v>156</v>
      </c>
      <c r="AH763" s="151">
        <v>0</v>
      </c>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87" t="s">
        <v>377</v>
      </c>
      <c r="D764" s="161"/>
      <c r="E764" s="162">
        <v>180</v>
      </c>
      <c r="F764" s="160"/>
      <c r="G764" s="160"/>
      <c r="H764" s="160"/>
      <c r="I764" s="160"/>
      <c r="J764" s="160"/>
      <c r="K764" s="160"/>
      <c r="L764" s="160"/>
      <c r="M764" s="160"/>
      <c r="N764" s="160"/>
      <c r="O764" s="160"/>
      <c r="P764" s="160"/>
      <c r="Q764" s="160"/>
      <c r="R764" s="160"/>
      <c r="S764" s="160"/>
      <c r="T764" s="160"/>
      <c r="U764" s="160"/>
      <c r="V764" s="160"/>
      <c r="W764" s="160"/>
      <c r="X764" s="160"/>
      <c r="Y764" s="151"/>
      <c r="Z764" s="151"/>
      <c r="AA764" s="151"/>
      <c r="AB764" s="151"/>
      <c r="AC764" s="151"/>
      <c r="AD764" s="151"/>
      <c r="AE764" s="151"/>
      <c r="AF764" s="151"/>
      <c r="AG764" s="151" t="s">
        <v>156</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outlineLevel="1" x14ac:dyDescent="0.2">
      <c r="A765" s="158"/>
      <c r="B765" s="159"/>
      <c r="C765" s="187" t="s">
        <v>160</v>
      </c>
      <c r="D765" s="161"/>
      <c r="E765" s="162"/>
      <c r="F765" s="160"/>
      <c r="G765" s="160"/>
      <c r="H765" s="160"/>
      <c r="I765" s="160"/>
      <c r="J765" s="160"/>
      <c r="K765" s="160"/>
      <c r="L765" s="160"/>
      <c r="M765" s="160"/>
      <c r="N765" s="160"/>
      <c r="O765" s="160"/>
      <c r="P765" s="160"/>
      <c r="Q765" s="160"/>
      <c r="R765" s="160"/>
      <c r="S765" s="160"/>
      <c r="T765" s="160"/>
      <c r="U765" s="160"/>
      <c r="V765" s="160"/>
      <c r="W765" s="160"/>
      <c r="X765" s="160"/>
      <c r="Y765" s="151"/>
      <c r="Z765" s="151"/>
      <c r="AA765" s="151"/>
      <c r="AB765" s="151"/>
      <c r="AC765" s="151"/>
      <c r="AD765" s="151"/>
      <c r="AE765" s="151"/>
      <c r="AF765" s="151"/>
      <c r="AG765" s="151" t="s">
        <v>156</v>
      </c>
      <c r="AH765" s="151">
        <v>0</v>
      </c>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ht="22.5" outlineLevel="1" x14ac:dyDescent="0.2">
      <c r="A766" s="158"/>
      <c r="B766" s="159"/>
      <c r="C766" s="187" t="s">
        <v>491</v>
      </c>
      <c r="D766" s="161"/>
      <c r="E766" s="162">
        <v>140.6</v>
      </c>
      <c r="F766" s="160"/>
      <c r="G766" s="160"/>
      <c r="H766" s="160"/>
      <c r="I766" s="160"/>
      <c r="J766" s="160"/>
      <c r="K766" s="160"/>
      <c r="L766" s="160"/>
      <c r="M766" s="160"/>
      <c r="N766" s="160"/>
      <c r="O766" s="160"/>
      <c r="P766" s="160"/>
      <c r="Q766" s="160"/>
      <c r="R766" s="160"/>
      <c r="S766" s="160"/>
      <c r="T766" s="160"/>
      <c r="U766" s="160"/>
      <c r="V766" s="160"/>
      <c r="W766" s="160"/>
      <c r="X766" s="160"/>
      <c r="Y766" s="151"/>
      <c r="Z766" s="151"/>
      <c r="AA766" s="151"/>
      <c r="AB766" s="151"/>
      <c r="AC766" s="151"/>
      <c r="AD766" s="151"/>
      <c r="AE766" s="151"/>
      <c r="AF766" s="151"/>
      <c r="AG766" s="151" t="s">
        <v>156</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70">
        <v>63</v>
      </c>
      <c r="B767" s="171" t="s">
        <v>492</v>
      </c>
      <c r="C767" s="186" t="s">
        <v>493</v>
      </c>
      <c r="D767" s="172" t="s">
        <v>150</v>
      </c>
      <c r="E767" s="202">
        <f>SUM(E768:E769)</f>
        <v>795</v>
      </c>
      <c r="F767" s="174"/>
      <c r="G767" s="175">
        <f>ROUND(E767*F767,2)</f>
        <v>0</v>
      </c>
      <c r="H767" s="174"/>
      <c r="I767" s="175">
        <f>ROUND(E767*H767,2)</f>
        <v>0</v>
      </c>
      <c r="J767" s="174"/>
      <c r="K767" s="175">
        <f>ROUND(E767*J767,2)</f>
        <v>0</v>
      </c>
      <c r="L767" s="175">
        <v>21</v>
      </c>
      <c r="M767" s="175">
        <f>G767*(1+L767/100)</f>
        <v>0</v>
      </c>
      <c r="N767" s="175">
        <v>0</v>
      </c>
      <c r="O767" s="175">
        <f>ROUND(E767*N767,2)</f>
        <v>0</v>
      </c>
      <c r="P767" s="175">
        <v>0</v>
      </c>
      <c r="Q767" s="175">
        <f>ROUND(E767*P767,2)</f>
        <v>0</v>
      </c>
      <c r="R767" s="175"/>
      <c r="S767" s="175" t="s">
        <v>152</v>
      </c>
      <c r="T767" s="175" t="s">
        <v>152</v>
      </c>
      <c r="U767" s="175">
        <v>5.5E-2</v>
      </c>
      <c r="V767" s="175">
        <f>ROUND(E767*U767,2)</f>
        <v>43.73</v>
      </c>
      <c r="W767" s="176"/>
      <c r="X767" s="160" t="s">
        <v>153</v>
      </c>
      <c r="Y767" s="151"/>
      <c r="Z767" s="151"/>
      <c r="AA767" s="151"/>
      <c r="AB767" s="151"/>
      <c r="AC767" s="151"/>
      <c r="AD767" s="151"/>
      <c r="AE767" s="151"/>
      <c r="AF767" s="151"/>
      <c r="AG767" s="151" t="s">
        <v>154</v>
      </c>
      <c r="AH767" s="151"/>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58"/>
      <c r="B768" s="159"/>
      <c r="C768" s="187" t="s">
        <v>195</v>
      </c>
      <c r="D768" s="161"/>
      <c r="E768" s="162"/>
      <c r="F768" s="160"/>
      <c r="G768" s="160"/>
      <c r="H768" s="160"/>
      <c r="I768" s="160"/>
      <c r="J768" s="160"/>
      <c r="K768" s="160"/>
      <c r="L768" s="160"/>
      <c r="M768" s="160"/>
      <c r="N768" s="160"/>
      <c r="O768" s="160"/>
      <c r="P768" s="160"/>
      <c r="Q768" s="160"/>
      <c r="R768" s="160"/>
      <c r="S768" s="160"/>
      <c r="T768" s="160"/>
      <c r="U768" s="160"/>
      <c r="V768" s="160"/>
      <c r="W768" s="160"/>
      <c r="X768" s="160"/>
      <c r="Y768" s="151"/>
      <c r="Z768" s="151"/>
      <c r="AA768" s="151"/>
      <c r="AB768" s="151"/>
      <c r="AC768" s="151"/>
      <c r="AD768" s="151"/>
      <c r="AE768" s="151"/>
      <c r="AF768" s="151"/>
      <c r="AG768" s="151" t="s">
        <v>156</v>
      </c>
      <c r="AH768" s="151">
        <v>0</v>
      </c>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outlineLevel="1" x14ac:dyDescent="0.2">
      <c r="A769" s="158"/>
      <c r="B769" s="159"/>
      <c r="C769" s="187" t="s">
        <v>457</v>
      </c>
      <c r="D769" s="161"/>
      <c r="E769" s="162">
        <v>795</v>
      </c>
      <c r="F769" s="160"/>
      <c r="G769" s="160"/>
      <c r="H769" s="160"/>
      <c r="I769" s="160"/>
      <c r="J769" s="160"/>
      <c r="K769" s="160"/>
      <c r="L769" s="160"/>
      <c r="M769" s="160"/>
      <c r="N769" s="160"/>
      <c r="O769" s="160"/>
      <c r="P769" s="160"/>
      <c r="Q769" s="160"/>
      <c r="R769" s="160"/>
      <c r="S769" s="160"/>
      <c r="T769" s="160"/>
      <c r="U769" s="160"/>
      <c r="V769" s="160"/>
      <c r="W769" s="160"/>
      <c r="X769" s="160"/>
      <c r="Y769" s="151"/>
      <c r="Z769" s="151"/>
      <c r="AA769" s="151"/>
      <c r="AB769" s="151"/>
      <c r="AC769" s="151"/>
      <c r="AD769" s="151"/>
      <c r="AE769" s="151"/>
      <c r="AF769" s="151"/>
      <c r="AG769" s="151" t="s">
        <v>156</v>
      </c>
      <c r="AH769" s="151">
        <v>0</v>
      </c>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70">
        <v>64</v>
      </c>
      <c r="B770" s="171" t="s">
        <v>494</v>
      </c>
      <c r="C770" s="186" t="s">
        <v>495</v>
      </c>
      <c r="D770" s="172" t="s">
        <v>150</v>
      </c>
      <c r="E770" s="202">
        <f>SUM(E771:E776)</f>
        <v>1311.6</v>
      </c>
      <c r="F770" s="174"/>
      <c r="G770" s="175">
        <f>ROUND(E770*F770,2)</f>
        <v>0</v>
      </c>
      <c r="H770" s="174"/>
      <c r="I770" s="175">
        <f>ROUND(E770*H770,2)</f>
        <v>0</v>
      </c>
      <c r="J770" s="174"/>
      <c r="K770" s="175">
        <f>ROUND(E770*J770,2)</f>
        <v>0</v>
      </c>
      <c r="L770" s="175">
        <v>21</v>
      </c>
      <c r="M770" s="175">
        <f>G770*(1+L770/100)</f>
        <v>0</v>
      </c>
      <c r="N770" s="175">
        <v>0</v>
      </c>
      <c r="O770" s="175">
        <f>ROUND(E770*N770,2)</f>
        <v>0</v>
      </c>
      <c r="P770" s="175">
        <v>0</v>
      </c>
      <c r="Q770" s="175">
        <f>ROUND(E770*P770,2)</f>
        <v>0</v>
      </c>
      <c r="R770" s="175"/>
      <c r="S770" s="175" t="s">
        <v>152</v>
      </c>
      <c r="T770" s="175" t="s">
        <v>152</v>
      </c>
      <c r="U770" s="175">
        <v>0.06</v>
      </c>
      <c r="V770" s="175">
        <f>ROUND(E770*U770,2)</f>
        <v>78.7</v>
      </c>
      <c r="W770" s="176"/>
      <c r="X770" s="160" t="s">
        <v>153</v>
      </c>
      <c r="Y770" s="151"/>
      <c r="Z770" s="151"/>
      <c r="AA770" s="151"/>
      <c r="AB770" s="151"/>
      <c r="AC770" s="151"/>
      <c r="AD770" s="151"/>
      <c r="AE770" s="151"/>
      <c r="AF770" s="151"/>
      <c r="AG770" s="151" t="s">
        <v>154</v>
      </c>
      <c r="AH770" s="151"/>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87" t="s">
        <v>197</v>
      </c>
      <c r="D771" s="161"/>
      <c r="E771" s="162"/>
      <c r="F771" s="160"/>
      <c r="G771" s="160"/>
      <c r="H771" s="160"/>
      <c r="I771" s="160"/>
      <c r="J771" s="160"/>
      <c r="K771" s="160"/>
      <c r="L771" s="160"/>
      <c r="M771" s="160"/>
      <c r="N771" s="160"/>
      <c r="O771" s="160"/>
      <c r="P771" s="160"/>
      <c r="Q771" s="160"/>
      <c r="R771" s="160"/>
      <c r="S771" s="160"/>
      <c r="T771" s="160"/>
      <c r="U771" s="160"/>
      <c r="V771" s="160"/>
      <c r="W771" s="160"/>
      <c r="X771" s="160"/>
      <c r="Y771" s="151"/>
      <c r="Z771" s="151"/>
      <c r="AA771" s="151"/>
      <c r="AB771" s="151"/>
      <c r="AC771" s="151"/>
      <c r="AD771" s="151"/>
      <c r="AE771" s="151"/>
      <c r="AF771" s="151"/>
      <c r="AG771" s="151" t="s">
        <v>156</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58"/>
      <c r="B772" s="159"/>
      <c r="C772" s="187" t="s">
        <v>490</v>
      </c>
      <c r="D772" s="161"/>
      <c r="E772" s="162">
        <v>1006</v>
      </c>
      <c r="F772" s="160"/>
      <c r="G772" s="160"/>
      <c r="H772" s="160"/>
      <c r="I772" s="160"/>
      <c r="J772" s="160"/>
      <c r="K772" s="160"/>
      <c r="L772" s="160"/>
      <c r="M772" s="160"/>
      <c r="N772" s="160"/>
      <c r="O772" s="160"/>
      <c r="P772" s="160"/>
      <c r="Q772" s="160"/>
      <c r="R772" s="160"/>
      <c r="S772" s="160"/>
      <c r="T772" s="160"/>
      <c r="U772" s="160"/>
      <c r="V772" s="160"/>
      <c r="W772" s="160"/>
      <c r="X772" s="160"/>
      <c r="Y772" s="151"/>
      <c r="Z772" s="151"/>
      <c r="AA772" s="151"/>
      <c r="AB772" s="151"/>
      <c r="AC772" s="151"/>
      <c r="AD772" s="151"/>
      <c r="AE772" s="151"/>
      <c r="AF772" s="151"/>
      <c r="AG772" s="151" t="s">
        <v>156</v>
      </c>
      <c r="AH772" s="151">
        <v>0</v>
      </c>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58"/>
      <c r="B773" s="159"/>
      <c r="C773" s="187" t="s">
        <v>199</v>
      </c>
      <c r="D773" s="161"/>
      <c r="E773" s="162"/>
      <c r="F773" s="160"/>
      <c r="G773" s="160"/>
      <c r="H773" s="160"/>
      <c r="I773" s="160"/>
      <c r="J773" s="160"/>
      <c r="K773" s="160"/>
      <c r="L773" s="160"/>
      <c r="M773" s="160"/>
      <c r="N773" s="160"/>
      <c r="O773" s="160"/>
      <c r="P773" s="160"/>
      <c r="Q773" s="160"/>
      <c r="R773" s="160"/>
      <c r="S773" s="160"/>
      <c r="T773" s="160"/>
      <c r="U773" s="160"/>
      <c r="V773" s="160"/>
      <c r="W773" s="160"/>
      <c r="X773" s="160"/>
      <c r="Y773" s="151"/>
      <c r="Z773" s="151"/>
      <c r="AA773" s="151"/>
      <c r="AB773" s="151"/>
      <c r="AC773" s="151"/>
      <c r="AD773" s="151"/>
      <c r="AE773" s="151"/>
      <c r="AF773" s="151"/>
      <c r="AG773" s="151" t="s">
        <v>156</v>
      </c>
      <c r="AH773" s="151">
        <v>0</v>
      </c>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58"/>
      <c r="B774" s="159"/>
      <c r="C774" s="187" t="s">
        <v>376</v>
      </c>
      <c r="D774" s="161"/>
      <c r="E774" s="162">
        <v>165</v>
      </c>
      <c r="F774" s="160"/>
      <c r="G774" s="160"/>
      <c r="H774" s="160"/>
      <c r="I774" s="160"/>
      <c r="J774" s="160"/>
      <c r="K774" s="160"/>
      <c r="L774" s="160"/>
      <c r="M774" s="160"/>
      <c r="N774" s="160"/>
      <c r="O774" s="160"/>
      <c r="P774" s="160"/>
      <c r="Q774" s="160"/>
      <c r="R774" s="160"/>
      <c r="S774" s="160"/>
      <c r="T774" s="160"/>
      <c r="U774" s="160"/>
      <c r="V774" s="160"/>
      <c r="W774" s="160"/>
      <c r="X774" s="160"/>
      <c r="Y774" s="151"/>
      <c r="Z774" s="151"/>
      <c r="AA774" s="151"/>
      <c r="AB774" s="151"/>
      <c r="AC774" s="151"/>
      <c r="AD774" s="151"/>
      <c r="AE774" s="151"/>
      <c r="AF774" s="151"/>
      <c r="AG774" s="151" t="s">
        <v>156</v>
      </c>
      <c r="AH774" s="151">
        <v>0</v>
      </c>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58"/>
      <c r="B775" s="159"/>
      <c r="C775" s="187" t="s">
        <v>160</v>
      </c>
      <c r="D775" s="161"/>
      <c r="E775" s="162"/>
      <c r="F775" s="160"/>
      <c r="G775" s="160"/>
      <c r="H775" s="160"/>
      <c r="I775" s="160"/>
      <c r="J775" s="160"/>
      <c r="K775" s="160"/>
      <c r="L775" s="160"/>
      <c r="M775" s="160"/>
      <c r="N775" s="160"/>
      <c r="O775" s="160"/>
      <c r="P775" s="160"/>
      <c r="Q775" s="160"/>
      <c r="R775" s="160"/>
      <c r="S775" s="160"/>
      <c r="T775" s="160"/>
      <c r="U775" s="160"/>
      <c r="V775" s="160"/>
      <c r="W775" s="160"/>
      <c r="X775" s="160"/>
      <c r="Y775" s="151"/>
      <c r="Z775" s="151"/>
      <c r="AA775" s="151"/>
      <c r="AB775" s="151"/>
      <c r="AC775" s="151"/>
      <c r="AD775" s="151"/>
      <c r="AE775" s="151"/>
      <c r="AF775" s="151"/>
      <c r="AG775" s="151" t="s">
        <v>156</v>
      </c>
      <c r="AH775" s="151">
        <v>0</v>
      </c>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ht="22.5" outlineLevel="1" x14ac:dyDescent="0.2">
      <c r="A776" s="158"/>
      <c r="B776" s="159"/>
      <c r="C776" s="187" t="s">
        <v>491</v>
      </c>
      <c r="D776" s="161"/>
      <c r="E776" s="162">
        <v>140.6</v>
      </c>
      <c r="F776" s="160"/>
      <c r="G776" s="160"/>
      <c r="H776" s="160"/>
      <c r="I776" s="160"/>
      <c r="J776" s="160"/>
      <c r="K776" s="160"/>
      <c r="L776" s="160"/>
      <c r="M776" s="160"/>
      <c r="N776" s="160"/>
      <c r="O776" s="160"/>
      <c r="P776" s="160"/>
      <c r="Q776" s="160"/>
      <c r="R776" s="160"/>
      <c r="S776" s="160"/>
      <c r="T776" s="160"/>
      <c r="U776" s="160"/>
      <c r="V776" s="160"/>
      <c r="W776" s="160"/>
      <c r="X776" s="160"/>
      <c r="Y776" s="151"/>
      <c r="Z776" s="151"/>
      <c r="AA776" s="151"/>
      <c r="AB776" s="151"/>
      <c r="AC776" s="151"/>
      <c r="AD776" s="151"/>
      <c r="AE776" s="151"/>
      <c r="AF776" s="151"/>
      <c r="AG776" s="151" t="s">
        <v>156</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70">
        <v>65</v>
      </c>
      <c r="B777" s="171" t="s">
        <v>496</v>
      </c>
      <c r="C777" s="186" t="s">
        <v>497</v>
      </c>
      <c r="D777" s="172" t="s">
        <v>420</v>
      </c>
      <c r="E777" s="173">
        <v>250</v>
      </c>
      <c r="F777" s="174"/>
      <c r="G777" s="175">
        <f>ROUND(E777*F777,2)</f>
        <v>0</v>
      </c>
      <c r="H777" s="174"/>
      <c r="I777" s="175">
        <f>ROUND(E777*H777,2)</f>
        <v>0</v>
      </c>
      <c r="J777" s="174"/>
      <c r="K777" s="175">
        <f>ROUND(E777*J777,2)</f>
        <v>0</v>
      </c>
      <c r="L777" s="175">
        <v>21</v>
      </c>
      <c r="M777" s="175">
        <f>G777*(1+L777/100)</f>
        <v>0</v>
      </c>
      <c r="N777" s="175">
        <v>2.2399999999999998E-3</v>
      </c>
      <c r="O777" s="175">
        <f>ROUND(E777*N777,2)</f>
        <v>0.56000000000000005</v>
      </c>
      <c r="P777" s="175">
        <v>0</v>
      </c>
      <c r="Q777" s="175">
        <f>ROUND(E777*P777,2)</f>
        <v>0</v>
      </c>
      <c r="R777" s="175"/>
      <c r="S777" s="175" t="s">
        <v>152</v>
      </c>
      <c r="T777" s="175" t="s">
        <v>152</v>
      </c>
      <c r="U777" s="175">
        <v>0.129</v>
      </c>
      <c r="V777" s="175">
        <f>ROUND(E777*U777,2)</f>
        <v>32.25</v>
      </c>
      <c r="W777" s="176"/>
      <c r="X777" s="160" t="s">
        <v>153</v>
      </c>
      <c r="Y777" s="151"/>
      <c r="Z777" s="151"/>
      <c r="AA777" s="151"/>
      <c r="AB777" s="151"/>
      <c r="AC777" s="151"/>
      <c r="AD777" s="151"/>
      <c r="AE777" s="151"/>
      <c r="AF777" s="151"/>
      <c r="AG777" s="151" t="s">
        <v>154</v>
      </c>
      <c r="AH777" s="151"/>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58"/>
      <c r="B778" s="159"/>
      <c r="C778" s="187" t="s">
        <v>498</v>
      </c>
      <c r="D778" s="161"/>
      <c r="E778" s="162">
        <v>250</v>
      </c>
      <c r="F778" s="160"/>
      <c r="G778" s="160"/>
      <c r="H778" s="160"/>
      <c r="I778" s="160"/>
      <c r="J778" s="160"/>
      <c r="K778" s="160"/>
      <c r="L778" s="160"/>
      <c r="M778" s="160"/>
      <c r="N778" s="160"/>
      <c r="O778" s="160"/>
      <c r="P778" s="160"/>
      <c r="Q778" s="160"/>
      <c r="R778" s="160"/>
      <c r="S778" s="160"/>
      <c r="T778" s="160"/>
      <c r="U778" s="160"/>
      <c r="V778" s="160"/>
      <c r="W778" s="160"/>
      <c r="X778" s="160"/>
      <c r="Y778" s="151"/>
      <c r="Z778" s="151"/>
      <c r="AA778" s="151"/>
      <c r="AB778" s="151"/>
      <c r="AC778" s="151"/>
      <c r="AD778" s="151"/>
      <c r="AE778" s="151"/>
      <c r="AF778" s="151"/>
      <c r="AG778" s="151" t="s">
        <v>156</v>
      </c>
      <c r="AH778" s="151">
        <v>0</v>
      </c>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ht="22.5" outlineLevel="1" x14ac:dyDescent="0.2">
      <c r="A779" s="170">
        <v>66</v>
      </c>
      <c r="B779" s="171" t="s">
        <v>499</v>
      </c>
      <c r="C779" s="186" t="s">
        <v>500</v>
      </c>
      <c r="D779" s="172" t="s">
        <v>150</v>
      </c>
      <c r="E779" s="173">
        <v>8040</v>
      </c>
      <c r="F779" s="174"/>
      <c r="G779" s="175">
        <f>ROUND(E779*F779,2)</f>
        <v>0</v>
      </c>
      <c r="H779" s="174"/>
      <c r="I779" s="175">
        <f>ROUND(E779*H779,2)</f>
        <v>0</v>
      </c>
      <c r="J779" s="174"/>
      <c r="K779" s="175">
        <f>ROUND(E779*J779,2)</f>
        <v>0</v>
      </c>
      <c r="L779" s="175">
        <v>21</v>
      </c>
      <c r="M779" s="175">
        <f>G779*(1+L779/100)</f>
        <v>0</v>
      </c>
      <c r="N779" s="175">
        <v>0.55125000000000002</v>
      </c>
      <c r="O779" s="175">
        <f>ROUND(E779*N779,2)</f>
        <v>4432.05</v>
      </c>
      <c r="P779" s="175">
        <v>0</v>
      </c>
      <c r="Q779" s="175">
        <f>ROUND(E779*P779,2)</f>
        <v>0</v>
      </c>
      <c r="R779" s="175"/>
      <c r="S779" s="175" t="s">
        <v>390</v>
      </c>
      <c r="T779" s="175" t="s">
        <v>152</v>
      </c>
      <c r="U779" s="175">
        <v>2.7E-2</v>
      </c>
      <c r="V779" s="175">
        <f>ROUND(E779*U779,2)</f>
        <v>217.08</v>
      </c>
      <c r="W779" s="176"/>
      <c r="X779" s="160" t="s">
        <v>153</v>
      </c>
      <c r="Y779" s="151"/>
      <c r="Z779" s="151"/>
      <c r="AA779" s="151"/>
      <c r="AB779" s="151"/>
      <c r="AC779" s="151"/>
      <c r="AD779" s="151"/>
      <c r="AE779" s="151"/>
      <c r="AF779" s="151"/>
      <c r="AG779" s="151" t="s">
        <v>154</v>
      </c>
      <c r="AH779" s="151"/>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87" t="s">
        <v>186</v>
      </c>
      <c r="D780" s="161"/>
      <c r="E780" s="162"/>
      <c r="F780" s="160"/>
      <c r="G780" s="160"/>
      <c r="H780" s="160"/>
      <c r="I780" s="160"/>
      <c r="J780" s="160"/>
      <c r="K780" s="160"/>
      <c r="L780" s="160"/>
      <c r="M780" s="160"/>
      <c r="N780" s="160"/>
      <c r="O780" s="160"/>
      <c r="P780" s="160"/>
      <c r="Q780" s="160"/>
      <c r="R780" s="160"/>
      <c r="S780" s="160"/>
      <c r="T780" s="160"/>
      <c r="U780" s="160"/>
      <c r="V780" s="160"/>
      <c r="W780" s="160"/>
      <c r="X780" s="160"/>
      <c r="Y780" s="151"/>
      <c r="Z780" s="151"/>
      <c r="AA780" s="151"/>
      <c r="AB780" s="151"/>
      <c r="AC780" s="151"/>
      <c r="AD780" s="151"/>
      <c r="AE780" s="151"/>
      <c r="AF780" s="151"/>
      <c r="AG780" s="151" t="s">
        <v>156</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58"/>
      <c r="B781" s="159"/>
      <c r="C781" s="187" t="s">
        <v>441</v>
      </c>
      <c r="D781" s="161"/>
      <c r="E781" s="162">
        <v>3368</v>
      </c>
      <c r="F781" s="160"/>
      <c r="G781" s="160"/>
      <c r="H781" s="160"/>
      <c r="I781" s="160"/>
      <c r="J781" s="160"/>
      <c r="K781" s="160"/>
      <c r="L781" s="160"/>
      <c r="M781" s="160"/>
      <c r="N781" s="160"/>
      <c r="O781" s="160"/>
      <c r="P781" s="160"/>
      <c r="Q781" s="160"/>
      <c r="R781" s="160"/>
      <c r="S781" s="160"/>
      <c r="T781" s="160"/>
      <c r="U781" s="160"/>
      <c r="V781" s="160"/>
      <c r="W781" s="160"/>
      <c r="X781" s="160"/>
      <c r="Y781" s="151"/>
      <c r="Z781" s="151"/>
      <c r="AA781" s="151"/>
      <c r="AB781" s="151"/>
      <c r="AC781" s="151"/>
      <c r="AD781" s="151"/>
      <c r="AE781" s="151"/>
      <c r="AF781" s="151"/>
      <c r="AG781" s="151" t="s">
        <v>156</v>
      </c>
      <c r="AH781" s="151">
        <v>0</v>
      </c>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outlineLevel="1" x14ac:dyDescent="0.2">
      <c r="A782" s="158"/>
      <c r="B782" s="159"/>
      <c r="C782" s="187" t="s">
        <v>442</v>
      </c>
      <c r="D782" s="161"/>
      <c r="E782" s="162">
        <v>1442</v>
      </c>
      <c r="F782" s="160"/>
      <c r="G782" s="160"/>
      <c r="H782" s="160"/>
      <c r="I782" s="160"/>
      <c r="J782" s="160"/>
      <c r="K782" s="160"/>
      <c r="L782" s="160"/>
      <c r="M782" s="160"/>
      <c r="N782" s="160"/>
      <c r="O782" s="160"/>
      <c r="P782" s="160"/>
      <c r="Q782" s="160"/>
      <c r="R782" s="160"/>
      <c r="S782" s="160"/>
      <c r="T782" s="160"/>
      <c r="U782" s="160"/>
      <c r="V782" s="160"/>
      <c r="W782" s="160"/>
      <c r="X782" s="160"/>
      <c r="Y782" s="151"/>
      <c r="Z782" s="151"/>
      <c r="AA782" s="151"/>
      <c r="AB782" s="151"/>
      <c r="AC782" s="151"/>
      <c r="AD782" s="151"/>
      <c r="AE782" s="151"/>
      <c r="AF782" s="151"/>
      <c r="AG782" s="151" t="s">
        <v>156</v>
      </c>
      <c r="AH782" s="151">
        <v>0</v>
      </c>
      <c r="AI782" s="151"/>
      <c r="AJ782" s="151"/>
      <c r="AK782" s="151"/>
      <c r="AL782" s="151"/>
      <c r="AM782" s="151"/>
      <c r="AN782" s="151"/>
      <c r="AO782" s="151"/>
      <c r="AP782" s="151"/>
      <c r="AQ782" s="151"/>
      <c r="AR782" s="151"/>
      <c r="AS782" s="151"/>
      <c r="AT782" s="151"/>
      <c r="AU782" s="151"/>
      <c r="AV782" s="151"/>
      <c r="AW782" s="151"/>
      <c r="AX782" s="151"/>
      <c r="AY782" s="151"/>
      <c r="AZ782" s="151"/>
      <c r="BA782" s="151"/>
      <c r="BB782" s="151"/>
      <c r="BC782" s="151"/>
      <c r="BD782" s="151"/>
      <c r="BE782" s="151"/>
      <c r="BF782" s="151"/>
      <c r="BG782" s="151"/>
      <c r="BH782" s="151"/>
    </row>
    <row r="783" spans="1:60" outlineLevel="1" x14ac:dyDescent="0.2">
      <c r="A783" s="158"/>
      <c r="B783" s="159"/>
      <c r="C783" s="187" t="s">
        <v>443</v>
      </c>
      <c r="D783" s="161"/>
      <c r="E783" s="162">
        <v>814</v>
      </c>
      <c r="F783" s="160"/>
      <c r="G783" s="160"/>
      <c r="H783" s="160"/>
      <c r="I783" s="160"/>
      <c r="J783" s="160"/>
      <c r="K783" s="160"/>
      <c r="L783" s="160"/>
      <c r="M783" s="160"/>
      <c r="N783" s="160"/>
      <c r="O783" s="160"/>
      <c r="P783" s="160"/>
      <c r="Q783" s="160"/>
      <c r="R783" s="160"/>
      <c r="S783" s="160"/>
      <c r="T783" s="160"/>
      <c r="U783" s="160"/>
      <c r="V783" s="160"/>
      <c r="W783" s="160"/>
      <c r="X783" s="160"/>
      <c r="Y783" s="151"/>
      <c r="Z783" s="151"/>
      <c r="AA783" s="151"/>
      <c r="AB783" s="151"/>
      <c r="AC783" s="151"/>
      <c r="AD783" s="151"/>
      <c r="AE783" s="151"/>
      <c r="AF783" s="151"/>
      <c r="AG783" s="151" t="s">
        <v>156</v>
      </c>
      <c r="AH783" s="151">
        <v>0</v>
      </c>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58"/>
      <c r="B784" s="159"/>
      <c r="C784" s="187" t="s">
        <v>444</v>
      </c>
      <c r="D784" s="161"/>
      <c r="E784" s="162">
        <v>1856</v>
      </c>
      <c r="F784" s="160"/>
      <c r="G784" s="160"/>
      <c r="H784" s="160"/>
      <c r="I784" s="160"/>
      <c r="J784" s="160"/>
      <c r="K784" s="160"/>
      <c r="L784" s="160"/>
      <c r="M784" s="160"/>
      <c r="N784" s="160"/>
      <c r="O784" s="160"/>
      <c r="P784" s="160"/>
      <c r="Q784" s="160"/>
      <c r="R784" s="160"/>
      <c r="S784" s="160"/>
      <c r="T784" s="160"/>
      <c r="U784" s="160"/>
      <c r="V784" s="160"/>
      <c r="W784" s="160"/>
      <c r="X784" s="160"/>
      <c r="Y784" s="151"/>
      <c r="Z784" s="151"/>
      <c r="AA784" s="151"/>
      <c r="AB784" s="151"/>
      <c r="AC784" s="151"/>
      <c r="AD784" s="151"/>
      <c r="AE784" s="151"/>
      <c r="AF784" s="151"/>
      <c r="AG784" s="151" t="s">
        <v>156</v>
      </c>
      <c r="AH784" s="151">
        <v>0</v>
      </c>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87" t="s">
        <v>445</v>
      </c>
      <c r="D785" s="161"/>
      <c r="E785" s="162">
        <v>370</v>
      </c>
      <c r="F785" s="160"/>
      <c r="G785" s="160"/>
      <c r="H785" s="160"/>
      <c r="I785" s="160"/>
      <c r="J785" s="160"/>
      <c r="K785" s="160"/>
      <c r="L785" s="160"/>
      <c r="M785" s="160"/>
      <c r="N785" s="160"/>
      <c r="O785" s="160"/>
      <c r="P785" s="160"/>
      <c r="Q785" s="160"/>
      <c r="R785" s="160"/>
      <c r="S785" s="160"/>
      <c r="T785" s="160"/>
      <c r="U785" s="160"/>
      <c r="V785" s="160"/>
      <c r="W785" s="160"/>
      <c r="X785" s="160"/>
      <c r="Y785" s="151"/>
      <c r="Z785" s="151"/>
      <c r="AA785" s="151"/>
      <c r="AB785" s="151"/>
      <c r="AC785" s="151"/>
      <c r="AD785" s="151"/>
      <c r="AE785" s="151"/>
      <c r="AF785" s="151"/>
      <c r="AG785" s="151" t="s">
        <v>156</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58"/>
      <c r="B786" s="159"/>
      <c r="C786" s="187" t="s">
        <v>160</v>
      </c>
      <c r="D786" s="161"/>
      <c r="E786" s="162"/>
      <c r="F786" s="160"/>
      <c r="G786" s="160"/>
      <c r="H786" s="160"/>
      <c r="I786" s="160"/>
      <c r="J786" s="160"/>
      <c r="K786" s="160"/>
      <c r="L786" s="160"/>
      <c r="M786" s="160"/>
      <c r="N786" s="160"/>
      <c r="O786" s="160"/>
      <c r="P786" s="160"/>
      <c r="Q786" s="160"/>
      <c r="R786" s="160"/>
      <c r="S786" s="160"/>
      <c r="T786" s="160"/>
      <c r="U786" s="160"/>
      <c r="V786" s="160"/>
      <c r="W786" s="160"/>
      <c r="X786" s="160"/>
      <c r="Y786" s="151"/>
      <c r="Z786" s="151"/>
      <c r="AA786" s="151"/>
      <c r="AB786" s="151"/>
      <c r="AC786" s="151"/>
      <c r="AD786" s="151"/>
      <c r="AE786" s="151"/>
      <c r="AF786" s="151"/>
      <c r="AG786" s="151" t="s">
        <v>156</v>
      </c>
      <c r="AH786" s="151">
        <v>0</v>
      </c>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87" t="s">
        <v>448</v>
      </c>
      <c r="D787" s="161"/>
      <c r="E787" s="162">
        <v>190</v>
      </c>
      <c r="F787" s="160"/>
      <c r="G787" s="160"/>
      <c r="H787" s="160"/>
      <c r="I787" s="160"/>
      <c r="J787" s="160"/>
      <c r="K787" s="160"/>
      <c r="L787" s="160"/>
      <c r="M787" s="160"/>
      <c r="N787" s="160"/>
      <c r="O787" s="160"/>
      <c r="P787" s="160"/>
      <c r="Q787" s="160"/>
      <c r="R787" s="160"/>
      <c r="S787" s="160"/>
      <c r="T787" s="160"/>
      <c r="U787" s="160"/>
      <c r="V787" s="160"/>
      <c r="W787" s="160"/>
      <c r="X787" s="160"/>
      <c r="Y787" s="151"/>
      <c r="Z787" s="151"/>
      <c r="AA787" s="151"/>
      <c r="AB787" s="151"/>
      <c r="AC787" s="151"/>
      <c r="AD787" s="151"/>
      <c r="AE787" s="151"/>
      <c r="AF787" s="151"/>
      <c r="AG787" s="151" t="s">
        <v>156</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ht="22.5" outlineLevel="1" x14ac:dyDescent="0.2">
      <c r="A788" s="170">
        <v>67</v>
      </c>
      <c r="B788" s="171" t="s">
        <v>501</v>
      </c>
      <c r="C788" s="186" t="s">
        <v>502</v>
      </c>
      <c r="D788" s="172" t="s">
        <v>389</v>
      </c>
      <c r="E788" s="202">
        <f>SUM(E789)</f>
        <v>7</v>
      </c>
      <c r="F788" s="174"/>
      <c r="G788" s="175">
        <f>ROUND(E788*F788,2)</f>
        <v>0</v>
      </c>
      <c r="H788" s="174"/>
      <c r="I788" s="175">
        <f>ROUND(E788*H788,2)</f>
        <v>0</v>
      </c>
      <c r="J788" s="174"/>
      <c r="K788" s="175">
        <f>ROUND(E788*J788,2)</f>
        <v>0</v>
      </c>
      <c r="L788" s="175">
        <v>21</v>
      </c>
      <c r="M788" s="175">
        <f>G788*(1+L788/100)</f>
        <v>0</v>
      </c>
      <c r="N788" s="175">
        <v>0</v>
      </c>
      <c r="O788" s="175">
        <f>ROUND(E788*N788,2)</f>
        <v>0</v>
      </c>
      <c r="P788" s="175">
        <v>0</v>
      </c>
      <c r="Q788" s="175">
        <f>ROUND(E788*P788,2)</f>
        <v>0</v>
      </c>
      <c r="R788" s="175"/>
      <c r="S788" s="175" t="s">
        <v>390</v>
      </c>
      <c r="T788" s="175" t="s">
        <v>391</v>
      </c>
      <c r="U788" s="175">
        <v>0</v>
      </c>
      <c r="V788" s="175">
        <f>ROUND(E788*U788,2)</f>
        <v>0</v>
      </c>
      <c r="W788" s="176"/>
      <c r="X788" s="160" t="s">
        <v>153</v>
      </c>
      <c r="Y788" s="151"/>
      <c r="Z788" s="151"/>
      <c r="AA788" s="151"/>
      <c r="AB788" s="151"/>
      <c r="AC788" s="151"/>
      <c r="AD788" s="151"/>
      <c r="AE788" s="151"/>
      <c r="AF788" s="151"/>
      <c r="AG788" s="151" t="s">
        <v>154</v>
      </c>
      <c r="AH788" s="151"/>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outlineLevel="1" x14ac:dyDescent="0.2">
      <c r="A789" s="158"/>
      <c r="B789" s="159"/>
      <c r="C789" s="187" t="s">
        <v>503</v>
      </c>
      <c r="D789" s="161"/>
      <c r="E789" s="162">
        <v>7</v>
      </c>
      <c r="F789" s="160"/>
      <c r="G789" s="160"/>
      <c r="H789" s="160"/>
      <c r="I789" s="160"/>
      <c r="J789" s="160"/>
      <c r="K789" s="160"/>
      <c r="L789" s="160"/>
      <c r="M789" s="160"/>
      <c r="N789" s="160"/>
      <c r="O789" s="160"/>
      <c r="P789" s="160"/>
      <c r="Q789" s="160"/>
      <c r="R789" s="160"/>
      <c r="S789" s="160"/>
      <c r="T789" s="160"/>
      <c r="U789" s="160"/>
      <c r="V789" s="160"/>
      <c r="W789" s="160"/>
      <c r="X789" s="160"/>
      <c r="Y789" s="151"/>
      <c r="Z789" s="151"/>
      <c r="AA789" s="151"/>
      <c r="AB789" s="151"/>
      <c r="AC789" s="151"/>
      <c r="AD789" s="151"/>
      <c r="AE789" s="151"/>
      <c r="AF789" s="151"/>
      <c r="AG789" s="151" t="s">
        <v>156</v>
      </c>
      <c r="AH789" s="151">
        <v>0</v>
      </c>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ht="33.75" outlineLevel="1" x14ac:dyDescent="0.2">
      <c r="A790" s="177">
        <v>68</v>
      </c>
      <c r="B790" s="178" t="s">
        <v>504</v>
      </c>
      <c r="C790" s="188" t="s">
        <v>505</v>
      </c>
      <c r="D790" s="179" t="s">
        <v>389</v>
      </c>
      <c r="E790" s="202">
        <v>7</v>
      </c>
      <c r="F790" s="181"/>
      <c r="G790" s="182">
        <f>ROUND(E790*F790,2)</f>
        <v>0</v>
      </c>
      <c r="H790" s="181"/>
      <c r="I790" s="182">
        <f>ROUND(E790*H790,2)</f>
        <v>0</v>
      </c>
      <c r="J790" s="181"/>
      <c r="K790" s="182">
        <f>ROUND(E790*J790,2)</f>
        <v>0</v>
      </c>
      <c r="L790" s="182">
        <v>21</v>
      </c>
      <c r="M790" s="182">
        <f>G790*(1+L790/100)</f>
        <v>0</v>
      </c>
      <c r="N790" s="182">
        <v>0.1</v>
      </c>
      <c r="O790" s="182">
        <f>ROUND(E790*N790,2)</f>
        <v>0.7</v>
      </c>
      <c r="P790" s="182">
        <v>0</v>
      </c>
      <c r="Q790" s="182">
        <f>ROUND(E790*P790,2)</f>
        <v>0</v>
      </c>
      <c r="R790" s="182"/>
      <c r="S790" s="182" t="s">
        <v>390</v>
      </c>
      <c r="T790" s="182" t="s">
        <v>391</v>
      </c>
      <c r="U790" s="182">
        <v>0</v>
      </c>
      <c r="V790" s="182">
        <f>ROUND(E790*U790,2)</f>
        <v>0</v>
      </c>
      <c r="W790" s="183"/>
      <c r="X790" s="160" t="s">
        <v>153</v>
      </c>
      <c r="Y790" s="151"/>
      <c r="Z790" s="151"/>
      <c r="AA790" s="151"/>
      <c r="AB790" s="151"/>
      <c r="AC790" s="151"/>
      <c r="AD790" s="151"/>
      <c r="AE790" s="151"/>
      <c r="AF790" s="151"/>
      <c r="AG790" s="151" t="s">
        <v>154</v>
      </c>
      <c r="AH790" s="151"/>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ht="22.5" outlineLevel="1" x14ac:dyDescent="0.2">
      <c r="A791" s="170">
        <v>69</v>
      </c>
      <c r="B791" s="171" t="s">
        <v>506</v>
      </c>
      <c r="C791" s="186" t="s">
        <v>507</v>
      </c>
      <c r="D791" s="172" t="s">
        <v>150</v>
      </c>
      <c r="E791" s="202">
        <f>SUM(E792:E795)</f>
        <v>170.38</v>
      </c>
      <c r="F791" s="174"/>
      <c r="G791" s="175">
        <f>ROUND(E791*F791,2)</f>
        <v>0</v>
      </c>
      <c r="H791" s="174"/>
      <c r="I791" s="175">
        <f>ROUND(E791*H791,2)</f>
        <v>0</v>
      </c>
      <c r="J791" s="174"/>
      <c r="K791" s="175">
        <f>ROUND(E791*J791,2)</f>
        <v>0</v>
      </c>
      <c r="L791" s="175">
        <v>21</v>
      </c>
      <c r="M791" s="175">
        <f>G791*(1+L791/100)</f>
        <v>0</v>
      </c>
      <c r="N791" s="175">
        <v>0.17599999999999999</v>
      </c>
      <c r="O791" s="175">
        <f>ROUND(E791*N791,2)</f>
        <v>29.99</v>
      </c>
      <c r="P791" s="175">
        <v>0</v>
      </c>
      <c r="Q791" s="175">
        <f>ROUND(E791*P791,2)</f>
        <v>0</v>
      </c>
      <c r="R791" s="175" t="s">
        <v>403</v>
      </c>
      <c r="S791" s="175" t="s">
        <v>152</v>
      </c>
      <c r="T791" s="175" t="s">
        <v>152</v>
      </c>
      <c r="U791" s="175">
        <v>0</v>
      </c>
      <c r="V791" s="175">
        <f>ROUND(E791*U791,2)</f>
        <v>0</v>
      </c>
      <c r="W791" s="176"/>
      <c r="X791" s="160" t="s">
        <v>404</v>
      </c>
      <c r="Y791" s="151"/>
      <c r="Z791" s="151"/>
      <c r="AA791" s="151"/>
      <c r="AB791" s="151"/>
      <c r="AC791" s="151"/>
      <c r="AD791" s="151"/>
      <c r="AE791" s="151"/>
      <c r="AF791" s="151"/>
      <c r="AG791" s="151" t="s">
        <v>405</v>
      </c>
      <c r="AH791" s="151"/>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ht="22.5" outlineLevel="1" x14ac:dyDescent="0.2">
      <c r="A792" s="158"/>
      <c r="B792" s="159"/>
      <c r="C792" s="187" t="s">
        <v>491</v>
      </c>
      <c r="D792" s="161"/>
      <c r="E792" s="162">
        <v>140.6</v>
      </c>
      <c r="F792" s="160"/>
      <c r="G792" s="160"/>
      <c r="H792" s="160"/>
      <c r="I792" s="160"/>
      <c r="J792" s="160"/>
      <c r="K792" s="160"/>
      <c r="L792" s="160"/>
      <c r="M792" s="160"/>
      <c r="N792" s="160"/>
      <c r="O792" s="160"/>
      <c r="P792" s="160"/>
      <c r="Q792" s="160"/>
      <c r="R792" s="160"/>
      <c r="S792" s="160"/>
      <c r="T792" s="160"/>
      <c r="U792" s="160"/>
      <c r="V792" s="160"/>
      <c r="W792" s="160"/>
      <c r="X792" s="160"/>
      <c r="Y792" s="151"/>
      <c r="Z792" s="151"/>
      <c r="AA792" s="151"/>
      <c r="AB792" s="151"/>
      <c r="AC792" s="151"/>
      <c r="AD792" s="151"/>
      <c r="AE792" s="151"/>
      <c r="AF792" s="151"/>
      <c r="AG792" s="151" t="s">
        <v>156</v>
      </c>
      <c r="AH792" s="151">
        <v>0</v>
      </c>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87" t="s">
        <v>508</v>
      </c>
      <c r="D793" s="161"/>
      <c r="E793" s="162">
        <v>26.4</v>
      </c>
      <c r="F793" s="160"/>
      <c r="G793" s="160"/>
      <c r="H793" s="160"/>
      <c r="I793" s="160"/>
      <c r="J793" s="160"/>
      <c r="K793" s="160"/>
      <c r="L793" s="160"/>
      <c r="M793" s="160"/>
      <c r="N793" s="160"/>
      <c r="O793" s="160"/>
      <c r="P793" s="160"/>
      <c r="Q793" s="160"/>
      <c r="R793" s="160"/>
      <c r="S793" s="160"/>
      <c r="T793" s="160"/>
      <c r="U793" s="160"/>
      <c r="V793" s="160"/>
      <c r="W793" s="160"/>
      <c r="X793" s="160"/>
      <c r="Y793" s="151"/>
      <c r="Z793" s="151"/>
      <c r="AA793" s="151"/>
      <c r="AB793" s="151"/>
      <c r="AC793" s="151"/>
      <c r="AD793" s="151"/>
      <c r="AE793" s="151"/>
      <c r="AF793" s="151"/>
      <c r="AG793" s="151" t="s">
        <v>156</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c r="B794" s="159"/>
      <c r="C794" s="187" t="s">
        <v>509</v>
      </c>
      <c r="D794" s="161"/>
      <c r="E794" s="162"/>
      <c r="F794" s="160"/>
      <c r="G794" s="160"/>
      <c r="H794" s="160"/>
      <c r="I794" s="160"/>
      <c r="J794" s="160"/>
      <c r="K794" s="160"/>
      <c r="L794" s="160"/>
      <c r="M794" s="160"/>
      <c r="N794" s="160"/>
      <c r="O794" s="160"/>
      <c r="P794" s="160"/>
      <c r="Q794" s="160"/>
      <c r="R794" s="160"/>
      <c r="S794" s="160"/>
      <c r="T794" s="160"/>
      <c r="U794" s="160"/>
      <c r="V794" s="160"/>
      <c r="W794" s="160"/>
      <c r="X794" s="160"/>
      <c r="Y794" s="151"/>
      <c r="Z794" s="151"/>
      <c r="AA794" s="151"/>
      <c r="AB794" s="151"/>
      <c r="AC794" s="151"/>
      <c r="AD794" s="151"/>
      <c r="AE794" s="151"/>
      <c r="AF794" s="151"/>
      <c r="AG794" s="151" t="s">
        <v>156</v>
      </c>
      <c r="AH794" s="151">
        <v>0</v>
      </c>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87" t="s">
        <v>510</v>
      </c>
      <c r="D795" s="161"/>
      <c r="E795" s="162">
        <v>3.38</v>
      </c>
      <c r="F795" s="160"/>
      <c r="G795" s="160"/>
      <c r="H795" s="160"/>
      <c r="I795" s="160"/>
      <c r="J795" s="160"/>
      <c r="K795" s="160"/>
      <c r="L795" s="160"/>
      <c r="M795" s="160"/>
      <c r="N795" s="160"/>
      <c r="O795" s="160"/>
      <c r="P795" s="160"/>
      <c r="Q795" s="160"/>
      <c r="R795" s="160"/>
      <c r="S795" s="160"/>
      <c r="T795" s="160"/>
      <c r="U795" s="160"/>
      <c r="V795" s="160"/>
      <c r="W795" s="160"/>
      <c r="X795" s="160"/>
      <c r="Y795" s="151"/>
      <c r="Z795" s="151"/>
      <c r="AA795" s="151"/>
      <c r="AB795" s="151"/>
      <c r="AC795" s="151"/>
      <c r="AD795" s="151"/>
      <c r="AE795" s="151"/>
      <c r="AF795" s="151"/>
      <c r="AG795" s="151" t="s">
        <v>156</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ht="22.5" outlineLevel="1" x14ac:dyDescent="0.2">
      <c r="A796" s="170">
        <v>70</v>
      </c>
      <c r="B796" s="171" t="s">
        <v>511</v>
      </c>
      <c r="C796" s="186" t="s">
        <v>512</v>
      </c>
      <c r="D796" s="172" t="s">
        <v>150</v>
      </c>
      <c r="E796" s="202">
        <f>SUM(E797:E806)</f>
        <v>1378.54</v>
      </c>
      <c r="F796" s="174"/>
      <c r="G796" s="175">
        <f>ROUND(E796*F796,2)</f>
        <v>0</v>
      </c>
      <c r="H796" s="174"/>
      <c r="I796" s="175">
        <f>ROUND(E796*H796,2)</f>
        <v>0</v>
      </c>
      <c r="J796" s="174"/>
      <c r="K796" s="175">
        <f>ROUND(E796*J796,2)</f>
        <v>0</v>
      </c>
      <c r="L796" s="175">
        <v>21</v>
      </c>
      <c r="M796" s="175">
        <f>G796*(1+L796/100)</f>
        <v>0</v>
      </c>
      <c r="N796" s="175">
        <v>0.17599999999999999</v>
      </c>
      <c r="O796" s="175">
        <f>ROUND(E796*N796,2)</f>
        <v>242.62</v>
      </c>
      <c r="P796" s="175">
        <v>0</v>
      </c>
      <c r="Q796" s="175">
        <f>ROUND(E796*P796,2)</f>
        <v>0</v>
      </c>
      <c r="R796" s="175" t="s">
        <v>403</v>
      </c>
      <c r="S796" s="175" t="s">
        <v>152</v>
      </c>
      <c r="T796" s="175" t="s">
        <v>152</v>
      </c>
      <c r="U796" s="175">
        <v>0</v>
      </c>
      <c r="V796" s="175">
        <f>ROUND(E796*U796,2)</f>
        <v>0</v>
      </c>
      <c r="W796" s="176"/>
      <c r="X796" s="160" t="s">
        <v>404</v>
      </c>
      <c r="Y796" s="151"/>
      <c r="Z796" s="151"/>
      <c r="AA796" s="151"/>
      <c r="AB796" s="151"/>
      <c r="AC796" s="151"/>
      <c r="AD796" s="151"/>
      <c r="AE796" s="151"/>
      <c r="AF796" s="151"/>
      <c r="AG796" s="151" t="s">
        <v>405</v>
      </c>
      <c r="AH796" s="151"/>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87" t="s">
        <v>197</v>
      </c>
      <c r="D797" s="161"/>
      <c r="E797" s="162"/>
      <c r="F797" s="160"/>
      <c r="G797" s="160"/>
      <c r="H797" s="160"/>
      <c r="I797" s="160"/>
      <c r="J797" s="160"/>
      <c r="K797" s="160"/>
      <c r="L797" s="160"/>
      <c r="M797" s="160"/>
      <c r="N797" s="160"/>
      <c r="O797" s="160"/>
      <c r="P797" s="160"/>
      <c r="Q797" s="160"/>
      <c r="R797" s="160"/>
      <c r="S797" s="160"/>
      <c r="T797" s="160"/>
      <c r="U797" s="160"/>
      <c r="V797" s="160"/>
      <c r="W797" s="160"/>
      <c r="X797" s="160"/>
      <c r="Y797" s="151"/>
      <c r="Z797" s="151"/>
      <c r="AA797" s="151"/>
      <c r="AB797" s="151"/>
      <c r="AC797" s="151"/>
      <c r="AD797" s="151"/>
      <c r="AE797" s="151"/>
      <c r="AF797" s="151"/>
      <c r="AG797" s="151" t="s">
        <v>156</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58"/>
      <c r="B798" s="159"/>
      <c r="C798" s="187" t="s">
        <v>490</v>
      </c>
      <c r="D798" s="161"/>
      <c r="E798" s="162">
        <v>1006</v>
      </c>
      <c r="F798" s="160"/>
      <c r="G798" s="160"/>
      <c r="H798" s="160"/>
      <c r="I798" s="160"/>
      <c r="J798" s="160"/>
      <c r="K798" s="160"/>
      <c r="L798" s="160"/>
      <c r="M798" s="160"/>
      <c r="N798" s="160"/>
      <c r="O798" s="160"/>
      <c r="P798" s="160"/>
      <c r="Q798" s="160"/>
      <c r="R798" s="160"/>
      <c r="S798" s="160"/>
      <c r="T798" s="160"/>
      <c r="U798" s="160"/>
      <c r="V798" s="160"/>
      <c r="W798" s="160"/>
      <c r="X798" s="160"/>
      <c r="Y798" s="151"/>
      <c r="Z798" s="151"/>
      <c r="AA798" s="151"/>
      <c r="AB798" s="151"/>
      <c r="AC798" s="151"/>
      <c r="AD798" s="151"/>
      <c r="AE798" s="151"/>
      <c r="AF798" s="151"/>
      <c r="AG798" s="151" t="s">
        <v>156</v>
      </c>
      <c r="AH798" s="151">
        <v>0</v>
      </c>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outlineLevel="1" x14ac:dyDescent="0.2">
      <c r="A799" s="158"/>
      <c r="B799" s="159"/>
      <c r="C799" s="187" t="s">
        <v>199</v>
      </c>
      <c r="D799" s="161"/>
      <c r="E799" s="162"/>
      <c r="F799" s="160"/>
      <c r="G799" s="160"/>
      <c r="H799" s="160"/>
      <c r="I799" s="160"/>
      <c r="J799" s="160"/>
      <c r="K799" s="160"/>
      <c r="L799" s="160"/>
      <c r="M799" s="160"/>
      <c r="N799" s="160"/>
      <c r="O799" s="160"/>
      <c r="P799" s="160"/>
      <c r="Q799" s="160"/>
      <c r="R799" s="160"/>
      <c r="S799" s="160"/>
      <c r="T799" s="160"/>
      <c r="U799" s="160"/>
      <c r="V799" s="160"/>
      <c r="W799" s="160"/>
      <c r="X799" s="160"/>
      <c r="Y799" s="151"/>
      <c r="Z799" s="151"/>
      <c r="AA799" s="151"/>
      <c r="AB799" s="151"/>
      <c r="AC799" s="151"/>
      <c r="AD799" s="151"/>
      <c r="AE799" s="151"/>
      <c r="AF799" s="151"/>
      <c r="AG799" s="151" t="s">
        <v>156</v>
      </c>
      <c r="AH799" s="151">
        <v>0</v>
      </c>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outlineLevel="1" x14ac:dyDescent="0.2">
      <c r="A800" s="158"/>
      <c r="B800" s="159"/>
      <c r="C800" s="187" t="s">
        <v>376</v>
      </c>
      <c r="D800" s="161"/>
      <c r="E800" s="162">
        <v>165</v>
      </c>
      <c r="F800" s="160"/>
      <c r="G800" s="160"/>
      <c r="H800" s="160"/>
      <c r="I800" s="160"/>
      <c r="J800" s="160"/>
      <c r="K800" s="160"/>
      <c r="L800" s="160"/>
      <c r="M800" s="160"/>
      <c r="N800" s="160"/>
      <c r="O800" s="160"/>
      <c r="P800" s="160"/>
      <c r="Q800" s="160"/>
      <c r="R800" s="160"/>
      <c r="S800" s="160"/>
      <c r="T800" s="160"/>
      <c r="U800" s="160"/>
      <c r="V800" s="160"/>
      <c r="W800" s="160"/>
      <c r="X800" s="160"/>
      <c r="Y800" s="151"/>
      <c r="Z800" s="151"/>
      <c r="AA800" s="151"/>
      <c r="AB800" s="151"/>
      <c r="AC800" s="151"/>
      <c r="AD800" s="151"/>
      <c r="AE800" s="151"/>
      <c r="AF800" s="151"/>
      <c r="AG800" s="151" t="s">
        <v>156</v>
      </c>
      <c r="AH800" s="151">
        <v>0</v>
      </c>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outlineLevel="1" x14ac:dyDescent="0.2">
      <c r="A801" s="158"/>
      <c r="B801" s="159"/>
      <c r="C801" s="187" t="s">
        <v>160</v>
      </c>
      <c r="D801" s="161"/>
      <c r="E801" s="162"/>
      <c r="F801" s="160"/>
      <c r="G801" s="160"/>
      <c r="H801" s="160"/>
      <c r="I801" s="160"/>
      <c r="J801" s="160"/>
      <c r="K801" s="160"/>
      <c r="L801" s="160"/>
      <c r="M801" s="160"/>
      <c r="N801" s="160"/>
      <c r="O801" s="160"/>
      <c r="P801" s="160"/>
      <c r="Q801" s="160"/>
      <c r="R801" s="160"/>
      <c r="S801" s="160"/>
      <c r="T801" s="160"/>
      <c r="U801" s="160"/>
      <c r="V801" s="160"/>
      <c r="W801" s="160"/>
      <c r="X801" s="160"/>
      <c r="Y801" s="151"/>
      <c r="Z801" s="151"/>
      <c r="AA801" s="151"/>
      <c r="AB801" s="151"/>
      <c r="AC801" s="151"/>
      <c r="AD801" s="151"/>
      <c r="AE801" s="151"/>
      <c r="AF801" s="151"/>
      <c r="AG801" s="151" t="s">
        <v>156</v>
      </c>
      <c r="AH801" s="151">
        <v>0</v>
      </c>
      <c r="AI801" s="151"/>
      <c r="AJ801" s="151"/>
      <c r="AK801" s="151"/>
      <c r="AL801" s="151"/>
      <c r="AM801" s="151"/>
      <c r="AN801" s="151"/>
      <c r="AO801" s="151"/>
      <c r="AP801" s="151"/>
      <c r="AQ801" s="151"/>
      <c r="AR801" s="151"/>
      <c r="AS801" s="151"/>
      <c r="AT801" s="151"/>
      <c r="AU801" s="151"/>
      <c r="AV801" s="151"/>
      <c r="AW801" s="151"/>
      <c r="AX801" s="151"/>
      <c r="AY801" s="151"/>
      <c r="AZ801" s="151"/>
      <c r="BA801" s="151"/>
      <c r="BB801" s="151"/>
      <c r="BC801" s="151"/>
      <c r="BD801" s="151"/>
      <c r="BE801" s="151"/>
      <c r="BF801" s="151"/>
      <c r="BG801" s="151"/>
      <c r="BH801" s="151"/>
    </row>
    <row r="802" spans="1:60" outlineLevel="1" x14ac:dyDescent="0.2">
      <c r="A802" s="158"/>
      <c r="B802" s="159"/>
      <c r="C802" s="187" t="s">
        <v>201</v>
      </c>
      <c r="D802" s="161"/>
      <c r="E802" s="162"/>
      <c r="F802" s="160"/>
      <c r="G802" s="160"/>
      <c r="H802" s="160"/>
      <c r="I802" s="160"/>
      <c r="J802" s="160"/>
      <c r="K802" s="160"/>
      <c r="L802" s="160"/>
      <c r="M802" s="160"/>
      <c r="N802" s="160"/>
      <c r="O802" s="160"/>
      <c r="P802" s="160"/>
      <c r="Q802" s="160"/>
      <c r="R802" s="160"/>
      <c r="S802" s="160"/>
      <c r="T802" s="160"/>
      <c r="U802" s="160"/>
      <c r="V802" s="160"/>
      <c r="W802" s="160"/>
      <c r="X802" s="160"/>
      <c r="Y802" s="151"/>
      <c r="Z802" s="151"/>
      <c r="AA802" s="151"/>
      <c r="AB802" s="151"/>
      <c r="AC802" s="151"/>
      <c r="AD802" s="151"/>
      <c r="AE802" s="151"/>
      <c r="AF802" s="151"/>
      <c r="AG802" s="151" t="s">
        <v>156</v>
      </c>
      <c r="AH802" s="151">
        <v>0</v>
      </c>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87" t="s">
        <v>377</v>
      </c>
      <c r="D803" s="161"/>
      <c r="E803" s="162">
        <v>180</v>
      </c>
      <c r="F803" s="160"/>
      <c r="G803" s="160"/>
      <c r="H803" s="160"/>
      <c r="I803" s="160"/>
      <c r="J803" s="160"/>
      <c r="K803" s="160"/>
      <c r="L803" s="160"/>
      <c r="M803" s="160"/>
      <c r="N803" s="160"/>
      <c r="O803" s="160"/>
      <c r="P803" s="160"/>
      <c r="Q803" s="160"/>
      <c r="R803" s="160"/>
      <c r="S803" s="160"/>
      <c r="T803" s="160"/>
      <c r="U803" s="160"/>
      <c r="V803" s="160"/>
      <c r="W803" s="160"/>
      <c r="X803" s="160"/>
      <c r="Y803" s="151"/>
      <c r="Z803" s="151"/>
      <c r="AA803" s="151"/>
      <c r="AB803" s="151"/>
      <c r="AC803" s="151"/>
      <c r="AD803" s="151"/>
      <c r="AE803" s="151"/>
      <c r="AF803" s="151"/>
      <c r="AG803" s="151" t="s">
        <v>156</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58"/>
      <c r="B804" s="159"/>
      <c r="C804" s="187" t="s">
        <v>160</v>
      </c>
      <c r="D804" s="161"/>
      <c r="E804" s="162"/>
      <c r="F804" s="160"/>
      <c r="G804" s="160"/>
      <c r="H804" s="160"/>
      <c r="I804" s="160"/>
      <c r="J804" s="160"/>
      <c r="K804" s="160"/>
      <c r="L804" s="160"/>
      <c r="M804" s="160"/>
      <c r="N804" s="160"/>
      <c r="O804" s="160"/>
      <c r="P804" s="160"/>
      <c r="Q804" s="160"/>
      <c r="R804" s="160"/>
      <c r="S804" s="160"/>
      <c r="T804" s="160"/>
      <c r="U804" s="160"/>
      <c r="V804" s="160"/>
      <c r="W804" s="160"/>
      <c r="X804" s="160"/>
      <c r="Y804" s="151"/>
      <c r="Z804" s="151"/>
      <c r="AA804" s="151"/>
      <c r="AB804" s="151"/>
      <c r="AC804" s="151"/>
      <c r="AD804" s="151"/>
      <c r="AE804" s="151"/>
      <c r="AF804" s="151"/>
      <c r="AG804" s="151" t="s">
        <v>156</v>
      </c>
      <c r="AH804" s="151">
        <v>0</v>
      </c>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87" t="s">
        <v>509</v>
      </c>
      <c r="D805" s="161"/>
      <c r="E805" s="162"/>
      <c r="F805" s="160"/>
      <c r="G805" s="160"/>
      <c r="H805" s="160"/>
      <c r="I805" s="160"/>
      <c r="J805" s="160"/>
      <c r="K805" s="160"/>
      <c r="L805" s="160"/>
      <c r="M805" s="160"/>
      <c r="N805" s="160"/>
      <c r="O805" s="160"/>
      <c r="P805" s="160"/>
      <c r="Q805" s="160"/>
      <c r="R805" s="160"/>
      <c r="S805" s="160"/>
      <c r="T805" s="160"/>
      <c r="U805" s="160"/>
      <c r="V805" s="160"/>
      <c r="W805" s="160"/>
      <c r="X805" s="160"/>
      <c r="Y805" s="151"/>
      <c r="Z805" s="151"/>
      <c r="AA805" s="151"/>
      <c r="AB805" s="151"/>
      <c r="AC805" s="151"/>
      <c r="AD805" s="151"/>
      <c r="AE805" s="151"/>
      <c r="AF805" s="151"/>
      <c r="AG805" s="151" t="s">
        <v>156</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87" t="s">
        <v>513</v>
      </c>
      <c r="D806" s="161"/>
      <c r="E806" s="162">
        <v>27.54</v>
      </c>
      <c r="F806" s="160"/>
      <c r="G806" s="160"/>
      <c r="H806" s="160"/>
      <c r="I806" s="160"/>
      <c r="J806" s="160"/>
      <c r="K806" s="160"/>
      <c r="L806" s="160"/>
      <c r="M806" s="160"/>
      <c r="N806" s="160"/>
      <c r="O806" s="160"/>
      <c r="P806" s="160"/>
      <c r="Q806" s="160"/>
      <c r="R806" s="160"/>
      <c r="S806" s="160"/>
      <c r="T806" s="160"/>
      <c r="U806" s="160"/>
      <c r="V806" s="160"/>
      <c r="W806" s="160"/>
      <c r="X806" s="160"/>
      <c r="Y806" s="151"/>
      <c r="Z806" s="151"/>
      <c r="AA806" s="151"/>
      <c r="AB806" s="151"/>
      <c r="AC806" s="151"/>
      <c r="AD806" s="151"/>
      <c r="AE806" s="151"/>
      <c r="AF806" s="151"/>
      <c r="AG806" s="151" t="s">
        <v>156</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ht="22.5" outlineLevel="1" x14ac:dyDescent="0.2">
      <c r="A807" s="170">
        <v>71</v>
      </c>
      <c r="B807" s="171" t="s">
        <v>514</v>
      </c>
      <c r="C807" s="186" t="s">
        <v>1319</v>
      </c>
      <c r="D807" s="172" t="s">
        <v>150</v>
      </c>
      <c r="E807" s="202">
        <f>SUM((810.9*0),90)</f>
        <v>90</v>
      </c>
      <c r="F807" s="174"/>
      <c r="G807" s="175">
        <f>ROUND(E807*F807,2)</f>
        <v>0</v>
      </c>
      <c r="H807" s="174"/>
      <c r="I807" s="175">
        <f>ROUND(E807*H807,2)</f>
        <v>0</v>
      </c>
      <c r="J807" s="174"/>
      <c r="K807" s="175">
        <f>ROUND(E807*J807,2)</f>
        <v>0</v>
      </c>
      <c r="L807" s="175">
        <v>21</v>
      </c>
      <c r="M807" s="175">
        <f>G807*(1+L807/100)</f>
        <v>0</v>
      </c>
      <c r="N807" s="175">
        <v>0.13100000000000001</v>
      </c>
      <c r="O807" s="175">
        <f>ROUND(E807*N807,2)</f>
        <v>11.79</v>
      </c>
      <c r="P807" s="175">
        <v>0</v>
      </c>
      <c r="Q807" s="175">
        <f>ROUND(E807*P807,2)</f>
        <v>0</v>
      </c>
      <c r="R807" s="175" t="s">
        <v>403</v>
      </c>
      <c r="S807" s="175" t="s">
        <v>152</v>
      </c>
      <c r="T807" s="175" t="s">
        <v>152</v>
      </c>
      <c r="U807" s="175">
        <v>0</v>
      </c>
      <c r="V807" s="175">
        <f>ROUND(E807*U807,2)</f>
        <v>0</v>
      </c>
      <c r="W807" s="176"/>
      <c r="X807" s="160" t="s">
        <v>404</v>
      </c>
      <c r="Y807" s="151"/>
      <c r="Z807" s="151"/>
      <c r="AA807" s="151"/>
      <c r="AB807" s="151"/>
      <c r="AC807" s="151"/>
      <c r="AD807" s="151"/>
      <c r="AE807" s="151"/>
      <c r="AF807" s="151"/>
      <c r="AG807" s="151" t="s">
        <v>405</v>
      </c>
      <c r="AH807" s="151"/>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87" t="s">
        <v>195</v>
      </c>
      <c r="D808" s="161"/>
      <c r="E808" s="162"/>
      <c r="F808" s="160"/>
      <c r="G808" s="160"/>
      <c r="H808" s="160"/>
      <c r="I808" s="160"/>
      <c r="J808" s="160"/>
      <c r="K808" s="160"/>
      <c r="L808" s="160"/>
      <c r="M808" s="160"/>
      <c r="N808" s="160"/>
      <c r="O808" s="160"/>
      <c r="P808" s="160"/>
      <c r="Q808" s="160"/>
      <c r="R808" s="160"/>
      <c r="S808" s="160"/>
      <c r="T808" s="160"/>
      <c r="U808" s="160"/>
      <c r="V808" s="160"/>
      <c r="W808" s="160"/>
      <c r="X808" s="160"/>
      <c r="Y808" s="151"/>
      <c r="Z808" s="151"/>
      <c r="AA808" s="151"/>
      <c r="AB808" s="151"/>
      <c r="AC808" s="151"/>
      <c r="AD808" s="151"/>
      <c r="AE808" s="151"/>
      <c r="AF808" s="151"/>
      <c r="AG808" s="151" t="s">
        <v>156</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87" t="s">
        <v>457</v>
      </c>
      <c r="D809" s="161"/>
      <c r="E809" s="162">
        <v>795</v>
      </c>
      <c r="F809" s="160"/>
      <c r="G809" s="160"/>
      <c r="H809" s="160"/>
      <c r="I809" s="160"/>
      <c r="J809" s="160"/>
      <c r="K809" s="160"/>
      <c r="L809" s="160"/>
      <c r="M809" s="160"/>
      <c r="N809" s="160"/>
      <c r="O809" s="160"/>
      <c r="P809" s="160"/>
      <c r="Q809" s="160"/>
      <c r="R809" s="160"/>
      <c r="S809" s="160"/>
      <c r="T809" s="160"/>
      <c r="U809" s="160"/>
      <c r="V809" s="160"/>
      <c r="W809" s="160"/>
      <c r="X809" s="160"/>
      <c r="Y809" s="151"/>
      <c r="Z809" s="151"/>
      <c r="AA809" s="151"/>
      <c r="AB809" s="151"/>
      <c r="AC809" s="151"/>
      <c r="AD809" s="151"/>
      <c r="AE809" s="151"/>
      <c r="AF809" s="151"/>
      <c r="AG809" s="151" t="s">
        <v>156</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87" t="s">
        <v>160</v>
      </c>
      <c r="D810" s="161"/>
      <c r="E810" s="162"/>
      <c r="F810" s="160"/>
      <c r="G810" s="160"/>
      <c r="H810" s="160"/>
      <c r="I810" s="160"/>
      <c r="J810" s="160"/>
      <c r="K810" s="160"/>
      <c r="L810" s="160"/>
      <c r="M810" s="160"/>
      <c r="N810" s="160"/>
      <c r="O810" s="160"/>
      <c r="P810" s="160"/>
      <c r="Q810" s="160"/>
      <c r="R810" s="160"/>
      <c r="S810" s="160"/>
      <c r="T810" s="160"/>
      <c r="U810" s="160"/>
      <c r="V810" s="160"/>
      <c r="W810" s="160"/>
      <c r="X810" s="160"/>
      <c r="Y810" s="151"/>
      <c r="Z810" s="151"/>
      <c r="AA810" s="151"/>
      <c r="AB810" s="151"/>
      <c r="AC810" s="151"/>
      <c r="AD810" s="151"/>
      <c r="AE810" s="151"/>
      <c r="AF810" s="151"/>
      <c r="AG810" s="151" t="s">
        <v>156</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outlineLevel="1" x14ac:dyDescent="0.2">
      <c r="A811" s="158"/>
      <c r="B811" s="159"/>
      <c r="C811" s="187" t="s">
        <v>509</v>
      </c>
      <c r="D811" s="161"/>
      <c r="E811" s="162"/>
      <c r="F811" s="160"/>
      <c r="G811" s="160"/>
      <c r="H811" s="160"/>
      <c r="I811" s="160"/>
      <c r="J811" s="160"/>
      <c r="K811" s="160"/>
      <c r="L811" s="160"/>
      <c r="M811" s="160"/>
      <c r="N811" s="160"/>
      <c r="O811" s="160"/>
      <c r="P811" s="160"/>
      <c r="Q811" s="160"/>
      <c r="R811" s="160"/>
      <c r="S811" s="160"/>
      <c r="T811" s="160"/>
      <c r="U811" s="160"/>
      <c r="V811" s="160"/>
      <c r="W811" s="160"/>
      <c r="X811" s="160"/>
      <c r="Y811" s="151"/>
      <c r="Z811" s="151"/>
      <c r="AA811" s="151"/>
      <c r="AB811" s="151"/>
      <c r="AC811" s="151"/>
      <c r="AD811" s="151"/>
      <c r="AE811" s="151"/>
      <c r="AF811" s="151"/>
      <c r="AG811" s="151" t="s">
        <v>156</v>
      </c>
      <c r="AH811" s="151">
        <v>0</v>
      </c>
      <c r="AI811" s="151"/>
      <c r="AJ811" s="151"/>
      <c r="AK811" s="151"/>
      <c r="AL811" s="151"/>
      <c r="AM811" s="151"/>
      <c r="AN811" s="151"/>
      <c r="AO811" s="151"/>
      <c r="AP811" s="151"/>
      <c r="AQ811" s="151"/>
      <c r="AR811" s="151"/>
      <c r="AS811" s="151"/>
      <c r="AT811" s="151"/>
      <c r="AU811" s="151"/>
      <c r="AV811" s="151"/>
      <c r="AW811" s="151"/>
      <c r="AX811" s="151"/>
      <c r="AY811" s="151"/>
      <c r="AZ811" s="151"/>
      <c r="BA811" s="151"/>
      <c r="BB811" s="151"/>
      <c r="BC811" s="151"/>
      <c r="BD811" s="151"/>
      <c r="BE811" s="151"/>
      <c r="BF811" s="151"/>
      <c r="BG811" s="151"/>
      <c r="BH811" s="151"/>
    </row>
    <row r="812" spans="1:60" outlineLevel="1" x14ac:dyDescent="0.2">
      <c r="A812" s="158"/>
      <c r="B812" s="159"/>
      <c r="C812" s="187" t="s">
        <v>515</v>
      </c>
      <c r="D812" s="161"/>
      <c r="E812" s="162">
        <v>15.9</v>
      </c>
      <c r="F812" s="160"/>
      <c r="G812" s="160"/>
      <c r="H812" s="160"/>
      <c r="I812" s="160"/>
      <c r="J812" s="160"/>
      <c r="K812" s="160"/>
      <c r="L812" s="160"/>
      <c r="M812" s="160"/>
      <c r="N812" s="160"/>
      <c r="O812" s="160"/>
      <c r="P812" s="160"/>
      <c r="Q812" s="160"/>
      <c r="R812" s="160"/>
      <c r="S812" s="160"/>
      <c r="T812" s="160"/>
      <c r="U812" s="160"/>
      <c r="V812" s="160"/>
      <c r="W812" s="160"/>
      <c r="X812" s="160"/>
      <c r="Y812" s="151"/>
      <c r="Z812" s="151"/>
      <c r="AA812" s="151"/>
      <c r="AB812" s="151"/>
      <c r="AC812" s="151"/>
      <c r="AD812" s="151"/>
      <c r="AE812" s="151"/>
      <c r="AF812" s="151"/>
      <c r="AG812" s="151" t="s">
        <v>156</v>
      </c>
      <c r="AH812" s="151">
        <v>0</v>
      </c>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ht="22.5" outlineLevel="1" x14ac:dyDescent="0.2">
      <c r="A813" s="170">
        <v>72</v>
      </c>
      <c r="B813" s="171" t="s">
        <v>516</v>
      </c>
      <c r="C813" s="186" t="s">
        <v>1320</v>
      </c>
      <c r="D813" s="172" t="s">
        <v>150</v>
      </c>
      <c r="E813" s="202">
        <f>SUM((58.0956*0),12)</f>
        <v>12</v>
      </c>
      <c r="F813" s="174"/>
      <c r="G813" s="175">
        <f>ROUND(E813*F813,2)</f>
        <v>0</v>
      </c>
      <c r="H813" s="174"/>
      <c r="I813" s="175">
        <f>ROUND(E813*H813,2)</f>
        <v>0</v>
      </c>
      <c r="J813" s="174"/>
      <c r="K813" s="175">
        <f>ROUND(E813*J813,2)</f>
        <v>0</v>
      </c>
      <c r="L813" s="175">
        <v>21</v>
      </c>
      <c r="M813" s="175">
        <f>G813*(1+L813/100)</f>
        <v>0</v>
      </c>
      <c r="N813" s="175">
        <v>0.13100000000000001</v>
      </c>
      <c r="O813" s="175">
        <f>ROUND(E813*N813,2)</f>
        <v>1.57</v>
      </c>
      <c r="P813" s="175">
        <v>0</v>
      </c>
      <c r="Q813" s="175">
        <f>ROUND(E813*P813,2)</f>
        <v>0</v>
      </c>
      <c r="R813" s="175" t="s">
        <v>403</v>
      </c>
      <c r="S813" s="175" t="s">
        <v>152</v>
      </c>
      <c r="T813" s="175" t="s">
        <v>152</v>
      </c>
      <c r="U813" s="175">
        <v>0</v>
      </c>
      <c r="V813" s="175">
        <f>ROUND(E813*U813,2)</f>
        <v>0</v>
      </c>
      <c r="W813" s="176"/>
      <c r="X813" s="160" t="s">
        <v>404</v>
      </c>
      <c r="Y813" s="151"/>
      <c r="Z813" s="151"/>
      <c r="AA813" s="151"/>
      <c r="AB813" s="151"/>
      <c r="AC813" s="151"/>
      <c r="AD813" s="151"/>
      <c r="AE813" s="151"/>
      <c r="AF813" s="151"/>
      <c r="AG813" s="151" t="s">
        <v>405</v>
      </c>
      <c r="AH813" s="151"/>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58"/>
      <c r="B814" s="159"/>
      <c r="C814" s="187" t="s">
        <v>193</v>
      </c>
      <c r="D814" s="161"/>
      <c r="E814" s="162"/>
      <c r="F814" s="160"/>
      <c r="G814" s="160"/>
      <c r="H814" s="160"/>
      <c r="I814" s="160"/>
      <c r="J814" s="160"/>
      <c r="K814" s="160"/>
      <c r="L814" s="160"/>
      <c r="M814" s="160"/>
      <c r="N814" s="160"/>
      <c r="O814" s="160"/>
      <c r="P814" s="160"/>
      <c r="Q814" s="160"/>
      <c r="R814" s="160"/>
      <c r="S814" s="160"/>
      <c r="T814" s="160"/>
      <c r="U814" s="160"/>
      <c r="V814" s="160"/>
      <c r="W814" s="160"/>
      <c r="X814" s="160"/>
      <c r="Y814" s="151"/>
      <c r="Z814" s="151"/>
      <c r="AA814" s="151"/>
      <c r="AB814" s="151"/>
      <c r="AC814" s="151"/>
      <c r="AD814" s="151"/>
      <c r="AE814" s="151"/>
      <c r="AF814" s="151"/>
      <c r="AG814" s="151" t="s">
        <v>156</v>
      </c>
      <c r="AH814" s="151">
        <v>0</v>
      </c>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outlineLevel="1" x14ac:dyDescent="0.2">
      <c r="A815" s="158"/>
      <c r="B815" s="159"/>
      <c r="C815" s="187" t="s">
        <v>456</v>
      </c>
      <c r="D815" s="161"/>
      <c r="E815" s="162">
        <v>56.9</v>
      </c>
      <c r="F815" s="160"/>
      <c r="G815" s="160"/>
      <c r="H815" s="160"/>
      <c r="I815" s="160"/>
      <c r="J815" s="160"/>
      <c r="K815" s="160"/>
      <c r="L815" s="160"/>
      <c r="M815" s="160"/>
      <c r="N815" s="160"/>
      <c r="O815" s="160"/>
      <c r="P815" s="160"/>
      <c r="Q815" s="160"/>
      <c r="R815" s="160"/>
      <c r="S815" s="160"/>
      <c r="T815" s="160"/>
      <c r="U815" s="160"/>
      <c r="V815" s="160"/>
      <c r="W815" s="160"/>
      <c r="X815" s="160"/>
      <c r="Y815" s="151"/>
      <c r="Z815" s="151"/>
      <c r="AA815" s="151"/>
      <c r="AB815" s="151"/>
      <c r="AC815" s="151"/>
      <c r="AD815" s="151"/>
      <c r="AE815" s="151"/>
      <c r="AF815" s="151"/>
      <c r="AG815" s="151" t="s">
        <v>156</v>
      </c>
      <c r="AH815" s="151">
        <v>0</v>
      </c>
      <c r="AI815" s="151"/>
      <c r="AJ815" s="151"/>
      <c r="AK815" s="151"/>
      <c r="AL815" s="151"/>
      <c r="AM815" s="151"/>
      <c r="AN815" s="151"/>
      <c r="AO815" s="151"/>
      <c r="AP815" s="151"/>
      <c r="AQ815" s="151"/>
      <c r="AR815" s="151"/>
      <c r="AS815" s="151"/>
      <c r="AT815" s="151"/>
      <c r="AU815" s="151"/>
      <c r="AV815" s="151"/>
      <c r="AW815" s="151"/>
      <c r="AX815" s="151"/>
      <c r="AY815" s="151"/>
      <c r="AZ815" s="151"/>
      <c r="BA815" s="151"/>
      <c r="BB815" s="151"/>
      <c r="BC815" s="151"/>
      <c r="BD815" s="151"/>
      <c r="BE815" s="151"/>
      <c r="BF815" s="151"/>
      <c r="BG815" s="151"/>
      <c r="BH815" s="151"/>
    </row>
    <row r="816" spans="1:60" outlineLevel="1" x14ac:dyDescent="0.2">
      <c r="A816" s="158"/>
      <c r="B816" s="159"/>
      <c r="C816" s="187" t="s">
        <v>160</v>
      </c>
      <c r="D816" s="161"/>
      <c r="E816" s="162"/>
      <c r="F816" s="160"/>
      <c r="G816" s="160"/>
      <c r="H816" s="160"/>
      <c r="I816" s="160"/>
      <c r="J816" s="160"/>
      <c r="K816" s="160"/>
      <c r="L816" s="160"/>
      <c r="M816" s="160"/>
      <c r="N816" s="160"/>
      <c r="O816" s="160"/>
      <c r="P816" s="160"/>
      <c r="Q816" s="160"/>
      <c r="R816" s="160"/>
      <c r="S816" s="160"/>
      <c r="T816" s="160"/>
      <c r="U816" s="160"/>
      <c r="V816" s="160"/>
      <c r="W816" s="160"/>
      <c r="X816" s="160"/>
      <c r="Y816" s="151"/>
      <c r="Z816" s="151"/>
      <c r="AA816" s="151"/>
      <c r="AB816" s="151"/>
      <c r="AC816" s="151"/>
      <c r="AD816" s="151"/>
      <c r="AE816" s="151"/>
      <c r="AF816" s="151"/>
      <c r="AG816" s="151" t="s">
        <v>156</v>
      </c>
      <c r="AH816" s="151">
        <v>0</v>
      </c>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87" t="s">
        <v>509</v>
      </c>
      <c r="D817" s="161"/>
      <c r="E817" s="162"/>
      <c r="F817" s="160"/>
      <c r="G817" s="160"/>
      <c r="H817" s="160"/>
      <c r="I817" s="160"/>
      <c r="J817" s="160"/>
      <c r="K817" s="160"/>
      <c r="L817" s="160"/>
      <c r="M817" s="160"/>
      <c r="N817" s="160"/>
      <c r="O817" s="160"/>
      <c r="P817" s="160"/>
      <c r="Q817" s="160"/>
      <c r="R817" s="160"/>
      <c r="S817" s="160"/>
      <c r="T817" s="160"/>
      <c r="U817" s="160"/>
      <c r="V817" s="160"/>
      <c r="W817" s="160"/>
      <c r="X817" s="160"/>
      <c r="Y817" s="151"/>
      <c r="Z817" s="151"/>
      <c r="AA817" s="151"/>
      <c r="AB817" s="151"/>
      <c r="AC817" s="151"/>
      <c r="AD817" s="151"/>
      <c r="AE817" s="151"/>
      <c r="AF817" s="151"/>
      <c r="AG817" s="151" t="s">
        <v>156</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87" t="s">
        <v>517</v>
      </c>
      <c r="D818" s="161"/>
      <c r="E818" s="162">
        <v>1.1956</v>
      </c>
      <c r="F818" s="160"/>
      <c r="G818" s="160"/>
      <c r="H818" s="160"/>
      <c r="I818" s="160"/>
      <c r="J818" s="160"/>
      <c r="K818" s="160"/>
      <c r="L818" s="160"/>
      <c r="M818" s="160"/>
      <c r="N818" s="160"/>
      <c r="O818" s="160"/>
      <c r="P818" s="160"/>
      <c r="Q818" s="160"/>
      <c r="R818" s="160"/>
      <c r="S818" s="160"/>
      <c r="T818" s="160"/>
      <c r="U818" s="160"/>
      <c r="V818" s="160"/>
      <c r="W818" s="160"/>
      <c r="X818" s="160"/>
      <c r="Y818" s="151"/>
      <c r="Z818" s="151"/>
      <c r="AA818" s="151"/>
      <c r="AB818" s="151"/>
      <c r="AC818" s="151"/>
      <c r="AD818" s="151"/>
      <c r="AE818" s="151"/>
      <c r="AF818" s="151"/>
      <c r="AG818" s="151" t="s">
        <v>156</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x14ac:dyDescent="0.2">
      <c r="A819" s="164" t="s">
        <v>146</v>
      </c>
      <c r="B819" s="165" t="s">
        <v>98</v>
      </c>
      <c r="C819" s="185" t="s">
        <v>99</v>
      </c>
      <c r="D819" s="166"/>
      <c r="E819" s="167"/>
      <c r="F819" s="168"/>
      <c r="G819" s="168">
        <f>SUMIF(AG820:AG861,"&lt;&gt;NOR",G820:G861)</f>
        <v>0</v>
      </c>
      <c r="H819" s="168"/>
      <c r="I819" s="168">
        <f>SUM(I820:I861)</f>
        <v>0</v>
      </c>
      <c r="J819" s="168"/>
      <c r="K819" s="168">
        <f>SUM(K820:K861)</f>
        <v>0</v>
      </c>
      <c r="L819" s="168"/>
      <c r="M819" s="168">
        <f>SUM(M820:M861)</f>
        <v>0</v>
      </c>
      <c r="N819" s="168"/>
      <c r="O819" s="168">
        <f>SUM(O820:O861)</f>
        <v>1318.2799999999997</v>
      </c>
      <c r="P819" s="168"/>
      <c r="Q819" s="168">
        <f>SUM(Q820:Q861)</f>
        <v>0</v>
      </c>
      <c r="R819" s="168"/>
      <c r="S819" s="168"/>
      <c r="T819" s="168"/>
      <c r="U819" s="168"/>
      <c r="V819" s="168">
        <f>SUM(V820:V861)</f>
        <v>1389.6499999999999</v>
      </c>
      <c r="W819" s="169"/>
      <c r="X819" s="163"/>
      <c r="AG819" t="s">
        <v>147</v>
      </c>
    </row>
    <row r="820" spans="1:60" ht="22.5" outlineLevel="1" x14ac:dyDescent="0.2">
      <c r="A820" s="170">
        <v>73</v>
      </c>
      <c r="B820" s="171" t="s">
        <v>518</v>
      </c>
      <c r="C820" s="186" t="s">
        <v>519</v>
      </c>
      <c r="D820" s="172" t="s">
        <v>389</v>
      </c>
      <c r="E820" s="173">
        <v>5</v>
      </c>
      <c r="F820" s="174"/>
      <c r="G820" s="175">
        <f>ROUND(E820*F820,2)</f>
        <v>0</v>
      </c>
      <c r="H820" s="174"/>
      <c r="I820" s="175">
        <f>ROUND(E820*H820,2)</f>
        <v>0</v>
      </c>
      <c r="J820" s="174"/>
      <c r="K820" s="175">
        <f>ROUND(E820*J820,2)</f>
        <v>0</v>
      </c>
      <c r="L820" s="175">
        <v>21</v>
      </c>
      <c r="M820" s="175">
        <f>G820*(1+L820/100)</f>
        <v>0</v>
      </c>
      <c r="N820" s="175">
        <v>0.1133</v>
      </c>
      <c r="O820" s="175">
        <f>ROUND(E820*N820,2)</f>
        <v>0.56999999999999995</v>
      </c>
      <c r="P820" s="175">
        <v>0</v>
      </c>
      <c r="Q820" s="175">
        <f>ROUND(E820*P820,2)</f>
        <v>0</v>
      </c>
      <c r="R820" s="175"/>
      <c r="S820" s="175" t="s">
        <v>152</v>
      </c>
      <c r="T820" s="175" t="s">
        <v>152</v>
      </c>
      <c r="U820" s="175">
        <v>0.91800000000000004</v>
      </c>
      <c r="V820" s="175">
        <f>ROUND(E820*U820,2)</f>
        <v>4.59</v>
      </c>
      <c r="W820" s="176"/>
      <c r="X820" s="160" t="s">
        <v>153</v>
      </c>
      <c r="Y820" s="151"/>
      <c r="Z820" s="151"/>
      <c r="AA820" s="151"/>
      <c r="AB820" s="151"/>
      <c r="AC820" s="151"/>
      <c r="AD820" s="151"/>
      <c r="AE820" s="151"/>
      <c r="AF820" s="151"/>
      <c r="AG820" s="151" t="s">
        <v>154</v>
      </c>
      <c r="AH820" s="151"/>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58"/>
      <c r="B821" s="159"/>
      <c r="C821" s="187" t="s">
        <v>520</v>
      </c>
      <c r="D821" s="161"/>
      <c r="E821" s="162">
        <v>5</v>
      </c>
      <c r="F821" s="160"/>
      <c r="G821" s="160"/>
      <c r="H821" s="160"/>
      <c r="I821" s="160"/>
      <c r="J821" s="160"/>
      <c r="K821" s="160"/>
      <c r="L821" s="160"/>
      <c r="M821" s="160"/>
      <c r="N821" s="160"/>
      <c r="O821" s="160"/>
      <c r="P821" s="160"/>
      <c r="Q821" s="160"/>
      <c r="R821" s="160"/>
      <c r="S821" s="160"/>
      <c r="T821" s="160"/>
      <c r="U821" s="160"/>
      <c r="V821" s="160"/>
      <c r="W821" s="160"/>
      <c r="X821" s="160"/>
      <c r="Y821" s="151"/>
      <c r="Z821" s="151"/>
      <c r="AA821" s="151"/>
      <c r="AB821" s="151"/>
      <c r="AC821" s="151"/>
      <c r="AD821" s="151"/>
      <c r="AE821" s="151"/>
      <c r="AF821" s="151"/>
      <c r="AG821" s="151" t="s">
        <v>156</v>
      </c>
      <c r="AH821" s="151">
        <v>0</v>
      </c>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ht="22.5" outlineLevel="1" x14ac:dyDescent="0.2">
      <c r="A822" s="170">
        <v>74</v>
      </c>
      <c r="B822" s="171" t="s">
        <v>518</v>
      </c>
      <c r="C822" s="186" t="s">
        <v>521</v>
      </c>
      <c r="D822" s="172" t="s">
        <v>389</v>
      </c>
      <c r="E822" s="173">
        <v>15</v>
      </c>
      <c r="F822" s="174"/>
      <c r="G822" s="175">
        <f>ROUND(E822*F822,2)</f>
        <v>0</v>
      </c>
      <c r="H822" s="174"/>
      <c r="I822" s="175">
        <f>ROUND(E822*H822,2)</f>
        <v>0</v>
      </c>
      <c r="J822" s="174"/>
      <c r="K822" s="175">
        <f>ROUND(E822*J822,2)</f>
        <v>0</v>
      </c>
      <c r="L822" s="175">
        <v>21</v>
      </c>
      <c r="M822" s="175">
        <f>G822*(1+L822/100)</f>
        <v>0</v>
      </c>
      <c r="N822" s="175">
        <v>0.11840000000000001</v>
      </c>
      <c r="O822" s="175">
        <f>ROUND(E822*N822,2)</f>
        <v>1.78</v>
      </c>
      <c r="P822" s="175">
        <v>0</v>
      </c>
      <c r="Q822" s="175">
        <f>ROUND(E822*P822,2)</f>
        <v>0</v>
      </c>
      <c r="R822" s="175"/>
      <c r="S822" s="175" t="s">
        <v>152</v>
      </c>
      <c r="T822" s="175" t="s">
        <v>152</v>
      </c>
      <c r="U822" s="175">
        <v>0.91800000000000004</v>
      </c>
      <c r="V822" s="175">
        <f>ROUND(E822*U822,2)</f>
        <v>13.77</v>
      </c>
      <c r="W822" s="176"/>
      <c r="X822" s="160" t="s">
        <v>153</v>
      </c>
      <c r="Y822" s="151"/>
      <c r="Z822" s="151"/>
      <c r="AA822" s="151"/>
      <c r="AB822" s="151"/>
      <c r="AC822" s="151"/>
      <c r="AD822" s="151"/>
      <c r="AE822" s="151"/>
      <c r="AF822" s="151"/>
      <c r="AG822" s="151" t="s">
        <v>154</v>
      </c>
      <c r="AH822" s="151"/>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87" t="s">
        <v>522</v>
      </c>
      <c r="D823" s="161"/>
      <c r="E823" s="162">
        <v>15</v>
      </c>
      <c r="F823" s="160"/>
      <c r="G823" s="160"/>
      <c r="H823" s="160"/>
      <c r="I823" s="160"/>
      <c r="J823" s="160"/>
      <c r="K823" s="160"/>
      <c r="L823" s="160"/>
      <c r="M823" s="160"/>
      <c r="N823" s="160"/>
      <c r="O823" s="160"/>
      <c r="P823" s="160"/>
      <c r="Q823" s="160"/>
      <c r="R823" s="160"/>
      <c r="S823" s="160"/>
      <c r="T823" s="160"/>
      <c r="U823" s="160"/>
      <c r="V823" s="160"/>
      <c r="W823" s="160"/>
      <c r="X823" s="160"/>
      <c r="Y823" s="151"/>
      <c r="Z823" s="151"/>
      <c r="AA823" s="151"/>
      <c r="AB823" s="151"/>
      <c r="AC823" s="151"/>
      <c r="AD823" s="151"/>
      <c r="AE823" s="151"/>
      <c r="AF823" s="151"/>
      <c r="AG823" s="151" t="s">
        <v>156</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70">
        <v>75</v>
      </c>
      <c r="B824" s="171" t="s">
        <v>523</v>
      </c>
      <c r="C824" s="186" t="s">
        <v>524</v>
      </c>
      <c r="D824" s="172" t="s">
        <v>150</v>
      </c>
      <c r="E824" s="173">
        <v>207.75</v>
      </c>
      <c r="F824" s="174"/>
      <c r="G824" s="175">
        <f>ROUND(E824*F824,2)</f>
        <v>0</v>
      </c>
      <c r="H824" s="174"/>
      <c r="I824" s="175">
        <f>ROUND(E824*H824,2)</f>
        <v>0</v>
      </c>
      <c r="J824" s="174"/>
      <c r="K824" s="175">
        <f>ROUND(E824*J824,2)</f>
        <v>0</v>
      </c>
      <c r="L824" s="175">
        <v>21</v>
      </c>
      <c r="M824" s="175">
        <f>G824*(1+L824/100)</f>
        <v>0</v>
      </c>
      <c r="N824" s="175">
        <v>1.3999999999999999E-4</v>
      </c>
      <c r="O824" s="175">
        <f>ROUND(E824*N824,2)</f>
        <v>0.03</v>
      </c>
      <c r="P824" s="175">
        <v>0</v>
      </c>
      <c r="Q824" s="175">
        <f>ROUND(E824*P824,2)</f>
        <v>0</v>
      </c>
      <c r="R824" s="175"/>
      <c r="S824" s="175" t="s">
        <v>152</v>
      </c>
      <c r="T824" s="175" t="s">
        <v>152</v>
      </c>
      <c r="U824" s="175">
        <v>0.72299999999999998</v>
      </c>
      <c r="V824" s="175">
        <f>ROUND(E824*U824,2)</f>
        <v>150.19999999999999</v>
      </c>
      <c r="W824" s="176"/>
      <c r="X824" s="160" t="s">
        <v>153</v>
      </c>
      <c r="Y824" s="151"/>
      <c r="Z824" s="151"/>
      <c r="AA824" s="151"/>
      <c r="AB824" s="151"/>
      <c r="AC824" s="151"/>
      <c r="AD824" s="151"/>
      <c r="AE824" s="151"/>
      <c r="AF824" s="151"/>
      <c r="AG824" s="151" t="s">
        <v>154</v>
      </c>
      <c r="AH824" s="151"/>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58"/>
      <c r="B825" s="159"/>
      <c r="C825" s="187" t="s">
        <v>525</v>
      </c>
      <c r="D825" s="161"/>
      <c r="E825" s="162"/>
      <c r="F825" s="160"/>
      <c r="G825" s="160"/>
      <c r="H825" s="160"/>
      <c r="I825" s="160"/>
      <c r="J825" s="160"/>
      <c r="K825" s="160"/>
      <c r="L825" s="160"/>
      <c r="M825" s="160"/>
      <c r="N825" s="160"/>
      <c r="O825" s="160"/>
      <c r="P825" s="160"/>
      <c r="Q825" s="160"/>
      <c r="R825" s="160"/>
      <c r="S825" s="160"/>
      <c r="T825" s="160"/>
      <c r="U825" s="160"/>
      <c r="V825" s="160"/>
      <c r="W825" s="160"/>
      <c r="X825" s="160"/>
      <c r="Y825" s="151"/>
      <c r="Z825" s="151"/>
      <c r="AA825" s="151"/>
      <c r="AB825" s="151"/>
      <c r="AC825" s="151"/>
      <c r="AD825" s="151"/>
      <c r="AE825" s="151"/>
      <c r="AF825" s="151"/>
      <c r="AG825" s="151" t="s">
        <v>156</v>
      </c>
      <c r="AH825" s="151">
        <v>0</v>
      </c>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58"/>
      <c r="B826" s="159"/>
      <c r="C826" s="187" t="s">
        <v>526</v>
      </c>
      <c r="D826" s="161"/>
      <c r="E826" s="162">
        <v>63.75</v>
      </c>
      <c r="F826" s="160"/>
      <c r="G826" s="160"/>
      <c r="H826" s="160"/>
      <c r="I826" s="160"/>
      <c r="J826" s="160"/>
      <c r="K826" s="160"/>
      <c r="L826" s="160"/>
      <c r="M826" s="160"/>
      <c r="N826" s="160"/>
      <c r="O826" s="160"/>
      <c r="P826" s="160"/>
      <c r="Q826" s="160"/>
      <c r="R826" s="160"/>
      <c r="S826" s="160"/>
      <c r="T826" s="160"/>
      <c r="U826" s="160"/>
      <c r="V826" s="160"/>
      <c r="W826" s="160"/>
      <c r="X826" s="160"/>
      <c r="Y826" s="151"/>
      <c r="Z826" s="151"/>
      <c r="AA826" s="151"/>
      <c r="AB826" s="151"/>
      <c r="AC826" s="151"/>
      <c r="AD826" s="151"/>
      <c r="AE826" s="151"/>
      <c r="AF826" s="151"/>
      <c r="AG826" s="151" t="s">
        <v>156</v>
      </c>
      <c r="AH826" s="151">
        <v>0</v>
      </c>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58"/>
      <c r="B827" s="159"/>
      <c r="C827" s="187" t="s">
        <v>527</v>
      </c>
      <c r="D827" s="161"/>
      <c r="E827" s="162">
        <v>72</v>
      </c>
      <c r="F827" s="160"/>
      <c r="G827" s="160"/>
      <c r="H827" s="160"/>
      <c r="I827" s="160"/>
      <c r="J827" s="160"/>
      <c r="K827" s="160"/>
      <c r="L827" s="160"/>
      <c r="M827" s="160"/>
      <c r="N827" s="160"/>
      <c r="O827" s="160"/>
      <c r="P827" s="160"/>
      <c r="Q827" s="160"/>
      <c r="R827" s="160"/>
      <c r="S827" s="160"/>
      <c r="T827" s="160"/>
      <c r="U827" s="160"/>
      <c r="V827" s="160"/>
      <c r="W827" s="160"/>
      <c r="X827" s="160"/>
      <c r="Y827" s="151"/>
      <c r="Z827" s="151"/>
      <c r="AA827" s="151"/>
      <c r="AB827" s="151"/>
      <c r="AC827" s="151"/>
      <c r="AD827" s="151"/>
      <c r="AE827" s="151"/>
      <c r="AF827" s="151"/>
      <c r="AG827" s="151" t="s">
        <v>156</v>
      </c>
      <c r="AH827" s="151">
        <v>0</v>
      </c>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87" t="s">
        <v>528</v>
      </c>
      <c r="D828" s="161"/>
      <c r="E828" s="162">
        <v>72</v>
      </c>
      <c r="F828" s="160"/>
      <c r="G828" s="160"/>
      <c r="H828" s="160"/>
      <c r="I828" s="160"/>
      <c r="J828" s="160"/>
      <c r="K828" s="160"/>
      <c r="L828" s="160"/>
      <c r="M828" s="160"/>
      <c r="N828" s="160"/>
      <c r="O828" s="160"/>
      <c r="P828" s="160"/>
      <c r="Q828" s="160"/>
      <c r="R828" s="160"/>
      <c r="S828" s="160"/>
      <c r="T828" s="160"/>
      <c r="U828" s="160"/>
      <c r="V828" s="160"/>
      <c r="W828" s="160"/>
      <c r="X828" s="160"/>
      <c r="Y828" s="151"/>
      <c r="Z828" s="151"/>
      <c r="AA828" s="151"/>
      <c r="AB828" s="151"/>
      <c r="AC828" s="151"/>
      <c r="AD828" s="151"/>
      <c r="AE828" s="151"/>
      <c r="AF828" s="151"/>
      <c r="AG828" s="151" t="s">
        <v>156</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70">
        <v>76</v>
      </c>
      <c r="B829" s="171" t="s">
        <v>529</v>
      </c>
      <c r="C829" s="186" t="s">
        <v>530</v>
      </c>
      <c r="D829" s="172" t="s">
        <v>150</v>
      </c>
      <c r="E829" s="173">
        <v>207.75</v>
      </c>
      <c r="F829" s="174"/>
      <c r="G829" s="175">
        <f>ROUND(E829*F829,2)</f>
        <v>0</v>
      </c>
      <c r="H829" s="174"/>
      <c r="I829" s="175">
        <f>ROUND(E829*H829,2)</f>
        <v>0</v>
      </c>
      <c r="J829" s="174"/>
      <c r="K829" s="175">
        <f>ROUND(E829*J829,2)</f>
        <v>0</v>
      </c>
      <c r="L829" s="175">
        <v>21</v>
      </c>
      <c r="M829" s="175">
        <f>G829*(1+L829/100)</f>
        <v>0</v>
      </c>
      <c r="N829" s="175">
        <v>3.2000000000000003E-4</v>
      </c>
      <c r="O829" s="175">
        <f>ROUND(E829*N829,2)</f>
        <v>7.0000000000000007E-2</v>
      </c>
      <c r="P829" s="175">
        <v>0</v>
      </c>
      <c r="Q829" s="175">
        <f>ROUND(E829*P829,2)</f>
        <v>0</v>
      </c>
      <c r="R829" s="175"/>
      <c r="S829" s="175" t="s">
        <v>152</v>
      </c>
      <c r="T829" s="175" t="s">
        <v>152</v>
      </c>
      <c r="U829" s="175">
        <v>8.9999999999999993E-3</v>
      </c>
      <c r="V829" s="175">
        <f>ROUND(E829*U829,2)</f>
        <v>1.87</v>
      </c>
      <c r="W829" s="176"/>
      <c r="X829" s="160" t="s">
        <v>153</v>
      </c>
      <c r="Y829" s="151"/>
      <c r="Z829" s="151"/>
      <c r="AA829" s="151"/>
      <c r="AB829" s="151"/>
      <c r="AC829" s="151"/>
      <c r="AD829" s="151"/>
      <c r="AE829" s="151"/>
      <c r="AF829" s="151"/>
      <c r="AG829" s="151" t="s">
        <v>154</v>
      </c>
      <c r="AH829" s="151"/>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58"/>
      <c r="B830" s="159"/>
      <c r="C830" s="187" t="s">
        <v>525</v>
      </c>
      <c r="D830" s="161"/>
      <c r="E830" s="162"/>
      <c r="F830" s="160"/>
      <c r="G830" s="160"/>
      <c r="H830" s="160"/>
      <c r="I830" s="160"/>
      <c r="J830" s="160"/>
      <c r="K830" s="160"/>
      <c r="L830" s="160"/>
      <c r="M830" s="160"/>
      <c r="N830" s="160"/>
      <c r="O830" s="160"/>
      <c r="P830" s="160"/>
      <c r="Q830" s="160"/>
      <c r="R830" s="160"/>
      <c r="S830" s="160"/>
      <c r="T830" s="160"/>
      <c r="U830" s="160"/>
      <c r="V830" s="160"/>
      <c r="W830" s="160"/>
      <c r="X830" s="160"/>
      <c r="Y830" s="151"/>
      <c r="Z830" s="151"/>
      <c r="AA830" s="151"/>
      <c r="AB830" s="151"/>
      <c r="AC830" s="151"/>
      <c r="AD830" s="151"/>
      <c r="AE830" s="151"/>
      <c r="AF830" s="151"/>
      <c r="AG830" s="151" t="s">
        <v>156</v>
      </c>
      <c r="AH830" s="151">
        <v>0</v>
      </c>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87" t="s">
        <v>526</v>
      </c>
      <c r="D831" s="161"/>
      <c r="E831" s="162">
        <v>63.75</v>
      </c>
      <c r="F831" s="160"/>
      <c r="G831" s="160"/>
      <c r="H831" s="160"/>
      <c r="I831" s="160"/>
      <c r="J831" s="160"/>
      <c r="K831" s="160"/>
      <c r="L831" s="160"/>
      <c r="M831" s="160"/>
      <c r="N831" s="160"/>
      <c r="O831" s="160"/>
      <c r="P831" s="160"/>
      <c r="Q831" s="160"/>
      <c r="R831" s="160"/>
      <c r="S831" s="160"/>
      <c r="T831" s="160"/>
      <c r="U831" s="160"/>
      <c r="V831" s="160"/>
      <c r="W831" s="160"/>
      <c r="X831" s="160"/>
      <c r="Y831" s="151"/>
      <c r="Z831" s="151"/>
      <c r="AA831" s="151"/>
      <c r="AB831" s="151"/>
      <c r="AC831" s="151"/>
      <c r="AD831" s="151"/>
      <c r="AE831" s="151"/>
      <c r="AF831" s="151"/>
      <c r="AG831" s="151" t="s">
        <v>156</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87" t="s">
        <v>527</v>
      </c>
      <c r="D832" s="161"/>
      <c r="E832" s="162">
        <v>72</v>
      </c>
      <c r="F832" s="160"/>
      <c r="G832" s="160"/>
      <c r="H832" s="160"/>
      <c r="I832" s="160"/>
      <c r="J832" s="160"/>
      <c r="K832" s="160"/>
      <c r="L832" s="160"/>
      <c r="M832" s="160"/>
      <c r="N832" s="160"/>
      <c r="O832" s="160"/>
      <c r="P832" s="160"/>
      <c r="Q832" s="160"/>
      <c r="R832" s="160"/>
      <c r="S832" s="160"/>
      <c r="T832" s="160"/>
      <c r="U832" s="160"/>
      <c r="V832" s="160"/>
      <c r="W832" s="160"/>
      <c r="X832" s="160"/>
      <c r="Y832" s="151"/>
      <c r="Z832" s="151"/>
      <c r="AA832" s="151"/>
      <c r="AB832" s="151"/>
      <c r="AC832" s="151"/>
      <c r="AD832" s="151"/>
      <c r="AE832" s="151"/>
      <c r="AF832" s="151"/>
      <c r="AG832" s="151" t="s">
        <v>156</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c r="B833" s="159"/>
      <c r="C833" s="187" t="s">
        <v>528</v>
      </c>
      <c r="D833" s="161"/>
      <c r="E833" s="162">
        <v>72</v>
      </c>
      <c r="F833" s="160"/>
      <c r="G833" s="160"/>
      <c r="H833" s="160"/>
      <c r="I833" s="160"/>
      <c r="J833" s="160"/>
      <c r="K833" s="160"/>
      <c r="L833" s="160"/>
      <c r="M833" s="160"/>
      <c r="N833" s="160"/>
      <c r="O833" s="160"/>
      <c r="P833" s="160"/>
      <c r="Q833" s="160"/>
      <c r="R833" s="160"/>
      <c r="S833" s="160"/>
      <c r="T833" s="160"/>
      <c r="U833" s="160"/>
      <c r="V833" s="160"/>
      <c r="W833" s="160"/>
      <c r="X833" s="160"/>
      <c r="Y833" s="151"/>
      <c r="Z833" s="151"/>
      <c r="AA833" s="151"/>
      <c r="AB833" s="151"/>
      <c r="AC833" s="151"/>
      <c r="AD833" s="151"/>
      <c r="AE833" s="151"/>
      <c r="AF833" s="151"/>
      <c r="AG833" s="151" t="s">
        <v>156</v>
      </c>
      <c r="AH833" s="151">
        <v>0</v>
      </c>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outlineLevel="1" x14ac:dyDescent="0.2">
      <c r="A834" s="170">
        <v>77</v>
      </c>
      <c r="B834" s="171" t="s">
        <v>531</v>
      </c>
      <c r="C834" s="186" t="s">
        <v>532</v>
      </c>
      <c r="D834" s="172" t="s">
        <v>150</v>
      </c>
      <c r="E834" s="173">
        <v>207.75</v>
      </c>
      <c r="F834" s="174"/>
      <c r="G834" s="175">
        <f>ROUND(E834*F834,2)</f>
        <v>0</v>
      </c>
      <c r="H834" s="174"/>
      <c r="I834" s="175">
        <f>ROUND(E834*H834,2)</f>
        <v>0</v>
      </c>
      <c r="J834" s="174"/>
      <c r="K834" s="175">
        <f>ROUND(E834*J834,2)</f>
        <v>0</v>
      </c>
      <c r="L834" s="175">
        <v>21</v>
      </c>
      <c r="M834" s="175">
        <f>G834*(1+L834/100)</f>
        <v>0</v>
      </c>
      <c r="N834" s="175">
        <v>0</v>
      </c>
      <c r="O834" s="175">
        <f>ROUND(E834*N834,2)</f>
        <v>0</v>
      </c>
      <c r="P834" s="175">
        <v>0</v>
      </c>
      <c r="Q834" s="175">
        <f>ROUND(E834*P834,2)</f>
        <v>0</v>
      </c>
      <c r="R834" s="175"/>
      <c r="S834" s="175" t="s">
        <v>152</v>
      </c>
      <c r="T834" s="175" t="s">
        <v>152</v>
      </c>
      <c r="U834" s="175">
        <v>0.125</v>
      </c>
      <c r="V834" s="175">
        <f>ROUND(E834*U834,2)</f>
        <v>25.97</v>
      </c>
      <c r="W834" s="176"/>
      <c r="X834" s="160" t="s">
        <v>153</v>
      </c>
      <c r="Y834" s="151"/>
      <c r="Z834" s="151"/>
      <c r="AA834" s="151"/>
      <c r="AB834" s="151"/>
      <c r="AC834" s="151"/>
      <c r="AD834" s="151"/>
      <c r="AE834" s="151"/>
      <c r="AF834" s="151"/>
      <c r="AG834" s="151" t="s">
        <v>154</v>
      </c>
      <c r="AH834" s="151"/>
      <c r="AI834" s="151"/>
      <c r="AJ834" s="151"/>
      <c r="AK834" s="151"/>
      <c r="AL834" s="151"/>
      <c r="AM834" s="151"/>
      <c r="AN834" s="151"/>
      <c r="AO834" s="151"/>
      <c r="AP834" s="151"/>
      <c r="AQ834" s="151"/>
      <c r="AR834" s="151"/>
      <c r="AS834" s="151"/>
      <c r="AT834" s="151"/>
      <c r="AU834" s="151"/>
      <c r="AV834" s="151"/>
      <c r="AW834" s="151"/>
      <c r="AX834" s="151"/>
      <c r="AY834" s="151"/>
      <c r="AZ834" s="151"/>
      <c r="BA834" s="151"/>
      <c r="BB834" s="151"/>
      <c r="BC834" s="151"/>
      <c r="BD834" s="151"/>
      <c r="BE834" s="151"/>
      <c r="BF834" s="151"/>
      <c r="BG834" s="151"/>
      <c r="BH834" s="151"/>
    </row>
    <row r="835" spans="1:60" outlineLevel="1" x14ac:dyDescent="0.2">
      <c r="A835" s="158"/>
      <c r="B835" s="159"/>
      <c r="C835" s="187" t="s">
        <v>525</v>
      </c>
      <c r="D835" s="161"/>
      <c r="E835" s="162"/>
      <c r="F835" s="160"/>
      <c r="G835" s="160"/>
      <c r="H835" s="160"/>
      <c r="I835" s="160"/>
      <c r="J835" s="160"/>
      <c r="K835" s="160"/>
      <c r="L835" s="160"/>
      <c r="M835" s="160"/>
      <c r="N835" s="160"/>
      <c r="O835" s="160"/>
      <c r="P835" s="160"/>
      <c r="Q835" s="160"/>
      <c r="R835" s="160"/>
      <c r="S835" s="160"/>
      <c r="T835" s="160"/>
      <c r="U835" s="160"/>
      <c r="V835" s="160"/>
      <c r="W835" s="160"/>
      <c r="X835" s="160"/>
      <c r="Y835" s="151"/>
      <c r="Z835" s="151"/>
      <c r="AA835" s="151"/>
      <c r="AB835" s="151"/>
      <c r="AC835" s="151"/>
      <c r="AD835" s="151"/>
      <c r="AE835" s="151"/>
      <c r="AF835" s="151"/>
      <c r="AG835" s="151" t="s">
        <v>156</v>
      </c>
      <c r="AH835" s="151">
        <v>0</v>
      </c>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87" t="s">
        <v>526</v>
      </c>
      <c r="D836" s="161"/>
      <c r="E836" s="162">
        <v>63.75</v>
      </c>
      <c r="F836" s="160"/>
      <c r="G836" s="160"/>
      <c r="H836" s="160"/>
      <c r="I836" s="160"/>
      <c r="J836" s="160"/>
      <c r="K836" s="160"/>
      <c r="L836" s="160"/>
      <c r="M836" s="160"/>
      <c r="N836" s="160"/>
      <c r="O836" s="160"/>
      <c r="P836" s="160"/>
      <c r="Q836" s="160"/>
      <c r="R836" s="160"/>
      <c r="S836" s="160"/>
      <c r="T836" s="160"/>
      <c r="U836" s="160"/>
      <c r="V836" s="160"/>
      <c r="W836" s="160"/>
      <c r="X836" s="160"/>
      <c r="Y836" s="151"/>
      <c r="Z836" s="151"/>
      <c r="AA836" s="151"/>
      <c r="AB836" s="151"/>
      <c r="AC836" s="151"/>
      <c r="AD836" s="151"/>
      <c r="AE836" s="151"/>
      <c r="AF836" s="151"/>
      <c r="AG836" s="151" t="s">
        <v>156</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58"/>
      <c r="B837" s="159"/>
      <c r="C837" s="187" t="s">
        <v>527</v>
      </c>
      <c r="D837" s="161"/>
      <c r="E837" s="162">
        <v>72</v>
      </c>
      <c r="F837" s="160"/>
      <c r="G837" s="160"/>
      <c r="H837" s="160"/>
      <c r="I837" s="160"/>
      <c r="J837" s="160"/>
      <c r="K837" s="160"/>
      <c r="L837" s="160"/>
      <c r="M837" s="160"/>
      <c r="N837" s="160"/>
      <c r="O837" s="160"/>
      <c r="P837" s="160"/>
      <c r="Q837" s="160"/>
      <c r="R837" s="160"/>
      <c r="S837" s="160"/>
      <c r="T837" s="160"/>
      <c r="U837" s="160"/>
      <c r="V837" s="160"/>
      <c r="W837" s="160"/>
      <c r="X837" s="160"/>
      <c r="Y837" s="151"/>
      <c r="Z837" s="151"/>
      <c r="AA837" s="151"/>
      <c r="AB837" s="151"/>
      <c r="AC837" s="151"/>
      <c r="AD837" s="151"/>
      <c r="AE837" s="151"/>
      <c r="AF837" s="151"/>
      <c r="AG837" s="151" t="s">
        <v>156</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87" t="s">
        <v>528</v>
      </c>
      <c r="D838" s="161"/>
      <c r="E838" s="162">
        <v>72</v>
      </c>
      <c r="F838" s="160"/>
      <c r="G838" s="160"/>
      <c r="H838" s="160"/>
      <c r="I838" s="160"/>
      <c r="J838" s="160"/>
      <c r="K838" s="160"/>
      <c r="L838" s="160"/>
      <c r="M838" s="160"/>
      <c r="N838" s="160"/>
      <c r="O838" s="160"/>
      <c r="P838" s="160"/>
      <c r="Q838" s="160"/>
      <c r="R838" s="160"/>
      <c r="S838" s="160"/>
      <c r="T838" s="160"/>
      <c r="U838" s="160"/>
      <c r="V838" s="160"/>
      <c r="W838" s="160"/>
      <c r="X838" s="160"/>
      <c r="Y838" s="151"/>
      <c r="Z838" s="151"/>
      <c r="AA838" s="151"/>
      <c r="AB838" s="151"/>
      <c r="AC838" s="151"/>
      <c r="AD838" s="151"/>
      <c r="AE838" s="151"/>
      <c r="AF838" s="151"/>
      <c r="AG838" s="151" t="s">
        <v>156</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ht="22.5" outlineLevel="1" x14ac:dyDescent="0.2">
      <c r="A839" s="170">
        <v>78</v>
      </c>
      <c r="B839" s="171" t="s">
        <v>533</v>
      </c>
      <c r="C839" s="186" t="s">
        <v>534</v>
      </c>
      <c r="D839" s="172" t="s">
        <v>420</v>
      </c>
      <c r="E839" s="173">
        <v>560</v>
      </c>
      <c r="F839" s="174"/>
      <c r="G839" s="175">
        <f>ROUND(E839*F839,2)</f>
        <v>0</v>
      </c>
      <c r="H839" s="174"/>
      <c r="I839" s="175">
        <f>ROUND(E839*H839,2)</f>
        <v>0</v>
      </c>
      <c r="J839" s="174"/>
      <c r="K839" s="175">
        <f>ROUND(E839*J839,2)</f>
        <v>0</v>
      </c>
      <c r="L839" s="175">
        <v>21</v>
      </c>
      <c r="M839" s="175">
        <f>G839*(1+L839/100)</f>
        <v>0</v>
      </c>
      <c r="N839" s="175">
        <v>0.12472</v>
      </c>
      <c r="O839" s="175">
        <f>ROUND(E839*N839,2)</f>
        <v>69.84</v>
      </c>
      <c r="P839" s="175">
        <v>0</v>
      </c>
      <c r="Q839" s="175">
        <f>ROUND(E839*P839,2)</f>
        <v>0</v>
      </c>
      <c r="R839" s="175"/>
      <c r="S839" s="175" t="s">
        <v>152</v>
      </c>
      <c r="T839" s="175" t="s">
        <v>152</v>
      </c>
      <c r="U839" s="175">
        <v>0.14000000000000001</v>
      </c>
      <c r="V839" s="175">
        <f>ROUND(E839*U839,2)</f>
        <v>78.400000000000006</v>
      </c>
      <c r="W839" s="176"/>
      <c r="X839" s="160" t="s">
        <v>153</v>
      </c>
      <c r="Y839" s="151"/>
      <c r="Z839" s="151"/>
      <c r="AA839" s="151"/>
      <c r="AB839" s="151"/>
      <c r="AC839" s="151"/>
      <c r="AD839" s="151"/>
      <c r="AE839" s="151"/>
      <c r="AF839" s="151"/>
      <c r="AG839" s="151" t="s">
        <v>154</v>
      </c>
      <c r="AH839" s="151"/>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87" t="s">
        <v>535</v>
      </c>
      <c r="D840" s="161"/>
      <c r="E840" s="162">
        <v>560</v>
      </c>
      <c r="F840" s="160"/>
      <c r="G840" s="160"/>
      <c r="H840" s="160"/>
      <c r="I840" s="160"/>
      <c r="J840" s="160"/>
      <c r="K840" s="160"/>
      <c r="L840" s="160"/>
      <c r="M840" s="160"/>
      <c r="N840" s="160"/>
      <c r="O840" s="160"/>
      <c r="P840" s="160"/>
      <c r="Q840" s="160"/>
      <c r="R840" s="160"/>
      <c r="S840" s="160"/>
      <c r="T840" s="160"/>
      <c r="U840" s="160"/>
      <c r="V840" s="160"/>
      <c r="W840" s="160"/>
      <c r="X840" s="160"/>
      <c r="Y840" s="151"/>
      <c r="Z840" s="151"/>
      <c r="AA840" s="151"/>
      <c r="AB840" s="151"/>
      <c r="AC840" s="151"/>
      <c r="AD840" s="151"/>
      <c r="AE840" s="151"/>
      <c r="AF840" s="151"/>
      <c r="AG840" s="151" t="s">
        <v>156</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ht="22.5" outlineLevel="1" x14ac:dyDescent="0.2">
      <c r="A841" s="170">
        <v>79</v>
      </c>
      <c r="B841" s="171" t="s">
        <v>536</v>
      </c>
      <c r="C841" s="186" t="s">
        <v>537</v>
      </c>
      <c r="D841" s="172" t="s">
        <v>420</v>
      </c>
      <c r="E841" s="173">
        <v>1609.5</v>
      </c>
      <c r="F841" s="174"/>
      <c r="G841" s="175">
        <f>ROUND(E841*F841,2)</f>
        <v>0</v>
      </c>
      <c r="H841" s="174"/>
      <c r="I841" s="175">
        <f>ROUND(E841*H841,2)</f>
        <v>0</v>
      </c>
      <c r="J841" s="174"/>
      <c r="K841" s="175">
        <f>ROUND(E841*J841,2)</f>
        <v>0</v>
      </c>
      <c r="L841" s="175">
        <v>21</v>
      </c>
      <c r="M841" s="175">
        <f>G841*(1+L841/100)</f>
        <v>0</v>
      </c>
      <c r="N841" s="175">
        <v>0.31039</v>
      </c>
      <c r="O841" s="175">
        <f>ROUND(E841*N841,2)</f>
        <v>499.57</v>
      </c>
      <c r="P841" s="175">
        <v>0</v>
      </c>
      <c r="Q841" s="175">
        <f>ROUND(E841*P841,2)</f>
        <v>0</v>
      </c>
      <c r="R841" s="175"/>
      <c r="S841" s="175" t="s">
        <v>152</v>
      </c>
      <c r="T841" s="175" t="s">
        <v>152</v>
      </c>
      <c r="U841" s="175">
        <v>0.27200000000000002</v>
      </c>
      <c r="V841" s="175">
        <f>ROUND(E841*U841,2)</f>
        <v>437.78</v>
      </c>
      <c r="W841" s="176"/>
      <c r="X841" s="160" t="s">
        <v>153</v>
      </c>
      <c r="Y841" s="151"/>
      <c r="Z841" s="151"/>
      <c r="AA841" s="151"/>
      <c r="AB841" s="151"/>
      <c r="AC841" s="151"/>
      <c r="AD841" s="151"/>
      <c r="AE841" s="151"/>
      <c r="AF841" s="151"/>
      <c r="AG841" s="151" t="s">
        <v>154</v>
      </c>
      <c r="AH841" s="151"/>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c r="B842" s="159"/>
      <c r="C842" s="187" t="s">
        <v>538</v>
      </c>
      <c r="D842" s="161"/>
      <c r="E842" s="162"/>
      <c r="F842" s="160"/>
      <c r="G842" s="160"/>
      <c r="H842" s="160"/>
      <c r="I842" s="160"/>
      <c r="J842" s="160"/>
      <c r="K842" s="160"/>
      <c r="L842" s="160"/>
      <c r="M842" s="160"/>
      <c r="N842" s="160"/>
      <c r="O842" s="160"/>
      <c r="P842" s="160"/>
      <c r="Q842" s="160"/>
      <c r="R842" s="160"/>
      <c r="S842" s="160"/>
      <c r="T842" s="160"/>
      <c r="U842" s="160"/>
      <c r="V842" s="160"/>
      <c r="W842" s="160"/>
      <c r="X842" s="160"/>
      <c r="Y842" s="151"/>
      <c r="Z842" s="151"/>
      <c r="AA842" s="151"/>
      <c r="AB842" s="151"/>
      <c r="AC842" s="151"/>
      <c r="AD842" s="151"/>
      <c r="AE842" s="151"/>
      <c r="AF842" s="151"/>
      <c r="AG842" s="151" t="s">
        <v>156</v>
      </c>
      <c r="AH842" s="151">
        <v>0</v>
      </c>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outlineLevel="1" x14ac:dyDescent="0.2">
      <c r="A843" s="158"/>
      <c r="B843" s="159"/>
      <c r="C843" s="187" t="s">
        <v>539</v>
      </c>
      <c r="D843" s="161"/>
      <c r="E843" s="162">
        <v>1609.5</v>
      </c>
      <c r="F843" s="160"/>
      <c r="G843" s="160"/>
      <c r="H843" s="160"/>
      <c r="I843" s="160"/>
      <c r="J843" s="160"/>
      <c r="K843" s="160"/>
      <c r="L843" s="160"/>
      <c r="M843" s="160"/>
      <c r="N843" s="160"/>
      <c r="O843" s="160"/>
      <c r="P843" s="160"/>
      <c r="Q843" s="160"/>
      <c r="R843" s="160"/>
      <c r="S843" s="160"/>
      <c r="T843" s="160"/>
      <c r="U843" s="160"/>
      <c r="V843" s="160"/>
      <c r="W843" s="160"/>
      <c r="X843" s="160"/>
      <c r="Y843" s="151"/>
      <c r="Z843" s="151"/>
      <c r="AA843" s="151"/>
      <c r="AB843" s="151"/>
      <c r="AC843" s="151"/>
      <c r="AD843" s="151"/>
      <c r="AE843" s="151"/>
      <c r="AF843" s="151"/>
      <c r="AG843" s="151" t="s">
        <v>156</v>
      </c>
      <c r="AH843" s="151">
        <v>0</v>
      </c>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ht="22.5" outlineLevel="1" x14ac:dyDescent="0.2">
      <c r="A844" s="170">
        <v>80</v>
      </c>
      <c r="B844" s="171" t="s">
        <v>536</v>
      </c>
      <c r="C844" s="186" t="s">
        <v>540</v>
      </c>
      <c r="D844" s="172" t="s">
        <v>420</v>
      </c>
      <c r="E844" s="173">
        <v>200.7</v>
      </c>
      <c r="F844" s="174"/>
      <c r="G844" s="175">
        <f>ROUND(E844*F844,2)</f>
        <v>0</v>
      </c>
      <c r="H844" s="174"/>
      <c r="I844" s="175">
        <f>ROUND(E844*H844,2)</f>
        <v>0</v>
      </c>
      <c r="J844" s="174"/>
      <c r="K844" s="175">
        <f>ROUND(E844*J844,2)</f>
        <v>0</v>
      </c>
      <c r="L844" s="175">
        <v>21</v>
      </c>
      <c r="M844" s="175">
        <f>G844*(1+L844/100)</f>
        <v>0</v>
      </c>
      <c r="N844" s="175">
        <v>0.28123999999999999</v>
      </c>
      <c r="O844" s="175">
        <f>ROUND(E844*N844,2)</f>
        <v>56.44</v>
      </c>
      <c r="P844" s="175">
        <v>0</v>
      </c>
      <c r="Q844" s="175">
        <f>ROUND(E844*P844,2)</f>
        <v>0</v>
      </c>
      <c r="R844" s="175"/>
      <c r="S844" s="175" t="s">
        <v>152</v>
      </c>
      <c r="T844" s="175" t="s">
        <v>152</v>
      </c>
      <c r="U844" s="175">
        <v>0.27200000000000002</v>
      </c>
      <c r="V844" s="175">
        <f>ROUND(E844*U844,2)</f>
        <v>54.59</v>
      </c>
      <c r="W844" s="176"/>
      <c r="X844" s="160" t="s">
        <v>153</v>
      </c>
      <c r="Y844" s="151"/>
      <c r="Z844" s="151"/>
      <c r="AA844" s="151"/>
      <c r="AB844" s="151"/>
      <c r="AC844" s="151"/>
      <c r="AD844" s="151"/>
      <c r="AE844" s="151"/>
      <c r="AF844" s="151"/>
      <c r="AG844" s="151" t="s">
        <v>154</v>
      </c>
      <c r="AH844" s="151"/>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outlineLevel="1" x14ac:dyDescent="0.2">
      <c r="A845" s="158"/>
      <c r="B845" s="159"/>
      <c r="C845" s="187" t="s">
        <v>541</v>
      </c>
      <c r="D845" s="161"/>
      <c r="E845" s="162">
        <v>200.7</v>
      </c>
      <c r="F845" s="160"/>
      <c r="G845" s="160"/>
      <c r="H845" s="160"/>
      <c r="I845" s="160"/>
      <c r="J845" s="160"/>
      <c r="K845" s="160"/>
      <c r="L845" s="160"/>
      <c r="M845" s="160"/>
      <c r="N845" s="160"/>
      <c r="O845" s="160"/>
      <c r="P845" s="160"/>
      <c r="Q845" s="160"/>
      <c r="R845" s="160"/>
      <c r="S845" s="160"/>
      <c r="T845" s="160"/>
      <c r="U845" s="160"/>
      <c r="V845" s="160"/>
      <c r="W845" s="160"/>
      <c r="X845" s="160"/>
      <c r="Y845" s="151"/>
      <c r="Z845" s="151"/>
      <c r="AA845" s="151"/>
      <c r="AB845" s="151"/>
      <c r="AC845" s="151"/>
      <c r="AD845" s="151"/>
      <c r="AE845" s="151"/>
      <c r="AF845" s="151"/>
      <c r="AG845" s="151" t="s">
        <v>156</v>
      </c>
      <c r="AH845" s="151">
        <v>0</v>
      </c>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ht="22.5" outlineLevel="1" x14ac:dyDescent="0.2">
      <c r="A846" s="170">
        <v>81</v>
      </c>
      <c r="B846" s="171" t="s">
        <v>536</v>
      </c>
      <c r="C846" s="186" t="s">
        <v>542</v>
      </c>
      <c r="D846" s="172" t="s">
        <v>420</v>
      </c>
      <c r="E846" s="173">
        <v>905</v>
      </c>
      <c r="F846" s="174"/>
      <c r="G846" s="175">
        <f>ROUND(E846*F846,2)</f>
        <v>0</v>
      </c>
      <c r="H846" s="174"/>
      <c r="I846" s="175">
        <f>ROUND(E846*H846,2)</f>
        <v>0</v>
      </c>
      <c r="J846" s="174"/>
      <c r="K846" s="175">
        <f>ROUND(E846*J846,2)</f>
        <v>0</v>
      </c>
      <c r="L846" s="175">
        <v>21</v>
      </c>
      <c r="M846" s="175">
        <f>G846*(1+L846/100)</f>
        <v>0</v>
      </c>
      <c r="N846" s="175">
        <v>0.19520000000000001</v>
      </c>
      <c r="O846" s="175">
        <f>ROUND(E846*N846,2)</f>
        <v>176.66</v>
      </c>
      <c r="P846" s="175">
        <v>0</v>
      </c>
      <c r="Q846" s="175">
        <f>ROUND(E846*P846,2)</f>
        <v>0</v>
      </c>
      <c r="R846" s="175"/>
      <c r="S846" s="175" t="s">
        <v>152</v>
      </c>
      <c r="T846" s="175" t="s">
        <v>152</v>
      </c>
      <c r="U846" s="175">
        <v>0.27200000000000002</v>
      </c>
      <c r="V846" s="175">
        <f>ROUND(E846*U846,2)</f>
        <v>246.16</v>
      </c>
      <c r="W846" s="176"/>
      <c r="X846" s="160" t="s">
        <v>153</v>
      </c>
      <c r="Y846" s="151"/>
      <c r="Z846" s="151"/>
      <c r="AA846" s="151"/>
      <c r="AB846" s="151"/>
      <c r="AC846" s="151"/>
      <c r="AD846" s="151"/>
      <c r="AE846" s="151"/>
      <c r="AF846" s="151"/>
      <c r="AG846" s="151" t="s">
        <v>154</v>
      </c>
      <c r="AH846" s="151"/>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outlineLevel="1" x14ac:dyDescent="0.2">
      <c r="A847" s="158"/>
      <c r="B847" s="159"/>
      <c r="C847" s="187" t="s">
        <v>543</v>
      </c>
      <c r="D847" s="161"/>
      <c r="E847" s="162">
        <v>905</v>
      </c>
      <c r="F847" s="160"/>
      <c r="G847" s="160"/>
      <c r="H847" s="160"/>
      <c r="I847" s="160"/>
      <c r="J847" s="160"/>
      <c r="K847" s="160"/>
      <c r="L847" s="160"/>
      <c r="M847" s="160"/>
      <c r="N847" s="160"/>
      <c r="O847" s="160"/>
      <c r="P847" s="160"/>
      <c r="Q847" s="160"/>
      <c r="R847" s="160"/>
      <c r="S847" s="160"/>
      <c r="T847" s="160"/>
      <c r="U847" s="160"/>
      <c r="V847" s="160"/>
      <c r="W847" s="160"/>
      <c r="X847" s="160"/>
      <c r="Y847" s="151"/>
      <c r="Z847" s="151"/>
      <c r="AA847" s="151"/>
      <c r="AB847" s="151"/>
      <c r="AC847" s="151"/>
      <c r="AD847" s="151"/>
      <c r="AE847" s="151"/>
      <c r="AF847" s="151"/>
      <c r="AG847" s="151" t="s">
        <v>156</v>
      </c>
      <c r="AH847" s="151">
        <v>0</v>
      </c>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ht="22.5" outlineLevel="1" x14ac:dyDescent="0.2">
      <c r="A848" s="170">
        <v>82</v>
      </c>
      <c r="B848" s="171" t="s">
        <v>544</v>
      </c>
      <c r="C848" s="186" t="s">
        <v>545</v>
      </c>
      <c r="D848" s="172" t="s">
        <v>389</v>
      </c>
      <c r="E848" s="173">
        <v>18</v>
      </c>
      <c r="F848" s="174"/>
      <c r="G848" s="175">
        <f>ROUND(E848*F848,2)</f>
        <v>0</v>
      </c>
      <c r="H848" s="174"/>
      <c r="I848" s="175">
        <f>ROUND(E848*H848,2)</f>
        <v>0</v>
      </c>
      <c r="J848" s="174"/>
      <c r="K848" s="175">
        <f>ROUND(E848*J848,2)</f>
        <v>0</v>
      </c>
      <c r="L848" s="175">
        <v>21</v>
      </c>
      <c r="M848" s="175">
        <f>G848*(1+L848/100)</f>
        <v>0</v>
      </c>
      <c r="N848" s="175">
        <v>0.628</v>
      </c>
      <c r="O848" s="175">
        <f>ROUND(E848*N848,2)</f>
        <v>11.3</v>
      </c>
      <c r="P848" s="175">
        <v>0</v>
      </c>
      <c r="Q848" s="175">
        <f>ROUND(E848*P848,2)</f>
        <v>0</v>
      </c>
      <c r="R848" s="175"/>
      <c r="S848" s="175" t="s">
        <v>152</v>
      </c>
      <c r="T848" s="175" t="s">
        <v>152</v>
      </c>
      <c r="U848" s="175">
        <v>0.42399999999999999</v>
      </c>
      <c r="V848" s="175">
        <f>ROUND(E848*U848,2)</f>
        <v>7.63</v>
      </c>
      <c r="W848" s="176"/>
      <c r="X848" s="160" t="s">
        <v>153</v>
      </c>
      <c r="Y848" s="151"/>
      <c r="Z848" s="151"/>
      <c r="AA848" s="151"/>
      <c r="AB848" s="151"/>
      <c r="AC848" s="151"/>
      <c r="AD848" s="151"/>
      <c r="AE848" s="151"/>
      <c r="AF848" s="151"/>
      <c r="AG848" s="151" t="s">
        <v>154</v>
      </c>
      <c r="AH848" s="151"/>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87" t="s">
        <v>87</v>
      </c>
      <c r="D849" s="161"/>
      <c r="E849" s="162">
        <v>18</v>
      </c>
      <c r="F849" s="160"/>
      <c r="G849" s="160"/>
      <c r="H849" s="160"/>
      <c r="I849" s="160"/>
      <c r="J849" s="160"/>
      <c r="K849" s="160"/>
      <c r="L849" s="160"/>
      <c r="M849" s="160"/>
      <c r="N849" s="160"/>
      <c r="O849" s="160"/>
      <c r="P849" s="160"/>
      <c r="Q849" s="160"/>
      <c r="R849" s="160"/>
      <c r="S849" s="160"/>
      <c r="T849" s="160"/>
      <c r="U849" s="160"/>
      <c r="V849" s="160"/>
      <c r="W849" s="160"/>
      <c r="X849" s="160"/>
      <c r="Y849" s="151"/>
      <c r="Z849" s="151"/>
      <c r="AA849" s="151"/>
      <c r="AB849" s="151"/>
      <c r="AC849" s="151"/>
      <c r="AD849" s="151"/>
      <c r="AE849" s="151"/>
      <c r="AF849" s="151"/>
      <c r="AG849" s="151" t="s">
        <v>156</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70">
        <v>83</v>
      </c>
      <c r="B850" s="171" t="s">
        <v>546</v>
      </c>
      <c r="C850" s="186" t="s">
        <v>547</v>
      </c>
      <c r="D850" s="172" t="s">
        <v>173</v>
      </c>
      <c r="E850" s="173">
        <v>197.59200000000001</v>
      </c>
      <c r="F850" s="174"/>
      <c r="G850" s="175">
        <f>ROUND(E850*F850,2)</f>
        <v>0</v>
      </c>
      <c r="H850" s="174"/>
      <c r="I850" s="175">
        <f>ROUND(E850*H850,2)</f>
        <v>0</v>
      </c>
      <c r="J850" s="174"/>
      <c r="K850" s="175">
        <f>ROUND(E850*J850,2)</f>
        <v>0</v>
      </c>
      <c r="L850" s="175">
        <v>21</v>
      </c>
      <c r="M850" s="175">
        <f>G850*(1+L850/100)</f>
        <v>0</v>
      </c>
      <c r="N850" s="175">
        <v>2.5249999999999999</v>
      </c>
      <c r="O850" s="175">
        <f>ROUND(E850*N850,2)</f>
        <v>498.92</v>
      </c>
      <c r="P850" s="175">
        <v>0</v>
      </c>
      <c r="Q850" s="175">
        <f>ROUND(E850*P850,2)</f>
        <v>0</v>
      </c>
      <c r="R850" s="175"/>
      <c r="S850" s="175" t="s">
        <v>152</v>
      </c>
      <c r="T850" s="175" t="s">
        <v>152</v>
      </c>
      <c r="U850" s="175">
        <v>1.4419999999999999</v>
      </c>
      <c r="V850" s="175">
        <f>ROUND(E850*U850,2)</f>
        <v>284.93</v>
      </c>
      <c r="W850" s="176"/>
      <c r="X850" s="160" t="s">
        <v>153</v>
      </c>
      <c r="Y850" s="151"/>
      <c r="Z850" s="151"/>
      <c r="AA850" s="151"/>
      <c r="AB850" s="151"/>
      <c r="AC850" s="151"/>
      <c r="AD850" s="151"/>
      <c r="AE850" s="151"/>
      <c r="AF850" s="151"/>
      <c r="AG850" s="151" t="s">
        <v>154</v>
      </c>
      <c r="AH850" s="151"/>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outlineLevel="1" x14ac:dyDescent="0.2">
      <c r="A851" s="158"/>
      <c r="B851" s="159"/>
      <c r="C851" s="187" t="s">
        <v>548</v>
      </c>
      <c r="D851" s="161"/>
      <c r="E851" s="162">
        <v>197.59200000000001</v>
      </c>
      <c r="F851" s="160"/>
      <c r="G851" s="160"/>
      <c r="H851" s="160"/>
      <c r="I851" s="160"/>
      <c r="J851" s="160"/>
      <c r="K851" s="160"/>
      <c r="L851" s="160"/>
      <c r="M851" s="160"/>
      <c r="N851" s="160"/>
      <c r="O851" s="160"/>
      <c r="P851" s="160"/>
      <c r="Q851" s="160"/>
      <c r="R851" s="160"/>
      <c r="S851" s="160"/>
      <c r="T851" s="160"/>
      <c r="U851" s="160"/>
      <c r="V851" s="160"/>
      <c r="W851" s="160"/>
      <c r="X851" s="160"/>
      <c r="Y851" s="151"/>
      <c r="Z851" s="151"/>
      <c r="AA851" s="151"/>
      <c r="AB851" s="151"/>
      <c r="AC851" s="151"/>
      <c r="AD851" s="151"/>
      <c r="AE851" s="151"/>
      <c r="AF851" s="151"/>
      <c r="AG851" s="151" t="s">
        <v>156</v>
      </c>
      <c r="AH851" s="151">
        <v>0</v>
      </c>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70">
        <v>84</v>
      </c>
      <c r="B852" s="171" t="s">
        <v>549</v>
      </c>
      <c r="C852" s="186" t="s">
        <v>550</v>
      </c>
      <c r="D852" s="172" t="s">
        <v>420</v>
      </c>
      <c r="E852" s="173">
        <v>450</v>
      </c>
      <c r="F852" s="174"/>
      <c r="G852" s="175">
        <f>ROUND(E852*F852,2)</f>
        <v>0</v>
      </c>
      <c r="H852" s="174"/>
      <c r="I852" s="175">
        <f>ROUND(E852*H852,2)</f>
        <v>0</v>
      </c>
      <c r="J852" s="174"/>
      <c r="K852" s="175">
        <f>ROUND(E852*J852,2)</f>
        <v>0</v>
      </c>
      <c r="L852" s="175">
        <v>21</v>
      </c>
      <c r="M852" s="175">
        <f>G852*(1+L852/100)</f>
        <v>0</v>
      </c>
      <c r="N852" s="175">
        <v>0</v>
      </c>
      <c r="O852" s="175">
        <f>ROUND(E852*N852,2)</f>
        <v>0</v>
      </c>
      <c r="P852" s="175">
        <v>0</v>
      </c>
      <c r="Q852" s="175">
        <f>ROUND(E852*P852,2)</f>
        <v>0</v>
      </c>
      <c r="R852" s="175"/>
      <c r="S852" s="175" t="s">
        <v>152</v>
      </c>
      <c r="T852" s="175" t="s">
        <v>152</v>
      </c>
      <c r="U852" s="175">
        <v>0.12</v>
      </c>
      <c r="V852" s="175">
        <f>ROUND(E852*U852,2)</f>
        <v>54</v>
      </c>
      <c r="W852" s="176"/>
      <c r="X852" s="160" t="s">
        <v>153</v>
      </c>
      <c r="Y852" s="151"/>
      <c r="Z852" s="151"/>
      <c r="AA852" s="151"/>
      <c r="AB852" s="151"/>
      <c r="AC852" s="151"/>
      <c r="AD852" s="151"/>
      <c r="AE852" s="151"/>
      <c r="AF852" s="151"/>
      <c r="AG852" s="151" t="s">
        <v>154</v>
      </c>
      <c r="AH852" s="151"/>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outlineLevel="1" x14ac:dyDescent="0.2">
      <c r="A853" s="158"/>
      <c r="B853" s="159"/>
      <c r="C853" s="187" t="s">
        <v>551</v>
      </c>
      <c r="D853" s="161"/>
      <c r="E853" s="162">
        <v>450</v>
      </c>
      <c r="F853" s="160"/>
      <c r="G853" s="160"/>
      <c r="H853" s="160"/>
      <c r="I853" s="160"/>
      <c r="J853" s="160"/>
      <c r="K853" s="160"/>
      <c r="L853" s="160"/>
      <c r="M853" s="160"/>
      <c r="N853" s="160"/>
      <c r="O853" s="160"/>
      <c r="P853" s="160"/>
      <c r="Q853" s="160"/>
      <c r="R853" s="160"/>
      <c r="S853" s="160"/>
      <c r="T853" s="160"/>
      <c r="U853" s="160"/>
      <c r="V853" s="160"/>
      <c r="W853" s="160"/>
      <c r="X853" s="160"/>
      <c r="Y853" s="151"/>
      <c r="Z853" s="151"/>
      <c r="AA853" s="151"/>
      <c r="AB853" s="151"/>
      <c r="AC853" s="151"/>
      <c r="AD853" s="151"/>
      <c r="AE853" s="151"/>
      <c r="AF853" s="151"/>
      <c r="AG853" s="151" t="s">
        <v>156</v>
      </c>
      <c r="AH853" s="151">
        <v>0</v>
      </c>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70">
        <v>85</v>
      </c>
      <c r="B854" s="171" t="s">
        <v>552</v>
      </c>
      <c r="C854" s="186" t="s">
        <v>553</v>
      </c>
      <c r="D854" s="172" t="s">
        <v>420</v>
      </c>
      <c r="E854" s="173">
        <v>541</v>
      </c>
      <c r="F854" s="174"/>
      <c r="G854" s="175">
        <f>ROUND(E854*F854,2)</f>
        <v>0</v>
      </c>
      <c r="H854" s="174"/>
      <c r="I854" s="175">
        <f>ROUND(E854*H854,2)</f>
        <v>0</v>
      </c>
      <c r="J854" s="174"/>
      <c r="K854" s="175">
        <f>ROUND(E854*J854,2)</f>
        <v>0</v>
      </c>
      <c r="L854" s="175">
        <v>21</v>
      </c>
      <c r="M854" s="175">
        <f>G854*(1+L854/100)</f>
        <v>0</v>
      </c>
      <c r="N854" s="175">
        <v>0</v>
      </c>
      <c r="O854" s="175">
        <f>ROUND(E854*N854,2)</f>
        <v>0</v>
      </c>
      <c r="P854" s="175">
        <v>0</v>
      </c>
      <c r="Q854" s="175">
        <f>ROUND(E854*P854,2)</f>
        <v>0</v>
      </c>
      <c r="R854" s="175"/>
      <c r="S854" s="175" t="s">
        <v>152</v>
      </c>
      <c r="T854" s="175" t="s">
        <v>152</v>
      </c>
      <c r="U854" s="175">
        <v>5.5E-2</v>
      </c>
      <c r="V854" s="175">
        <f>ROUND(E854*U854,2)</f>
        <v>29.76</v>
      </c>
      <c r="W854" s="176"/>
      <c r="X854" s="160" t="s">
        <v>153</v>
      </c>
      <c r="Y854" s="151"/>
      <c r="Z854" s="151"/>
      <c r="AA854" s="151"/>
      <c r="AB854" s="151"/>
      <c r="AC854" s="151"/>
      <c r="AD854" s="151"/>
      <c r="AE854" s="151"/>
      <c r="AF854" s="151"/>
      <c r="AG854" s="151" t="s">
        <v>154</v>
      </c>
      <c r="AH854" s="151"/>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87" t="s">
        <v>554</v>
      </c>
      <c r="D855" s="161"/>
      <c r="E855" s="162">
        <v>450</v>
      </c>
      <c r="F855" s="160"/>
      <c r="G855" s="160"/>
      <c r="H855" s="160"/>
      <c r="I855" s="160"/>
      <c r="J855" s="160"/>
      <c r="K855" s="160"/>
      <c r="L855" s="160"/>
      <c r="M855" s="160"/>
      <c r="N855" s="160"/>
      <c r="O855" s="160"/>
      <c r="P855" s="160"/>
      <c r="Q855" s="160"/>
      <c r="R855" s="160"/>
      <c r="S855" s="160"/>
      <c r="T855" s="160"/>
      <c r="U855" s="160"/>
      <c r="V855" s="160"/>
      <c r="W855" s="160"/>
      <c r="X855" s="160"/>
      <c r="Y855" s="151"/>
      <c r="Z855" s="151"/>
      <c r="AA855" s="151"/>
      <c r="AB855" s="151"/>
      <c r="AC855" s="151"/>
      <c r="AD855" s="151"/>
      <c r="AE855" s="151"/>
      <c r="AF855" s="151"/>
      <c r="AG855" s="151" t="s">
        <v>156</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187" t="s">
        <v>160</v>
      </c>
      <c r="D856" s="161"/>
      <c r="E856" s="162"/>
      <c r="F856" s="160"/>
      <c r="G856" s="160"/>
      <c r="H856" s="160"/>
      <c r="I856" s="160"/>
      <c r="J856" s="160"/>
      <c r="K856" s="160"/>
      <c r="L856" s="160"/>
      <c r="M856" s="160"/>
      <c r="N856" s="160"/>
      <c r="O856" s="160"/>
      <c r="P856" s="160"/>
      <c r="Q856" s="160"/>
      <c r="R856" s="160"/>
      <c r="S856" s="160"/>
      <c r="T856" s="160"/>
      <c r="U856" s="160"/>
      <c r="V856" s="160"/>
      <c r="W856" s="160"/>
      <c r="X856" s="160"/>
      <c r="Y856" s="151"/>
      <c r="Z856" s="151"/>
      <c r="AA856" s="151"/>
      <c r="AB856" s="151"/>
      <c r="AC856" s="151"/>
      <c r="AD856" s="151"/>
      <c r="AE856" s="151"/>
      <c r="AF856" s="151"/>
      <c r="AG856" s="151" t="s">
        <v>156</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87" t="s">
        <v>555</v>
      </c>
      <c r="D857" s="161"/>
      <c r="E857" s="162">
        <v>91</v>
      </c>
      <c r="F857" s="160"/>
      <c r="G857" s="160"/>
      <c r="H857" s="160"/>
      <c r="I857" s="160"/>
      <c r="J857" s="160"/>
      <c r="K857" s="160"/>
      <c r="L857" s="160"/>
      <c r="M857" s="160"/>
      <c r="N857" s="160"/>
      <c r="O857" s="160"/>
      <c r="P857" s="160"/>
      <c r="Q857" s="160"/>
      <c r="R857" s="160"/>
      <c r="S857" s="160"/>
      <c r="T857" s="160"/>
      <c r="U857" s="160"/>
      <c r="V857" s="160"/>
      <c r="W857" s="160"/>
      <c r="X857" s="160"/>
      <c r="Y857" s="151"/>
      <c r="Z857" s="151"/>
      <c r="AA857" s="151"/>
      <c r="AB857" s="151"/>
      <c r="AC857" s="151"/>
      <c r="AD857" s="151"/>
      <c r="AE857" s="151"/>
      <c r="AF857" s="151"/>
      <c r="AG857" s="151" t="s">
        <v>156</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ht="33.75" outlineLevel="1" x14ac:dyDescent="0.2">
      <c r="A858" s="170">
        <v>86</v>
      </c>
      <c r="B858" s="171" t="s">
        <v>556</v>
      </c>
      <c r="C858" s="186" t="s">
        <v>557</v>
      </c>
      <c r="D858" s="172" t="s">
        <v>558</v>
      </c>
      <c r="E858" s="173">
        <v>1</v>
      </c>
      <c r="F858" s="174"/>
      <c r="G858" s="175">
        <f>ROUND(E858*F858,2)</f>
        <v>0</v>
      </c>
      <c r="H858" s="174"/>
      <c r="I858" s="175">
        <f>ROUND(E858*H858,2)</f>
        <v>0</v>
      </c>
      <c r="J858" s="174"/>
      <c r="K858" s="175">
        <f>ROUND(E858*J858,2)</f>
        <v>0</v>
      </c>
      <c r="L858" s="175">
        <v>21</v>
      </c>
      <c r="M858" s="175">
        <f>G858*(1+L858/100)</f>
        <v>0</v>
      </c>
      <c r="N858" s="175">
        <v>1</v>
      </c>
      <c r="O858" s="175">
        <f>ROUND(E858*N858,2)</f>
        <v>1</v>
      </c>
      <c r="P858" s="175">
        <v>0</v>
      </c>
      <c r="Q858" s="175">
        <f>ROUND(E858*P858,2)</f>
        <v>0</v>
      </c>
      <c r="R858" s="175"/>
      <c r="S858" s="175" t="s">
        <v>390</v>
      </c>
      <c r="T858" s="175" t="s">
        <v>391</v>
      </c>
      <c r="U858" s="175">
        <v>0</v>
      </c>
      <c r="V858" s="175">
        <f>ROUND(E858*U858,2)</f>
        <v>0</v>
      </c>
      <c r="W858" s="176"/>
      <c r="X858" s="160" t="s">
        <v>153</v>
      </c>
      <c r="Y858" s="151"/>
      <c r="Z858" s="151"/>
      <c r="AA858" s="151"/>
      <c r="AB858" s="151"/>
      <c r="AC858" s="151"/>
      <c r="AD858" s="151"/>
      <c r="AE858" s="151"/>
      <c r="AF858" s="151"/>
      <c r="AG858" s="151" t="s">
        <v>154</v>
      </c>
      <c r="AH858" s="151"/>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87" t="s">
        <v>85</v>
      </c>
      <c r="D859" s="161"/>
      <c r="E859" s="162">
        <v>1</v>
      </c>
      <c r="F859" s="160"/>
      <c r="G859" s="160"/>
      <c r="H859" s="160"/>
      <c r="I859" s="160"/>
      <c r="J859" s="160"/>
      <c r="K859" s="160"/>
      <c r="L859" s="160"/>
      <c r="M859" s="160"/>
      <c r="N859" s="160"/>
      <c r="O859" s="160"/>
      <c r="P859" s="160"/>
      <c r="Q859" s="160"/>
      <c r="R859" s="160"/>
      <c r="S859" s="160"/>
      <c r="T859" s="160"/>
      <c r="U859" s="160"/>
      <c r="V859" s="160"/>
      <c r="W859" s="160"/>
      <c r="X859" s="160"/>
      <c r="Y859" s="151"/>
      <c r="Z859" s="151"/>
      <c r="AA859" s="151"/>
      <c r="AB859" s="151"/>
      <c r="AC859" s="151"/>
      <c r="AD859" s="151"/>
      <c r="AE859" s="151"/>
      <c r="AF859" s="151"/>
      <c r="AG859" s="151" t="s">
        <v>156</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ht="33.75" outlineLevel="1" x14ac:dyDescent="0.2">
      <c r="A860" s="170">
        <v>87</v>
      </c>
      <c r="B860" s="171" t="s">
        <v>559</v>
      </c>
      <c r="C860" s="186" t="s">
        <v>560</v>
      </c>
      <c r="D860" s="172" t="s">
        <v>389</v>
      </c>
      <c r="E860" s="173">
        <v>21</v>
      </c>
      <c r="F860" s="174"/>
      <c r="G860" s="175">
        <f>ROUND(E860*F860,2)</f>
        <v>0</v>
      </c>
      <c r="H860" s="174"/>
      <c r="I860" s="175">
        <f>ROUND(E860*H860,2)</f>
        <v>0</v>
      </c>
      <c r="J860" s="174"/>
      <c r="K860" s="175">
        <f>ROUND(E860*J860,2)</f>
        <v>0</v>
      </c>
      <c r="L860" s="175">
        <v>21</v>
      </c>
      <c r="M860" s="175">
        <f>G860*(1+L860/100)</f>
        <v>0</v>
      </c>
      <c r="N860" s="175">
        <v>0.1</v>
      </c>
      <c r="O860" s="175">
        <f>ROUND(E860*N860,2)</f>
        <v>2.1</v>
      </c>
      <c r="P860" s="175">
        <v>0</v>
      </c>
      <c r="Q860" s="175">
        <f>ROUND(E860*P860,2)</f>
        <v>0</v>
      </c>
      <c r="R860" s="175"/>
      <c r="S860" s="175" t="s">
        <v>390</v>
      </c>
      <c r="T860" s="175" t="s">
        <v>391</v>
      </c>
      <c r="U860" s="175">
        <v>0</v>
      </c>
      <c r="V860" s="175">
        <f>ROUND(E860*U860,2)</f>
        <v>0</v>
      </c>
      <c r="W860" s="176"/>
      <c r="X860" s="160" t="s">
        <v>153</v>
      </c>
      <c r="Y860" s="151"/>
      <c r="Z860" s="151"/>
      <c r="AA860" s="151"/>
      <c r="AB860" s="151"/>
      <c r="AC860" s="151"/>
      <c r="AD860" s="151"/>
      <c r="AE860" s="151"/>
      <c r="AF860" s="151"/>
      <c r="AG860" s="151" t="s">
        <v>154</v>
      </c>
      <c r="AH860" s="151"/>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58"/>
      <c r="B861" s="159"/>
      <c r="C861" s="187" t="s">
        <v>561</v>
      </c>
      <c r="D861" s="161"/>
      <c r="E861" s="162">
        <v>21</v>
      </c>
      <c r="F861" s="160"/>
      <c r="G861" s="160"/>
      <c r="H861" s="160"/>
      <c r="I861" s="160"/>
      <c r="J861" s="160"/>
      <c r="K861" s="160"/>
      <c r="L861" s="160"/>
      <c r="M861" s="160"/>
      <c r="N861" s="160"/>
      <c r="O861" s="160"/>
      <c r="P861" s="160"/>
      <c r="Q861" s="160"/>
      <c r="R861" s="160"/>
      <c r="S861" s="160"/>
      <c r="T861" s="160"/>
      <c r="U861" s="160"/>
      <c r="V861" s="160"/>
      <c r="W861" s="160"/>
      <c r="X861" s="160"/>
      <c r="Y861" s="151"/>
      <c r="Z861" s="151"/>
      <c r="AA861" s="151"/>
      <c r="AB861" s="151"/>
      <c r="AC861" s="151"/>
      <c r="AD861" s="151"/>
      <c r="AE861" s="151"/>
      <c r="AF861" s="151"/>
      <c r="AG861" s="151" t="s">
        <v>156</v>
      </c>
      <c r="AH861" s="151">
        <v>0</v>
      </c>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x14ac:dyDescent="0.2">
      <c r="A862" s="164" t="s">
        <v>146</v>
      </c>
      <c r="B862" s="165" t="s">
        <v>100</v>
      </c>
      <c r="C862" s="185" t="s">
        <v>101</v>
      </c>
      <c r="D862" s="166"/>
      <c r="E862" s="167"/>
      <c r="F862" s="168"/>
      <c r="G862" s="168">
        <f>SUMIF(AG863:AG868,"&lt;&gt;NOR",G863:G868)</f>
        <v>0</v>
      </c>
      <c r="H862" s="168"/>
      <c r="I862" s="168">
        <f>SUM(I863:I868)</f>
        <v>0</v>
      </c>
      <c r="J862" s="168"/>
      <c r="K862" s="168">
        <f>SUM(K863:K868)</f>
        <v>0</v>
      </c>
      <c r="L862" s="168"/>
      <c r="M862" s="168">
        <f>SUM(M863:M868)</f>
        <v>0</v>
      </c>
      <c r="N862" s="168"/>
      <c r="O862" s="168">
        <f>SUM(O863:O868)</f>
        <v>3.1799999999999997</v>
      </c>
      <c r="P862" s="168"/>
      <c r="Q862" s="168">
        <f>SUM(Q863:Q868)</f>
        <v>0</v>
      </c>
      <c r="R862" s="168"/>
      <c r="S862" s="168"/>
      <c r="T862" s="168"/>
      <c r="U862" s="168"/>
      <c r="V862" s="168">
        <f>SUM(V863:V868)</f>
        <v>15.45</v>
      </c>
      <c r="W862" s="169"/>
      <c r="X862" s="163"/>
      <c r="AG862" t="s">
        <v>147</v>
      </c>
    </row>
    <row r="863" spans="1:60" ht="22.5" outlineLevel="1" x14ac:dyDescent="0.2">
      <c r="A863" s="170">
        <v>88</v>
      </c>
      <c r="B863" s="171" t="s">
        <v>562</v>
      </c>
      <c r="C863" s="186" t="s">
        <v>563</v>
      </c>
      <c r="D863" s="172" t="s">
        <v>389</v>
      </c>
      <c r="E863" s="173">
        <v>6</v>
      </c>
      <c r="F863" s="174"/>
      <c r="G863" s="175">
        <f>ROUND(E863*F863,2)</f>
        <v>0</v>
      </c>
      <c r="H863" s="174"/>
      <c r="I863" s="175">
        <f>ROUND(E863*H863,2)</f>
        <v>0</v>
      </c>
      <c r="J863" s="174"/>
      <c r="K863" s="175">
        <f>ROUND(E863*J863,2)</f>
        <v>0</v>
      </c>
      <c r="L863" s="175">
        <v>21</v>
      </c>
      <c r="M863" s="175">
        <f>G863*(1+L863/100)</f>
        <v>0</v>
      </c>
      <c r="N863" s="175">
        <v>0.4</v>
      </c>
      <c r="O863" s="175">
        <f>ROUND(E863*N863,2)</f>
        <v>2.4</v>
      </c>
      <c r="P863" s="175">
        <v>0</v>
      </c>
      <c r="Q863" s="175">
        <f>ROUND(E863*P863,2)</f>
        <v>0</v>
      </c>
      <c r="R863" s="175"/>
      <c r="S863" s="175" t="s">
        <v>152</v>
      </c>
      <c r="T863" s="175" t="s">
        <v>152</v>
      </c>
      <c r="U863" s="175">
        <v>2.5750000000000002</v>
      </c>
      <c r="V863" s="175">
        <f>ROUND(E863*U863,2)</f>
        <v>15.45</v>
      </c>
      <c r="W863" s="176"/>
      <c r="X863" s="160" t="s">
        <v>153</v>
      </c>
      <c r="Y863" s="151"/>
      <c r="Z863" s="151"/>
      <c r="AA863" s="151"/>
      <c r="AB863" s="151"/>
      <c r="AC863" s="151"/>
      <c r="AD863" s="151"/>
      <c r="AE863" s="151"/>
      <c r="AF863" s="151"/>
      <c r="AG863" s="151" t="s">
        <v>154</v>
      </c>
      <c r="AH863" s="151"/>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87" t="s">
        <v>564</v>
      </c>
      <c r="D864" s="161"/>
      <c r="E864" s="162">
        <v>6</v>
      </c>
      <c r="F864" s="160"/>
      <c r="G864" s="160"/>
      <c r="H864" s="160"/>
      <c r="I864" s="160"/>
      <c r="J864" s="160"/>
      <c r="K864" s="160"/>
      <c r="L864" s="160"/>
      <c r="M864" s="160"/>
      <c r="N864" s="160"/>
      <c r="O864" s="160"/>
      <c r="P864" s="160"/>
      <c r="Q864" s="160"/>
      <c r="R864" s="160"/>
      <c r="S864" s="160"/>
      <c r="T864" s="160"/>
      <c r="U864" s="160"/>
      <c r="V864" s="160"/>
      <c r="W864" s="160"/>
      <c r="X864" s="160"/>
      <c r="Y864" s="151"/>
      <c r="Z864" s="151"/>
      <c r="AA864" s="151"/>
      <c r="AB864" s="151"/>
      <c r="AC864" s="151"/>
      <c r="AD864" s="151"/>
      <c r="AE864" s="151"/>
      <c r="AF864" s="151"/>
      <c r="AG864" s="151" t="s">
        <v>156</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70">
        <v>89</v>
      </c>
      <c r="B865" s="171" t="s">
        <v>565</v>
      </c>
      <c r="C865" s="186" t="s">
        <v>566</v>
      </c>
      <c r="D865" s="172" t="s">
        <v>389</v>
      </c>
      <c r="E865" s="173">
        <v>5</v>
      </c>
      <c r="F865" s="174"/>
      <c r="G865" s="175">
        <f>ROUND(E865*F865,2)</f>
        <v>0</v>
      </c>
      <c r="H865" s="174"/>
      <c r="I865" s="175">
        <f>ROUND(E865*H865,2)</f>
        <v>0</v>
      </c>
      <c r="J865" s="174"/>
      <c r="K865" s="175">
        <f>ROUND(E865*J865,2)</f>
        <v>0</v>
      </c>
      <c r="L865" s="175">
        <v>21</v>
      </c>
      <c r="M865" s="175">
        <f>G865*(1+L865/100)</f>
        <v>0</v>
      </c>
      <c r="N865" s="175">
        <v>0.03</v>
      </c>
      <c r="O865" s="175">
        <f>ROUND(E865*N865,2)</f>
        <v>0.15</v>
      </c>
      <c r="P865" s="175">
        <v>0</v>
      </c>
      <c r="Q865" s="175">
        <f>ROUND(E865*P865,2)</f>
        <v>0</v>
      </c>
      <c r="R865" s="175"/>
      <c r="S865" s="175" t="s">
        <v>390</v>
      </c>
      <c r="T865" s="175" t="s">
        <v>391</v>
      </c>
      <c r="U865" s="175">
        <v>0</v>
      </c>
      <c r="V865" s="175">
        <f>ROUND(E865*U865,2)</f>
        <v>0</v>
      </c>
      <c r="W865" s="176"/>
      <c r="X865" s="160" t="s">
        <v>153</v>
      </c>
      <c r="Y865" s="151"/>
      <c r="Z865" s="151"/>
      <c r="AA865" s="151"/>
      <c r="AB865" s="151"/>
      <c r="AC865" s="151"/>
      <c r="AD865" s="151"/>
      <c r="AE865" s="151"/>
      <c r="AF865" s="151"/>
      <c r="AG865" s="151" t="s">
        <v>154</v>
      </c>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87" t="s">
        <v>567</v>
      </c>
      <c r="D866" s="161"/>
      <c r="E866" s="162">
        <v>5</v>
      </c>
      <c r="F866" s="160"/>
      <c r="G866" s="160"/>
      <c r="H866" s="160"/>
      <c r="I866" s="160"/>
      <c r="J866" s="160"/>
      <c r="K866" s="160"/>
      <c r="L866" s="160"/>
      <c r="M866" s="160"/>
      <c r="N866" s="160"/>
      <c r="O866" s="160"/>
      <c r="P866" s="160"/>
      <c r="Q866" s="160"/>
      <c r="R866" s="160"/>
      <c r="S866" s="160"/>
      <c r="T866" s="160"/>
      <c r="U866" s="160"/>
      <c r="V866" s="160"/>
      <c r="W866" s="160"/>
      <c r="X866" s="160"/>
      <c r="Y866" s="151"/>
      <c r="Z866" s="151"/>
      <c r="AA866" s="151"/>
      <c r="AB866" s="151"/>
      <c r="AC866" s="151"/>
      <c r="AD866" s="151"/>
      <c r="AE866" s="151"/>
      <c r="AF866" s="151"/>
      <c r="AG866" s="151" t="s">
        <v>156</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70">
        <v>90</v>
      </c>
      <c r="B867" s="171" t="s">
        <v>568</v>
      </c>
      <c r="C867" s="186" t="s">
        <v>569</v>
      </c>
      <c r="D867" s="172" t="s">
        <v>389</v>
      </c>
      <c r="E867" s="173">
        <v>6</v>
      </c>
      <c r="F867" s="174"/>
      <c r="G867" s="175">
        <f>ROUND(E867*F867,2)</f>
        <v>0</v>
      </c>
      <c r="H867" s="174"/>
      <c r="I867" s="175">
        <f>ROUND(E867*H867,2)</f>
        <v>0</v>
      </c>
      <c r="J867" s="174"/>
      <c r="K867" s="175">
        <f>ROUND(E867*J867,2)</f>
        <v>0</v>
      </c>
      <c r="L867" s="175">
        <v>21</v>
      </c>
      <c r="M867" s="175">
        <f>G867*(1+L867/100)</f>
        <v>0</v>
      </c>
      <c r="N867" s="175">
        <v>0.105</v>
      </c>
      <c r="O867" s="175">
        <f>ROUND(E867*N867,2)</f>
        <v>0.63</v>
      </c>
      <c r="P867" s="175">
        <v>0</v>
      </c>
      <c r="Q867" s="175">
        <f>ROUND(E867*P867,2)</f>
        <v>0</v>
      </c>
      <c r="R867" s="175" t="s">
        <v>403</v>
      </c>
      <c r="S867" s="175" t="s">
        <v>152</v>
      </c>
      <c r="T867" s="175" t="s">
        <v>152</v>
      </c>
      <c r="U867" s="175">
        <v>0</v>
      </c>
      <c r="V867" s="175">
        <f>ROUND(E867*U867,2)</f>
        <v>0</v>
      </c>
      <c r="W867" s="176"/>
      <c r="X867" s="160" t="s">
        <v>404</v>
      </c>
      <c r="Y867" s="151"/>
      <c r="Z867" s="151"/>
      <c r="AA867" s="151"/>
      <c r="AB867" s="151"/>
      <c r="AC867" s="151"/>
      <c r="AD867" s="151"/>
      <c r="AE867" s="151"/>
      <c r="AF867" s="151"/>
      <c r="AG867" s="151" t="s">
        <v>405</v>
      </c>
      <c r="AH867" s="151"/>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outlineLevel="1" x14ac:dyDescent="0.2">
      <c r="A868" s="158"/>
      <c r="B868" s="159"/>
      <c r="C868" s="187" t="s">
        <v>564</v>
      </c>
      <c r="D868" s="161"/>
      <c r="E868" s="162">
        <v>6</v>
      </c>
      <c r="F868" s="160"/>
      <c r="G868" s="160"/>
      <c r="H868" s="160"/>
      <c r="I868" s="160"/>
      <c r="J868" s="160"/>
      <c r="K868" s="160"/>
      <c r="L868" s="160"/>
      <c r="M868" s="160"/>
      <c r="N868" s="160"/>
      <c r="O868" s="160"/>
      <c r="P868" s="160"/>
      <c r="Q868" s="160"/>
      <c r="R868" s="160"/>
      <c r="S868" s="160"/>
      <c r="T868" s="160"/>
      <c r="U868" s="160"/>
      <c r="V868" s="160"/>
      <c r="W868" s="160"/>
      <c r="X868" s="160"/>
      <c r="Y868" s="151"/>
      <c r="Z868" s="151"/>
      <c r="AA868" s="151"/>
      <c r="AB868" s="151"/>
      <c r="AC868" s="151"/>
      <c r="AD868" s="151"/>
      <c r="AE868" s="151"/>
      <c r="AF868" s="151"/>
      <c r="AG868" s="151" t="s">
        <v>156</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x14ac:dyDescent="0.2">
      <c r="A869" s="164" t="s">
        <v>146</v>
      </c>
      <c r="B869" s="165" t="s">
        <v>102</v>
      </c>
      <c r="C869" s="185" t="s">
        <v>103</v>
      </c>
      <c r="D869" s="166"/>
      <c r="E869" s="167"/>
      <c r="F869" s="168"/>
      <c r="G869" s="168">
        <f>SUMIF(AG870:AG871,"&lt;&gt;NOR",G870:G871)</f>
        <v>0</v>
      </c>
      <c r="H869" s="168"/>
      <c r="I869" s="168">
        <f>SUM(I870:I871)</f>
        <v>0</v>
      </c>
      <c r="J869" s="168"/>
      <c r="K869" s="168">
        <f>SUM(K870:K871)</f>
        <v>0</v>
      </c>
      <c r="L869" s="168"/>
      <c r="M869" s="168">
        <f>SUM(M870:M871)</f>
        <v>0</v>
      </c>
      <c r="N869" s="168"/>
      <c r="O869" s="168">
        <f>SUM(O870:O871)</f>
        <v>0</v>
      </c>
      <c r="P869" s="168"/>
      <c r="Q869" s="168">
        <f>SUM(Q870:Q871)</f>
        <v>0.25</v>
      </c>
      <c r="R869" s="168"/>
      <c r="S869" s="168"/>
      <c r="T869" s="168"/>
      <c r="U869" s="168"/>
      <c r="V869" s="168">
        <f>SUM(V870:V871)</f>
        <v>1.25</v>
      </c>
      <c r="W869" s="169"/>
      <c r="X869" s="163"/>
      <c r="AG869" t="s">
        <v>147</v>
      </c>
    </row>
    <row r="870" spans="1:60" outlineLevel="1" x14ac:dyDescent="0.2">
      <c r="A870" s="170">
        <v>91</v>
      </c>
      <c r="B870" s="171" t="s">
        <v>570</v>
      </c>
      <c r="C870" s="186" t="s">
        <v>571</v>
      </c>
      <c r="D870" s="172" t="s">
        <v>389</v>
      </c>
      <c r="E870" s="173">
        <v>5</v>
      </c>
      <c r="F870" s="174"/>
      <c r="G870" s="175">
        <f>ROUND(E870*F870,2)</f>
        <v>0</v>
      </c>
      <c r="H870" s="174"/>
      <c r="I870" s="175">
        <f>ROUND(E870*H870,2)</f>
        <v>0</v>
      </c>
      <c r="J870" s="174"/>
      <c r="K870" s="175">
        <f>ROUND(E870*J870,2)</f>
        <v>0</v>
      </c>
      <c r="L870" s="175">
        <v>21</v>
      </c>
      <c r="M870" s="175">
        <f>G870*(1+L870/100)</f>
        <v>0</v>
      </c>
      <c r="N870" s="175">
        <v>0</v>
      </c>
      <c r="O870" s="175">
        <f>ROUND(E870*N870,2)</f>
        <v>0</v>
      </c>
      <c r="P870" s="175">
        <v>0.05</v>
      </c>
      <c r="Q870" s="175">
        <f>ROUND(E870*P870,2)</f>
        <v>0.25</v>
      </c>
      <c r="R870" s="175"/>
      <c r="S870" s="175" t="s">
        <v>152</v>
      </c>
      <c r="T870" s="175" t="s">
        <v>152</v>
      </c>
      <c r="U870" s="175">
        <v>0.25</v>
      </c>
      <c r="V870" s="175">
        <f>ROUND(E870*U870,2)</f>
        <v>1.25</v>
      </c>
      <c r="W870" s="176"/>
      <c r="X870" s="160" t="s">
        <v>153</v>
      </c>
      <c r="Y870" s="151"/>
      <c r="Z870" s="151"/>
      <c r="AA870" s="151"/>
      <c r="AB870" s="151"/>
      <c r="AC870" s="151"/>
      <c r="AD870" s="151"/>
      <c r="AE870" s="151"/>
      <c r="AF870" s="151"/>
      <c r="AG870" s="151" t="s">
        <v>154</v>
      </c>
      <c r="AH870" s="151"/>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58"/>
      <c r="B871" s="159"/>
      <c r="C871" s="187" t="s">
        <v>95</v>
      </c>
      <c r="D871" s="161"/>
      <c r="E871" s="162">
        <v>5</v>
      </c>
      <c r="F871" s="160"/>
      <c r="G871" s="160"/>
      <c r="H871" s="160"/>
      <c r="I871" s="160"/>
      <c r="J871" s="160"/>
      <c r="K871" s="160"/>
      <c r="L871" s="160"/>
      <c r="M871" s="160"/>
      <c r="N871" s="160"/>
      <c r="O871" s="160"/>
      <c r="P871" s="160"/>
      <c r="Q871" s="160"/>
      <c r="R871" s="160"/>
      <c r="S871" s="160"/>
      <c r="T871" s="160"/>
      <c r="U871" s="160"/>
      <c r="V871" s="160"/>
      <c r="W871" s="160"/>
      <c r="X871" s="160"/>
      <c r="Y871" s="151"/>
      <c r="Z871" s="151"/>
      <c r="AA871" s="151"/>
      <c r="AB871" s="151"/>
      <c r="AC871" s="151"/>
      <c r="AD871" s="151"/>
      <c r="AE871" s="151"/>
      <c r="AF871" s="151"/>
      <c r="AG871" s="151" t="s">
        <v>156</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x14ac:dyDescent="0.2">
      <c r="A872" s="164" t="s">
        <v>146</v>
      </c>
      <c r="B872" s="165" t="s">
        <v>104</v>
      </c>
      <c r="C872" s="185" t="s">
        <v>105</v>
      </c>
      <c r="D872" s="166"/>
      <c r="E872" s="167"/>
      <c r="F872" s="168"/>
      <c r="G872" s="168">
        <f>SUMIF(AG873:AG873,"&lt;&gt;NOR",G873:G873)</f>
        <v>0</v>
      </c>
      <c r="H872" s="168"/>
      <c r="I872" s="168">
        <f>SUM(I873:I873)</f>
        <v>0</v>
      </c>
      <c r="J872" s="168"/>
      <c r="K872" s="168">
        <f>SUM(K873:K873)</f>
        <v>0</v>
      </c>
      <c r="L872" s="168"/>
      <c r="M872" s="168">
        <f>SUM(M873:M873)</f>
        <v>0</v>
      </c>
      <c r="N872" s="168"/>
      <c r="O872" s="168">
        <f>SUM(O873:O873)</f>
        <v>0</v>
      </c>
      <c r="P872" s="168"/>
      <c r="Q872" s="168">
        <f>SUM(Q873:Q873)</f>
        <v>0</v>
      </c>
      <c r="R872" s="168"/>
      <c r="S872" s="168"/>
      <c r="T872" s="168"/>
      <c r="U872" s="168"/>
      <c r="V872" s="168">
        <f>SUM(V873:V873)</f>
        <v>212.47</v>
      </c>
      <c r="W872" s="169"/>
      <c r="X872" s="163"/>
      <c r="AG872" t="s">
        <v>147</v>
      </c>
    </row>
    <row r="873" spans="1:60" outlineLevel="1" x14ac:dyDescent="0.2">
      <c r="A873" s="177">
        <v>92</v>
      </c>
      <c r="B873" s="178" t="s">
        <v>572</v>
      </c>
      <c r="C873" s="188" t="s">
        <v>573</v>
      </c>
      <c r="D873" s="179" t="s">
        <v>398</v>
      </c>
      <c r="E873" s="180">
        <v>13279.493549999999</v>
      </c>
      <c r="F873" s="181"/>
      <c r="G873" s="182">
        <f>ROUND(E873*F873,2)</f>
        <v>0</v>
      </c>
      <c r="H873" s="181"/>
      <c r="I873" s="182">
        <f>ROUND(E873*H873,2)</f>
        <v>0</v>
      </c>
      <c r="J873" s="181"/>
      <c r="K873" s="182">
        <f>ROUND(E873*J873,2)</f>
        <v>0</v>
      </c>
      <c r="L873" s="182">
        <v>21</v>
      </c>
      <c r="M873" s="182">
        <f>G873*(1+L873/100)</f>
        <v>0</v>
      </c>
      <c r="N873" s="182">
        <v>0</v>
      </c>
      <c r="O873" s="182">
        <f>ROUND(E873*N873,2)</f>
        <v>0</v>
      </c>
      <c r="P873" s="182">
        <v>0</v>
      </c>
      <c r="Q873" s="182">
        <f>ROUND(E873*P873,2)</f>
        <v>0</v>
      </c>
      <c r="R873" s="182"/>
      <c r="S873" s="182" t="s">
        <v>152</v>
      </c>
      <c r="T873" s="182" t="s">
        <v>152</v>
      </c>
      <c r="U873" s="182">
        <v>1.6E-2</v>
      </c>
      <c r="V873" s="182">
        <f>ROUND(E873*U873,2)</f>
        <v>212.47</v>
      </c>
      <c r="W873" s="183"/>
      <c r="X873" s="160" t="s">
        <v>574</v>
      </c>
      <c r="Y873" s="151"/>
      <c r="Z873" s="151"/>
      <c r="AA873" s="151"/>
      <c r="AB873" s="151"/>
      <c r="AC873" s="151"/>
      <c r="AD873" s="151"/>
      <c r="AE873" s="151"/>
      <c r="AF873" s="151"/>
      <c r="AG873" s="151" t="s">
        <v>575</v>
      </c>
      <c r="AH873" s="151"/>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x14ac:dyDescent="0.2">
      <c r="A874" s="164" t="s">
        <v>146</v>
      </c>
      <c r="B874" s="165" t="s">
        <v>106</v>
      </c>
      <c r="C874" s="185" t="s">
        <v>107</v>
      </c>
      <c r="D874" s="166"/>
      <c r="E874" s="167"/>
      <c r="F874" s="168"/>
      <c r="G874" s="168">
        <f>SUMIF(AG875:AG887,"&lt;&gt;NOR",G875:G887)</f>
        <v>0</v>
      </c>
      <c r="H874" s="168"/>
      <c r="I874" s="168">
        <f>SUM(I875:I887)</f>
        <v>0</v>
      </c>
      <c r="J874" s="168"/>
      <c r="K874" s="168">
        <f>SUM(K875:K887)</f>
        <v>0</v>
      </c>
      <c r="L874" s="168"/>
      <c r="M874" s="168">
        <f>SUM(M875:M887)</f>
        <v>0</v>
      </c>
      <c r="N874" s="168"/>
      <c r="O874" s="168">
        <f>SUM(O875:O887)</f>
        <v>0.27</v>
      </c>
      <c r="P874" s="168"/>
      <c r="Q874" s="168">
        <f>SUM(Q875:Q887)</f>
        <v>0</v>
      </c>
      <c r="R874" s="168"/>
      <c r="S874" s="168"/>
      <c r="T874" s="168"/>
      <c r="U874" s="168"/>
      <c r="V874" s="168">
        <f>SUM(V875:V887)</f>
        <v>1.5999999999999999</v>
      </c>
      <c r="W874" s="169"/>
      <c r="X874" s="163"/>
      <c r="AG874" t="s">
        <v>147</v>
      </c>
    </row>
    <row r="875" spans="1:60" outlineLevel="1" x14ac:dyDescent="0.2">
      <c r="A875" s="170">
        <v>93</v>
      </c>
      <c r="B875" s="171" t="s">
        <v>576</v>
      </c>
      <c r="C875" s="186" t="s">
        <v>577</v>
      </c>
      <c r="D875" s="172" t="s">
        <v>173</v>
      </c>
      <c r="E875" s="173">
        <v>0.33263999999999999</v>
      </c>
      <c r="F875" s="174"/>
      <c r="G875" s="175">
        <f>ROUND(E875*F875,2)</f>
        <v>0</v>
      </c>
      <c r="H875" s="174"/>
      <c r="I875" s="175">
        <f>ROUND(E875*H875,2)</f>
        <v>0</v>
      </c>
      <c r="J875" s="174"/>
      <c r="K875" s="175">
        <f>ROUND(E875*J875,2)</f>
        <v>0</v>
      </c>
      <c r="L875" s="175">
        <v>21</v>
      </c>
      <c r="M875" s="175">
        <f>G875*(1+L875/100)</f>
        <v>0</v>
      </c>
      <c r="N875" s="175">
        <v>0</v>
      </c>
      <c r="O875" s="175">
        <f>ROUND(E875*N875,2)</f>
        <v>0</v>
      </c>
      <c r="P875" s="175">
        <v>0</v>
      </c>
      <c r="Q875" s="175">
        <f>ROUND(E875*P875,2)</f>
        <v>0</v>
      </c>
      <c r="R875" s="175"/>
      <c r="S875" s="175" t="s">
        <v>152</v>
      </c>
      <c r="T875" s="175" t="s">
        <v>152</v>
      </c>
      <c r="U875" s="175">
        <v>0</v>
      </c>
      <c r="V875" s="175">
        <f>ROUND(E875*U875,2)</f>
        <v>0</v>
      </c>
      <c r="W875" s="176"/>
      <c r="X875" s="160" t="s">
        <v>153</v>
      </c>
      <c r="Y875" s="151"/>
      <c r="Z875" s="151"/>
      <c r="AA875" s="151"/>
      <c r="AB875" s="151"/>
      <c r="AC875" s="151"/>
      <c r="AD875" s="151"/>
      <c r="AE875" s="151"/>
      <c r="AF875" s="151"/>
      <c r="AG875" s="151" t="s">
        <v>154</v>
      </c>
      <c r="AH875" s="151"/>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outlineLevel="1" x14ac:dyDescent="0.2">
      <c r="A876" s="158"/>
      <c r="B876" s="159"/>
      <c r="C876" s="187" t="s">
        <v>578</v>
      </c>
      <c r="D876" s="161"/>
      <c r="E876" s="162">
        <v>0.25919999999999999</v>
      </c>
      <c r="F876" s="160"/>
      <c r="G876" s="160"/>
      <c r="H876" s="160"/>
      <c r="I876" s="160"/>
      <c r="J876" s="160"/>
      <c r="K876" s="160"/>
      <c r="L876" s="160"/>
      <c r="M876" s="160"/>
      <c r="N876" s="160"/>
      <c r="O876" s="160"/>
      <c r="P876" s="160"/>
      <c r="Q876" s="160"/>
      <c r="R876" s="160"/>
      <c r="S876" s="160"/>
      <c r="T876" s="160"/>
      <c r="U876" s="160"/>
      <c r="V876" s="160"/>
      <c r="W876" s="160"/>
      <c r="X876" s="160"/>
      <c r="Y876" s="151"/>
      <c r="Z876" s="151"/>
      <c r="AA876" s="151"/>
      <c r="AB876" s="151"/>
      <c r="AC876" s="151"/>
      <c r="AD876" s="151"/>
      <c r="AE876" s="151"/>
      <c r="AF876" s="151"/>
      <c r="AG876" s="151" t="s">
        <v>156</v>
      </c>
      <c r="AH876" s="151">
        <v>0</v>
      </c>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row>
    <row r="877" spans="1:60" outlineLevel="1" x14ac:dyDescent="0.2">
      <c r="A877" s="158"/>
      <c r="B877" s="159"/>
      <c r="C877" s="187" t="s">
        <v>579</v>
      </c>
      <c r="D877" s="161"/>
      <c r="E877" s="162">
        <v>7.3440000000000005E-2</v>
      </c>
      <c r="F877" s="160"/>
      <c r="G877" s="160"/>
      <c r="H877" s="160"/>
      <c r="I877" s="160"/>
      <c r="J877" s="160"/>
      <c r="K877" s="160"/>
      <c r="L877" s="160"/>
      <c r="M877" s="160"/>
      <c r="N877" s="160"/>
      <c r="O877" s="160"/>
      <c r="P877" s="160"/>
      <c r="Q877" s="160"/>
      <c r="R877" s="160"/>
      <c r="S877" s="160"/>
      <c r="T877" s="160"/>
      <c r="U877" s="160"/>
      <c r="V877" s="160"/>
      <c r="W877" s="160"/>
      <c r="X877" s="160"/>
      <c r="Y877" s="151"/>
      <c r="Z877" s="151"/>
      <c r="AA877" s="151"/>
      <c r="AB877" s="151"/>
      <c r="AC877" s="151"/>
      <c r="AD877" s="151"/>
      <c r="AE877" s="151"/>
      <c r="AF877" s="151"/>
      <c r="AG877" s="151" t="s">
        <v>156</v>
      </c>
      <c r="AH877" s="151">
        <v>0</v>
      </c>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70">
        <v>94</v>
      </c>
      <c r="B878" s="171" t="s">
        <v>580</v>
      </c>
      <c r="C878" s="186" t="s">
        <v>581</v>
      </c>
      <c r="D878" s="172" t="s">
        <v>150</v>
      </c>
      <c r="E878" s="173">
        <v>18.48</v>
      </c>
      <c r="F878" s="174"/>
      <c r="G878" s="175">
        <f>ROUND(E878*F878,2)</f>
        <v>0</v>
      </c>
      <c r="H878" s="174"/>
      <c r="I878" s="175">
        <f>ROUND(E878*H878,2)</f>
        <v>0</v>
      </c>
      <c r="J878" s="174"/>
      <c r="K878" s="175">
        <f>ROUND(E878*J878,2)</f>
        <v>0</v>
      </c>
      <c r="L878" s="175">
        <v>21</v>
      </c>
      <c r="M878" s="175">
        <f>G878*(1+L878/100)</f>
        <v>0</v>
      </c>
      <c r="N878" s="175">
        <v>0</v>
      </c>
      <c r="O878" s="175">
        <f>ROUND(E878*N878,2)</f>
        <v>0</v>
      </c>
      <c r="P878" s="175">
        <v>0</v>
      </c>
      <c r="Q878" s="175">
        <f>ROUND(E878*P878,2)</f>
        <v>0</v>
      </c>
      <c r="R878" s="175"/>
      <c r="S878" s="175" t="s">
        <v>152</v>
      </c>
      <c r="T878" s="175" t="s">
        <v>152</v>
      </c>
      <c r="U878" s="175">
        <v>6.0999999999999999E-2</v>
      </c>
      <c r="V878" s="175">
        <f>ROUND(E878*U878,2)</f>
        <v>1.1299999999999999</v>
      </c>
      <c r="W878" s="176"/>
      <c r="X878" s="160" t="s">
        <v>153</v>
      </c>
      <c r="Y878" s="151"/>
      <c r="Z878" s="151"/>
      <c r="AA878" s="151"/>
      <c r="AB878" s="151"/>
      <c r="AC878" s="151"/>
      <c r="AD878" s="151"/>
      <c r="AE878" s="151"/>
      <c r="AF878" s="151"/>
      <c r="AG878" s="151" t="s">
        <v>154</v>
      </c>
      <c r="AH878" s="151"/>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outlineLevel="1" x14ac:dyDescent="0.2">
      <c r="A879" s="158"/>
      <c r="B879" s="159"/>
      <c r="C879" s="187" t="s">
        <v>582</v>
      </c>
      <c r="D879" s="161"/>
      <c r="E879" s="162">
        <v>14.4</v>
      </c>
      <c r="F879" s="160"/>
      <c r="G879" s="160"/>
      <c r="H879" s="160"/>
      <c r="I879" s="160"/>
      <c r="J879" s="160"/>
      <c r="K879" s="160"/>
      <c r="L879" s="160"/>
      <c r="M879" s="160"/>
      <c r="N879" s="160"/>
      <c r="O879" s="160"/>
      <c r="P879" s="160"/>
      <c r="Q879" s="160"/>
      <c r="R879" s="160"/>
      <c r="S879" s="160"/>
      <c r="T879" s="160"/>
      <c r="U879" s="160"/>
      <c r="V879" s="160"/>
      <c r="W879" s="160"/>
      <c r="X879" s="160"/>
      <c r="Y879" s="151"/>
      <c r="Z879" s="151"/>
      <c r="AA879" s="151"/>
      <c r="AB879" s="151"/>
      <c r="AC879" s="151"/>
      <c r="AD879" s="151"/>
      <c r="AE879" s="151"/>
      <c r="AF879" s="151"/>
      <c r="AG879" s="151" t="s">
        <v>156</v>
      </c>
      <c r="AH879" s="151">
        <v>0</v>
      </c>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outlineLevel="1" x14ac:dyDescent="0.2">
      <c r="A880" s="158"/>
      <c r="B880" s="159"/>
      <c r="C880" s="187" t="s">
        <v>583</v>
      </c>
      <c r="D880" s="161"/>
      <c r="E880" s="162">
        <v>4.08</v>
      </c>
      <c r="F880" s="160"/>
      <c r="G880" s="160"/>
      <c r="H880" s="160"/>
      <c r="I880" s="160"/>
      <c r="J880" s="160"/>
      <c r="K880" s="160"/>
      <c r="L880" s="160"/>
      <c r="M880" s="160"/>
      <c r="N880" s="160"/>
      <c r="O880" s="160"/>
      <c r="P880" s="160"/>
      <c r="Q880" s="160"/>
      <c r="R880" s="160"/>
      <c r="S880" s="160"/>
      <c r="T880" s="160"/>
      <c r="U880" s="160"/>
      <c r="V880" s="160"/>
      <c r="W880" s="160"/>
      <c r="X880" s="160"/>
      <c r="Y880" s="151"/>
      <c r="Z880" s="151"/>
      <c r="AA880" s="151"/>
      <c r="AB880" s="151"/>
      <c r="AC880" s="151"/>
      <c r="AD880" s="151"/>
      <c r="AE880" s="151"/>
      <c r="AF880" s="151"/>
      <c r="AG880" s="151" t="s">
        <v>156</v>
      </c>
      <c r="AH880" s="151">
        <v>0</v>
      </c>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ht="22.5" outlineLevel="1" x14ac:dyDescent="0.2">
      <c r="A881" s="170">
        <v>95</v>
      </c>
      <c r="B881" s="171" t="s">
        <v>584</v>
      </c>
      <c r="C881" s="186" t="s">
        <v>585</v>
      </c>
      <c r="D881" s="172" t="s">
        <v>173</v>
      </c>
      <c r="E881" s="173">
        <v>0.33263999999999999</v>
      </c>
      <c r="F881" s="174"/>
      <c r="G881" s="175">
        <f>ROUND(E881*F881,2)</f>
        <v>0</v>
      </c>
      <c r="H881" s="174"/>
      <c r="I881" s="175">
        <f>ROUND(E881*H881,2)</f>
        <v>0</v>
      </c>
      <c r="J881" s="174"/>
      <c r="K881" s="175">
        <f>ROUND(E881*J881,2)</f>
        <v>0</v>
      </c>
      <c r="L881" s="175">
        <v>21</v>
      </c>
      <c r="M881" s="175">
        <f>G881*(1+L881/100)</f>
        <v>0</v>
      </c>
      <c r="N881" s="175">
        <v>1.549E-2</v>
      </c>
      <c r="O881" s="175">
        <f>ROUND(E881*N881,2)</f>
        <v>0.01</v>
      </c>
      <c r="P881" s="175">
        <v>0</v>
      </c>
      <c r="Q881" s="175">
        <f>ROUND(E881*P881,2)</f>
        <v>0</v>
      </c>
      <c r="R881" s="175"/>
      <c r="S881" s="175" t="s">
        <v>152</v>
      </c>
      <c r="T881" s="175" t="s">
        <v>152</v>
      </c>
      <c r="U881" s="175">
        <v>0</v>
      </c>
      <c r="V881" s="175">
        <f>ROUND(E881*U881,2)</f>
        <v>0</v>
      </c>
      <c r="W881" s="176"/>
      <c r="X881" s="160" t="s">
        <v>153</v>
      </c>
      <c r="Y881" s="151"/>
      <c r="Z881" s="151"/>
      <c r="AA881" s="151"/>
      <c r="AB881" s="151"/>
      <c r="AC881" s="151"/>
      <c r="AD881" s="151"/>
      <c r="AE881" s="151"/>
      <c r="AF881" s="151"/>
      <c r="AG881" s="151" t="s">
        <v>154</v>
      </c>
      <c r="AH881" s="151"/>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58"/>
      <c r="B882" s="159"/>
      <c r="C882" s="187" t="s">
        <v>578</v>
      </c>
      <c r="D882" s="161"/>
      <c r="E882" s="162">
        <v>0.25919999999999999</v>
      </c>
      <c r="F882" s="160"/>
      <c r="G882" s="160"/>
      <c r="H882" s="160"/>
      <c r="I882" s="160"/>
      <c r="J882" s="160"/>
      <c r="K882" s="160"/>
      <c r="L882" s="160"/>
      <c r="M882" s="160"/>
      <c r="N882" s="160"/>
      <c r="O882" s="160"/>
      <c r="P882" s="160"/>
      <c r="Q882" s="160"/>
      <c r="R882" s="160"/>
      <c r="S882" s="160"/>
      <c r="T882" s="160"/>
      <c r="U882" s="160"/>
      <c r="V882" s="160"/>
      <c r="W882" s="160"/>
      <c r="X882" s="160"/>
      <c r="Y882" s="151"/>
      <c r="Z882" s="151"/>
      <c r="AA882" s="151"/>
      <c r="AB882" s="151"/>
      <c r="AC882" s="151"/>
      <c r="AD882" s="151"/>
      <c r="AE882" s="151"/>
      <c r="AF882" s="151"/>
      <c r="AG882" s="151" t="s">
        <v>156</v>
      </c>
      <c r="AH882" s="151">
        <v>0</v>
      </c>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87" t="s">
        <v>579</v>
      </c>
      <c r="D883" s="161"/>
      <c r="E883" s="162">
        <v>7.3440000000000005E-2</v>
      </c>
      <c r="F883" s="160"/>
      <c r="G883" s="160"/>
      <c r="H883" s="160"/>
      <c r="I883" s="160"/>
      <c r="J883" s="160"/>
      <c r="K883" s="160"/>
      <c r="L883" s="160"/>
      <c r="M883" s="160"/>
      <c r="N883" s="160"/>
      <c r="O883" s="160"/>
      <c r="P883" s="160"/>
      <c r="Q883" s="160"/>
      <c r="R883" s="160"/>
      <c r="S883" s="160"/>
      <c r="T883" s="160"/>
      <c r="U883" s="160"/>
      <c r="V883" s="160"/>
      <c r="W883" s="160"/>
      <c r="X883" s="160"/>
      <c r="Y883" s="151"/>
      <c r="Z883" s="151"/>
      <c r="AA883" s="151"/>
      <c r="AB883" s="151"/>
      <c r="AC883" s="151"/>
      <c r="AD883" s="151"/>
      <c r="AE883" s="151"/>
      <c r="AF883" s="151"/>
      <c r="AG883" s="151" t="s">
        <v>156</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70">
        <v>96</v>
      </c>
      <c r="B884" s="171" t="s">
        <v>586</v>
      </c>
      <c r="C884" s="186" t="s">
        <v>587</v>
      </c>
      <c r="D884" s="172" t="s">
        <v>420</v>
      </c>
      <c r="E884" s="173">
        <v>199.584</v>
      </c>
      <c r="F884" s="174"/>
      <c r="G884" s="175">
        <f>ROUND(E884*F884,2)</f>
        <v>0</v>
      </c>
      <c r="H884" s="174"/>
      <c r="I884" s="175">
        <f>ROUND(E884*H884,2)</f>
        <v>0</v>
      </c>
      <c r="J884" s="174"/>
      <c r="K884" s="175">
        <f>ROUND(E884*J884,2)</f>
        <v>0</v>
      </c>
      <c r="L884" s="175">
        <v>21</v>
      </c>
      <c r="M884" s="175">
        <f>G884*(1+L884/100)</f>
        <v>0</v>
      </c>
      <c r="N884" s="175">
        <v>1.32E-3</v>
      </c>
      <c r="O884" s="175">
        <f>ROUND(E884*N884,2)</f>
        <v>0.26</v>
      </c>
      <c r="P884" s="175">
        <v>0</v>
      </c>
      <c r="Q884" s="175">
        <f>ROUND(E884*P884,2)</f>
        <v>0</v>
      </c>
      <c r="R884" s="175"/>
      <c r="S884" s="175" t="s">
        <v>390</v>
      </c>
      <c r="T884" s="175" t="s">
        <v>152</v>
      </c>
      <c r="U884" s="175">
        <v>0</v>
      </c>
      <c r="V884" s="175">
        <f>ROUND(E884*U884,2)</f>
        <v>0</v>
      </c>
      <c r="W884" s="176"/>
      <c r="X884" s="160" t="s">
        <v>404</v>
      </c>
      <c r="Y884" s="151"/>
      <c r="Z884" s="151"/>
      <c r="AA884" s="151"/>
      <c r="AB884" s="151"/>
      <c r="AC884" s="151"/>
      <c r="AD884" s="151"/>
      <c r="AE884" s="151"/>
      <c r="AF884" s="151"/>
      <c r="AG884" s="151" t="s">
        <v>405</v>
      </c>
      <c r="AH884" s="151"/>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outlineLevel="1" x14ac:dyDescent="0.2">
      <c r="A885" s="158"/>
      <c r="B885" s="159"/>
      <c r="C885" s="187" t="s">
        <v>588</v>
      </c>
      <c r="D885" s="161"/>
      <c r="E885" s="162">
        <v>155.52000000000001</v>
      </c>
      <c r="F885" s="160"/>
      <c r="G885" s="160"/>
      <c r="H885" s="160"/>
      <c r="I885" s="160"/>
      <c r="J885" s="160"/>
      <c r="K885" s="160"/>
      <c r="L885" s="160"/>
      <c r="M885" s="160"/>
      <c r="N885" s="160"/>
      <c r="O885" s="160"/>
      <c r="P885" s="160"/>
      <c r="Q885" s="160"/>
      <c r="R885" s="160"/>
      <c r="S885" s="160"/>
      <c r="T885" s="160"/>
      <c r="U885" s="160"/>
      <c r="V885" s="160"/>
      <c r="W885" s="160"/>
      <c r="X885" s="160"/>
      <c r="Y885" s="151"/>
      <c r="Z885" s="151"/>
      <c r="AA885" s="151"/>
      <c r="AB885" s="151"/>
      <c r="AC885" s="151"/>
      <c r="AD885" s="151"/>
      <c r="AE885" s="151"/>
      <c r="AF885" s="151"/>
      <c r="AG885" s="151" t="s">
        <v>156</v>
      </c>
      <c r="AH885" s="151">
        <v>0</v>
      </c>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58"/>
      <c r="B886" s="159"/>
      <c r="C886" s="187" t="s">
        <v>589</v>
      </c>
      <c r="D886" s="161"/>
      <c r="E886" s="162">
        <v>44.064</v>
      </c>
      <c r="F886" s="160"/>
      <c r="G886" s="160"/>
      <c r="H886" s="160"/>
      <c r="I886" s="160"/>
      <c r="J886" s="160"/>
      <c r="K886" s="160"/>
      <c r="L886" s="160"/>
      <c r="M886" s="160"/>
      <c r="N886" s="160"/>
      <c r="O886" s="160"/>
      <c r="P886" s="160"/>
      <c r="Q886" s="160"/>
      <c r="R886" s="160"/>
      <c r="S886" s="160"/>
      <c r="T886" s="160"/>
      <c r="U886" s="160"/>
      <c r="V886" s="160"/>
      <c r="W886" s="160"/>
      <c r="X886" s="160"/>
      <c r="Y886" s="151"/>
      <c r="Z886" s="151"/>
      <c r="AA886" s="151"/>
      <c r="AB886" s="151"/>
      <c r="AC886" s="151"/>
      <c r="AD886" s="151"/>
      <c r="AE886" s="151"/>
      <c r="AF886" s="151"/>
      <c r="AG886" s="151" t="s">
        <v>156</v>
      </c>
      <c r="AH886" s="151">
        <v>0</v>
      </c>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ht="22.5" outlineLevel="1" x14ac:dyDescent="0.2">
      <c r="A887" s="177">
        <v>97</v>
      </c>
      <c r="B887" s="178" t="s">
        <v>590</v>
      </c>
      <c r="C887" s="188" t="s">
        <v>591</v>
      </c>
      <c r="D887" s="179" t="s">
        <v>398</v>
      </c>
      <c r="E887" s="180">
        <v>0.26860000000000001</v>
      </c>
      <c r="F887" s="181"/>
      <c r="G887" s="182">
        <f>ROUND(E887*F887,2)</f>
        <v>0</v>
      </c>
      <c r="H887" s="181"/>
      <c r="I887" s="182">
        <f>ROUND(E887*H887,2)</f>
        <v>0</v>
      </c>
      <c r="J887" s="181"/>
      <c r="K887" s="182">
        <f>ROUND(E887*J887,2)</f>
        <v>0</v>
      </c>
      <c r="L887" s="182">
        <v>21</v>
      </c>
      <c r="M887" s="182">
        <f>G887*(1+L887/100)</f>
        <v>0</v>
      </c>
      <c r="N887" s="182">
        <v>0</v>
      </c>
      <c r="O887" s="182">
        <f>ROUND(E887*N887,2)</f>
        <v>0</v>
      </c>
      <c r="P887" s="182">
        <v>0</v>
      </c>
      <c r="Q887" s="182">
        <f>ROUND(E887*P887,2)</f>
        <v>0</v>
      </c>
      <c r="R887" s="182"/>
      <c r="S887" s="182" t="s">
        <v>152</v>
      </c>
      <c r="T887" s="182" t="s">
        <v>152</v>
      </c>
      <c r="U887" s="182">
        <v>1.7509999999999999</v>
      </c>
      <c r="V887" s="182">
        <f>ROUND(E887*U887,2)</f>
        <v>0.47</v>
      </c>
      <c r="W887" s="183"/>
      <c r="X887" s="160" t="s">
        <v>574</v>
      </c>
      <c r="Y887" s="151"/>
      <c r="Z887" s="151"/>
      <c r="AA887" s="151"/>
      <c r="AB887" s="151"/>
      <c r="AC887" s="151"/>
      <c r="AD887" s="151"/>
      <c r="AE887" s="151"/>
      <c r="AF887" s="151"/>
      <c r="AG887" s="151" t="s">
        <v>575</v>
      </c>
      <c r="AH887" s="151"/>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x14ac:dyDescent="0.2">
      <c r="A888" s="164" t="s">
        <v>146</v>
      </c>
      <c r="B888" s="165" t="s">
        <v>108</v>
      </c>
      <c r="C888" s="185" t="s">
        <v>109</v>
      </c>
      <c r="D888" s="166"/>
      <c r="E888" s="167"/>
      <c r="F888" s="168"/>
      <c r="G888" s="168">
        <f>SUMIF(AG889:AG892,"&lt;&gt;NOR",G889:G892)</f>
        <v>0</v>
      </c>
      <c r="H888" s="168"/>
      <c r="I888" s="168">
        <f>SUM(I889:I892)</f>
        <v>0</v>
      </c>
      <c r="J888" s="168"/>
      <c r="K888" s="168">
        <f>SUM(K889:K892)</f>
        <v>0</v>
      </c>
      <c r="L888" s="168"/>
      <c r="M888" s="168">
        <f>SUM(M889:M892)</f>
        <v>0</v>
      </c>
      <c r="N888" s="168"/>
      <c r="O888" s="168">
        <f>SUM(O889:O892)</f>
        <v>0.03</v>
      </c>
      <c r="P888" s="168"/>
      <c r="Q888" s="168">
        <f>SUM(Q889:Q892)</f>
        <v>0</v>
      </c>
      <c r="R888" s="168"/>
      <c r="S888" s="168"/>
      <c r="T888" s="168"/>
      <c r="U888" s="168"/>
      <c r="V888" s="168">
        <f>SUM(V889:V892)</f>
        <v>8.7799999999999994</v>
      </c>
      <c r="W888" s="169"/>
      <c r="X888" s="163"/>
      <c r="AG888" t="s">
        <v>147</v>
      </c>
    </row>
    <row r="889" spans="1:60" outlineLevel="1" x14ac:dyDescent="0.2">
      <c r="A889" s="170">
        <v>98</v>
      </c>
      <c r="B889" s="171" t="s">
        <v>592</v>
      </c>
      <c r="C889" s="186" t="s">
        <v>593</v>
      </c>
      <c r="D889" s="172" t="s">
        <v>150</v>
      </c>
      <c r="E889" s="173">
        <v>66.528000000000006</v>
      </c>
      <c r="F889" s="174"/>
      <c r="G889" s="175">
        <f>ROUND(E889*F889,2)</f>
        <v>0</v>
      </c>
      <c r="H889" s="174"/>
      <c r="I889" s="175">
        <f>ROUND(E889*H889,2)</f>
        <v>0</v>
      </c>
      <c r="J889" s="174"/>
      <c r="K889" s="175">
        <f>ROUND(E889*J889,2)</f>
        <v>0</v>
      </c>
      <c r="L889" s="175">
        <v>21</v>
      </c>
      <c r="M889" s="175">
        <f>G889*(1+L889/100)</f>
        <v>0</v>
      </c>
      <c r="N889" s="175">
        <v>4.2000000000000002E-4</v>
      </c>
      <c r="O889" s="175">
        <f>ROUND(E889*N889,2)</f>
        <v>0.03</v>
      </c>
      <c r="P889" s="175">
        <v>0</v>
      </c>
      <c r="Q889" s="175">
        <f>ROUND(E889*P889,2)</f>
        <v>0</v>
      </c>
      <c r="R889" s="175"/>
      <c r="S889" s="175" t="s">
        <v>152</v>
      </c>
      <c r="T889" s="175" t="s">
        <v>152</v>
      </c>
      <c r="U889" s="175">
        <v>0.13200000000000001</v>
      </c>
      <c r="V889" s="175">
        <f>ROUND(E889*U889,2)</f>
        <v>8.7799999999999994</v>
      </c>
      <c r="W889" s="176"/>
      <c r="X889" s="160" t="s">
        <v>153</v>
      </c>
      <c r="Y889" s="151"/>
      <c r="Z889" s="151"/>
      <c r="AA889" s="151"/>
      <c r="AB889" s="151"/>
      <c r="AC889" s="151"/>
      <c r="AD889" s="151"/>
      <c r="AE889" s="151"/>
      <c r="AF889" s="151"/>
      <c r="AG889" s="151" t="s">
        <v>154</v>
      </c>
      <c r="AH889" s="151"/>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outlineLevel="1" x14ac:dyDescent="0.2">
      <c r="A890" s="158"/>
      <c r="B890" s="159"/>
      <c r="C890" s="187" t="s">
        <v>431</v>
      </c>
      <c r="D890" s="161"/>
      <c r="E890" s="162"/>
      <c r="F890" s="160"/>
      <c r="G890" s="160"/>
      <c r="H890" s="160"/>
      <c r="I890" s="160"/>
      <c r="J890" s="160"/>
      <c r="K890" s="160"/>
      <c r="L890" s="160"/>
      <c r="M890" s="160"/>
      <c r="N890" s="160"/>
      <c r="O890" s="160"/>
      <c r="P890" s="160"/>
      <c r="Q890" s="160"/>
      <c r="R890" s="160"/>
      <c r="S890" s="160"/>
      <c r="T890" s="160"/>
      <c r="U890" s="160"/>
      <c r="V890" s="160"/>
      <c r="W890" s="160"/>
      <c r="X890" s="160"/>
      <c r="Y890" s="151"/>
      <c r="Z890" s="151"/>
      <c r="AA890" s="151"/>
      <c r="AB890" s="151"/>
      <c r="AC890" s="151"/>
      <c r="AD890" s="151"/>
      <c r="AE890" s="151"/>
      <c r="AF890" s="151"/>
      <c r="AG890" s="151" t="s">
        <v>156</v>
      </c>
      <c r="AH890" s="151">
        <v>0</v>
      </c>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outlineLevel="1" x14ac:dyDescent="0.2">
      <c r="A891" s="158"/>
      <c r="B891" s="159"/>
      <c r="C891" s="187" t="s">
        <v>594</v>
      </c>
      <c r="D891" s="161"/>
      <c r="E891" s="162">
        <v>51.84</v>
      </c>
      <c r="F891" s="160"/>
      <c r="G891" s="160"/>
      <c r="H891" s="160"/>
      <c r="I891" s="160"/>
      <c r="J891" s="160"/>
      <c r="K891" s="160"/>
      <c r="L891" s="160"/>
      <c r="M891" s="160"/>
      <c r="N891" s="160"/>
      <c r="O891" s="160"/>
      <c r="P891" s="160"/>
      <c r="Q891" s="160"/>
      <c r="R891" s="160"/>
      <c r="S891" s="160"/>
      <c r="T891" s="160"/>
      <c r="U891" s="160"/>
      <c r="V891" s="160"/>
      <c r="W891" s="160"/>
      <c r="X891" s="160"/>
      <c r="Y891" s="151"/>
      <c r="Z891" s="151"/>
      <c r="AA891" s="151"/>
      <c r="AB891" s="151"/>
      <c r="AC891" s="151"/>
      <c r="AD891" s="151"/>
      <c r="AE891" s="151"/>
      <c r="AF891" s="151"/>
      <c r="AG891" s="151" t="s">
        <v>156</v>
      </c>
      <c r="AH891" s="151">
        <v>0</v>
      </c>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58"/>
      <c r="B892" s="159"/>
      <c r="C892" s="187" t="s">
        <v>595</v>
      </c>
      <c r="D892" s="161"/>
      <c r="E892" s="162">
        <v>14.688000000000001</v>
      </c>
      <c r="F892" s="160"/>
      <c r="G892" s="160"/>
      <c r="H892" s="160"/>
      <c r="I892" s="160"/>
      <c r="J892" s="160"/>
      <c r="K892" s="160"/>
      <c r="L892" s="160"/>
      <c r="M892" s="160"/>
      <c r="N892" s="160"/>
      <c r="O892" s="160"/>
      <c r="P892" s="160"/>
      <c r="Q892" s="160"/>
      <c r="R892" s="160"/>
      <c r="S892" s="160"/>
      <c r="T892" s="160"/>
      <c r="U892" s="160"/>
      <c r="V892" s="160"/>
      <c r="W892" s="160"/>
      <c r="X892" s="160"/>
      <c r="Y892" s="151"/>
      <c r="Z892" s="151"/>
      <c r="AA892" s="151"/>
      <c r="AB892" s="151"/>
      <c r="AC892" s="151"/>
      <c r="AD892" s="151"/>
      <c r="AE892" s="151"/>
      <c r="AF892" s="151"/>
      <c r="AG892" s="151" t="s">
        <v>156</v>
      </c>
      <c r="AH892" s="151">
        <v>0</v>
      </c>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x14ac:dyDescent="0.2">
      <c r="A893" s="164" t="s">
        <v>146</v>
      </c>
      <c r="B893" s="165" t="s">
        <v>112</v>
      </c>
      <c r="C893" s="185" t="s">
        <v>113</v>
      </c>
      <c r="D893" s="166"/>
      <c r="E893" s="167"/>
      <c r="F893" s="168"/>
      <c r="G893" s="168">
        <f>SUMIF(AG894:AG897,"&lt;&gt;NOR",G894:G897)</f>
        <v>0</v>
      </c>
      <c r="H893" s="168"/>
      <c r="I893" s="168">
        <f>SUM(I894:I897)</f>
        <v>0</v>
      </c>
      <c r="J893" s="168"/>
      <c r="K893" s="168">
        <f>SUM(K894:K897)</f>
        <v>0</v>
      </c>
      <c r="L893" s="168"/>
      <c r="M893" s="168">
        <f>SUM(M894:M897)</f>
        <v>0</v>
      </c>
      <c r="N893" s="168"/>
      <c r="O893" s="168">
        <f>SUM(O894:O897)</f>
        <v>0.84</v>
      </c>
      <c r="P893" s="168"/>
      <c r="Q893" s="168">
        <f>SUM(Q894:Q897)</f>
        <v>0</v>
      </c>
      <c r="R893" s="168"/>
      <c r="S893" s="168"/>
      <c r="T893" s="168"/>
      <c r="U893" s="168"/>
      <c r="V893" s="168">
        <f>SUM(V894:V897)</f>
        <v>0</v>
      </c>
      <c r="W893" s="169"/>
      <c r="X893" s="163"/>
      <c r="AG893" t="s">
        <v>147</v>
      </c>
    </row>
    <row r="894" spans="1:60" outlineLevel="1" x14ac:dyDescent="0.2">
      <c r="A894" s="170">
        <v>99</v>
      </c>
      <c r="B894" s="171" t="s">
        <v>596</v>
      </c>
      <c r="C894" s="186" t="s">
        <v>597</v>
      </c>
      <c r="D894" s="172" t="s">
        <v>598</v>
      </c>
      <c r="E894" s="173">
        <v>20</v>
      </c>
      <c r="F894" s="174"/>
      <c r="G894" s="175">
        <f>ROUND(E894*F894,2)</f>
        <v>0</v>
      </c>
      <c r="H894" s="174"/>
      <c r="I894" s="175">
        <f>ROUND(E894*H894,2)</f>
        <v>0</v>
      </c>
      <c r="J894" s="174"/>
      <c r="K894" s="175">
        <f>ROUND(E894*J894,2)</f>
        <v>0</v>
      </c>
      <c r="L894" s="175">
        <v>21</v>
      </c>
      <c r="M894" s="175">
        <f>G894*(1+L894/100)</f>
        <v>0</v>
      </c>
      <c r="N894" s="175">
        <v>0</v>
      </c>
      <c r="O894" s="175">
        <f>ROUND(E894*N894,2)</f>
        <v>0</v>
      </c>
      <c r="P894" s="175">
        <v>0</v>
      </c>
      <c r="Q894" s="175">
        <f>ROUND(E894*P894,2)</f>
        <v>0</v>
      </c>
      <c r="R894" s="175"/>
      <c r="S894" s="175" t="s">
        <v>390</v>
      </c>
      <c r="T894" s="175" t="s">
        <v>391</v>
      </c>
      <c r="U894" s="175">
        <v>0</v>
      </c>
      <c r="V894" s="175">
        <f>ROUND(E894*U894,2)</f>
        <v>0</v>
      </c>
      <c r="W894" s="176"/>
      <c r="X894" s="160" t="s">
        <v>153</v>
      </c>
      <c r="Y894" s="151"/>
      <c r="Z894" s="151"/>
      <c r="AA894" s="151"/>
      <c r="AB894" s="151"/>
      <c r="AC894" s="151"/>
      <c r="AD894" s="151"/>
      <c r="AE894" s="151"/>
      <c r="AF894" s="151"/>
      <c r="AG894" s="151" t="s">
        <v>154</v>
      </c>
      <c r="AH894" s="151"/>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87" t="s">
        <v>599</v>
      </c>
      <c r="D895" s="161"/>
      <c r="E895" s="162">
        <v>20</v>
      </c>
      <c r="F895" s="160"/>
      <c r="G895" s="160"/>
      <c r="H895" s="160"/>
      <c r="I895" s="160"/>
      <c r="J895" s="160"/>
      <c r="K895" s="160"/>
      <c r="L895" s="160"/>
      <c r="M895" s="160"/>
      <c r="N895" s="160"/>
      <c r="O895" s="160"/>
      <c r="P895" s="160"/>
      <c r="Q895" s="160"/>
      <c r="R895" s="160"/>
      <c r="S895" s="160"/>
      <c r="T895" s="160"/>
      <c r="U895" s="160"/>
      <c r="V895" s="160"/>
      <c r="W895" s="160"/>
      <c r="X895" s="160"/>
      <c r="Y895" s="151"/>
      <c r="Z895" s="151"/>
      <c r="AA895" s="151"/>
      <c r="AB895" s="151"/>
      <c r="AC895" s="151"/>
      <c r="AD895" s="151"/>
      <c r="AE895" s="151"/>
      <c r="AF895" s="151"/>
      <c r="AG895" s="151" t="s">
        <v>156</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ht="22.5" outlineLevel="1" x14ac:dyDescent="0.2">
      <c r="A896" s="170">
        <v>100</v>
      </c>
      <c r="B896" s="171" t="s">
        <v>600</v>
      </c>
      <c r="C896" s="186" t="s">
        <v>601</v>
      </c>
      <c r="D896" s="172" t="s">
        <v>389</v>
      </c>
      <c r="E896" s="173">
        <v>22</v>
      </c>
      <c r="F896" s="174"/>
      <c r="G896" s="175">
        <f>ROUND(E896*F896,2)</f>
        <v>0</v>
      </c>
      <c r="H896" s="174"/>
      <c r="I896" s="175">
        <f>ROUND(E896*H896,2)</f>
        <v>0</v>
      </c>
      <c r="J896" s="174"/>
      <c r="K896" s="175">
        <f>ROUND(E896*J896,2)</f>
        <v>0</v>
      </c>
      <c r="L896" s="175">
        <v>21</v>
      </c>
      <c r="M896" s="175">
        <f>G896*(1+L896/100)</f>
        <v>0</v>
      </c>
      <c r="N896" s="175">
        <v>3.7999999999999999E-2</v>
      </c>
      <c r="O896" s="175">
        <f>ROUND(E896*N896,2)</f>
        <v>0.84</v>
      </c>
      <c r="P896" s="175">
        <v>0</v>
      </c>
      <c r="Q896" s="175">
        <f>ROUND(E896*P896,2)</f>
        <v>0</v>
      </c>
      <c r="R896" s="175" t="s">
        <v>403</v>
      </c>
      <c r="S896" s="175" t="s">
        <v>152</v>
      </c>
      <c r="T896" s="175" t="s">
        <v>152</v>
      </c>
      <c r="U896" s="175">
        <v>0</v>
      </c>
      <c r="V896" s="175">
        <f>ROUND(E896*U896,2)</f>
        <v>0</v>
      </c>
      <c r="W896" s="176"/>
      <c r="X896" s="160" t="s">
        <v>404</v>
      </c>
      <c r="Y896" s="151"/>
      <c r="Z896" s="151"/>
      <c r="AA896" s="151"/>
      <c r="AB896" s="151"/>
      <c r="AC896" s="151"/>
      <c r="AD896" s="151"/>
      <c r="AE896" s="151"/>
      <c r="AF896" s="151"/>
      <c r="AG896" s="151" t="s">
        <v>405</v>
      </c>
      <c r="AH896" s="151"/>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outlineLevel="1" x14ac:dyDescent="0.2">
      <c r="A897" s="158"/>
      <c r="B897" s="159"/>
      <c r="C897" s="187" t="s">
        <v>602</v>
      </c>
      <c r="D897" s="161"/>
      <c r="E897" s="162">
        <v>22</v>
      </c>
      <c r="F897" s="160"/>
      <c r="G897" s="160"/>
      <c r="H897" s="160"/>
      <c r="I897" s="160"/>
      <c r="J897" s="160"/>
      <c r="K897" s="160"/>
      <c r="L897" s="160"/>
      <c r="M897" s="160"/>
      <c r="N897" s="160"/>
      <c r="O897" s="160"/>
      <c r="P897" s="160"/>
      <c r="Q897" s="160"/>
      <c r="R897" s="160"/>
      <c r="S897" s="160"/>
      <c r="T897" s="160"/>
      <c r="U897" s="160"/>
      <c r="V897" s="160"/>
      <c r="W897" s="160"/>
      <c r="X897" s="160"/>
      <c r="Y897" s="151"/>
      <c r="Z897" s="151"/>
      <c r="AA897" s="151"/>
      <c r="AB897" s="151"/>
      <c r="AC897" s="151"/>
      <c r="AD897" s="151"/>
      <c r="AE897" s="151"/>
      <c r="AF897" s="151"/>
      <c r="AG897" s="151" t="s">
        <v>156</v>
      </c>
      <c r="AH897" s="151">
        <v>0</v>
      </c>
      <c r="AI897" s="151"/>
      <c r="AJ897" s="151"/>
      <c r="AK897" s="151"/>
      <c r="AL897" s="151"/>
      <c r="AM897" s="151"/>
      <c r="AN897" s="151"/>
      <c r="AO897" s="151"/>
      <c r="AP897" s="151"/>
      <c r="AQ897" s="151"/>
      <c r="AR897" s="151"/>
      <c r="AS897" s="151"/>
      <c r="AT897" s="151"/>
      <c r="AU897" s="151"/>
      <c r="AV897" s="151"/>
      <c r="AW897" s="151"/>
      <c r="AX897" s="151"/>
      <c r="AY897" s="151"/>
      <c r="AZ897" s="151"/>
      <c r="BA897" s="151"/>
      <c r="BB897" s="151"/>
      <c r="BC897" s="151"/>
      <c r="BD897" s="151"/>
      <c r="BE897" s="151"/>
      <c r="BF897" s="151"/>
      <c r="BG897" s="151"/>
      <c r="BH897" s="151"/>
    </row>
    <row r="898" spans="1:60" x14ac:dyDescent="0.2">
      <c r="A898" s="164" t="s">
        <v>146</v>
      </c>
      <c r="B898" s="165" t="s">
        <v>116</v>
      </c>
      <c r="C898" s="185" t="s">
        <v>117</v>
      </c>
      <c r="D898" s="166"/>
      <c r="E898" s="167"/>
      <c r="F898" s="168"/>
      <c r="G898" s="168">
        <f>SUMIF(AG899:AG905,"&lt;&gt;NOR",G899:G905)</f>
        <v>0</v>
      </c>
      <c r="H898" s="168"/>
      <c r="I898" s="168">
        <f>SUM(I899:I905)</f>
        <v>0</v>
      </c>
      <c r="J898" s="168"/>
      <c r="K898" s="168">
        <f>SUM(K899:K905)</f>
        <v>0</v>
      </c>
      <c r="L898" s="168"/>
      <c r="M898" s="168">
        <f>SUM(M899:M905)</f>
        <v>0</v>
      </c>
      <c r="N898" s="168"/>
      <c r="O898" s="168">
        <f>SUM(O899:O905)</f>
        <v>0</v>
      </c>
      <c r="P898" s="168"/>
      <c r="Q898" s="168">
        <f>SUM(Q899:Q905)</f>
        <v>0</v>
      </c>
      <c r="R898" s="168"/>
      <c r="S898" s="168"/>
      <c r="T898" s="168"/>
      <c r="U898" s="168"/>
      <c r="V898" s="168">
        <f>SUM(V899:V905)</f>
        <v>580.63</v>
      </c>
      <c r="W898" s="169"/>
      <c r="X898" s="163"/>
      <c r="AG898" t="s">
        <v>147</v>
      </c>
    </row>
    <row r="899" spans="1:60" ht="22.5" outlineLevel="1" x14ac:dyDescent="0.2">
      <c r="A899" s="170">
        <v>101</v>
      </c>
      <c r="B899" s="171" t="s">
        <v>603</v>
      </c>
      <c r="C899" s="186" t="s">
        <v>604</v>
      </c>
      <c r="D899" s="172" t="s">
        <v>398</v>
      </c>
      <c r="E899" s="173">
        <v>170.72800000000001</v>
      </c>
      <c r="F899" s="174"/>
      <c r="G899" s="175">
        <f>ROUND(E899*F899,2)</f>
        <v>0</v>
      </c>
      <c r="H899" s="174"/>
      <c r="I899" s="175">
        <f>ROUND(E899*H899,2)</f>
        <v>0</v>
      </c>
      <c r="J899" s="174"/>
      <c r="K899" s="175">
        <f>ROUND(E899*J899,2)</f>
        <v>0</v>
      </c>
      <c r="L899" s="175">
        <v>21</v>
      </c>
      <c r="M899" s="175">
        <f>G899*(1+L899/100)</f>
        <v>0</v>
      </c>
      <c r="N899" s="175">
        <v>0</v>
      </c>
      <c r="O899" s="175">
        <f>ROUND(E899*N899,2)</f>
        <v>0</v>
      </c>
      <c r="P899" s="175">
        <v>0</v>
      </c>
      <c r="Q899" s="175">
        <f>ROUND(E899*P899,2)</f>
        <v>0</v>
      </c>
      <c r="R899" s="175"/>
      <c r="S899" s="175" t="s">
        <v>152</v>
      </c>
      <c r="T899" s="175" t="s">
        <v>391</v>
      </c>
      <c r="U899" s="175">
        <v>0</v>
      </c>
      <c r="V899" s="175">
        <f>ROUND(E899*U899,2)</f>
        <v>0</v>
      </c>
      <c r="W899" s="176"/>
      <c r="X899" s="160" t="s">
        <v>153</v>
      </c>
      <c r="Y899" s="151"/>
      <c r="Z899" s="151"/>
      <c r="AA899" s="151"/>
      <c r="AB899" s="151"/>
      <c r="AC899" s="151"/>
      <c r="AD899" s="151"/>
      <c r="AE899" s="151"/>
      <c r="AF899" s="151"/>
      <c r="AG899" s="151" t="s">
        <v>154</v>
      </c>
      <c r="AH899" s="151"/>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87" t="s">
        <v>605</v>
      </c>
      <c r="D900" s="161"/>
      <c r="E900" s="162">
        <v>170.72800000000001</v>
      </c>
      <c r="F900" s="160"/>
      <c r="G900" s="160"/>
      <c r="H900" s="160"/>
      <c r="I900" s="160"/>
      <c r="J900" s="160"/>
      <c r="K900" s="160"/>
      <c r="L900" s="160"/>
      <c r="M900" s="160"/>
      <c r="N900" s="160"/>
      <c r="O900" s="160"/>
      <c r="P900" s="160"/>
      <c r="Q900" s="160"/>
      <c r="R900" s="160"/>
      <c r="S900" s="160"/>
      <c r="T900" s="160"/>
      <c r="U900" s="160"/>
      <c r="V900" s="160"/>
      <c r="W900" s="160"/>
      <c r="X900" s="160"/>
      <c r="Y900" s="151"/>
      <c r="Z900" s="151"/>
      <c r="AA900" s="151"/>
      <c r="AB900" s="151"/>
      <c r="AC900" s="151"/>
      <c r="AD900" s="151"/>
      <c r="AE900" s="151"/>
      <c r="AF900" s="151"/>
      <c r="AG900" s="151" t="s">
        <v>156</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70">
        <v>102</v>
      </c>
      <c r="B901" s="171" t="s">
        <v>606</v>
      </c>
      <c r="C901" s="186" t="s">
        <v>607</v>
      </c>
      <c r="D901" s="172" t="s">
        <v>398</v>
      </c>
      <c r="E901" s="173">
        <v>234.74</v>
      </c>
      <c r="F901" s="174"/>
      <c r="G901" s="175">
        <f>ROUND(E901*F901,2)</f>
        <v>0</v>
      </c>
      <c r="H901" s="174"/>
      <c r="I901" s="175">
        <f>ROUND(E901*H901,2)</f>
        <v>0</v>
      </c>
      <c r="J901" s="174"/>
      <c r="K901" s="175">
        <f>ROUND(E901*J901,2)</f>
        <v>0</v>
      </c>
      <c r="L901" s="175">
        <v>21</v>
      </c>
      <c r="M901" s="175">
        <f>G901*(1+L901/100)</f>
        <v>0</v>
      </c>
      <c r="N901" s="175">
        <v>0</v>
      </c>
      <c r="O901" s="175">
        <f>ROUND(E901*N901,2)</f>
        <v>0</v>
      </c>
      <c r="P901" s="175">
        <v>0</v>
      </c>
      <c r="Q901" s="175">
        <f>ROUND(E901*P901,2)</f>
        <v>0</v>
      </c>
      <c r="R901" s="175"/>
      <c r="S901" s="175" t="s">
        <v>152</v>
      </c>
      <c r="T901" s="175" t="s">
        <v>391</v>
      </c>
      <c r="U901" s="175">
        <v>0</v>
      </c>
      <c r="V901" s="175">
        <f>ROUND(E901*U901,2)</f>
        <v>0</v>
      </c>
      <c r="W901" s="176"/>
      <c r="X901" s="160" t="s">
        <v>153</v>
      </c>
      <c r="Y901" s="151"/>
      <c r="Z901" s="151"/>
      <c r="AA901" s="151"/>
      <c r="AB901" s="151"/>
      <c r="AC901" s="151"/>
      <c r="AD901" s="151"/>
      <c r="AE901" s="151"/>
      <c r="AF901" s="151"/>
      <c r="AG901" s="151" t="s">
        <v>154</v>
      </c>
      <c r="AH901" s="151"/>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outlineLevel="1" x14ac:dyDescent="0.2">
      <c r="A902" s="158"/>
      <c r="B902" s="159"/>
      <c r="C902" s="187" t="s">
        <v>608</v>
      </c>
      <c r="D902" s="161"/>
      <c r="E902" s="162">
        <v>234.74</v>
      </c>
      <c r="F902" s="160"/>
      <c r="G902" s="160"/>
      <c r="H902" s="160"/>
      <c r="I902" s="160"/>
      <c r="J902" s="160"/>
      <c r="K902" s="160"/>
      <c r="L902" s="160"/>
      <c r="M902" s="160"/>
      <c r="N902" s="160"/>
      <c r="O902" s="160"/>
      <c r="P902" s="160"/>
      <c r="Q902" s="160"/>
      <c r="R902" s="160"/>
      <c r="S902" s="160"/>
      <c r="T902" s="160"/>
      <c r="U902" s="160"/>
      <c r="V902" s="160"/>
      <c r="W902" s="160"/>
      <c r="X902" s="160"/>
      <c r="Y902" s="151"/>
      <c r="Z902" s="151"/>
      <c r="AA902" s="151"/>
      <c r="AB902" s="151"/>
      <c r="AC902" s="151"/>
      <c r="AD902" s="151"/>
      <c r="AE902" s="151"/>
      <c r="AF902" s="151"/>
      <c r="AG902" s="151" t="s">
        <v>156</v>
      </c>
      <c r="AH902" s="151">
        <v>0</v>
      </c>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outlineLevel="1" x14ac:dyDescent="0.2">
      <c r="A903" s="177">
        <v>103</v>
      </c>
      <c r="B903" s="178" t="s">
        <v>609</v>
      </c>
      <c r="C903" s="188" t="s">
        <v>610</v>
      </c>
      <c r="D903" s="179" t="s">
        <v>398</v>
      </c>
      <c r="E903" s="180">
        <v>405.46800000000002</v>
      </c>
      <c r="F903" s="181"/>
      <c r="G903" s="182">
        <f>ROUND(E903*F903,2)</f>
        <v>0</v>
      </c>
      <c r="H903" s="181"/>
      <c r="I903" s="182">
        <f>ROUND(E903*H903,2)</f>
        <v>0</v>
      </c>
      <c r="J903" s="181"/>
      <c r="K903" s="182">
        <f>ROUND(E903*J903,2)</f>
        <v>0</v>
      </c>
      <c r="L903" s="182">
        <v>21</v>
      </c>
      <c r="M903" s="182">
        <f>G903*(1+L903/100)</f>
        <v>0</v>
      </c>
      <c r="N903" s="182">
        <v>0</v>
      </c>
      <c r="O903" s="182">
        <f>ROUND(E903*N903,2)</f>
        <v>0</v>
      </c>
      <c r="P903" s="182">
        <v>0</v>
      </c>
      <c r="Q903" s="182">
        <f>ROUND(E903*P903,2)</f>
        <v>0</v>
      </c>
      <c r="R903" s="182"/>
      <c r="S903" s="182" t="s">
        <v>152</v>
      </c>
      <c r="T903" s="182" t="s">
        <v>611</v>
      </c>
      <c r="U903" s="182">
        <v>0.49</v>
      </c>
      <c r="V903" s="182">
        <f>ROUND(E903*U903,2)</f>
        <v>198.68</v>
      </c>
      <c r="W903" s="183"/>
      <c r="X903" s="160" t="s">
        <v>612</v>
      </c>
      <c r="Y903" s="151"/>
      <c r="Z903" s="151"/>
      <c r="AA903" s="151"/>
      <c r="AB903" s="151"/>
      <c r="AC903" s="151"/>
      <c r="AD903" s="151"/>
      <c r="AE903" s="151"/>
      <c r="AF903" s="151"/>
      <c r="AG903" s="151" t="s">
        <v>613</v>
      </c>
      <c r="AH903" s="151"/>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outlineLevel="1" x14ac:dyDescent="0.2">
      <c r="A904" s="177">
        <v>104</v>
      </c>
      <c r="B904" s="178" t="s">
        <v>614</v>
      </c>
      <c r="C904" s="188" t="s">
        <v>615</v>
      </c>
      <c r="D904" s="179" t="s">
        <v>398</v>
      </c>
      <c r="E904" s="180">
        <v>10542.168</v>
      </c>
      <c r="F904" s="181"/>
      <c r="G904" s="182">
        <f>ROUND(E904*F904,2)</f>
        <v>0</v>
      </c>
      <c r="H904" s="181"/>
      <c r="I904" s="182">
        <f>ROUND(E904*H904,2)</f>
        <v>0</v>
      </c>
      <c r="J904" s="181"/>
      <c r="K904" s="182">
        <f>ROUND(E904*J904,2)</f>
        <v>0</v>
      </c>
      <c r="L904" s="182">
        <v>21</v>
      </c>
      <c r="M904" s="182">
        <f>G904*(1+L904/100)</f>
        <v>0</v>
      </c>
      <c r="N904" s="182">
        <v>0</v>
      </c>
      <c r="O904" s="182">
        <f>ROUND(E904*N904,2)</f>
        <v>0</v>
      </c>
      <c r="P904" s="182">
        <v>0</v>
      </c>
      <c r="Q904" s="182">
        <f>ROUND(E904*P904,2)</f>
        <v>0</v>
      </c>
      <c r="R904" s="182"/>
      <c r="S904" s="182" t="s">
        <v>152</v>
      </c>
      <c r="T904" s="182" t="s">
        <v>611</v>
      </c>
      <c r="U904" s="182">
        <v>0</v>
      </c>
      <c r="V904" s="182">
        <f>ROUND(E904*U904,2)</f>
        <v>0</v>
      </c>
      <c r="W904" s="183"/>
      <c r="X904" s="160" t="s">
        <v>612</v>
      </c>
      <c r="Y904" s="151"/>
      <c r="Z904" s="151"/>
      <c r="AA904" s="151"/>
      <c r="AB904" s="151"/>
      <c r="AC904" s="151"/>
      <c r="AD904" s="151"/>
      <c r="AE904" s="151"/>
      <c r="AF904" s="151"/>
      <c r="AG904" s="151" t="s">
        <v>613</v>
      </c>
      <c r="AH904" s="151"/>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70">
        <v>105</v>
      </c>
      <c r="B905" s="171" t="s">
        <v>616</v>
      </c>
      <c r="C905" s="186" t="s">
        <v>617</v>
      </c>
      <c r="D905" s="172" t="s">
        <v>398</v>
      </c>
      <c r="E905" s="173">
        <v>405.46800000000002</v>
      </c>
      <c r="F905" s="174"/>
      <c r="G905" s="175">
        <f>ROUND(E905*F905,2)</f>
        <v>0</v>
      </c>
      <c r="H905" s="174"/>
      <c r="I905" s="175">
        <f>ROUND(E905*H905,2)</f>
        <v>0</v>
      </c>
      <c r="J905" s="174"/>
      <c r="K905" s="175">
        <f>ROUND(E905*J905,2)</f>
        <v>0</v>
      </c>
      <c r="L905" s="175">
        <v>21</v>
      </c>
      <c r="M905" s="175">
        <f>G905*(1+L905/100)</f>
        <v>0</v>
      </c>
      <c r="N905" s="175">
        <v>0</v>
      </c>
      <c r="O905" s="175">
        <f>ROUND(E905*N905,2)</f>
        <v>0</v>
      </c>
      <c r="P905" s="175">
        <v>0</v>
      </c>
      <c r="Q905" s="175">
        <f>ROUND(E905*P905,2)</f>
        <v>0</v>
      </c>
      <c r="R905" s="175"/>
      <c r="S905" s="175" t="s">
        <v>152</v>
      </c>
      <c r="T905" s="175" t="s">
        <v>611</v>
      </c>
      <c r="U905" s="175">
        <v>0.94199999999999995</v>
      </c>
      <c r="V905" s="175">
        <f>ROUND(E905*U905,2)</f>
        <v>381.95</v>
      </c>
      <c r="W905" s="176"/>
      <c r="X905" s="160" t="s">
        <v>612</v>
      </c>
      <c r="Y905" s="151"/>
      <c r="Z905" s="151"/>
      <c r="AA905" s="151"/>
      <c r="AB905" s="151"/>
      <c r="AC905" s="151"/>
      <c r="AD905" s="151"/>
      <c r="AE905" s="151"/>
      <c r="AF905" s="151"/>
      <c r="AG905" s="151" t="s">
        <v>613</v>
      </c>
      <c r="AH905" s="151"/>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x14ac:dyDescent="0.2">
      <c r="A906" s="192"/>
      <c r="B906" s="4"/>
      <c r="C906" s="189"/>
      <c r="D906" s="6"/>
      <c r="E906" s="192"/>
      <c r="F906" s="192"/>
      <c r="G906" s="192"/>
      <c r="H906" s="192"/>
      <c r="I906" s="192"/>
      <c r="J906" s="192"/>
      <c r="K906" s="192"/>
      <c r="L906" s="192"/>
      <c r="M906" s="192"/>
      <c r="N906" s="192"/>
      <c r="O906" s="192"/>
      <c r="P906" s="192"/>
      <c r="Q906" s="192"/>
      <c r="R906" s="192"/>
      <c r="S906" s="192"/>
      <c r="T906" s="192"/>
      <c r="U906" s="192"/>
      <c r="V906" s="192"/>
      <c r="W906" s="192"/>
      <c r="X906" s="192"/>
      <c r="AE906">
        <v>15</v>
      </c>
      <c r="AF906">
        <v>21</v>
      </c>
      <c r="AG906" t="s">
        <v>133</v>
      </c>
    </row>
    <row r="907" spans="1:60" x14ac:dyDescent="0.2">
      <c r="A907" s="209"/>
      <c r="B907" s="210" t="s">
        <v>30</v>
      </c>
      <c r="C907" s="211"/>
      <c r="D907" s="212"/>
      <c r="E907" s="213"/>
      <c r="F907" s="213"/>
      <c r="G907" s="214">
        <f>G8+G617+G626+G635+G643+G819+G862+G869+G872+G874+G888+G893+G898</f>
        <v>0</v>
      </c>
      <c r="H907" s="192"/>
      <c r="I907" s="192"/>
      <c r="J907" s="192"/>
      <c r="K907" s="192"/>
      <c r="L907" s="192"/>
      <c r="M907" s="192"/>
      <c r="N907" s="192"/>
      <c r="O907" s="192"/>
      <c r="P907" s="192"/>
      <c r="Q907" s="192"/>
      <c r="R907" s="192"/>
      <c r="S907" s="192"/>
      <c r="T907" s="192"/>
      <c r="U907" s="192"/>
      <c r="V907" s="192"/>
      <c r="W907" s="192"/>
      <c r="X907" s="192"/>
      <c r="AE907">
        <f>SUMIF(L7:L905,AE906,G7:G905)</f>
        <v>0</v>
      </c>
      <c r="AF907">
        <f>SUMIF(L7:L905,AF906,G7:G905)</f>
        <v>0</v>
      </c>
      <c r="AG907" t="s">
        <v>618</v>
      </c>
    </row>
    <row r="908" spans="1:60" x14ac:dyDescent="0.2">
      <c r="A908" s="192"/>
      <c r="B908" s="4"/>
      <c r="C908" s="189"/>
      <c r="D908" s="6"/>
      <c r="E908" s="192"/>
      <c r="F908" s="192"/>
      <c r="G908" s="192"/>
      <c r="H908" s="192"/>
      <c r="I908" s="192"/>
      <c r="J908" s="192"/>
      <c r="K908" s="192"/>
      <c r="L908" s="192"/>
      <c r="M908" s="192"/>
      <c r="N908" s="192"/>
      <c r="O908" s="192"/>
      <c r="P908" s="192"/>
      <c r="Q908" s="192"/>
      <c r="R908" s="192"/>
      <c r="S908" s="192"/>
      <c r="T908" s="192"/>
      <c r="U908" s="192"/>
      <c r="V908" s="192"/>
      <c r="W908" s="192"/>
      <c r="X908" s="192"/>
    </row>
    <row r="909" spans="1:60" x14ac:dyDescent="0.2">
      <c r="A909" s="192"/>
      <c r="B909" s="4"/>
      <c r="C909" s="189"/>
      <c r="D909" s="6"/>
      <c r="E909" s="192"/>
      <c r="F909" s="192"/>
      <c r="G909" s="192"/>
      <c r="H909" s="192"/>
      <c r="I909" s="192"/>
      <c r="J909" s="192"/>
      <c r="K909" s="192"/>
      <c r="L909" s="192"/>
      <c r="M909" s="192"/>
      <c r="N909" s="192"/>
      <c r="O909" s="192"/>
      <c r="P909" s="192"/>
      <c r="Q909" s="192"/>
      <c r="R909" s="192"/>
      <c r="S909" s="192"/>
      <c r="T909" s="192"/>
      <c r="U909" s="192"/>
      <c r="V909" s="192"/>
      <c r="W909" s="192"/>
      <c r="X909" s="192"/>
    </row>
    <row r="910" spans="1:60" x14ac:dyDescent="0.2">
      <c r="A910" s="272" t="s">
        <v>619</v>
      </c>
      <c r="B910" s="272"/>
      <c r="C910" s="273"/>
      <c r="D910" s="6"/>
      <c r="E910" s="192"/>
      <c r="F910" s="192"/>
      <c r="G910" s="192"/>
      <c r="H910" s="192"/>
      <c r="I910" s="192"/>
      <c r="J910" s="192"/>
      <c r="K910" s="192"/>
      <c r="L910" s="192"/>
      <c r="M910" s="192"/>
      <c r="N910" s="192"/>
      <c r="O910" s="192"/>
      <c r="P910" s="192"/>
      <c r="Q910" s="192"/>
      <c r="R910" s="192"/>
      <c r="S910" s="192"/>
      <c r="T910" s="192"/>
      <c r="U910" s="192"/>
      <c r="V910" s="192"/>
      <c r="W910" s="192"/>
      <c r="X910" s="192"/>
    </row>
    <row r="911" spans="1:60" x14ac:dyDescent="0.2">
      <c r="A911" s="274"/>
      <c r="B911" s="275"/>
      <c r="C911" s="276"/>
      <c r="D911" s="275"/>
      <c r="E911" s="275"/>
      <c r="F911" s="275"/>
      <c r="G911" s="277"/>
      <c r="H911" s="192"/>
      <c r="I911" s="192"/>
      <c r="J911" s="192"/>
      <c r="K911" s="192"/>
      <c r="L911" s="192"/>
      <c r="M911" s="192"/>
      <c r="N911" s="192"/>
      <c r="O911" s="192"/>
      <c r="P911" s="192"/>
      <c r="Q911" s="192"/>
      <c r="R911" s="192"/>
      <c r="S911" s="192"/>
      <c r="T911" s="192"/>
      <c r="U911" s="192"/>
      <c r="V911" s="192"/>
      <c r="W911" s="192"/>
      <c r="X911" s="192"/>
      <c r="AG911" t="s">
        <v>620</v>
      </c>
    </row>
    <row r="912" spans="1:60" x14ac:dyDescent="0.2">
      <c r="A912" s="278"/>
      <c r="B912" s="279"/>
      <c r="C912" s="280"/>
      <c r="D912" s="279"/>
      <c r="E912" s="279"/>
      <c r="F912" s="279"/>
      <c r="G912" s="281"/>
      <c r="H912" s="192"/>
      <c r="I912" s="192"/>
      <c r="J912" s="192"/>
      <c r="K912" s="192"/>
      <c r="L912" s="192"/>
      <c r="M912" s="192"/>
      <c r="N912" s="192"/>
      <c r="O912" s="192"/>
      <c r="P912" s="192"/>
      <c r="Q912" s="192"/>
      <c r="R912" s="192"/>
      <c r="S912" s="192"/>
      <c r="T912" s="192"/>
      <c r="U912" s="192"/>
      <c r="V912" s="192"/>
      <c r="W912" s="192"/>
      <c r="X912" s="192"/>
    </row>
    <row r="913" spans="1:33" x14ac:dyDescent="0.2">
      <c r="A913" s="278"/>
      <c r="B913" s="279"/>
      <c r="C913" s="280"/>
      <c r="D913" s="279"/>
      <c r="E913" s="279"/>
      <c r="F913" s="279"/>
      <c r="G913" s="281"/>
      <c r="H913" s="192"/>
      <c r="I913" s="192"/>
      <c r="J913" s="192"/>
      <c r="K913" s="192"/>
      <c r="L913" s="192"/>
      <c r="M913" s="192"/>
      <c r="N913" s="192"/>
      <c r="O913" s="192"/>
      <c r="P913" s="192"/>
      <c r="Q913" s="192"/>
      <c r="R913" s="192"/>
      <c r="S913" s="192"/>
      <c r="T913" s="192"/>
      <c r="U913" s="192"/>
      <c r="V913" s="192"/>
      <c r="W913" s="192"/>
      <c r="X913" s="192"/>
    </row>
    <row r="914" spans="1:33" x14ac:dyDescent="0.2">
      <c r="A914" s="278"/>
      <c r="B914" s="279"/>
      <c r="C914" s="280"/>
      <c r="D914" s="279"/>
      <c r="E914" s="279"/>
      <c r="F914" s="279"/>
      <c r="G914" s="281"/>
      <c r="H914" s="192"/>
      <c r="I914" s="192"/>
      <c r="J914" s="192"/>
      <c r="K914" s="192"/>
      <c r="L914" s="192"/>
      <c r="M914" s="192"/>
      <c r="N914" s="192"/>
      <c r="O914" s="192"/>
      <c r="P914" s="192"/>
      <c r="Q914" s="192"/>
      <c r="R914" s="192"/>
      <c r="S914" s="192"/>
      <c r="T914" s="192"/>
      <c r="U914" s="192"/>
      <c r="V914" s="192"/>
      <c r="W914" s="192"/>
      <c r="X914" s="192"/>
    </row>
    <row r="915" spans="1:33" x14ac:dyDescent="0.2">
      <c r="A915" s="282"/>
      <c r="B915" s="283"/>
      <c r="C915" s="284"/>
      <c r="D915" s="283"/>
      <c r="E915" s="283"/>
      <c r="F915" s="283"/>
      <c r="G915" s="285"/>
      <c r="H915" s="192"/>
      <c r="I915" s="192"/>
      <c r="J915" s="192"/>
      <c r="K915" s="192"/>
      <c r="L915" s="192"/>
      <c r="M915" s="192"/>
      <c r="N915" s="192"/>
      <c r="O915" s="192"/>
      <c r="P915" s="192"/>
      <c r="Q915" s="192"/>
      <c r="R915" s="192"/>
      <c r="S915" s="192"/>
      <c r="T915" s="192"/>
      <c r="U915" s="192"/>
      <c r="V915" s="192"/>
      <c r="W915" s="192"/>
      <c r="X915" s="192"/>
    </row>
    <row r="916" spans="1:33" x14ac:dyDescent="0.2">
      <c r="A916" s="192"/>
      <c r="B916" s="4"/>
      <c r="C916" s="189"/>
      <c r="D916" s="6"/>
      <c r="E916" s="192"/>
      <c r="F916" s="192"/>
      <c r="G916" s="192"/>
      <c r="H916" s="192"/>
      <c r="I916" s="192"/>
      <c r="J916" s="192"/>
      <c r="K916" s="192"/>
      <c r="L916" s="192"/>
      <c r="M916" s="192"/>
      <c r="N916" s="192"/>
      <c r="O916" s="192"/>
      <c r="P916" s="192"/>
      <c r="Q916" s="192"/>
      <c r="R916" s="192"/>
      <c r="S916" s="192"/>
      <c r="T916" s="192"/>
      <c r="U916" s="192"/>
      <c r="V916" s="192"/>
      <c r="W916" s="192"/>
      <c r="X916" s="192"/>
    </row>
    <row r="917" spans="1:33" x14ac:dyDescent="0.2">
      <c r="C917" s="191"/>
      <c r="D917" s="10"/>
      <c r="AG917" t="s">
        <v>621</v>
      </c>
    </row>
    <row r="918" spans="1:33" x14ac:dyDescent="0.2">
      <c r="D918" s="10"/>
    </row>
    <row r="919" spans="1:33" x14ac:dyDescent="0.2">
      <c r="D919" s="10"/>
    </row>
    <row r="920" spans="1:33" x14ac:dyDescent="0.2">
      <c r="D920" s="10"/>
    </row>
    <row r="921" spans="1:33" x14ac:dyDescent="0.2">
      <c r="D921" s="10"/>
    </row>
    <row r="922" spans="1:33" x14ac:dyDescent="0.2">
      <c r="D922" s="10"/>
    </row>
    <row r="923" spans="1:33" x14ac:dyDescent="0.2">
      <c r="D923" s="10"/>
    </row>
    <row r="924" spans="1:33" x14ac:dyDescent="0.2">
      <c r="D924" s="10"/>
    </row>
    <row r="925" spans="1:33" x14ac:dyDescent="0.2">
      <c r="D925" s="10"/>
    </row>
    <row r="926" spans="1:33" x14ac:dyDescent="0.2">
      <c r="D926" s="10"/>
    </row>
    <row r="927" spans="1:33" x14ac:dyDescent="0.2">
      <c r="D927" s="10"/>
    </row>
    <row r="928" spans="1:33" x14ac:dyDescent="0.2">
      <c r="D928" s="10"/>
    </row>
    <row r="929" spans="2:4" x14ac:dyDescent="0.2">
      <c r="D929" s="10"/>
    </row>
    <row r="930" spans="2:4" x14ac:dyDescent="0.2">
      <c r="D930" s="10"/>
    </row>
    <row r="931" spans="2:4" x14ac:dyDescent="0.2">
      <c r="B931"/>
      <c r="C931"/>
      <c r="D931" s="10"/>
    </row>
    <row r="932" spans="2:4" x14ac:dyDescent="0.2">
      <c r="B932"/>
      <c r="C932"/>
      <c r="D932" s="10"/>
    </row>
    <row r="933" spans="2:4" x14ac:dyDescent="0.2">
      <c r="B933"/>
      <c r="C933"/>
      <c r="D933" s="10"/>
    </row>
    <row r="934" spans="2:4" x14ac:dyDescent="0.2">
      <c r="B934"/>
      <c r="C934"/>
      <c r="D934" s="10"/>
    </row>
    <row r="935" spans="2:4" x14ac:dyDescent="0.2">
      <c r="B935"/>
      <c r="C935"/>
      <c r="D935" s="10"/>
    </row>
    <row r="936" spans="2:4" x14ac:dyDescent="0.2">
      <c r="B936"/>
      <c r="C936"/>
      <c r="D936" s="10"/>
    </row>
    <row r="937" spans="2:4" x14ac:dyDescent="0.2">
      <c r="B937"/>
      <c r="C937"/>
      <c r="D937" s="10"/>
    </row>
    <row r="938" spans="2:4" x14ac:dyDescent="0.2">
      <c r="B938"/>
      <c r="C938"/>
      <c r="D938" s="10"/>
    </row>
    <row r="939" spans="2:4" x14ac:dyDescent="0.2">
      <c r="B939"/>
      <c r="C939"/>
      <c r="D939" s="10"/>
    </row>
    <row r="940" spans="2:4" x14ac:dyDescent="0.2">
      <c r="B940"/>
      <c r="C940"/>
      <c r="D940" s="10"/>
    </row>
    <row r="941" spans="2:4" x14ac:dyDescent="0.2">
      <c r="B941"/>
      <c r="C941"/>
      <c r="D941" s="10"/>
    </row>
    <row r="942" spans="2:4" x14ac:dyDescent="0.2">
      <c r="B942"/>
      <c r="C942"/>
      <c r="D942" s="10"/>
    </row>
    <row r="943" spans="2:4" x14ac:dyDescent="0.2">
      <c r="B943"/>
      <c r="C943"/>
      <c r="D943" s="10"/>
    </row>
    <row r="944" spans="2:4" x14ac:dyDescent="0.2">
      <c r="B944"/>
      <c r="C944"/>
      <c r="D944" s="10"/>
    </row>
    <row r="945" spans="2:4" x14ac:dyDescent="0.2">
      <c r="B945"/>
      <c r="C945"/>
      <c r="D945" s="10"/>
    </row>
    <row r="946" spans="2:4" x14ac:dyDescent="0.2">
      <c r="B946"/>
      <c r="C946"/>
      <c r="D946" s="10"/>
    </row>
    <row r="947" spans="2:4" x14ac:dyDescent="0.2">
      <c r="B947"/>
      <c r="C947"/>
      <c r="D947" s="10"/>
    </row>
    <row r="948" spans="2:4" x14ac:dyDescent="0.2">
      <c r="B948"/>
      <c r="C948"/>
      <c r="D948" s="10"/>
    </row>
    <row r="949" spans="2:4" x14ac:dyDescent="0.2">
      <c r="B949"/>
      <c r="C949"/>
      <c r="D949" s="10"/>
    </row>
    <row r="950" spans="2:4" x14ac:dyDescent="0.2">
      <c r="B950"/>
      <c r="C950"/>
      <c r="D950" s="10"/>
    </row>
    <row r="951" spans="2:4" x14ac:dyDescent="0.2">
      <c r="B951"/>
      <c r="C951"/>
      <c r="D951" s="10"/>
    </row>
    <row r="952" spans="2:4" x14ac:dyDescent="0.2">
      <c r="B952"/>
      <c r="C952"/>
      <c r="D952" s="10"/>
    </row>
    <row r="953" spans="2:4" x14ac:dyDescent="0.2">
      <c r="B953"/>
      <c r="C953"/>
      <c r="D953" s="10"/>
    </row>
    <row r="954" spans="2:4" x14ac:dyDescent="0.2">
      <c r="B954"/>
      <c r="C954"/>
      <c r="D954" s="10"/>
    </row>
    <row r="955" spans="2:4" x14ac:dyDescent="0.2">
      <c r="B955"/>
      <c r="C955"/>
      <c r="D955" s="10"/>
    </row>
    <row r="956" spans="2:4" x14ac:dyDescent="0.2">
      <c r="B956"/>
      <c r="C956"/>
      <c r="D956" s="10"/>
    </row>
    <row r="957" spans="2:4" x14ac:dyDescent="0.2">
      <c r="B957"/>
      <c r="C957"/>
      <c r="D957" s="10"/>
    </row>
    <row r="958" spans="2:4" x14ac:dyDescent="0.2">
      <c r="B958"/>
      <c r="C958"/>
      <c r="D958" s="10"/>
    </row>
    <row r="959" spans="2:4" x14ac:dyDescent="0.2">
      <c r="B959"/>
      <c r="C959"/>
      <c r="D959" s="10"/>
    </row>
    <row r="960" spans="2:4" x14ac:dyDescent="0.2">
      <c r="B960"/>
      <c r="C960"/>
      <c r="D960" s="10"/>
    </row>
    <row r="961" spans="2:4" x14ac:dyDescent="0.2">
      <c r="B961"/>
      <c r="C961"/>
      <c r="D961" s="10"/>
    </row>
    <row r="962" spans="2:4" x14ac:dyDescent="0.2">
      <c r="B962"/>
      <c r="C962"/>
      <c r="D962" s="10"/>
    </row>
    <row r="963" spans="2:4" x14ac:dyDescent="0.2">
      <c r="B963"/>
      <c r="C963"/>
      <c r="D963" s="10"/>
    </row>
    <row r="964" spans="2:4" x14ac:dyDescent="0.2">
      <c r="B964"/>
      <c r="C964"/>
      <c r="D964" s="10"/>
    </row>
    <row r="965" spans="2:4" x14ac:dyDescent="0.2">
      <c r="B965"/>
      <c r="C965"/>
      <c r="D965" s="10"/>
    </row>
    <row r="966" spans="2:4" x14ac:dyDescent="0.2">
      <c r="B966"/>
      <c r="C966"/>
      <c r="D966" s="10"/>
    </row>
    <row r="967" spans="2:4" x14ac:dyDescent="0.2">
      <c r="B967"/>
      <c r="C967"/>
      <c r="D967" s="10"/>
    </row>
    <row r="968" spans="2:4" x14ac:dyDescent="0.2">
      <c r="B968"/>
      <c r="C968"/>
      <c r="D968" s="10"/>
    </row>
    <row r="969" spans="2:4" x14ac:dyDescent="0.2">
      <c r="B969"/>
      <c r="C969"/>
      <c r="D969" s="10"/>
    </row>
    <row r="970" spans="2:4" x14ac:dyDescent="0.2">
      <c r="B970"/>
      <c r="C970"/>
      <c r="D970" s="10"/>
    </row>
    <row r="971" spans="2:4" x14ac:dyDescent="0.2">
      <c r="B971"/>
      <c r="C971"/>
      <c r="D971" s="10"/>
    </row>
    <row r="972" spans="2:4" x14ac:dyDescent="0.2">
      <c r="B972"/>
      <c r="C972"/>
      <c r="D972" s="10"/>
    </row>
    <row r="973" spans="2:4" x14ac:dyDescent="0.2">
      <c r="B973"/>
      <c r="C973"/>
      <c r="D973" s="10"/>
    </row>
    <row r="974" spans="2:4" x14ac:dyDescent="0.2">
      <c r="B974"/>
      <c r="C974"/>
      <c r="D974" s="10"/>
    </row>
    <row r="975" spans="2:4" x14ac:dyDescent="0.2">
      <c r="B975"/>
      <c r="C975"/>
      <c r="D975" s="10"/>
    </row>
    <row r="976" spans="2:4" x14ac:dyDescent="0.2">
      <c r="B976"/>
      <c r="C976"/>
      <c r="D976" s="10"/>
    </row>
    <row r="977" spans="2:4" x14ac:dyDescent="0.2">
      <c r="B977"/>
      <c r="C977"/>
      <c r="D977" s="10"/>
    </row>
    <row r="978" spans="2:4" x14ac:dyDescent="0.2">
      <c r="B978"/>
      <c r="C978"/>
      <c r="D978" s="10"/>
    </row>
    <row r="979" spans="2:4" x14ac:dyDescent="0.2">
      <c r="B979"/>
      <c r="C979"/>
      <c r="D979" s="10"/>
    </row>
    <row r="980" spans="2:4" x14ac:dyDescent="0.2">
      <c r="B980"/>
      <c r="C980"/>
      <c r="D980" s="10"/>
    </row>
    <row r="981" spans="2:4" x14ac:dyDescent="0.2">
      <c r="B981"/>
      <c r="C981"/>
      <c r="D981" s="10"/>
    </row>
    <row r="982" spans="2:4" x14ac:dyDescent="0.2">
      <c r="B982"/>
      <c r="C982"/>
      <c r="D982" s="10"/>
    </row>
    <row r="983" spans="2:4" x14ac:dyDescent="0.2">
      <c r="B983"/>
      <c r="C983"/>
      <c r="D983" s="10"/>
    </row>
    <row r="984" spans="2:4" x14ac:dyDescent="0.2">
      <c r="B984"/>
      <c r="C984"/>
      <c r="D984" s="10"/>
    </row>
    <row r="985" spans="2:4" x14ac:dyDescent="0.2">
      <c r="B985"/>
      <c r="C985"/>
      <c r="D985" s="10"/>
    </row>
    <row r="986" spans="2:4" x14ac:dyDescent="0.2">
      <c r="B986"/>
      <c r="C986"/>
      <c r="D986" s="10"/>
    </row>
    <row r="987" spans="2:4" x14ac:dyDescent="0.2">
      <c r="B987"/>
      <c r="C987"/>
      <c r="D987" s="10"/>
    </row>
    <row r="988" spans="2:4" x14ac:dyDescent="0.2">
      <c r="B988"/>
      <c r="C988"/>
      <c r="D988" s="10"/>
    </row>
    <row r="989" spans="2:4" x14ac:dyDescent="0.2">
      <c r="B989"/>
      <c r="C989"/>
      <c r="D989" s="10"/>
    </row>
    <row r="990" spans="2:4" x14ac:dyDescent="0.2">
      <c r="B990"/>
      <c r="C990"/>
      <c r="D990" s="10"/>
    </row>
    <row r="991" spans="2:4" x14ac:dyDescent="0.2">
      <c r="B991"/>
      <c r="C991"/>
      <c r="D991" s="10"/>
    </row>
    <row r="992" spans="2:4" x14ac:dyDescent="0.2">
      <c r="B992"/>
      <c r="C992"/>
      <c r="D992" s="10"/>
    </row>
    <row r="993" spans="2:4" x14ac:dyDescent="0.2">
      <c r="B993"/>
      <c r="C993"/>
      <c r="D993" s="10"/>
    </row>
    <row r="994" spans="2:4" x14ac:dyDescent="0.2">
      <c r="B994"/>
      <c r="C994"/>
      <c r="D994" s="10"/>
    </row>
    <row r="995" spans="2:4" x14ac:dyDescent="0.2">
      <c r="B995"/>
      <c r="C995"/>
      <c r="D995" s="10"/>
    </row>
    <row r="996" spans="2:4" x14ac:dyDescent="0.2">
      <c r="B996"/>
      <c r="C996"/>
      <c r="D996" s="10"/>
    </row>
    <row r="997" spans="2:4" x14ac:dyDescent="0.2">
      <c r="B997"/>
      <c r="C997"/>
      <c r="D997" s="10"/>
    </row>
    <row r="998" spans="2:4" x14ac:dyDescent="0.2">
      <c r="B998"/>
      <c r="C998"/>
      <c r="D998" s="10"/>
    </row>
    <row r="999" spans="2:4" x14ac:dyDescent="0.2">
      <c r="B999"/>
      <c r="C999"/>
      <c r="D999" s="10"/>
    </row>
    <row r="1000" spans="2:4" x14ac:dyDescent="0.2">
      <c r="B1000"/>
      <c r="C1000"/>
      <c r="D1000" s="10"/>
    </row>
    <row r="1001" spans="2:4" x14ac:dyDescent="0.2">
      <c r="B1001"/>
      <c r="C1001"/>
      <c r="D1001" s="10"/>
    </row>
    <row r="1002" spans="2:4" x14ac:dyDescent="0.2">
      <c r="B1002"/>
      <c r="C1002"/>
      <c r="D1002" s="10"/>
    </row>
    <row r="1003" spans="2:4" x14ac:dyDescent="0.2">
      <c r="B1003"/>
      <c r="C1003"/>
      <c r="D1003" s="10"/>
    </row>
    <row r="1004" spans="2:4" x14ac:dyDescent="0.2">
      <c r="B1004"/>
      <c r="C1004"/>
      <c r="D1004" s="10"/>
    </row>
    <row r="1005" spans="2:4" x14ac:dyDescent="0.2">
      <c r="B1005"/>
      <c r="C1005"/>
      <c r="D1005" s="10"/>
    </row>
    <row r="1006" spans="2:4" x14ac:dyDescent="0.2">
      <c r="B1006"/>
      <c r="C1006"/>
      <c r="D1006" s="10"/>
    </row>
    <row r="1007" spans="2:4" x14ac:dyDescent="0.2">
      <c r="B1007"/>
      <c r="C1007"/>
      <c r="D1007" s="10"/>
    </row>
    <row r="1008" spans="2:4" x14ac:dyDescent="0.2">
      <c r="B1008"/>
      <c r="C1008"/>
      <c r="D1008" s="10"/>
    </row>
    <row r="1009" spans="2:4" x14ac:dyDescent="0.2">
      <c r="B1009"/>
      <c r="C1009"/>
      <c r="D1009" s="10"/>
    </row>
    <row r="1010" spans="2:4" x14ac:dyDescent="0.2">
      <c r="B1010"/>
      <c r="C1010"/>
      <c r="D1010" s="10"/>
    </row>
    <row r="1011" spans="2:4" x14ac:dyDescent="0.2">
      <c r="B1011"/>
      <c r="C1011"/>
      <c r="D1011" s="10"/>
    </row>
    <row r="1012" spans="2:4" x14ac:dyDescent="0.2">
      <c r="B1012"/>
      <c r="C1012"/>
      <c r="D1012" s="10"/>
    </row>
    <row r="1013" spans="2:4" x14ac:dyDescent="0.2">
      <c r="B1013"/>
      <c r="C1013"/>
      <c r="D1013" s="10"/>
    </row>
    <row r="1014" spans="2:4" x14ac:dyDescent="0.2">
      <c r="B1014"/>
      <c r="C1014"/>
      <c r="D1014" s="10"/>
    </row>
    <row r="1015" spans="2:4" x14ac:dyDescent="0.2">
      <c r="B1015"/>
      <c r="C1015"/>
      <c r="D1015" s="10"/>
    </row>
    <row r="1016" spans="2:4" x14ac:dyDescent="0.2">
      <c r="B1016"/>
      <c r="C1016"/>
      <c r="D1016" s="10"/>
    </row>
    <row r="1017" spans="2:4" x14ac:dyDescent="0.2">
      <c r="B1017"/>
      <c r="C1017"/>
      <c r="D1017" s="10"/>
    </row>
    <row r="1018" spans="2:4" x14ac:dyDescent="0.2">
      <c r="B1018"/>
      <c r="C1018"/>
      <c r="D1018" s="10"/>
    </row>
    <row r="1019" spans="2:4" x14ac:dyDescent="0.2">
      <c r="B1019"/>
      <c r="C1019"/>
      <c r="D1019" s="10"/>
    </row>
    <row r="1020" spans="2:4" x14ac:dyDescent="0.2">
      <c r="B1020"/>
      <c r="C1020"/>
      <c r="D1020" s="10"/>
    </row>
    <row r="1021" spans="2:4" x14ac:dyDescent="0.2">
      <c r="B1021"/>
      <c r="C1021"/>
      <c r="D1021" s="10"/>
    </row>
    <row r="1022" spans="2:4" x14ac:dyDescent="0.2">
      <c r="B1022"/>
      <c r="C1022"/>
      <c r="D1022" s="10"/>
    </row>
    <row r="1023" spans="2:4" x14ac:dyDescent="0.2">
      <c r="B1023"/>
      <c r="C1023"/>
      <c r="D1023" s="10"/>
    </row>
    <row r="1024" spans="2:4" x14ac:dyDescent="0.2">
      <c r="B1024"/>
      <c r="C1024"/>
      <c r="D1024" s="10"/>
    </row>
    <row r="1025" spans="2:4" x14ac:dyDescent="0.2">
      <c r="B1025"/>
      <c r="C1025"/>
      <c r="D1025" s="10"/>
    </row>
    <row r="1026" spans="2:4" x14ac:dyDescent="0.2">
      <c r="B1026"/>
      <c r="C1026"/>
      <c r="D1026" s="10"/>
    </row>
    <row r="1027" spans="2:4" x14ac:dyDescent="0.2">
      <c r="B1027"/>
      <c r="C1027"/>
      <c r="D1027" s="10"/>
    </row>
    <row r="1028" spans="2:4" x14ac:dyDescent="0.2">
      <c r="B1028"/>
      <c r="C1028"/>
      <c r="D1028" s="10"/>
    </row>
    <row r="1029" spans="2:4" x14ac:dyDescent="0.2">
      <c r="B1029"/>
      <c r="C1029"/>
      <c r="D1029" s="10"/>
    </row>
    <row r="1030" spans="2:4" x14ac:dyDescent="0.2">
      <c r="B1030"/>
      <c r="C1030"/>
      <c r="D1030" s="10"/>
    </row>
    <row r="1031" spans="2:4" x14ac:dyDescent="0.2">
      <c r="B1031"/>
      <c r="C1031"/>
      <c r="D1031" s="10"/>
    </row>
    <row r="1032" spans="2:4" x14ac:dyDescent="0.2">
      <c r="B1032"/>
      <c r="C1032"/>
      <c r="D1032" s="10"/>
    </row>
    <row r="1033" spans="2:4" x14ac:dyDescent="0.2">
      <c r="B1033"/>
      <c r="C1033"/>
      <c r="D1033" s="10"/>
    </row>
    <row r="1034" spans="2:4" x14ac:dyDescent="0.2">
      <c r="B1034"/>
      <c r="C1034"/>
      <c r="D1034" s="10"/>
    </row>
    <row r="1035" spans="2:4" x14ac:dyDescent="0.2">
      <c r="B1035"/>
      <c r="C1035"/>
      <c r="D1035" s="10"/>
    </row>
    <row r="1036" spans="2:4" x14ac:dyDescent="0.2">
      <c r="B1036"/>
      <c r="C1036"/>
      <c r="D1036" s="10"/>
    </row>
    <row r="1037" spans="2:4" x14ac:dyDescent="0.2">
      <c r="B1037"/>
      <c r="C1037"/>
      <c r="D1037" s="10"/>
    </row>
    <row r="1038" spans="2:4" x14ac:dyDescent="0.2">
      <c r="B1038"/>
      <c r="C1038"/>
      <c r="D1038" s="10"/>
    </row>
    <row r="1039" spans="2:4" x14ac:dyDescent="0.2">
      <c r="B1039"/>
      <c r="C1039"/>
      <c r="D1039" s="10"/>
    </row>
    <row r="1040" spans="2:4" x14ac:dyDescent="0.2">
      <c r="B1040"/>
      <c r="C1040"/>
      <c r="D1040" s="10"/>
    </row>
    <row r="1041" spans="2:4" x14ac:dyDescent="0.2">
      <c r="B1041"/>
      <c r="C1041"/>
      <c r="D1041" s="10"/>
    </row>
    <row r="1042" spans="2:4" x14ac:dyDescent="0.2">
      <c r="B1042"/>
      <c r="C1042"/>
      <c r="D1042" s="10"/>
    </row>
    <row r="1043" spans="2:4" x14ac:dyDescent="0.2">
      <c r="B1043"/>
      <c r="C1043"/>
      <c r="D1043" s="10"/>
    </row>
    <row r="1044" spans="2:4" x14ac:dyDescent="0.2">
      <c r="B1044"/>
      <c r="C1044"/>
      <c r="D1044" s="10"/>
    </row>
    <row r="1045" spans="2:4" x14ac:dyDescent="0.2">
      <c r="B1045"/>
      <c r="C1045"/>
      <c r="D1045" s="10"/>
    </row>
    <row r="1046" spans="2:4" x14ac:dyDescent="0.2">
      <c r="B1046"/>
      <c r="C1046"/>
      <c r="D1046" s="10"/>
    </row>
    <row r="1047" spans="2:4" x14ac:dyDescent="0.2">
      <c r="B1047"/>
      <c r="C1047"/>
      <c r="D1047" s="10"/>
    </row>
    <row r="1048" spans="2:4" x14ac:dyDescent="0.2">
      <c r="B1048"/>
      <c r="C1048"/>
      <c r="D1048" s="10"/>
    </row>
    <row r="1049" spans="2:4" x14ac:dyDescent="0.2">
      <c r="B1049"/>
      <c r="C1049"/>
      <c r="D1049" s="10"/>
    </row>
    <row r="1050" spans="2:4" x14ac:dyDescent="0.2">
      <c r="B1050"/>
      <c r="C1050"/>
      <c r="D1050" s="10"/>
    </row>
    <row r="1051" spans="2:4" x14ac:dyDescent="0.2">
      <c r="B1051"/>
      <c r="C1051"/>
      <c r="D1051" s="10"/>
    </row>
    <row r="1052" spans="2:4" x14ac:dyDescent="0.2">
      <c r="B1052"/>
      <c r="C1052"/>
      <c r="D1052" s="10"/>
    </row>
    <row r="1053" spans="2:4" x14ac:dyDescent="0.2">
      <c r="B1053"/>
      <c r="C1053"/>
      <c r="D1053" s="10"/>
    </row>
    <row r="1054" spans="2:4" x14ac:dyDescent="0.2">
      <c r="B1054"/>
      <c r="C1054"/>
      <c r="D1054" s="10"/>
    </row>
    <row r="1055" spans="2:4" x14ac:dyDescent="0.2">
      <c r="B1055"/>
      <c r="C1055"/>
      <c r="D1055" s="10"/>
    </row>
    <row r="1056" spans="2:4" x14ac:dyDescent="0.2">
      <c r="B1056"/>
      <c r="C1056"/>
      <c r="D1056" s="10"/>
    </row>
    <row r="1057" spans="2:4" x14ac:dyDescent="0.2">
      <c r="B1057"/>
      <c r="C1057"/>
      <c r="D1057" s="10"/>
    </row>
    <row r="1058" spans="2:4" x14ac:dyDescent="0.2">
      <c r="B1058"/>
      <c r="C1058"/>
      <c r="D1058" s="10"/>
    </row>
    <row r="1059" spans="2:4" x14ac:dyDescent="0.2">
      <c r="B1059"/>
      <c r="C1059"/>
      <c r="D1059" s="10"/>
    </row>
    <row r="1060" spans="2:4" x14ac:dyDescent="0.2">
      <c r="B1060"/>
      <c r="C1060"/>
      <c r="D1060" s="10"/>
    </row>
    <row r="1061" spans="2:4" x14ac:dyDescent="0.2">
      <c r="B1061"/>
      <c r="C1061"/>
      <c r="D1061" s="10"/>
    </row>
    <row r="1062" spans="2:4" x14ac:dyDescent="0.2">
      <c r="B1062"/>
      <c r="C1062"/>
      <c r="D1062" s="10"/>
    </row>
    <row r="1063" spans="2:4" x14ac:dyDescent="0.2">
      <c r="B1063"/>
      <c r="C1063"/>
      <c r="D1063" s="10"/>
    </row>
    <row r="1064" spans="2:4" x14ac:dyDescent="0.2">
      <c r="B1064"/>
      <c r="C1064"/>
      <c r="D1064" s="10"/>
    </row>
    <row r="1065" spans="2:4" x14ac:dyDescent="0.2">
      <c r="B1065"/>
      <c r="C1065"/>
      <c r="D1065" s="10"/>
    </row>
    <row r="1066" spans="2:4" x14ac:dyDescent="0.2">
      <c r="B1066"/>
      <c r="C1066"/>
      <c r="D1066" s="10"/>
    </row>
    <row r="1067" spans="2:4" x14ac:dyDescent="0.2">
      <c r="B1067"/>
      <c r="C1067"/>
      <c r="D1067" s="10"/>
    </row>
    <row r="1068" spans="2:4" x14ac:dyDescent="0.2">
      <c r="B1068"/>
      <c r="C1068"/>
      <c r="D1068" s="10"/>
    </row>
    <row r="1069" spans="2:4" x14ac:dyDescent="0.2">
      <c r="B1069"/>
      <c r="C1069"/>
      <c r="D1069" s="10"/>
    </row>
    <row r="1070" spans="2:4" x14ac:dyDescent="0.2">
      <c r="B1070"/>
      <c r="C1070"/>
      <c r="D1070" s="10"/>
    </row>
    <row r="1071" spans="2:4" x14ac:dyDescent="0.2">
      <c r="B1071"/>
      <c r="C1071"/>
      <c r="D1071" s="10"/>
    </row>
    <row r="1072" spans="2:4" x14ac:dyDescent="0.2">
      <c r="B1072"/>
      <c r="C1072"/>
      <c r="D1072" s="10"/>
    </row>
    <row r="1073" spans="2:4" x14ac:dyDescent="0.2">
      <c r="B1073"/>
      <c r="C1073"/>
      <c r="D1073" s="10"/>
    </row>
    <row r="1074" spans="2:4" x14ac:dyDescent="0.2">
      <c r="B1074"/>
      <c r="C1074"/>
      <c r="D1074" s="10"/>
    </row>
    <row r="1075" spans="2:4" x14ac:dyDescent="0.2">
      <c r="B1075"/>
      <c r="C1075"/>
      <c r="D1075" s="10"/>
    </row>
    <row r="1076" spans="2:4" x14ac:dyDescent="0.2">
      <c r="B1076"/>
      <c r="C1076"/>
      <c r="D1076" s="10"/>
    </row>
    <row r="1077" spans="2:4" x14ac:dyDescent="0.2">
      <c r="B1077"/>
      <c r="C1077"/>
      <c r="D1077" s="10"/>
    </row>
    <row r="1078" spans="2:4" x14ac:dyDescent="0.2">
      <c r="B1078"/>
      <c r="C1078"/>
      <c r="D1078" s="10"/>
    </row>
    <row r="1079" spans="2:4" x14ac:dyDescent="0.2">
      <c r="B1079"/>
      <c r="C1079"/>
      <c r="D1079" s="10"/>
    </row>
    <row r="1080" spans="2:4" x14ac:dyDescent="0.2">
      <c r="B1080"/>
      <c r="C1080"/>
      <c r="D1080" s="10"/>
    </row>
    <row r="1081" spans="2:4" x14ac:dyDescent="0.2">
      <c r="B1081"/>
      <c r="C1081"/>
      <c r="D1081" s="10"/>
    </row>
    <row r="1082" spans="2:4" x14ac:dyDescent="0.2">
      <c r="B1082"/>
      <c r="C1082"/>
      <c r="D1082" s="10"/>
    </row>
    <row r="1083" spans="2:4" x14ac:dyDescent="0.2">
      <c r="B1083"/>
      <c r="C1083"/>
      <c r="D1083" s="10"/>
    </row>
    <row r="1084" spans="2:4" x14ac:dyDescent="0.2">
      <c r="B1084"/>
      <c r="C1084"/>
      <c r="D1084" s="10"/>
    </row>
    <row r="1085" spans="2:4" x14ac:dyDescent="0.2">
      <c r="B1085"/>
      <c r="C1085"/>
      <c r="D1085" s="10"/>
    </row>
    <row r="1086" spans="2:4" x14ac:dyDescent="0.2">
      <c r="B1086"/>
      <c r="C1086"/>
      <c r="D1086" s="10"/>
    </row>
    <row r="1087" spans="2:4" x14ac:dyDescent="0.2">
      <c r="B1087"/>
      <c r="C1087"/>
      <c r="D1087" s="10"/>
    </row>
    <row r="1088" spans="2:4" x14ac:dyDescent="0.2">
      <c r="B1088"/>
      <c r="C1088"/>
      <c r="D1088" s="10"/>
    </row>
    <row r="1089" spans="2:4" x14ac:dyDescent="0.2">
      <c r="B1089"/>
      <c r="C1089"/>
      <c r="D1089" s="10"/>
    </row>
    <row r="1090" spans="2:4" x14ac:dyDescent="0.2">
      <c r="B1090"/>
      <c r="C1090"/>
      <c r="D1090" s="10"/>
    </row>
    <row r="1091" spans="2:4" x14ac:dyDescent="0.2">
      <c r="B1091"/>
      <c r="C1091"/>
      <c r="D1091" s="10"/>
    </row>
    <row r="1092" spans="2:4" x14ac:dyDescent="0.2">
      <c r="B1092"/>
      <c r="C1092"/>
      <c r="D1092" s="10"/>
    </row>
    <row r="1093" spans="2:4" x14ac:dyDescent="0.2">
      <c r="B1093"/>
      <c r="C1093"/>
      <c r="D1093" s="10"/>
    </row>
    <row r="1094" spans="2:4" x14ac:dyDescent="0.2">
      <c r="B1094"/>
      <c r="C1094"/>
      <c r="D1094" s="10"/>
    </row>
    <row r="1095" spans="2:4" x14ac:dyDescent="0.2">
      <c r="B1095"/>
      <c r="C1095"/>
      <c r="D1095" s="10"/>
    </row>
    <row r="1096" spans="2:4" x14ac:dyDescent="0.2">
      <c r="B1096"/>
      <c r="C1096"/>
      <c r="D1096" s="10"/>
    </row>
    <row r="1097" spans="2:4" x14ac:dyDescent="0.2">
      <c r="B1097"/>
      <c r="C1097"/>
      <c r="D1097" s="10"/>
    </row>
    <row r="1098" spans="2:4" x14ac:dyDescent="0.2">
      <c r="B1098"/>
      <c r="C1098"/>
      <c r="D1098" s="10"/>
    </row>
    <row r="1099" spans="2:4" x14ac:dyDescent="0.2">
      <c r="B1099"/>
      <c r="C1099"/>
      <c r="D1099" s="10"/>
    </row>
    <row r="1100" spans="2:4" x14ac:dyDescent="0.2">
      <c r="B1100"/>
      <c r="C1100"/>
      <c r="D1100" s="10"/>
    </row>
    <row r="1101" spans="2:4" x14ac:dyDescent="0.2">
      <c r="B1101"/>
      <c r="C1101"/>
      <c r="D1101" s="10"/>
    </row>
    <row r="1102" spans="2:4" x14ac:dyDescent="0.2">
      <c r="B1102"/>
      <c r="C1102"/>
      <c r="D1102" s="10"/>
    </row>
    <row r="1103" spans="2:4" x14ac:dyDescent="0.2">
      <c r="B1103"/>
      <c r="C1103"/>
      <c r="D1103" s="10"/>
    </row>
    <row r="1104" spans="2:4" x14ac:dyDescent="0.2">
      <c r="B1104"/>
      <c r="C1104"/>
      <c r="D1104" s="10"/>
    </row>
    <row r="1105" spans="2:4" x14ac:dyDescent="0.2">
      <c r="B1105"/>
      <c r="C1105"/>
      <c r="D1105" s="10"/>
    </row>
    <row r="1106" spans="2:4" x14ac:dyDescent="0.2">
      <c r="B1106"/>
      <c r="C1106"/>
      <c r="D1106" s="10"/>
    </row>
    <row r="1107" spans="2:4" x14ac:dyDescent="0.2">
      <c r="B1107"/>
      <c r="C1107"/>
      <c r="D1107" s="10"/>
    </row>
    <row r="1108" spans="2:4" x14ac:dyDescent="0.2">
      <c r="B1108"/>
      <c r="C1108"/>
      <c r="D1108" s="10"/>
    </row>
    <row r="1109" spans="2:4" x14ac:dyDescent="0.2">
      <c r="B1109"/>
      <c r="C1109"/>
      <c r="D1109" s="10"/>
    </row>
    <row r="1110" spans="2:4" x14ac:dyDescent="0.2">
      <c r="B1110"/>
      <c r="C1110"/>
      <c r="D1110" s="10"/>
    </row>
    <row r="1111" spans="2:4" x14ac:dyDescent="0.2">
      <c r="B1111"/>
      <c r="C1111"/>
      <c r="D1111" s="10"/>
    </row>
    <row r="1112" spans="2:4" x14ac:dyDescent="0.2">
      <c r="B1112"/>
      <c r="C1112"/>
      <c r="D1112" s="10"/>
    </row>
    <row r="1113" spans="2:4" x14ac:dyDescent="0.2">
      <c r="B1113"/>
      <c r="C1113"/>
      <c r="D1113" s="10"/>
    </row>
    <row r="1114" spans="2:4" x14ac:dyDescent="0.2">
      <c r="B1114"/>
      <c r="C1114"/>
      <c r="D1114" s="10"/>
    </row>
    <row r="1115" spans="2:4" x14ac:dyDescent="0.2">
      <c r="B1115"/>
      <c r="C1115"/>
      <c r="D1115" s="10"/>
    </row>
    <row r="1116" spans="2:4" x14ac:dyDescent="0.2">
      <c r="B1116"/>
      <c r="C1116"/>
      <c r="D1116" s="10"/>
    </row>
    <row r="1117" spans="2:4" x14ac:dyDescent="0.2">
      <c r="B1117"/>
      <c r="C1117"/>
      <c r="D1117" s="10"/>
    </row>
    <row r="1118" spans="2:4" x14ac:dyDescent="0.2">
      <c r="B1118"/>
      <c r="C1118"/>
      <c r="D1118" s="10"/>
    </row>
    <row r="1119" spans="2:4" x14ac:dyDescent="0.2">
      <c r="B1119"/>
      <c r="C1119"/>
      <c r="D1119" s="10"/>
    </row>
    <row r="1120" spans="2:4" x14ac:dyDescent="0.2">
      <c r="B1120"/>
      <c r="C1120"/>
      <c r="D1120" s="10"/>
    </row>
    <row r="1121" spans="2:4" x14ac:dyDescent="0.2">
      <c r="B1121"/>
      <c r="C1121"/>
      <c r="D1121" s="10"/>
    </row>
    <row r="1122" spans="2:4" x14ac:dyDescent="0.2">
      <c r="B1122"/>
      <c r="C1122"/>
      <c r="D1122" s="10"/>
    </row>
    <row r="1123" spans="2:4" x14ac:dyDescent="0.2">
      <c r="B1123"/>
      <c r="C1123"/>
      <c r="D1123" s="10"/>
    </row>
    <row r="1124" spans="2:4" x14ac:dyDescent="0.2">
      <c r="B1124"/>
      <c r="C1124"/>
      <c r="D1124" s="10"/>
    </row>
    <row r="1125" spans="2:4" x14ac:dyDescent="0.2">
      <c r="B1125"/>
      <c r="C1125"/>
      <c r="D1125" s="10"/>
    </row>
    <row r="1126" spans="2:4" x14ac:dyDescent="0.2">
      <c r="B1126"/>
      <c r="C1126"/>
      <c r="D1126" s="10"/>
    </row>
    <row r="1127" spans="2:4" x14ac:dyDescent="0.2">
      <c r="B1127"/>
      <c r="C1127"/>
      <c r="D1127" s="10"/>
    </row>
    <row r="1128" spans="2:4" x14ac:dyDescent="0.2">
      <c r="B1128"/>
      <c r="C1128"/>
      <c r="D1128" s="10"/>
    </row>
    <row r="1129" spans="2:4" x14ac:dyDescent="0.2">
      <c r="B1129"/>
      <c r="C1129"/>
      <c r="D1129" s="10"/>
    </row>
    <row r="1130" spans="2:4" x14ac:dyDescent="0.2">
      <c r="B1130"/>
      <c r="C1130"/>
      <c r="D1130" s="10"/>
    </row>
    <row r="1131" spans="2:4" x14ac:dyDescent="0.2">
      <c r="B1131"/>
      <c r="C1131"/>
      <c r="D1131" s="10"/>
    </row>
    <row r="1132" spans="2:4" x14ac:dyDescent="0.2">
      <c r="B1132"/>
      <c r="C1132"/>
      <c r="D1132" s="10"/>
    </row>
    <row r="1133" spans="2:4" x14ac:dyDescent="0.2">
      <c r="B1133"/>
      <c r="C1133"/>
      <c r="D1133" s="10"/>
    </row>
    <row r="1134" spans="2:4" x14ac:dyDescent="0.2">
      <c r="B1134"/>
      <c r="C1134"/>
      <c r="D1134" s="10"/>
    </row>
    <row r="1135" spans="2:4" x14ac:dyDescent="0.2">
      <c r="B1135"/>
      <c r="C1135"/>
      <c r="D1135" s="10"/>
    </row>
    <row r="1136" spans="2:4" x14ac:dyDescent="0.2">
      <c r="B1136"/>
      <c r="C1136"/>
      <c r="D1136" s="10"/>
    </row>
    <row r="1137" spans="2:4" x14ac:dyDescent="0.2">
      <c r="B1137"/>
      <c r="C1137"/>
      <c r="D1137" s="10"/>
    </row>
    <row r="1138" spans="2:4" x14ac:dyDescent="0.2">
      <c r="B1138"/>
      <c r="C1138"/>
      <c r="D1138" s="10"/>
    </row>
    <row r="1139" spans="2:4" x14ac:dyDescent="0.2">
      <c r="B1139"/>
      <c r="C1139"/>
      <c r="D1139" s="10"/>
    </row>
    <row r="1140" spans="2:4" x14ac:dyDescent="0.2">
      <c r="B1140"/>
      <c r="C1140"/>
      <c r="D1140" s="10"/>
    </row>
    <row r="1141" spans="2:4" x14ac:dyDescent="0.2">
      <c r="B1141"/>
      <c r="C1141"/>
      <c r="D1141" s="10"/>
    </row>
    <row r="1142" spans="2:4" x14ac:dyDescent="0.2">
      <c r="B1142"/>
      <c r="C1142"/>
      <c r="D1142" s="10"/>
    </row>
    <row r="1143" spans="2:4" x14ac:dyDescent="0.2">
      <c r="B1143"/>
      <c r="C1143"/>
      <c r="D1143" s="10"/>
    </row>
    <row r="1144" spans="2:4" x14ac:dyDescent="0.2">
      <c r="B1144"/>
      <c r="C1144"/>
      <c r="D1144" s="10"/>
    </row>
    <row r="1145" spans="2:4" x14ac:dyDescent="0.2">
      <c r="B1145"/>
      <c r="C1145"/>
      <c r="D1145" s="10"/>
    </row>
    <row r="1146" spans="2:4" x14ac:dyDescent="0.2">
      <c r="B1146"/>
      <c r="C1146"/>
      <c r="D1146" s="10"/>
    </row>
    <row r="1147" spans="2:4" x14ac:dyDescent="0.2">
      <c r="B1147"/>
      <c r="C1147"/>
      <c r="D1147" s="10"/>
    </row>
    <row r="1148" spans="2:4" x14ac:dyDescent="0.2">
      <c r="B1148"/>
      <c r="C1148"/>
      <c r="D1148" s="10"/>
    </row>
    <row r="1149" spans="2:4" x14ac:dyDescent="0.2">
      <c r="B1149"/>
      <c r="C1149"/>
      <c r="D1149" s="10"/>
    </row>
    <row r="1150" spans="2:4" x14ac:dyDescent="0.2">
      <c r="B1150"/>
      <c r="C1150"/>
      <c r="D1150" s="10"/>
    </row>
    <row r="1151" spans="2:4" x14ac:dyDescent="0.2">
      <c r="B1151"/>
      <c r="C1151"/>
      <c r="D1151" s="10"/>
    </row>
    <row r="1152" spans="2:4" x14ac:dyDescent="0.2">
      <c r="B1152"/>
      <c r="C1152"/>
      <c r="D1152" s="10"/>
    </row>
    <row r="1153" spans="2:4" x14ac:dyDescent="0.2">
      <c r="B1153"/>
      <c r="C1153"/>
      <c r="D1153" s="10"/>
    </row>
    <row r="1154" spans="2:4" x14ac:dyDescent="0.2">
      <c r="B1154"/>
      <c r="C1154"/>
      <c r="D1154" s="10"/>
    </row>
    <row r="1155" spans="2:4" x14ac:dyDescent="0.2">
      <c r="B1155"/>
      <c r="C1155"/>
      <c r="D1155" s="10"/>
    </row>
    <row r="1156" spans="2:4" x14ac:dyDescent="0.2">
      <c r="B1156"/>
      <c r="C1156"/>
      <c r="D1156" s="10"/>
    </row>
    <row r="1157" spans="2:4" x14ac:dyDescent="0.2">
      <c r="B1157"/>
      <c r="C1157"/>
      <c r="D1157" s="10"/>
    </row>
    <row r="1158" spans="2:4" x14ac:dyDescent="0.2">
      <c r="B1158"/>
      <c r="C1158"/>
      <c r="D1158" s="10"/>
    </row>
    <row r="1159" spans="2:4" x14ac:dyDescent="0.2">
      <c r="B1159"/>
      <c r="C1159"/>
      <c r="D1159" s="10"/>
    </row>
    <row r="1160" spans="2:4" x14ac:dyDescent="0.2">
      <c r="B1160"/>
      <c r="C1160"/>
      <c r="D1160" s="10"/>
    </row>
    <row r="1161" spans="2:4" x14ac:dyDescent="0.2">
      <c r="B1161"/>
      <c r="C1161"/>
      <c r="D1161" s="10"/>
    </row>
    <row r="1162" spans="2:4" x14ac:dyDescent="0.2">
      <c r="B1162"/>
      <c r="C1162"/>
      <c r="D1162" s="10"/>
    </row>
    <row r="1163" spans="2:4" x14ac:dyDescent="0.2">
      <c r="B1163"/>
      <c r="C1163"/>
      <c r="D1163" s="10"/>
    </row>
    <row r="1164" spans="2:4" x14ac:dyDescent="0.2">
      <c r="B1164"/>
      <c r="C1164"/>
      <c r="D1164" s="10"/>
    </row>
    <row r="1165" spans="2:4" x14ac:dyDescent="0.2">
      <c r="B1165"/>
      <c r="C1165"/>
      <c r="D1165" s="10"/>
    </row>
    <row r="1166" spans="2:4" x14ac:dyDescent="0.2">
      <c r="B1166"/>
      <c r="C1166"/>
      <c r="D1166" s="10"/>
    </row>
    <row r="1167" spans="2:4" x14ac:dyDescent="0.2">
      <c r="B1167"/>
      <c r="C1167"/>
      <c r="D1167" s="10"/>
    </row>
    <row r="1168" spans="2:4" x14ac:dyDescent="0.2">
      <c r="B1168"/>
      <c r="C1168"/>
      <c r="D1168" s="10"/>
    </row>
    <row r="1169" spans="2:4" x14ac:dyDescent="0.2">
      <c r="B1169"/>
      <c r="C1169"/>
      <c r="D1169" s="10"/>
    </row>
    <row r="1170" spans="2:4" x14ac:dyDescent="0.2">
      <c r="B1170"/>
      <c r="C1170"/>
      <c r="D1170" s="10"/>
    </row>
    <row r="1171" spans="2:4" x14ac:dyDescent="0.2">
      <c r="B1171"/>
      <c r="C1171"/>
      <c r="D1171" s="10"/>
    </row>
    <row r="1172" spans="2:4" x14ac:dyDescent="0.2">
      <c r="B1172"/>
      <c r="C1172"/>
      <c r="D1172" s="10"/>
    </row>
    <row r="1173" spans="2:4" x14ac:dyDescent="0.2">
      <c r="B1173"/>
      <c r="C1173"/>
      <c r="D1173" s="10"/>
    </row>
    <row r="1174" spans="2:4" x14ac:dyDescent="0.2">
      <c r="B1174"/>
      <c r="C1174"/>
      <c r="D1174" s="10"/>
    </row>
    <row r="1175" spans="2:4" x14ac:dyDescent="0.2">
      <c r="B1175"/>
      <c r="C1175"/>
      <c r="D1175" s="10"/>
    </row>
    <row r="1176" spans="2:4" x14ac:dyDescent="0.2">
      <c r="B1176"/>
      <c r="C1176"/>
      <c r="D1176" s="10"/>
    </row>
    <row r="1177" spans="2:4" x14ac:dyDescent="0.2">
      <c r="B1177"/>
      <c r="C1177"/>
      <c r="D1177" s="10"/>
    </row>
    <row r="1178" spans="2:4" x14ac:dyDescent="0.2">
      <c r="B1178"/>
      <c r="C1178"/>
      <c r="D1178" s="10"/>
    </row>
    <row r="1179" spans="2:4" x14ac:dyDescent="0.2">
      <c r="B1179"/>
      <c r="C1179"/>
      <c r="D1179" s="10"/>
    </row>
    <row r="1180" spans="2:4" x14ac:dyDescent="0.2">
      <c r="B1180"/>
      <c r="C1180"/>
      <c r="D1180" s="10"/>
    </row>
    <row r="1181" spans="2:4" x14ac:dyDescent="0.2">
      <c r="B1181"/>
      <c r="C1181"/>
      <c r="D1181" s="10"/>
    </row>
    <row r="1182" spans="2:4" x14ac:dyDescent="0.2">
      <c r="B1182"/>
      <c r="C1182"/>
      <c r="D1182" s="10"/>
    </row>
    <row r="1183" spans="2:4" x14ac:dyDescent="0.2">
      <c r="B1183"/>
      <c r="C1183"/>
      <c r="D1183" s="10"/>
    </row>
    <row r="1184" spans="2:4" x14ac:dyDescent="0.2">
      <c r="B1184"/>
      <c r="C1184"/>
      <c r="D1184" s="10"/>
    </row>
    <row r="1185" spans="2:4" x14ac:dyDescent="0.2">
      <c r="B1185"/>
      <c r="C1185"/>
      <c r="D1185" s="10"/>
    </row>
    <row r="1186" spans="2:4" x14ac:dyDescent="0.2">
      <c r="B1186"/>
      <c r="C1186"/>
      <c r="D1186" s="10"/>
    </row>
    <row r="1187" spans="2:4" x14ac:dyDescent="0.2">
      <c r="B1187"/>
      <c r="C1187"/>
      <c r="D1187" s="10"/>
    </row>
    <row r="1188" spans="2:4" x14ac:dyDescent="0.2">
      <c r="B1188"/>
      <c r="C1188"/>
      <c r="D1188" s="10"/>
    </row>
    <row r="1189" spans="2:4" x14ac:dyDescent="0.2">
      <c r="B1189"/>
      <c r="C1189"/>
      <c r="D1189" s="10"/>
    </row>
    <row r="1190" spans="2:4" x14ac:dyDescent="0.2">
      <c r="B1190"/>
      <c r="C1190"/>
      <c r="D1190" s="10"/>
    </row>
    <row r="1191" spans="2:4" x14ac:dyDescent="0.2">
      <c r="B1191"/>
      <c r="C1191"/>
      <c r="D1191" s="10"/>
    </row>
    <row r="1192" spans="2:4" x14ac:dyDescent="0.2">
      <c r="B1192"/>
      <c r="C1192"/>
      <c r="D1192" s="10"/>
    </row>
    <row r="1193" spans="2:4" x14ac:dyDescent="0.2">
      <c r="B1193"/>
      <c r="C1193"/>
      <c r="D1193" s="10"/>
    </row>
    <row r="1194" spans="2:4" x14ac:dyDescent="0.2">
      <c r="B1194"/>
      <c r="C1194"/>
      <c r="D1194" s="10"/>
    </row>
    <row r="1195" spans="2:4" x14ac:dyDescent="0.2">
      <c r="B1195"/>
      <c r="C1195"/>
      <c r="D1195" s="10"/>
    </row>
    <row r="1196" spans="2:4" x14ac:dyDescent="0.2">
      <c r="B1196"/>
      <c r="C1196"/>
      <c r="D1196" s="10"/>
    </row>
    <row r="1197" spans="2:4" x14ac:dyDescent="0.2">
      <c r="B1197"/>
      <c r="C1197"/>
      <c r="D1197" s="10"/>
    </row>
    <row r="1198" spans="2:4" x14ac:dyDescent="0.2">
      <c r="B1198"/>
      <c r="C1198"/>
      <c r="D1198" s="10"/>
    </row>
    <row r="1199" spans="2:4" x14ac:dyDescent="0.2">
      <c r="B1199"/>
      <c r="C1199"/>
      <c r="D1199" s="10"/>
    </row>
    <row r="1200" spans="2:4" x14ac:dyDescent="0.2">
      <c r="B1200"/>
      <c r="C1200"/>
      <c r="D1200" s="10"/>
    </row>
    <row r="1201" spans="2:4" x14ac:dyDescent="0.2">
      <c r="B1201"/>
      <c r="C1201"/>
      <c r="D1201" s="10"/>
    </row>
    <row r="1202" spans="2:4" x14ac:dyDescent="0.2">
      <c r="B1202"/>
      <c r="C1202"/>
      <c r="D1202" s="10"/>
    </row>
    <row r="1203" spans="2:4" x14ac:dyDescent="0.2">
      <c r="B1203"/>
      <c r="C1203"/>
      <c r="D1203" s="10"/>
    </row>
    <row r="1204" spans="2:4" x14ac:dyDescent="0.2">
      <c r="B1204"/>
      <c r="C1204"/>
      <c r="D1204" s="10"/>
    </row>
    <row r="1205" spans="2:4" x14ac:dyDescent="0.2">
      <c r="B1205"/>
      <c r="C1205"/>
      <c r="D1205" s="10"/>
    </row>
    <row r="1206" spans="2:4" x14ac:dyDescent="0.2">
      <c r="B1206"/>
      <c r="C1206"/>
      <c r="D1206" s="10"/>
    </row>
    <row r="1207" spans="2:4" x14ac:dyDescent="0.2">
      <c r="B1207"/>
      <c r="C1207"/>
      <c r="D1207" s="10"/>
    </row>
    <row r="1208" spans="2:4" x14ac:dyDescent="0.2">
      <c r="B1208"/>
      <c r="C1208"/>
      <c r="D1208" s="10"/>
    </row>
    <row r="1209" spans="2:4" x14ac:dyDescent="0.2">
      <c r="B1209"/>
      <c r="C1209"/>
      <c r="D1209" s="10"/>
    </row>
    <row r="1210" spans="2:4" x14ac:dyDescent="0.2">
      <c r="B1210"/>
      <c r="C1210"/>
      <c r="D1210" s="10"/>
    </row>
    <row r="1211" spans="2:4" x14ac:dyDescent="0.2">
      <c r="B1211"/>
      <c r="C1211"/>
      <c r="D1211" s="10"/>
    </row>
    <row r="1212" spans="2:4" x14ac:dyDescent="0.2">
      <c r="B1212"/>
      <c r="C1212"/>
      <c r="D1212" s="10"/>
    </row>
    <row r="1213" spans="2:4" x14ac:dyDescent="0.2">
      <c r="B1213"/>
      <c r="C1213"/>
      <c r="D1213" s="10"/>
    </row>
    <row r="1214" spans="2:4" x14ac:dyDescent="0.2">
      <c r="B1214"/>
      <c r="C1214"/>
      <c r="D1214" s="10"/>
    </row>
    <row r="1215" spans="2:4" x14ac:dyDescent="0.2">
      <c r="B1215"/>
      <c r="C1215"/>
      <c r="D1215" s="10"/>
    </row>
    <row r="1216" spans="2:4" x14ac:dyDescent="0.2">
      <c r="B1216"/>
      <c r="C1216"/>
      <c r="D1216" s="10"/>
    </row>
    <row r="1217" spans="2:4" x14ac:dyDescent="0.2">
      <c r="B1217"/>
      <c r="C1217"/>
      <c r="D1217" s="10"/>
    </row>
    <row r="1218" spans="2:4" x14ac:dyDescent="0.2">
      <c r="B1218"/>
      <c r="C1218"/>
      <c r="D1218" s="10"/>
    </row>
    <row r="1219" spans="2:4" x14ac:dyDescent="0.2">
      <c r="B1219"/>
      <c r="C1219"/>
      <c r="D1219" s="10"/>
    </row>
    <row r="1220" spans="2:4" x14ac:dyDescent="0.2">
      <c r="B1220"/>
      <c r="C1220"/>
      <c r="D1220" s="10"/>
    </row>
    <row r="1221" spans="2:4" x14ac:dyDescent="0.2">
      <c r="B1221"/>
      <c r="C1221"/>
      <c r="D1221" s="10"/>
    </row>
    <row r="1222" spans="2:4" x14ac:dyDescent="0.2">
      <c r="B1222"/>
      <c r="C1222"/>
      <c r="D1222" s="10"/>
    </row>
    <row r="1223" spans="2:4" x14ac:dyDescent="0.2">
      <c r="B1223"/>
      <c r="C1223"/>
      <c r="D1223" s="10"/>
    </row>
    <row r="1224" spans="2:4" x14ac:dyDescent="0.2">
      <c r="B1224"/>
      <c r="C1224"/>
      <c r="D1224" s="10"/>
    </row>
    <row r="1225" spans="2:4" x14ac:dyDescent="0.2">
      <c r="B1225"/>
      <c r="C1225"/>
      <c r="D1225" s="10"/>
    </row>
    <row r="1226" spans="2:4" x14ac:dyDescent="0.2">
      <c r="B1226"/>
      <c r="C1226"/>
      <c r="D1226" s="10"/>
    </row>
    <row r="1227" spans="2:4" x14ac:dyDescent="0.2">
      <c r="B1227"/>
      <c r="C1227"/>
      <c r="D1227" s="10"/>
    </row>
    <row r="1228" spans="2:4" x14ac:dyDescent="0.2">
      <c r="B1228"/>
      <c r="C1228"/>
      <c r="D1228" s="10"/>
    </row>
    <row r="1229" spans="2:4" x14ac:dyDescent="0.2">
      <c r="B1229"/>
      <c r="C1229"/>
      <c r="D1229" s="10"/>
    </row>
    <row r="1230" spans="2:4" x14ac:dyDescent="0.2">
      <c r="B1230"/>
      <c r="C1230"/>
      <c r="D1230" s="10"/>
    </row>
    <row r="1231" spans="2:4" x14ac:dyDescent="0.2">
      <c r="B1231"/>
      <c r="C1231"/>
      <c r="D1231" s="10"/>
    </row>
    <row r="1232" spans="2:4" x14ac:dyDescent="0.2">
      <c r="B1232"/>
      <c r="C1232"/>
      <c r="D1232" s="10"/>
    </row>
    <row r="1233" spans="2:4" x14ac:dyDescent="0.2">
      <c r="B1233"/>
      <c r="C1233"/>
      <c r="D1233" s="10"/>
    </row>
    <row r="1234" spans="2:4" x14ac:dyDescent="0.2">
      <c r="B1234"/>
      <c r="C1234"/>
      <c r="D1234" s="10"/>
    </row>
    <row r="1235" spans="2:4" x14ac:dyDescent="0.2">
      <c r="B1235"/>
      <c r="C1235"/>
      <c r="D1235" s="10"/>
    </row>
    <row r="1236" spans="2:4" x14ac:dyDescent="0.2">
      <c r="B1236"/>
      <c r="C1236"/>
      <c r="D1236" s="10"/>
    </row>
    <row r="1237" spans="2:4" x14ac:dyDescent="0.2">
      <c r="B1237"/>
      <c r="C1237"/>
      <c r="D1237" s="10"/>
    </row>
    <row r="1238" spans="2:4" x14ac:dyDescent="0.2">
      <c r="B1238"/>
      <c r="C1238"/>
      <c r="D1238" s="10"/>
    </row>
    <row r="1239" spans="2:4" x14ac:dyDescent="0.2">
      <c r="B1239"/>
      <c r="C1239"/>
      <c r="D1239" s="10"/>
    </row>
    <row r="1240" spans="2:4" x14ac:dyDescent="0.2">
      <c r="B1240"/>
      <c r="C1240"/>
      <c r="D1240" s="10"/>
    </row>
    <row r="1241" spans="2:4" x14ac:dyDescent="0.2">
      <c r="B1241"/>
      <c r="C1241"/>
      <c r="D1241" s="10"/>
    </row>
    <row r="1242" spans="2:4" x14ac:dyDescent="0.2">
      <c r="B1242"/>
      <c r="C1242"/>
      <c r="D1242" s="10"/>
    </row>
    <row r="1243" spans="2:4" x14ac:dyDescent="0.2">
      <c r="B1243"/>
      <c r="C1243"/>
      <c r="D1243" s="10"/>
    </row>
    <row r="1244" spans="2:4" x14ac:dyDescent="0.2">
      <c r="B1244"/>
      <c r="C1244"/>
      <c r="D1244" s="10"/>
    </row>
    <row r="1245" spans="2:4" x14ac:dyDescent="0.2">
      <c r="B1245"/>
      <c r="C1245"/>
      <c r="D1245" s="10"/>
    </row>
    <row r="1246" spans="2:4" x14ac:dyDescent="0.2">
      <c r="B1246"/>
      <c r="C1246"/>
      <c r="D1246" s="10"/>
    </row>
    <row r="1247" spans="2:4" x14ac:dyDescent="0.2">
      <c r="B1247"/>
      <c r="C1247"/>
      <c r="D1247" s="10"/>
    </row>
    <row r="1248" spans="2:4" x14ac:dyDescent="0.2">
      <c r="B1248"/>
      <c r="C1248"/>
      <c r="D1248" s="10"/>
    </row>
    <row r="1249" spans="2:4" x14ac:dyDescent="0.2">
      <c r="B1249"/>
      <c r="C1249"/>
      <c r="D1249" s="10"/>
    </row>
    <row r="1250" spans="2:4" x14ac:dyDescent="0.2">
      <c r="B1250"/>
      <c r="C1250"/>
      <c r="D1250" s="10"/>
    </row>
    <row r="1251" spans="2:4" x14ac:dyDescent="0.2">
      <c r="B1251"/>
      <c r="C1251"/>
      <c r="D1251" s="10"/>
    </row>
    <row r="1252" spans="2:4" x14ac:dyDescent="0.2">
      <c r="B1252"/>
      <c r="C1252"/>
      <c r="D1252" s="10"/>
    </row>
    <row r="1253" spans="2:4" x14ac:dyDescent="0.2">
      <c r="B1253"/>
      <c r="C1253"/>
      <c r="D1253" s="10"/>
    </row>
    <row r="1254" spans="2:4" x14ac:dyDescent="0.2">
      <c r="B1254"/>
      <c r="C1254"/>
      <c r="D1254" s="10"/>
    </row>
    <row r="1255" spans="2:4" x14ac:dyDescent="0.2">
      <c r="B1255"/>
      <c r="C1255"/>
      <c r="D1255" s="10"/>
    </row>
    <row r="1256" spans="2:4" x14ac:dyDescent="0.2">
      <c r="B1256"/>
      <c r="C1256"/>
      <c r="D1256" s="10"/>
    </row>
    <row r="1257" spans="2:4" x14ac:dyDescent="0.2">
      <c r="B1257"/>
      <c r="C1257"/>
      <c r="D1257" s="10"/>
    </row>
    <row r="1258" spans="2:4" x14ac:dyDescent="0.2">
      <c r="B1258"/>
      <c r="C1258"/>
      <c r="D1258" s="10"/>
    </row>
    <row r="1259" spans="2:4" x14ac:dyDescent="0.2">
      <c r="B1259"/>
      <c r="C1259"/>
      <c r="D1259" s="10"/>
    </row>
    <row r="1260" spans="2:4" x14ac:dyDescent="0.2">
      <c r="B1260"/>
      <c r="C1260"/>
      <c r="D1260" s="10"/>
    </row>
    <row r="1261" spans="2:4" x14ac:dyDescent="0.2">
      <c r="B1261"/>
      <c r="C1261"/>
      <c r="D1261" s="10"/>
    </row>
    <row r="1262" spans="2:4" x14ac:dyDescent="0.2">
      <c r="B1262"/>
      <c r="C1262"/>
      <c r="D1262" s="10"/>
    </row>
    <row r="1263" spans="2:4" x14ac:dyDescent="0.2">
      <c r="B1263"/>
      <c r="C1263"/>
      <c r="D1263" s="10"/>
    </row>
    <row r="1264" spans="2:4" x14ac:dyDescent="0.2">
      <c r="B1264"/>
      <c r="C1264"/>
      <c r="D1264" s="10"/>
    </row>
    <row r="1265" spans="2:4" x14ac:dyDescent="0.2">
      <c r="B1265"/>
      <c r="C1265"/>
      <c r="D1265" s="10"/>
    </row>
    <row r="1266" spans="2:4" x14ac:dyDescent="0.2">
      <c r="B1266"/>
      <c r="C1266"/>
      <c r="D1266" s="10"/>
    </row>
    <row r="1267" spans="2:4" x14ac:dyDescent="0.2">
      <c r="B1267"/>
      <c r="C1267"/>
      <c r="D1267" s="10"/>
    </row>
    <row r="1268" spans="2:4" x14ac:dyDescent="0.2">
      <c r="B1268"/>
      <c r="C1268"/>
      <c r="D1268" s="10"/>
    </row>
    <row r="1269" spans="2:4" x14ac:dyDescent="0.2">
      <c r="B1269"/>
      <c r="C1269"/>
      <c r="D1269" s="10"/>
    </row>
    <row r="1270" spans="2:4" x14ac:dyDescent="0.2">
      <c r="B1270"/>
      <c r="C1270"/>
      <c r="D1270" s="10"/>
    </row>
    <row r="1271" spans="2:4" x14ac:dyDescent="0.2">
      <c r="B1271"/>
      <c r="C1271"/>
      <c r="D1271" s="10"/>
    </row>
    <row r="1272" spans="2:4" x14ac:dyDescent="0.2">
      <c r="B1272"/>
      <c r="C1272"/>
      <c r="D1272" s="10"/>
    </row>
    <row r="1273" spans="2:4" x14ac:dyDescent="0.2">
      <c r="B1273"/>
      <c r="C1273"/>
      <c r="D1273" s="10"/>
    </row>
    <row r="1274" spans="2:4" x14ac:dyDescent="0.2">
      <c r="B1274"/>
      <c r="C1274"/>
      <c r="D1274" s="10"/>
    </row>
    <row r="1275" spans="2:4" x14ac:dyDescent="0.2">
      <c r="B1275"/>
      <c r="C1275"/>
      <c r="D1275" s="10"/>
    </row>
    <row r="1276" spans="2:4" x14ac:dyDescent="0.2">
      <c r="B1276"/>
      <c r="C1276"/>
      <c r="D1276" s="10"/>
    </row>
    <row r="1277" spans="2:4" x14ac:dyDescent="0.2">
      <c r="B1277"/>
      <c r="C1277"/>
      <c r="D1277" s="10"/>
    </row>
    <row r="1278" spans="2:4" x14ac:dyDescent="0.2">
      <c r="B1278"/>
      <c r="C1278"/>
      <c r="D1278" s="10"/>
    </row>
    <row r="1279" spans="2:4" x14ac:dyDescent="0.2">
      <c r="B1279"/>
      <c r="C1279"/>
      <c r="D1279" s="10"/>
    </row>
    <row r="1280" spans="2:4" x14ac:dyDescent="0.2">
      <c r="B1280"/>
      <c r="C1280"/>
      <c r="D1280" s="10"/>
    </row>
    <row r="1281" spans="2:4" x14ac:dyDescent="0.2">
      <c r="B1281"/>
      <c r="C1281"/>
      <c r="D1281" s="10"/>
    </row>
    <row r="1282" spans="2:4" x14ac:dyDescent="0.2">
      <c r="B1282"/>
      <c r="C1282"/>
      <c r="D1282" s="10"/>
    </row>
    <row r="1283" spans="2:4" x14ac:dyDescent="0.2">
      <c r="B1283"/>
      <c r="C1283"/>
      <c r="D1283" s="10"/>
    </row>
    <row r="1284" spans="2:4" x14ac:dyDescent="0.2">
      <c r="B1284"/>
      <c r="C1284"/>
      <c r="D1284" s="10"/>
    </row>
    <row r="1285" spans="2:4" x14ac:dyDescent="0.2">
      <c r="B1285"/>
      <c r="C1285"/>
      <c r="D1285" s="10"/>
    </row>
    <row r="1286" spans="2:4" x14ac:dyDescent="0.2">
      <c r="B1286"/>
      <c r="C1286"/>
      <c r="D1286" s="10"/>
    </row>
    <row r="1287" spans="2:4" x14ac:dyDescent="0.2">
      <c r="B1287"/>
      <c r="C1287"/>
      <c r="D1287" s="10"/>
    </row>
    <row r="1288" spans="2:4" x14ac:dyDescent="0.2">
      <c r="B1288"/>
      <c r="C1288"/>
      <c r="D1288" s="10"/>
    </row>
    <row r="1289" spans="2:4" x14ac:dyDescent="0.2">
      <c r="B1289"/>
      <c r="C1289"/>
      <c r="D1289" s="10"/>
    </row>
    <row r="1290" spans="2:4" x14ac:dyDescent="0.2">
      <c r="B1290"/>
      <c r="C1290"/>
      <c r="D1290" s="10"/>
    </row>
    <row r="1291" spans="2:4" x14ac:dyDescent="0.2">
      <c r="B1291"/>
      <c r="C1291"/>
      <c r="D1291" s="10"/>
    </row>
    <row r="1292" spans="2:4" x14ac:dyDescent="0.2">
      <c r="B1292"/>
      <c r="C1292"/>
      <c r="D1292" s="10"/>
    </row>
    <row r="1293" spans="2:4" x14ac:dyDescent="0.2">
      <c r="B1293"/>
      <c r="C1293"/>
      <c r="D1293" s="10"/>
    </row>
    <row r="1294" spans="2:4" x14ac:dyDescent="0.2">
      <c r="B1294"/>
      <c r="C1294"/>
      <c r="D1294" s="10"/>
    </row>
    <row r="1295" spans="2:4" x14ac:dyDescent="0.2">
      <c r="B1295"/>
      <c r="C1295"/>
      <c r="D1295" s="10"/>
    </row>
    <row r="1296" spans="2:4" x14ac:dyDescent="0.2">
      <c r="B1296"/>
      <c r="C1296"/>
      <c r="D1296" s="10"/>
    </row>
    <row r="1297" spans="2:4" x14ac:dyDescent="0.2">
      <c r="B1297"/>
      <c r="C1297"/>
      <c r="D1297" s="10"/>
    </row>
    <row r="1298" spans="2:4" x14ac:dyDescent="0.2">
      <c r="B1298"/>
      <c r="C1298"/>
      <c r="D1298" s="10"/>
    </row>
    <row r="1299" spans="2:4" x14ac:dyDescent="0.2">
      <c r="B1299"/>
      <c r="C1299"/>
      <c r="D1299" s="10"/>
    </row>
    <row r="1300" spans="2:4" x14ac:dyDescent="0.2">
      <c r="B1300"/>
      <c r="C1300"/>
      <c r="D1300" s="10"/>
    </row>
    <row r="1301" spans="2:4" x14ac:dyDescent="0.2">
      <c r="B1301"/>
      <c r="C1301"/>
      <c r="D1301" s="10"/>
    </row>
    <row r="1302" spans="2:4" x14ac:dyDescent="0.2">
      <c r="B1302"/>
      <c r="C1302"/>
      <c r="D1302" s="10"/>
    </row>
    <row r="1303" spans="2:4" x14ac:dyDescent="0.2">
      <c r="B1303"/>
      <c r="C1303"/>
      <c r="D1303" s="10"/>
    </row>
    <row r="1304" spans="2:4" x14ac:dyDescent="0.2">
      <c r="B1304"/>
      <c r="C1304"/>
      <c r="D1304" s="10"/>
    </row>
    <row r="1305" spans="2:4" x14ac:dyDescent="0.2">
      <c r="B1305"/>
      <c r="C1305"/>
      <c r="D1305" s="10"/>
    </row>
    <row r="1306" spans="2:4" x14ac:dyDescent="0.2">
      <c r="B1306"/>
      <c r="C1306"/>
      <c r="D1306" s="10"/>
    </row>
    <row r="1307" spans="2:4" x14ac:dyDescent="0.2">
      <c r="B1307"/>
      <c r="C1307"/>
      <c r="D1307" s="10"/>
    </row>
    <row r="1308" spans="2:4" x14ac:dyDescent="0.2">
      <c r="B1308"/>
      <c r="C1308"/>
      <c r="D1308" s="10"/>
    </row>
    <row r="1309" spans="2:4" x14ac:dyDescent="0.2">
      <c r="B1309"/>
      <c r="C1309"/>
      <c r="D1309" s="10"/>
    </row>
    <row r="1310" spans="2:4" x14ac:dyDescent="0.2">
      <c r="B1310"/>
      <c r="C1310"/>
      <c r="D1310" s="10"/>
    </row>
    <row r="1311" spans="2:4" x14ac:dyDescent="0.2">
      <c r="B1311"/>
      <c r="C1311"/>
      <c r="D1311" s="10"/>
    </row>
    <row r="1312" spans="2:4" x14ac:dyDescent="0.2">
      <c r="B1312"/>
      <c r="C1312"/>
      <c r="D1312" s="10"/>
    </row>
    <row r="1313" spans="2:4" x14ac:dyDescent="0.2">
      <c r="B1313"/>
      <c r="C1313"/>
      <c r="D1313" s="10"/>
    </row>
    <row r="1314" spans="2:4" x14ac:dyDescent="0.2">
      <c r="B1314"/>
      <c r="C1314"/>
      <c r="D1314" s="10"/>
    </row>
    <row r="1315" spans="2:4" x14ac:dyDescent="0.2">
      <c r="B1315"/>
      <c r="C1315"/>
      <c r="D1315" s="10"/>
    </row>
    <row r="1316" spans="2:4" x14ac:dyDescent="0.2">
      <c r="B1316"/>
      <c r="C1316"/>
      <c r="D1316" s="10"/>
    </row>
    <row r="1317" spans="2:4" x14ac:dyDescent="0.2">
      <c r="B1317"/>
      <c r="C1317"/>
      <c r="D1317" s="10"/>
    </row>
    <row r="1318" spans="2:4" x14ac:dyDescent="0.2">
      <c r="B1318"/>
      <c r="C1318"/>
      <c r="D1318" s="10"/>
    </row>
    <row r="1319" spans="2:4" x14ac:dyDescent="0.2">
      <c r="B1319"/>
      <c r="C1319"/>
      <c r="D1319" s="10"/>
    </row>
    <row r="1320" spans="2:4" x14ac:dyDescent="0.2">
      <c r="B1320"/>
      <c r="C1320"/>
      <c r="D1320" s="10"/>
    </row>
    <row r="1321" spans="2:4" x14ac:dyDescent="0.2">
      <c r="B1321"/>
      <c r="C1321"/>
      <c r="D1321" s="10"/>
    </row>
    <row r="1322" spans="2:4" x14ac:dyDescent="0.2">
      <c r="B1322"/>
      <c r="C1322"/>
      <c r="D1322" s="10"/>
    </row>
    <row r="1323" spans="2:4" x14ac:dyDescent="0.2">
      <c r="B1323"/>
      <c r="C1323"/>
      <c r="D1323" s="10"/>
    </row>
    <row r="1324" spans="2:4" x14ac:dyDescent="0.2">
      <c r="B1324"/>
      <c r="C1324"/>
      <c r="D1324" s="10"/>
    </row>
    <row r="1325" spans="2:4" x14ac:dyDescent="0.2">
      <c r="B1325"/>
      <c r="C1325"/>
      <c r="D1325" s="10"/>
    </row>
    <row r="1326" spans="2:4" x14ac:dyDescent="0.2">
      <c r="B1326"/>
      <c r="C1326"/>
      <c r="D1326" s="10"/>
    </row>
    <row r="1327" spans="2:4" x14ac:dyDescent="0.2">
      <c r="B1327"/>
      <c r="C1327"/>
      <c r="D1327" s="10"/>
    </row>
    <row r="1328" spans="2:4" x14ac:dyDescent="0.2">
      <c r="B1328"/>
      <c r="C1328"/>
      <c r="D1328" s="10"/>
    </row>
    <row r="1329" spans="2:4" x14ac:dyDescent="0.2">
      <c r="B1329"/>
      <c r="C1329"/>
      <c r="D1329" s="10"/>
    </row>
    <row r="1330" spans="2:4" x14ac:dyDescent="0.2">
      <c r="B1330"/>
      <c r="C1330"/>
      <c r="D1330" s="10"/>
    </row>
    <row r="1331" spans="2:4" x14ac:dyDescent="0.2">
      <c r="B1331"/>
      <c r="C1331"/>
      <c r="D1331" s="10"/>
    </row>
    <row r="1332" spans="2:4" x14ac:dyDescent="0.2">
      <c r="B1332"/>
      <c r="C1332"/>
      <c r="D1332" s="10"/>
    </row>
    <row r="1333" spans="2:4" x14ac:dyDescent="0.2">
      <c r="B1333"/>
      <c r="C1333"/>
      <c r="D1333" s="10"/>
    </row>
    <row r="1334" spans="2:4" x14ac:dyDescent="0.2">
      <c r="B1334"/>
      <c r="C1334"/>
      <c r="D1334" s="10"/>
    </row>
    <row r="1335" spans="2:4" x14ac:dyDescent="0.2">
      <c r="B1335"/>
      <c r="C1335"/>
      <c r="D1335" s="10"/>
    </row>
    <row r="1336" spans="2:4" x14ac:dyDescent="0.2">
      <c r="B1336"/>
      <c r="C1336"/>
      <c r="D1336" s="10"/>
    </row>
    <row r="1337" spans="2:4" x14ac:dyDescent="0.2">
      <c r="B1337"/>
      <c r="C1337"/>
      <c r="D1337" s="10"/>
    </row>
    <row r="1338" spans="2:4" x14ac:dyDescent="0.2">
      <c r="B1338"/>
      <c r="C1338"/>
      <c r="D1338" s="10"/>
    </row>
    <row r="1339" spans="2:4" x14ac:dyDescent="0.2">
      <c r="B1339"/>
      <c r="C1339"/>
      <c r="D1339" s="10"/>
    </row>
    <row r="1340" spans="2:4" x14ac:dyDescent="0.2">
      <c r="B1340"/>
      <c r="C1340"/>
      <c r="D1340" s="10"/>
    </row>
    <row r="1341" spans="2:4" x14ac:dyDescent="0.2">
      <c r="B1341"/>
      <c r="C1341"/>
      <c r="D1341" s="10"/>
    </row>
    <row r="1342" spans="2:4" x14ac:dyDescent="0.2">
      <c r="B1342"/>
      <c r="C1342"/>
      <c r="D1342" s="10"/>
    </row>
    <row r="1343" spans="2:4" x14ac:dyDescent="0.2">
      <c r="B1343"/>
      <c r="C1343"/>
      <c r="D1343" s="10"/>
    </row>
    <row r="1344" spans="2:4" x14ac:dyDescent="0.2">
      <c r="B1344"/>
      <c r="C1344"/>
      <c r="D1344" s="10"/>
    </row>
    <row r="1345" spans="2:4" x14ac:dyDescent="0.2">
      <c r="B1345"/>
      <c r="C1345"/>
      <c r="D1345" s="10"/>
    </row>
    <row r="1346" spans="2:4" x14ac:dyDescent="0.2">
      <c r="B1346"/>
      <c r="C1346"/>
      <c r="D1346" s="10"/>
    </row>
    <row r="1347" spans="2:4" x14ac:dyDescent="0.2">
      <c r="B1347"/>
      <c r="C1347"/>
      <c r="D1347" s="10"/>
    </row>
    <row r="1348" spans="2:4" x14ac:dyDescent="0.2">
      <c r="B1348"/>
      <c r="C1348"/>
      <c r="D1348" s="10"/>
    </row>
    <row r="1349" spans="2:4" x14ac:dyDescent="0.2">
      <c r="B1349"/>
      <c r="C1349"/>
      <c r="D1349" s="10"/>
    </row>
    <row r="1350" spans="2:4" x14ac:dyDescent="0.2">
      <c r="B1350"/>
      <c r="C1350"/>
      <c r="D1350" s="10"/>
    </row>
    <row r="1351" spans="2:4" x14ac:dyDescent="0.2">
      <c r="B1351"/>
      <c r="C1351"/>
      <c r="D1351" s="10"/>
    </row>
    <row r="1352" spans="2:4" x14ac:dyDescent="0.2">
      <c r="B1352"/>
      <c r="C1352"/>
      <c r="D1352" s="10"/>
    </row>
    <row r="1353" spans="2:4" x14ac:dyDescent="0.2">
      <c r="B1353"/>
      <c r="C1353"/>
      <c r="D1353" s="10"/>
    </row>
    <row r="1354" spans="2:4" x14ac:dyDescent="0.2">
      <c r="B1354"/>
      <c r="C1354"/>
      <c r="D1354" s="10"/>
    </row>
    <row r="1355" spans="2:4" x14ac:dyDescent="0.2">
      <c r="B1355"/>
      <c r="C1355"/>
      <c r="D1355" s="10"/>
    </row>
    <row r="1356" spans="2:4" x14ac:dyDescent="0.2">
      <c r="B1356"/>
      <c r="C1356"/>
      <c r="D1356" s="10"/>
    </row>
    <row r="1357" spans="2:4" x14ac:dyDescent="0.2">
      <c r="B1357"/>
      <c r="C1357"/>
      <c r="D1357" s="10"/>
    </row>
    <row r="1358" spans="2:4" x14ac:dyDescent="0.2">
      <c r="B1358"/>
      <c r="C1358"/>
      <c r="D1358" s="10"/>
    </row>
    <row r="1359" spans="2:4" x14ac:dyDescent="0.2">
      <c r="B1359"/>
      <c r="C1359"/>
      <c r="D1359" s="10"/>
    </row>
    <row r="1360" spans="2:4" x14ac:dyDescent="0.2">
      <c r="B1360"/>
      <c r="C1360"/>
      <c r="D1360" s="10"/>
    </row>
    <row r="1361" spans="2:4" x14ac:dyDescent="0.2">
      <c r="B1361"/>
      <c r="C1361"/>
      <c r="D1361" s="10"/>
    </row>
    <row r="1362" spans="2:4" x14ac:dyDescent="0.2">
      <c r="B1362"/>
      <c r="C1362"/>
      <c r="D1362" s="10"/>
    </row>
    <row r="1363" spans="2:4" x14ac:dyDescent="0.2">
      <c r="B1363"/>
      <c r="C1363"/>
      <c r="D1363" s="10"/>
    </row>
    <row r="1364" spans="2:4" x14ac:dyDescent="0.2">
      <c r="B1364"/>
      <c r="C1364"/>
      <c r="D1364" s="10"/>
    </row>
    <row r="1365" spans="2:4" x14ac:dyDescent="0.2">
      <c r="B1365"/>
      <c r="C1365"/>
      <c r="D1365" s="10"/>
    </row>
    <row r="1366" spans="2:4" x14ac:dyDescent="0.2">
      <c r="B1366"/>
      <c r="C1366"/>
      <c r="D1366" s="10"/>
    </row>
    <row r="1367" spans="2:4" x14ac:dyDescent="0.2">
      <c r="B1367"/>
      <c r="C1367"/>
      <c r="D1367" s="10"/>
    </row>
    <row r="1368" spans="2:4" x14ac:dyDescent="0.2">
      <c r="B1368"/>
      <c r="C1368"/>
      <c r="D1368" s="10"/>
    </row>
    <row r="1369" spans="2:4" x14ac:dyDescent="0.2">
      <c r="B1369"/>
      <c r="C1369"/>
      <c r="D1369" s="10"/>
    </row>
    <row r="1370" spans="2:4" x14ac:dyDescent="0.2">
      <c r="B1370"/>
      <c r="C1370"/>
      <c r="D1370" s="10"/>
    </row>
    <row r="1371" spans="2:4" x14ac:dyDescent="0.2">
      <c r="B1371"/>
      <c r="C1371"/>
      <c r="D1371" s="10"/>
    </row>
    <row r="1372" spans="2:4" x14ac:dyDescent="0.2">
      <c r="B1372"/>
      <c r="C1372"/>
      <c r="D1372" s="10"/>
    </row>
    <row r="1373" spans="2:4" x14ac:dyDescent="0.2">
      <c r="B1373"/>
      <c r="C1373"/>
      <c r="D1373" s="10"/>
    </row>
    <row r="1374" spans="2:4" x14ac:dyDescent="0.2">
      <c r="B1374"/>
      <c r="C1374"/>
      <c r="D1374" s="10"/>
    </row>
    <row r="1375" spans="2:4" x14ac:dyDescent="0.2">
      <c r="B1375"/>
      <c r="C1375"/>
      <c r="D1375" s="10"/>
    </row>
    <row r="1376" spans="2:4" x14ac:dyDescent="0.2">
      <c r="B1376"/>
      <c r="C1376"/>
      <c r="D1376" s="10"/>
    </row>
    <row r="1377" spans="2:4" x14ac:dyDescent="0.2">
      <c r="B1377"/>
      <c r="C1377"/>
      <c r="D1377" s="10"/>
    </row>
    <row r="1378" spans="2:4" x14ac:dyDescent="0.2">
      <c r="B1378"/>
      <c r="C1378"/>
      <c r="D1378" s="10"/>
    </row>
    <row r="1379" spans="2:4" x14ac:dyDescent="0.2">
      <c r="B1379"/>
      <c r="C1379"/>
      <c r="D1379" s="10"/>
    </row>
    <row r="1380" spans="2:4" x14ac:dyDescent="0.2">
      <c r="B1380"/>
      <c r="C1380"/>
      <c r="D1380" s="10"/>
    </row>
    <row r="1381" spans="2:4" x14ac:dyDescent="0.2">
      <c r="B1381"/>
      <c r="C1381"/>
      <c r="D1381" s="10"/>
    </row>
    <row r="1382" spans="2:4" x14ac:dyDescent="0.2">
      <c r="B1382"/>
      <c r="C1382"/>
      <c r="D1382" s="10"/>
    </row>
    <row r="1383" spans="2:4" x14ac:dyDescent="0.2">
      <c r="B1383"/>
      <c r="C1383"/>
      <c r="D1383" s="10"/>
    </row>
    <row r="1384" spans="2:4" x14ac:dyDescent="0.2">
      <c r="B1384"/>
      <c r="C1384"/>
      <c r="D1384" s="10"/>
    </row>
    <row r="1385" spans="2:4" x14ac:dyDescent="0.2">
      <c r="B1385"/>
      <c r="C1385"/>
      <c r="D1385" s="10"/>
    </row>
    <row r="1386" spans="2:4" x14ac:dyDescent="0.2">
      <c r="B1386"/>
      <c r="C1386"/>
      <c r="D1386" s="10"/>
    </row>
    <row r="1387" spans="2:4" x14ac:dyDescent="0.2">
      <c r="B1387"/>
      <c r="C1387"/>
      <c r="D1387" s="10"/>
    </row>
    <row r="1388" spans="2:4" x14ac:dyDescent="0.2">
      <c r="B1388"/>
      <c r="C1388"/>
      <c r="D1388" s="10"/>
    </row>
    <row r="1389" spans="2:4" x14ac:dyDescent="0.2">
      <c r="B1389"/>
      <c r="C1389"/>
      <c r="D1389" s="10"/>
    </row>
    <row r="1390" spans="2:4" x14ac:dyDescent="0.2">
      <c r="B1390"/>
      <c r="C1390"/>
      <c r="D1390" s="10"/>
    </row>
    <row r="1391" spans="2:4" x14ac:dyDescent="0.2">
      <c r="B1391"/>
      <c r="C1391"/>
      <c r="D1391" s="10"/>
    </row>
    <row r="1392" spans="2:4" x14ac:dyDescent="0.2">
      <c r="B1392"/>
      <c r="C1392"/>
      <c r="D1392" s="10"/>
    </row>
    <row r="1393" spans="2:4" x14ac:dyDescent="0.2">
      <c r="B1393"/>
      <c r="C1393"/>
      <c r="D1393" s="10"/>
    </row>
    <row r="1394" spans="2:4" x14ac:dyDescent="0.2">
      <c r="B1394"/>
      <c r="C1394"/>
      <c r="D1394" s="10"/>
    </row>
    <row r="1395" spans="2:4" x14ac:dyDescent="0.2">
      <c r="B1395"/>
      <c r="C1395"/>
      <c r="D1395" s="10"/>
    </row>
    <row r="1396" spans="2:4" x14ac:dyDescent="0.2">
      <c r="B1396"/>
      <c r="C1396"/>
      <c r="D1396" s="10"/>
    </row>
    <row r="1397" spans="2:4" x14ac:dyDescent="0.2">
      <c r="B1397"/>
      <c r="C1397"/>
      <c r="D1397" s="10"/>
    </row>
    <row r="1398" spans="2:4" x14ac:dyDescent="0.2">
      <c r="B1398"/>
      <c r="C1398"/>
      <c r="D1398" s="10"/>
    </row>
    <row r="1399" spans="2:4" x14ac:dyDescent="0.2">
      <c r="B1399"/>
      <c r="C1399"/>
      <c r="D1399" s="10"/>
    </row>
    <row r="1400" spans="2:4" x14ac:dyDescent="0.2">
      <c r="B1400"/>
      <c r="C1400"/>
      <c r="D1400" s="10"/>
    </row>
    <row r="1401" spans="2:4" x14ac:dyDescent="0.2">
      <c r="B1401"/>
      <c r="C1401"/>
      <c r="D1401" s="10"/>
    </row>
    <row r="1402" spans="2:4" x14ac:dyDescent="0.2">
      <c r="B1402"/>
      <c r="C1402"/>
      <c r="D1402" s="10"/>
    </row>
    <row r="1403" spans="2:4" x14ac:dyDescent="0.2">
      <c r="B1403"/>
      <c r="C1403"/>
      <c r="D1403" s="10"/>
    </row>
    <row r="1404" spans="2:4" x14ac:dyDescent="0.2">
      <c r="B1404"/>
      <c r="C1404"/>
      <c r="D1404" s="10"/>
    </row>
    <row r="1405" spans="2:4" x14ac:dyDescent="0.2">
      <c r="B1405"/>
      <c r="C1405"/>
      <c r="D1405" s="10"/>
    </row>
    <row r="1406" spans="2:4" x14ac:dyDescent="0.2">
      <c r="B1406"/>
      <c r="C1406"/>
      <c r="D1406" s="10"/>
    </row>
    <row r="1407" spans="2:4" x14ac:dyDescent="0.2">
      <c r="B1407"/>
      <c r="C1407"/>
      <c r="D1407" s="10"/>
    </row>
    <row r="1408" spans="2:4" x14ac:dyDescent="0.2">
      <c r="B1408"/>
      <c r="C1408"/>
      <c r="D1408" s="10"/>
    </row>
    <row r="1409" spans="2:4" x14ac:dyDescent="0.2">
      <c r="B1409"/>
      <c r="C1409"/>
      <c r="D1409" s="10"/>
    </row>
    <row r="1410" spans="2:4" x14ac:dyDescent="0.2">
      <c r="B1410"/>
      <c r="C1410"/>
      <c r="D1410" s="10"/>
    </row>
    <row r="1411" spans="2:4" x14ac:dyDescent="0.2">
      <c r="B1411"/>
      <c r="C1411"/>
      <c r="D1411" s="10"/>
    </row>
    <row r="1412" spans="2:4" x14ac:dyDescent="0.2">
      <c r="B1412"/>
      <c r="C1412"/>
      <c r="D1412" s="10"/>
    </row>
    <row r="1413" spans="2:4" x14ac:dyDescent="0.2">
      <c r="B1413"/>
      <c r="C1413"/>
      <c r="D1413" s="10"/>
    </row>
    <row r="1414" spans="2:4" x14ac:dyDescent="0.2">
      <c r="B1414"/>
      <c r="C1414"/>
      <c r="D1414" s="10"/>
    </row>
    <row r="1415" spans="2:4" x14ac:dyDescent="0.2">
      <c r="B1415"/>
      <c r="C1415"/>
      <c r="D1415" s="10"/>
    </row>
    <row r="1416" spans="2:4" x14ac:dyDescent="0.2">
      <c r="B1416"/>
      <c r="C1416"/>
      <c r="D1416" s="10"/>
    </row>
    <row r="1417" spans="2:4" x14ac:dyDescent="0.2">
      <c r="B1417"/>
      <c r="C1417"/>
      <c r="D1417" s="10"/>
    </row>
    <row r="1418" spans="2:4" x14ac:dyDescent="0.2">
      <c r="B1418"/>
      <c r="C1418"/>
      <c r="D1418" s="10"/>
    </row>
    <row r="1419" spans="2:4" x14ac:dyDescent="0.2">
      <c r="B1419"/>
      <c r="C1419"/>
      <c r="D1419" s="10"/>
    </row>
    <row r="1420" spans="2:4" x14ac:dyDescent="0.2">
      <c r="B1420"/>
      <c r="C1420"/>
      <c r="D1420" s="10"/>
    </row>
    <row r="1421" spans="2:4" x14ac:dyDescent="0.2">
      <c r="B1421"/>
      <c r="C1421"/>
      <c r="D1421" s="10"/>
    </row>
    <row r="1422" spans="2:4" x14ac:dyDescent="0.2">
      <c r="B1422"/>
      <c r="C1422"/>
      <c r="D1422" s="10"/>
    </row>
    <row r="1423" spans="2:4" x14ac:dyDescent="0.2">
      <c r="B1423"/>
      <c r="C1423"/>
      <c r="D1423" s="10"/>
    </row>
    <row r="1424" spans="2:4" x14ac:dyDescent="0.2">
      <c r="B1424"/>
      <c r="C1424"/>
      <c r="D1424" s="10"/>
    </row>
    <row r="1425" spans="2:4" x14ac:dyDescent="0.2">
      <c r="B1425"/>
      <c r="C1425"/>
      <c r="D1425" s="10"/>
    </row>
    <row r="1426" spans="2:4" x14ac:dyDescent="0.2">
      <c r="B1426"/>
      <c r="C1426"/>
      <c r="D1426" s="10"/>
    </row>
    <row r="1427" spans="2:4" x14ac:dyDescent="0.2">
      <c r="B1427"/>
      <c r="C1427"/>
      <c r="D1427" s="10"/>
    </row>
    <row r="1428" spans="2:4" x14ac:dyDescent="0.2">
      <c r="B1428"/>
      <c r="C1428"/>
      <c r="D1428" s="10"/>
    </row>
    <row r="1429" spans="2:4" x14ac:dyDescent="0.2">
      <c r="B1429"/>
      <c r="C1429"/>
      <c r="D1429" s="10"/>
    </row>
    <row r="1430" spans="2:4" x14ac:dyDescent="0.2">
      <c r="B1430"/>
      <c r="C1430"/>
      <c r="D1430" s="10"/>
    </row>
    <row r="1431" spans="2:4" x14ac:dyDescent="0.2">
      <c r="B1431"/>
      <c r="C1431"/>
      <c r="D1431" s="10"/>
    </row>
    <row r="1432" spans="2:4" x14ac:dyDescent="0.2">
      <c r="B1432"/>
      <c r="C1432"/>
      <c r="D1432" s="10"/>
    </row>
    <row r="1433" spans="2:4" x14ac:dyDescent="0.2">
      <c r="B1433"/>
      <c r="C1433"/>
      <c r="D1433" s="10"/>
    </row>
    <row r="1434" spans="2:4" x14ac:dyDescent="0.2">
      <c r="B1434"/>
      <c r="C1434"/>
      <c r="D1434" s="10"/>
    </row>
    <row r="1435" spans="2:4" x14ac:dyDescent="0.2">
      <c r="B1435"/>
      <c r="C1435"/>
      <c r="D1435" s="10"/>
    </row>
    <row r="1436" spans="2:4" x14ac:dyDescent="0.2">
      <c r="B1436"/>
      <c r="C1436"/>
      <c r="D1436" s="10"/>
    </row>
    <row r="1437" spans="2:4" x14ac:dyDescent="0.2">
      <c r="B1437"/>
      <c r="C1437"/>
      <c r="D1437" s="10"/>
    </row>
    <row r="1438" spans="2:4" x14ac:dyDescent="0.2">
      <c r="B1438"/>
      <c r="C1438"/>
      <c r="D1438" s="10"/>
    </row>
    <row r="1439" spans="2:4" x14ac:dyDescent="0.2">
      <c r="B1439"/>
      <c r="C1439"/>
      <c r="D1439" s="10"/>
    </row>
    <row r="1440" spans="2:4" x14ac:dyDescent="0.2">
      <c r="B1440"/>
      <c r="C1440"/>
      <c r="D1440" s="10"/>
    </row>
    <row r="1441" spans="2:4" x14ac:dyDescent="0.2">
      <c r="B1441"/>
      <c r="C1441"/>
      <c r="D1441" s="10"/>
    </row>
    <row r="1442" spans="2:4" x14ac:dyDescent="0.2">
      <c r="B1442"/>
      <c r="C1442"/>
      <c r="D1442" s="10"/>
    </row>
    <row r="1443" spans="2:4" x14ac:dyDescent="0.2">
      <c r="B1443"/>
      <c r="C1443"/>
      <c r="D1443" s="10"/>
    </row>
    <row r="1444" spans="2:4" x14ac:dyDescent="0.2">
      <c r="B1444"/>
      <c r="C1444"/>
      <c r="D1444" s="10"/>
    </row>
    <row r="1445" spans="2:4" x14ac:dyDescent="0.2">
      <c r="B1445"/>
      <c r="C1445"/>
      <c r="D1445" s="10"/>
    </row>
    <row r="1446" spans="2:4" x14ac:dyDescent="0.2">
      <c r="B1446"/>
      <c r="C1446"/>
      <c r="D1446" s="10"/>
    </row>
    <row r="1447" spans="2:4" x14ac:dyDescent="0.2">
      <c r="B1447"/>
      <c r="C1447"/>
      <c r="D1447" s="10"/>
    </row>
    <row r="1448" spans="2:4" x14ac:dyDescent="0.2">
      <c r="B1448"/>
      <c r="C1448"/>
      <c r="D1448" s="10"/>
    </row>
    <row r="1449" spans="2:4" x14ac:dyDescent="0.2">
      <c r="B1449"/>
      <c r="C1449"/>
      <c r="D1449" s="10"/>
    </row>
    <row r="1450" spans="2:4" x14ac:dyDescent="0.2">
      <c r="B1450"/>
      <c r="C1450"/>
      <c r="D1450" s="10"/>
    </row>
    <row r="1451" spans="2:4" x14ac:dyDescent="0.2">
      <c r="B1451"/>
      <c r="C1451"/>
      <c r="D1451" s="10"/>
    </row>
    <row r="1452" spans="2:4" x14ac:dyDescent="0.2">
      <c r="B1452"/>
      <c r="C1452"/>
      <c r="D1452" s="10"/>
    </row>
    <row r="1453" spans="2:4" x14ac:dyDescent="0.2">
      <c r="B1453"/>
      <c r="C1453"/>
      <c r="D1453" s="10"/>
    </row>
    <row r="1454" spans="2:4" x14ac:dyDescent="0.2">
      <c r="B1454"/>
      <c r="C1454"/>
      <c r="D1454" s="10"/>
    </row>
    <row r="1455" spans="2:4" x14ac:dyDescent="0.2">
      <c r="B1455"/>
      <c r="C1455"/>
      <c r="D1455" s="10"/>
    </row>
    <row r="1456" spans="2:4" x14ac:dyDescent="0.2">
      <c r="B1456"/>
      <c r="C1456"/>
      <c r="D1456" s="10"/>
    </row>
    <row r="1457" spans="2:4" x14ac:dyDescent="0.2">
      <c r="B1457"/>
      <c r="C1457"/>
      <c r="D1457" s="10"/>
    </row>
    <row r="1458" spans="2:4" x14ac:dyDescent="0.2">
      <c r="B1458"/>
      <c r="C1458"/>
      <c r="D1458" s="10"/>
    </row>
    <row r="1459" spans="2:4" x14ac:dyDescent="0.2">
      <c r="B1459"/>
      <c r="C1459"/>
      <c r="D1459" s="10"/>
    </row>
    <row r="1460" spans="2:4" x14ac:dyDescent="0.2">
      <c r="B1460"/>
      <c r="C1460"/>
      <c r="D1460" s="10"/>
    </row>
    <row r="1461" spans="2:4" x14ac:dyDescent="0.2">
      <c r="B1461"/>
      <c r="C1461"/>
      <c r="D1461" s="10"/>
    </row>
    <row r="1462" spans="2:4" x14ac:dyDescent="0.2">
      <c r="B1462"/>
      <c r="C1462"/>
      <c r="D1462" s="10"/>
    </row>
    <row r="1463" spans="2:4" x14ac:dyDescent="0.2">
      <c r="B1463"/>
      <c r="C1463"/>
      <c r="D1463" s="10"/>
    </row>
    <row r="1464" spans="2:4" x14ac:dyDescent="0.2">
      <c r="B1464"/>
      <c r="C1464"/>
      <c r="D1464" s="10"/>
    </row>
    <row r="1465" spans="2:4" x14ac:dyDescent="0.2">
      <c r="B1465"/>
      <c r="C1465"/>
      <c r="D1465" s="10"/>
    </row>
    <row r="1466" spans="2:4" x14ac:dyDescent="0.2">
      <c r="B1466"/>
      <c r="C1466"/>
      <c r="D1466" s="10"/>
    </row>
    <row r="1467" spans="2:4" x14ac:dyDescent="0.2">
      <c r="B1467"/>
      <c r="C1467"/>
      <c r="D1467" s="10"/>
    </row>
    <row r="1468" spans="2:4" x14ac:dyDescent="0.2">
      <c r="B1468"/>
      <c r="C1468"/>
      <c r="D1468" s="10"/>
    </row>
    <row r="1469" spans="2:4" x14ac:dyDescent="0.2">
      <c r="B1469"/>
      <c r="C1469"/>
      <c r="D1469" s="10"/>
    </row>
    <row r="1470" spans="2:4" x14ac:dyDescent="0.2">
      <c r="B1470"/>
      <c r="C1470"/>
      <c r="D1470" s="10"/>
    </row>
    <row r="1471" spans="2:4" x14ac:dyDescent="0.2">
      <c r="B1471"/>
      <c r="C1471"/>
      <c r="D1471" s="10"/>
    </row>
    <row r="1472" spans="2:4" x14ac:dyDescent="0.2">
      <c r="B1472"/>
      <c r="C1472"/>
      <c r="D1472" s="10"/>
    </row>
    <row r="1473" spans="2:4" x14ac:dyDescent="0.2">
      <c r="B1473"/>
      <c r="C1473"/>
      <c r="D1473" s="10"/>
    </row>
    <row r="1474" spans="2:4" x14ac:dyDescent="0.2">
      <c r="B1474"/>
      <c r="C1474"/>
      <c r="D1474" s="10"/>
    </row>
    <row r="1475" spans="2:4" x14ac:dyDescent="0.2">
      <c r="B1475"/>
      <c r="C1475"/>
      <c r="D1475" s="10"/>
    </row>
    <row r="1476" spans="2:4" x14ac:dyDescent="0.2">
      <c r="B1476"/>
      <c r="C1476"/>
      <c r="D1476" s="10"/>
    </row>
    <row r="1477" spans="2:4" x14ac:dyDescent="0.2">
      <c r="B1477"/>
      <c r="C1477"/>
      <c r="D1477" s="10"/>
    </row>
    <row r="1478" spans="2:4" x14ac:dyDescent="0.2">
      <c r="B1478"/>
      <c r="C1478"/>
      <c r="D1478" s="10"/>
    </row>
    <row r="1479" spans="2:4" x14ac:dyDescent="0.2">
      <c r="B1479"/>
      <c r="C1479"/>
      <c r="D1479" s="10"/>
    </row>
    <row r="1480" spans="2:4" x14ac:dyDescent="0.2">
      <c r="B1480"/>
      <c r="C1480"/>
      <c r="D1480" s="10"/>
    </row>
    <row r="1481" spans="2:4" x14ac:dyDescent="0.2">
      <c r="B1481"/>
      <c r="C1481"/>
      <c r="D1481" s="10"/>
    </row>
    <row r="1482" spans="2:4" x14ac:dyDescent="0.2">
      <c r="B1482"/>
      <c r="C1482"/>
      <c r="D1482" s="10"/>
    </row>
    <row r="1483" spans="2:4" x14ac:dyDescent="0.2">
      <c r="B1483"/>
      <c r="C1483"/>
      <c r="D1483" s="10"/>
    </row>
    <row r="1484" spans="2:4" x14ac:dyDescent="0.2">
      <c r="B1484"/>
      <c r="C1484"/>
      <c r="D1484" s="10"/>
    </row>
    <row r="1485" spans="2:4" x14ac:dyDescent="0.2">
      <c r="B1485"/>
      <c r="C1485"/>
      <c r="D1485" s="10"/>
    </row>
    <row r="1486" spans="2:4" x14ac:dyDescent="0.2">
      <c r="B1486"/>
      <c r="C1486"/>
      <c r="D1486" s="10"/>
    </row>
    <row r="1487" spans="2:4" x14ac:dyDescent="0.2">
      <c r="B1487"/>
      <c r="C1487"/>
      <c r="D1487" s="10"/>
    </row>
    <row r="1488" spans="2:4" x14ac:dyDescent="0.2">
      <c r="B1488"/>
      <c r="C1488"/>
      <c r="D1488" s="10"/>
    </row>
    <row r="1489" spans="2:4" x14ac:dyDescent="0.2">
      <c r="B1489"/>
      <c r="C1489"/>
      <c r="D1489" s="10"/>
    </row>
    <row r="1490" spans="2:4" x14ac:dyDescent="0.2">
      <c r="B1490"/>
      <c r="C1490"/>
      <c r="D1490" s="10"/>
    </row>
    <row r="1491" spans="2:4" x14ac:dyDescent="0.2">
      <c r="B1491"/>
      <c r="C1491"/>
      <c r="D1491" s="10"/>
    </row>
    <row r="1492" spans="2:4" x14ac:dyDescent="0.2">
      <c r="B1492"/>
      <c r="C1492"/>
      <c r="D1492" s="10"/>
    </row>
    <row r="1493" spans="2:4" x14ac:dyDescent="0.2">
      <c r="B1493"/>
      <c r="C1493"/>
      <c r="D1493" s="10"/>
    </row>
    <row r="1494" spans="2:4" x14ac:dyDescent="0.2">
      <c r="B1494"/>
      <c r="C1494"/>
      <c r="D1494" s="10"/>
    </row>
    <row r="1495" spans="2:4" x14ac:dyDescent="0.2">
      <c r="B1495"/>
      <c r="C1495"/>
      <c r="D1495" s="10"/>
    </row>
    <row r="1496" spans="2:4" x14ac:dyDescent="0.2">
      <c r="B1496"/>
      <c r="C1496"/>
      <c r="D1496" s="10"/>
    </row>
    <row r="1497" spans="2:4" x14ac:dyDescent="0.2">
      <c r="B1497"/>
      <c r="C1497"/>
      <c r="D1497" s="10"/>
    </row>
    <row r="1498" spans="2:4" x14ac:dyDescent="0.2">
      <c r="B1498"/>
      <c r="C1498"/>
      <c r="D1498" s="10"/>
    </row>
    <row r="1499" spans="2:4" x14ac:dyDescent="0.2">
      <c r="B1499"/>
      <c r="C1499"/>
      <c r="D1499" s="10"/>
    </row>
    <row r="1500" spans="2:4" x14ac:dyDescent="0.2">
      <c r="B1500"/>
      <c r="C1500"/>
      <c r="D1500" s="10"/>
    </row>
    <row r="1501" spans="2:4" x14ac:dyDescent="0.2">
      <c r="B1501"/>
      <c r="C1501"/>
      <c r="D1501" s="10"/>
    </row>
    <row r="1502" spans="2:4" x14ac:dyDescent="0.2">
      <c r="B1502"/>
      <c r="C1502"/>
      <c r="D1502" s="10"/>
    </row>
    <row r="1503" spans="2:4" x14ac:dyDescent="0.2">
      <c r="B1503"/>
      <c r="C1503"/>
      <c r="D1503" s="10"/>
    </row>
    <row r="1504" spans="2:4" x14ac:dyDescent="0.2">
      <c r="B1504"/>
      <c r="C1504"/>
      <c r="D1504" s="10"/>
    </row>
    <row r="1505" spans="2:4" x14ac:dyDescent="0.2">
      <c r="B1505"/>
      <c r="C1505"/>
      <c r="D1505" s="10"/>
    </row>
    <row r="1506" spans="2:4" x14ac:dyDescent="0.2">
      <c r="B1506"/>
      <c r="C1506"/>
      <c r="D1506" s="10"/>
    </row>
    <row r="1507" spans="2:4" x14ac:dyDescent="0.2">
      <c r="B1507"/>
      <c r="C1507"/>
      <c r="D1507" s="10"/>
    </row>
    <row r="1508" spans="2:4" x14ac:dyDescent="0.2">
      <c r="B1508"/>
      <c r="C1508"/>
      <c r="D1508" s="10"/>
    </row>
    <row r="1509" spans="2:4" x14ac:dyDescent="0.2">
      <c r="B1509"/>
      <c r="C1509"/>
      <c r="D1509" s="10"/>
    </row>
    <row r="1510" spans="2:4" x14ac:dyDescent="0.2">
      <c r="B1510"/>
      <c r="C1510"/>
      <c r="D1510" s="10"/>
    </row>
    <row r="1511" spans="2:4" x14ac:dyDescent="0.2">
      <c r="B1511"/>
      <c r="C1511"/>
      <c r="D1511" s="10"/>
    </row>
    <row r="1512" spans="2:4" x14ac:dyDescent="0.2">
      <c r="B1512"/>
      <c r="C1512"/>
      <c r="D1512" s="10"/>
    </row>
    <row r="1513" spans="2:4" x14ac:dyDescent="0.2">
      <c r="B1513"/>
      <c r="C1513"/>
      <c r="D1513" s="10"/>
    </row>
    <row r="1514" spans="2:4" x14ac:dyDescent="0.2">
      <c r="B1514"/>
      <c r="C1514"/>
      <c r="D1514" s="10"/>
    </row>
    <row r="1515" spans="2:4" x14ac:dyDescent="0.2">
      <c r="B1515"/>
      <c r="C1515"/>
      <c r="D1515" s="10"/>
    </row>
    <row r="1516" spans="2:4" x14ac:dyDescent="0.2">
      <c r="B1516"/>
      <c r="C1516"/>
      <c r="D1516" s="10"/>
    </row>
    <row r="1517" spans="2:4" x14ac:dyDescent="0.2">
      <c r="B1517"/>
      <c r="C1517"/>
      <c r="D1517" s="10"/>
    </row>
    <row r="1518" spans="2:4" x14ac:dyDescent="0.2">
      <c r="B1518"/>
      <c r="C1518"/>
      <c r="D1518" s="10"/>
    </row>
    <row r="1519" spans="2:4" x14ac:dyDescent="0.2">
      <c r="B1519"/>
      <c r="C1519"/>
      <c r="D1519" s="10"/>
    </row>
    <row r="1520" spans="2:4" x14ac:dyDescent="0.2">
      <c r="B1520"/>
      <c r="C1520"/>
      <c r="D1520" s="10"/>
    </row>
    <row r="1521" spans="2:4" x14ac:dyDescent="0.2">
      <c r="B1521"/>
      <c r="C1521"/>
      <c r="D1521" s="10"/>
    </row>
    <row r="1522" spans="2:4" x14ac:dyDescent="0.2">
      <c r="B1522"/>
      <c r="C1522"/>
      <c r="D1522" s="10"/>
    </row>
    <row r="1523" spans="2:4" x14ac:dyDescent="0.2">
      <c r="B1523"/>
      <c r="C1523"/>
      <c r="D1523" s="10"/>
    </row>
    <row r="1524" spans="2:4" x14ac:dyDescent="0.2">
      <c r="B1524"/>
      <c r="C1524"/>
      <c r="D1524" s="10"/>
    </row>
    <row r="1525" spans="2:4" x14ac:dyDescent="0.2">
      <c r="B1525"/>
      <c r="C1525"/>
      <c r="D1525" s="10"/>
    </row>
    <row r="1526" spans="2:4" x14ac:dyDescent="0.2">
      <c r="B1526"/>
      <c r="C1526"/>
      <c r="D1526" s="10"/>
    </row>
    <row r="1527" spans="2:4" x14ac:dyDescent="0.2">
      <c r="B1527"/>
      <c r="C1527"/>
      <c r="D1527" s="10"/>
    </row>
    <row r="1528" spans="2:4" x14ac:dyDescent="0.2">
      <c r="B1528"/>
      <c r="C1528"/>
      <c r="D1528" s="10"/>
    </row>
    <row r="1529" spans="2:4" x14ac:dyDescent="0.2">
      <c r="B1529"/>
      <c r="C1529"/>
      <c r="D1529" s="10"/>
    </row>
    <row r="1530" spans="2:4" x14ac:dyDescent="0.2">
      <c r="B1530"/>
      <c r="C1530"/>
      <c r="D1530" s="10"/>
    </row>
    <row r="1531" spans="2:4" x14ac:dyDescent="0.2">
      <c r="B1531"/>
      <c r="C1531"/>
      <c r="D1531" s="10"/>
    </row>
    <row r="1532" spans="2:4" x14ac:dyDescent="0.2">
      <c r="B1532"/>
      <c r="C1532"/>
      <c r="D1532" s="10"/>
    </row>
    <row r="1533" spans="2:4" x14ac:dyDescent="0.2">
      <c r="B1533"/>
      <c r="C1533"/>
      <c r="D1533" s="10"/>
    </row>
    <row r="1534" spans="2:4" x14ac:dyDescent="0.2">
      <c r="B1534"/>
      <c r="C1534"/>
      <c r="D1534" s="10"/>
    </row>
    <row r="1535" spans="2:4" x14ac:dyDescent="0.2">
      <c r="B1535"/>
      <c r="C1535"/>
      <c r="D1535" s="10"/>
    </row>
    <row r="1536" spans="2:4" x14ac:dyDescent="0.2">
      <c r="B1536"/>
      <c r="C1536"/>
      <c r="D1536" s="10"/>
    </row>
    <row r="1537" spans="2:4" x14ac:dyDescent="0.2">
      <c r="B1537"/>
      <c r="C1537"/>
      <c r="D1537" s="10"/>
    </row>
    <row r="1538" spans="2:4" x14ac:dyDescent="0.2">
      <c r="B1538"/>
      <c r="C1538"/>
      <c r="D1538" s="10"/>
    </row>
    <row r="1539" spans="2:4" x14ac:dyDescent="0.2">
      <c r="B1539"/>
      <c r="C1539"/>
      <c r="D1539" s="10"/>
    </row>
    <row r="1540" spans="2:4" x14ac:dyDescent="0.2">
      <c r="B1540"/>
      <c r="C1540"/>
      <c r="D1540" s="10"/>
    </row>
    <row r="1541" spans="2:4" x14ac:dyDescent="0.2">
      <c r="B1541"/>
      <c r="C1541"/>
      <c r="D1541" s="10"/>
    </row>
    <row r="1542" spans="2:4" x14ac:dyDescent="0.2">
      <c r="B1542"/>
      <c r="C1542"/>
      <c r="D1542" s="10"/>
    </row>
    <row r="1543" spans="2:4" x14ac:dyDescent="0.2">
      <c r="B1543"/>
      <c r="C1543"/>
      <c r="D1543" s="10"/>
    </row>
    <row r="1544" spans="2:4" x14ac:dyDescent="0.2">
      <c r="B1544"/>
      <c r="C1544"/>
      <c r="D1544" s="10"/>
    </row>
    <row r="1545" spans="2:4" x14ac:dyDescent="0.2">
      <c r="B1545"/>
      <c r="C1545"/>
      <c r="D1545" s="10"/>
    </row>
    <row r="1546" spans="2:4" x14ac:dyDescent="0.2">
      <c r="B1546"/>
      <c r="C1546"/>
      <c r="D1546" s="10"/>
    </row>
    <row r="1547" spans="2:4" x14ac:dyDescent="0.2">
      <c r="B1547"/>
      <c r="C1547"/>
      <c r="D1547" s="10"/>
    </row>
    <row r="1548" spans="2:4" x14ac:dyDescent="0.2">
      <c r="B1548"/>
      <c r="C1548"/>
      <c r="D1548" s="10"/>
    </row>
    <row r="1549" spans="2:4" x14ac:dyDescent="0.2">
      <c r="B1549"/>
      <c r="C1549"/>
      <c r="D1549" s="10"/>
    </row>
    <row r="1550" spans="2:4" x14ac:dyDescent="0.2">
      <c r="B1550"/>
      <c r="C1550"/>
      <c r="D1550" s="10"/>
    </row>
    <row r="1551" spans="2:4" x14ac:dyDescent="0.2">
      <c r="B1551"/>
      <c r="C1551"/>
      <c r="D1551" s="10"/>
    </row>
    <row r="1552" spans="2:4" x14ac:dyDescent="0.2">
      <c r="B1552"/>
      <c r="C1552"/>
      <c r="D1552" s="10"/>
    </row>
    <row r="1553" spans="2:4" x14ac:dyDescent="0.2">
      <c r="B1553"/>
      <c r="C1553"/>
      <c r="D1553" s="10"/>
    </row>
    <row r="1554" spans="2:4" x14ac:dyDescent="0.2">
      <c r="B1554"/>
      <c r="C1554"/>
      <c r="D1554" s="10"/>
    </row>
    <row r="1555" spans="2:4" x14ac:dyDescent="0.2">
      <c r="B1555"/>
      <c r="C1555"/>
      <c r="D1555" s="10"/>
    </row>
    <row r="1556" spans="2:4" x14ac:dyDescent="0.2">
      <c r="B1556"/>
      <c r="C1556"/>
      <c r="D1556" s="10"/>
    </row>
    <row r="1557" spans="2:4" x14ac:dyDescent="0.2">
      <c r="B1557"/>
      <c r="C1557"/>
      <c r="D1557" s="10"/>
    </row>
    <row r="1558" spans="2:4" x14ac:dyDescent="0.2">
      <c r="B1558"/>
      <c r="C1558"/>
      <c r="D1558" s="10"/>
    </row>
    <row r="1559" spans="2:4" x14ac:dyDescent="0.2">
      <c r="B1559"/>
      <c r="C1559"/>
      <c r="D1559" s="10"/>
    </row>
    <row r="1560" spans="2:4" x14ac:dyDescent="0.2">
      <c r="B1560"/>
      <c r="C1560"/>
      <c r="D1560" s="10"/>
    </row>
    <row r="1561" spans="2:4" x14ac:dyDescent="0.2">
      <c r="B1561"/>
      <c r="C1561"/>
      <c r="D1561" s="10"/>
    </row>
    <row r="1562" spans="2:4" x14ac:dyDescent="0.2">
      <c r="B1562"/>
      <c r="C1562"/>
      <c r="D1562" s="10"/>
    </row>
    <row r="1563" spans="2:4" x14ac:dyDescent="0.2">
      <c r="B1563"/>
      <c r="C1563"/>
      <c r="D1563" s="10"/>
    </row>
    <row r="1564" spans="2:4" x14ac:dyDescent="0.2">
      <c r="B1564"/>
      <c r="C1564"/>
      <c r="D1564" s="10"/>
    </row>
    <row r="1565" spans="2:4" x14ac:dyDescent="0.2">
      <c r="B1565"/>
      <c r="C1565"/>
      <c r="D1565" s="10"/>
    </row>
    <row r="1566" spans="2:4" x14ac:dyDescent="0.2">
      <c r="B1566"/>
      <c r="C1566"/>
      <c r="D1566" s="10"/>
    </row>
    <row r="1567" spans="2:4" x14ac:dyDescent="0.2">
      <c r="B1567"/>
      <c r="C1567"/>
      <c r="D1567" s="10"/>
    </row>
    <row r="1568" spans="2:4" x14ac:dyDescent="0.2">
      <c r="B1568"/>
      <c r="C1568"/>
      <c r="D1568" s="10"/>
    </row>
    <row r="1569" spans="2:4" x14ac:dyDescent="0.2">
      <c r="B1569"/>
      <c r="C1569"/>
      <c r="D1569" s="10"/>
    </row>
    <row r="1570" spans="2:4" x14ac:dyDescent="0.2">
      <c r="B1570"/>
      <c r="C1570"/>
      <c r="D1570" s="10"/>
    </row>
    <row r="1571" spans="2:4" x14ac:dyDescent="0.2">
      <c r="B1571"/>
      <c r="C1571"/>
      <c r="D1571" s="10"/>
    </row>
    <row r="1572" spans="2:4" x14ac:dyDescent="0.2">
      <c r="B1572"/>
      <c r="C1572"/>
      <c r="D1572" s="10"/>
    </row>
    <row r="1573" spans="2:4" x14ac:dyDescent="0.2">
      <c r="B1573"/>
      <c r="C1573"/>
      <c r="D1573" s="10"/>
    </row>
    <row r="1574" spans="2:4" x14ac:dyDescent="0.2">
      <c r="B1574"/>
      <c r="C1574"/>
      <c r="D1574" s="10"/>
    </row>
    <row r="1575" spans="2:4" x14ac:dyDescent="0.2">
      <c r="B1575"/>
      <c r="C1575"/>
      <c r="D1575" s="10"/>
    </row>
    <row r="1576" spans="2:4" x14ac:dyDescent="0.2">
      <c r="B1576"/>
      <c r="C1576"/>
      <c r="D1576" s="10"/>
    </row>
    <row r="1577" spans="2:4" x14ac:dyDescent="0.2">
      <c r="B1577"/>
      <c r="C1577"/>
      <c r="D1577" s="10"/>
    </row>
    <row r="1578" spans="2:4" x14ac:dyDescent="0.2">
      <c r="B1578"/>
      <c r="C1578"/>
      <c r="D1578" s="10"/>
    </row>
    <row r="1579" spans="2:4" x14ac:dyDescent="0.2">
      <c r="B1579"/>
      <c r="C1579"/>
      <c r="D1579" s="10"/>
    </row>
    <row r="1580" spans="2:4" x14ac:dyDescent="0.2">
      <c r="B1580"/>
      <c r="C1580"/>
      <c r="D1580" s="10"/>
    </row>
    <row r="1581" spans="2:4" x14ac:dyDescent="0.2">
      <c r="B1581"/>
      <c r="C1581"/>
      <c r="D1581" s="10"/>
    </row>
    <row r="1582" spans="2:4" x14ac:dyDescent="0.2">
      <c r="B1582"/>
      <c r="C1582"/>
      <c r="D1582" s="10"/>
    </row>
    <row r="1583" spans="2:4" x14ac:dyDescent="0.2">
      <c r="B1583"/>
      <c r="C1583"/>
      <c r="D1583" s="10"/>
    </row>
    <row r="1584" spans="2:4" x14ac:dyDescent="0.2">
      <c r="B1584"/>
      <c r="C1584"/>
      <c r="D1584" s="10"/>
    </row>
    <row r="1585" spans="2:4" x14ac:dyDescent="0.2">
      <c r="B1585"/>
      <c r="C1585"/>
      <c r="D1585" s="10"/>
    </row>
    <row r="1586" spans="2:4" x14ac:dyDescent="0.2">
      <c r="B1586"/>
      <c r="C1586"/>
      <c r="D1586" s="10"/>
    </row>
    <row r="1587" spans="2:4" x14ac:dyDescent="0.2">
      <c r="B1587"/>
      <c r="C1587"/>
      <c r="D1587" s="10"/>
    </row>
    <row r="1588" spans="2:4" x14ac:dyDescent="0.2">
      <c r="B1588"/>
      <c r="C1588"/>
      <c r="D1588" s="10"/>
    </row>
    <row r="1589" spans="2:4" x14ac:dyDescent="0.2">
      <c r="B1589"/>
      <c r="C1589"/>
      <c r="D1589" s="10"/>
    </row>
    <row r="1590" spans="2:4" x14ac:dyDescent="0.2">
      <c r="B1590"/>
      <c r="C1590"/>
      <c r="D1590" s="10"/>
    </row>
    <row r="1591" spans="2:4" x14ac:dyDescent="0.2">
      <c r="B1591"/>
      <c r="C1591"/>
      <c r="D1591" s="10"/>
    </row>
    <row r="1592" spans="2:4" x14ac:dyDescent="0.2">
      <c r="B1592"/>
      <c r="C1592"/>
      <c r="D1592" s="10"/>
    </row>
    <row r="1593" spans="2:4" x14ac:dyDescent="0.2">
      <c r="B1593"/>
      <c r="C1593"/>
      <c r="D1593" s="10"/>
    </row>
    <row r="1594" spans="2:4" x14ac:dyDescent="0.2">
      <c r="B1594"/>
      <c r="C1594"/>
      <c r="D1594" s="10"/>
    </row>
    <row r="1595" spans="2:4" x14ac:dyDescent="0.2">
      <c r="B1595"/>
      <c r="C1595"/>
      <c r="D1595" s="10"/>
    </row>
    <row r="1596" spans="2:4" x14ac:dyDescent="0.2">
      <c r="B1596"/>
      <c r="C1596"/>
      <c r="D1596" s="10"/>
    </row>
    <row r="1597" spans="2:4" x14ac:dyDescent="0.2">
      <c r="B1597"/>
      <c r="C1597"/>
      <c r="D1597" s="10"/>
    </row>
    <row r="1598" spans="2:4" x14ac:dyDescent="0.2">
      <c r="B1598"/>
      <c r="C1598"/>
      <c r="D1598" s="10"/>
    </row>
    <row r="1599" spans="2:4" x14ac:dyDescent="0.2">
      <c r="B1599"/>
      <c r="C1599"/>
      <c r="D1599" s="10"/>
    </row>
    <row r="1600" spans="2:4" x14ac:dyDescent="0.2">
      <c r="B1600"/>
      <c r="C1600"/>
      <c r="D1600" s="10"/>
    </row>
    <row r="1601" spans="2:4" x14ac:dyDescent="0.2">
      <c r="B1601"/>
      <c r="C1601"/>
      <c r="D1601" s="10"/>
    </row>
    <row r="1602" spans="2:4" x14ac:dyDescent="0.2">
      <c r="B1602"/>
      <c r="C1602"/>
      <c r="D1602" s="10"/>
    </row>
    <row r="1603" spans="2:4" x14ac:dyDescent="0.2">
      <c r="B1603"/>
      <c r="C1603"/>
      <c r="D1603" s="10"/>
    </row>
    <row r="1604" spans="2:4" x14ac:dyDescent="0.2">
      <c r="B1604"/>
      <c r="C1604"/>
      <c r="D1604" s="10"/>
    </row>
    <row r="1605" spans="2:4" x14ac:dyDescent="0.2">
      <c r="B1605"/>
      <c r="C1605"/>
      <c r="D1605" s="10"/>
    </row>
    <row r="1606" spans="2:4" x14ac:dyDescent="0.2">
      <c r="B1606"/>
      <c r="C1606"/>
      <c r="D1606" s="10"/>
    </row>
    <row r="1607" spans="2:4" x14ac:dyDescent="0.2">
      <c r="B1607"/>
      <c r="C1607"/>
      <c r="D1607" s="10"/>
    </row>
    <row r="1608" spans="2:4" x14ac:dyDescent="0.2">
      <c r="B1608"/>
      <c r="C1608"/>
      <c r="D1608" s="10"/>
    </row>
    <row r="1609" spans="2:4" x14ac:dyDescent="0.2">
      <c r="B1609"/>
      <c r="C1609"/>
      <c r="D1609" s="10"/>
    </row>
    <row r="1610" spans="2:4" x14ac:dyDescent="0.2">
      <c r="B1610"/>
      <c r="C1610"/>
      <c r="D1610" s="10"/>
    </row>
    <row r="1611" spans="2:4" x14ac:dyDescent="0.2">
      <c r="B1611"/>
      <c r="C1611"/>
      <c r="D1611" s="10"/>
    </row>
    <row r="1612" spans="2:4" x14ac:dyDescent="0.2">
      <c r="B1612"/>
      <c r="C1612"/>
      <c r="D1612" s="10"/>
    </row>
    <row r="1613" spans="2:4" x14ac:dyDescent="0.2">
      <c r="B1613"/>
      <c r="C1613"/>
      <c r="D1613" s="10"/>
    </row>
    <row r="1614" spans="2:4" x14ac:dyDescent="0.2">
      <c r="B1614"/>
      <c r="C1614"/>
      <c r="D1614" s="10"/>
    </row>
    <row r="1615" spans="2:4" x14ac:dyDescent="0.2">
      <c r="B1615"/>
      <c r="C1615"/>
      <c r="D1615" s="10"/>
    </row>
    <row r="1616" spans="2:4" x14ac:dyDescent="0.2">
      <c r="B1616"/>
      <c r="C1616"/>
      <c r="D1616" s="10"/>
    </row>
    <row r="1617" spans="2:4" x14ac:dyDescent="0.2">
      <c r="B1617"/>
      <c r="C1617"/>
      <c r="D1617" s="10"/>
    </row>
    <row r="1618" spans="2:4" x14ac:dyDescent="0.2">
      <c r="B1618"/>
      <c r="C1618"/>
      <c r="D1618" s="10"/>
    </row>
    <row r="1619" spans="2:4" x14ac:dyDescent="0.2">
      <c r="B1619"/>
      <c r="C1619"/>
      <c r="D1619" s="10"/>
    </row>
    <row r="1620" spans="2:4" x14ac:dyDescent="0.2">
      <c r="B1620"/>
      <c r="C1620"/>
      <c r="D1620" s="10"/>
    </row>
    <row r="1621" spans="2:4" x14ac:dyDescent="0.2">
      <c r="B1621"/>
      <c r="C1621"/>
      <c r="D1621" s="10"/>
    </row>
    <row r="1622" spans="2:4" x14ac:dyDescent="0.2">
      <c r="B1622"/>
      <c r="C1622"/>
      <c r="D1622" s="10"/>
    </row>
    <row r="1623" spans="2:4" x14ac:dyDescent="0.2">
      <c r="B1623"/>
      <c r="C1623"/>
      <c r="D1623" s="10"/>
    </row>
    <row r="1624" spans="2:4" x14ac:dyDescent="0.2">
      <c r="B1624"/>
      <c r="C1624"/>
      <c r="D1624" s="10"/>
    </row>
    <row r="1625" spans="2:4" x14ac:dyDescent="0.2">
      <c r="B1625"/>
      <c r="C1625"/>
      <c r="D1625" s="10"/>
    </row>
    <row r="1626" spans="2:4" x14ac:dyDescent="0.2">
      <c r="B1626"/>
      <c r="C1626"/>
      <c r="D1626" s="10"/>
    </row>
    <row r="1627" spans="2:4" x14ac:dyDescent="0.2">
      <c r="B1627"/>
      <c r="C1627"/>
      <c r="D1627" s="10"/>
    </row>
    <row r="1628" spans="2:4" x14ac:dyDescent="0.2">
      <c r="B1628"/>
      <c r="C1628"/>
      <c r="D1628" s="10"/>
    </row>
    <row r="1629" spans="2:4" x14ac:dyDescent="0.2">
      <c r="B1629"/>
      <c r="C1629"/>
      <c r="D1629" s="10"/>
    </row>
    <row r="1630" spans="2:4" x14ac:dyDescent="0.2">
      <c r="B1630"/>
      <c r="C1630"/>
      <c r="D1630" s="10"/>
    </row>
    <row r="1631" spans="2:4" x14ac:dyDescent="0.2">
      <c r="B1631"/>
      <c r="C1631"/>
      <c r="D1631" s="10"/>
    </row>
    <row r="1632" spans="2:4" x14ac:dyDescent="0.2">
      <c r="B1632"/>
      <c r="C1632"/>
      <c r="D1632" s="10"/>
    </row>
    <row r="1633" spans="2:4" x14ac:dyDescent="0.2">
      <c r="B1633"/>
      <c r="C1633"/>
      <c r="D1633" s="10"/>
    </row>
    <row r="1634" spans="2:4" x14ac:dyDescent="0.2">
      <c r="B1634"/>
      <c r="C1634"/>
      <c r="D1634" s="10"/>
    </row>
    <row r="1635" spans="2:4" x14ac:dyDescent="0.2">
      <c r="B1635"/>
      <c r="C1635"/>
      <c r="D1635" s="10"/>
    </row>
    <row r="1636" spans="2:4" x14ac:dyDescent="0.2">
      <c r="B1636"/>
      <c r="C1636"/>
      <c r="D1636" s="10"/>
    </row>
    <row r="1637" spans="2:4" x14ac:dyDescent="0.2">
      <c r="B1637"/>
      <c r="C1637"/>
      <c r="D1637" s="10"/>
    </row>
    <row r="1638" spans="2:4" x14ac:dyDescent="0.2">
      <c r="B1638"/>
      <c r="C1638"/>
      <c r="D1638" s="10"/>
    </row>
    <row r="1639" spans="2:4" x14ac:dyDescent="0.2">
      <c r="B1639"/>
      <c r="C1639"/>
      <c r="D1639" s="10"/>
    </row>
    <row r="1640" spans="2:4" x14ac:dyDescent="0.2">
      <c r="B1640"/>
      <c r="C1640"/>
      <c r="D1640" s="10"/>
    </row>
    <row r="1641" spans="2:4" x14ac:dyDescent="0.2">
      <c r="B1641"/>
      <c r="C1641"/>
      <c r="D1641" s="10"/>
    </row>
    <row r="1642" spans="2:4" x14ac:dyDescent="0.2">
      <c r="B1642"/>
      <c r="C1642"/>
      <c r="D1642" s="10"/>
    </row>
    <row r="1643" spans="2:4" x14ac:dyDescent="0.2">
      <c r="B1643"/>
      <c r="C1643"/>
      <c r="D1643" s="10"/>
    </row>
    <row r="1644" spans="2:4" x14ac:dyDescent="0.2">
      <c r="B1644"/>
      <c r="C1644"/>
      <c r="D1644" s="10"/>
    </row>
    <row r="1645" spans="2:4" x14ac:dyDescent="0.2">
      <c r="B1645"/>
      <c r="C1645"/>
      <c r="D1645" s="10"/>
    </row>
    <row r="1646" spans="2:4" x14ac:dyDescent="0.2">
      <c r="B1646"/>
      <c r="C1646"/>
      <c r="D1646" s="10"/>
    </row>
    <row r="1647" spans="2:4" x14ac:dyDescent="0.2">
      <c r="B1647"/>
      <c r="C1647"/>
      <c r="D1647" s="10"/>
    </row>
    <row r="1648" spans="2:4" x14ac:dyDescent="0.2">
      <c r="B1648"/>
      <c r="C1648"/>
      <c r="D1648" s="10"/>
    </row>
    <row r="1649" spans="2:4" x14ac:dyDescent="0.2">
      <c r="B1649"/>
      <c r="C1649"/>
      <c r="D1649" s="10"/>
    </row>
    <row r="1650" spans="2:4" x14ac:dyDescent="0.2">
      <c r="B1650"/>
      <c r="C1650"/>
      <c r="D1650" s="10"/>
    </row>
    <row r="1651" spans="2:4" x14ac:dyDescent="0.2">
      <c r="B1651"/>
      <c r="C1651"/>
      <c r="D1651" s="10"/>
    </row>
    <row r="1652" spans="2:4" x14ac:dyDescent="0.2">
      <c r="B1652"/>
      <c r="C1652"/>
      <c r="D1652" s="10"/>
    </row>
    <row r="1653" spans="2:4" x14ac:dyDescent="0.2">
      <c r="B1653"/>
      <c r="C1653"/>
      <c r="D1653" s="10"/>
    </row>
    <row r="1654" spans="2:4" x14ac:dyDescent="0.2">
      <c r="B1654"/>
      <c r="C1654"/>
      <c r="D1654" s="10"/>
    </row>
    <row r="1655" spans="2:4" x14ac:dyDescent="0.2">
      <c r="B1655"/>
      <c r="C1655"/>
      <c r="D1655" s="10"/>
    </row>
    <row r="1656" spans="2:4" x14ac:dyDescent="0.2">
      <c r="B1656"/>
      <c r="C1656"/>
      <c r="D1656" s="10"/>
    </row>
    <row r="1657" spans="2:4" x14ac:dyDescent="0.2">
      <c r="B1657"/>
      <c r="C1657"/>
      <c r="D1657" s="10"/>
    </row>
    <row r="1658" spans="2:4" x14ac:dyDescent="0.2">
      <c r="B1658"/>
      <c r="C1658"/>
      <c r="D1658" s="10"/>
    </row>
    <row r="1659" spans="2:4" x14ac:dyDescent="0.2">
      <c r="B1659"/>
      <c r="C1659"/>
      <c r="D1659" s="10"/>
    </row>
    <row r="1660" spans="2:4" x14ac:dyDescent="0.2">
      <c r="B1660"/>
      <c r="C1660"/>
      <c r="D1660" s="10"/>
    </row>
    <row r="1661" spans="2:4" x14ac:dyDescent="0.2">
      <c r="B1661"/>
      <c r="C1661"/>
      <c r="D1661" s="10"/>
    </row>
    <row r="1662" spans="2:4" x14ac:dyDescent="0.2">
      <c r="B1662"/>
      <c r="C1662"/>
      <c r="D1662" s="10"/>
    </row>
    <row r="1663" spans="2:4" x14ac:dyDescent="0.2">
      <c r="B1663"/>
      <c r="C1663"/>
      <c r="D1663" s="10"/>
    </row>
    <row r="1664" spans="2:4" x14ac:dyDescent="0.2">
      <c r="B1664"/>
      <c r="C1664"/>
      <c r="D1664" s="10"/>
    </row>
    <row r="1665" spans="2:4" x14ac:dyDescent="0.2">
      <c r="B1665"/>
      <c r="C1665"/>
      <c r="D1665" s="10"/>
    </row>
    <row r="1666" spans="2:4" x14ac:dyDescent="0.2">
      <c r="B1666"/>
      <c r="C1666"/>
      <c r="D1666" s="10"/>
    </row>
    <row r="1667" spans="2:4" x14ac:dyDescent="0.2">
      <c r="B1667"/>
      <c r="C1667"/>
      <c r="D1667" s="10"/>
    </row>
    <row r="1668" spans="2:4" x14ac:dyDescent="0.2">
      <c r="B1668"/>
      <c r="C1668"/>
      <c r="D1668" s="10"/>
    </row>
    <row r="1669" spans="2:4" x14ac:dyDescent="0.2">
      <c r="B1669"/>
      <c r="C1669"/>
      <c r="D1669" s="10"/>
    </row>
    <row r="1670" spans="2:4" x14ac:dyDescent="0.2">
      <c r="B1670"/>
      <c r="C1670"/>
      <c r="D1670" s="10"/>
    </row>
    <row r="1671" spans="2:4" x14ac:dyDescent="0.2">
      <c r="B1671"/>
      <c r="C1671"/>
      <c r="D1671" s="10"/>
    </row>
    <row r="1672" spans="2:4" x14ac:dyDescent="0.2">
      <c r="B1672"/>
      <c r="C1672"/>
      <c r="D1672" s="10"/>
    </row>
    <row r="1673" spans="2:4" x14ac:dyDescent="0.2">
      <c r="B1673"/>
      <c r="C1673"/>
      <c r="D1673" s="10"/>
    </row>
    <row r="1674" spans="2:4" x14ac:dyDescent="0.2">
      <c r="B1674"/>
      <c r="C1674"/>
      <c r="D1674" s="10"/>
    </row>
    <row r="1675" spans="2:4" x14ac:dyDescent="0.2">
      <c r="B1675"/>
      <c r="C1675"/>
      <c r="D1675" s="10"/>
    </row>
    <row r="1676" spans="2:4" x14ac:dyDescent="0.2">
      <c r="B1676"/>
      <c r="C1676"/>
      <c r="D1676" s="10"/>
    </row>
    <row r="1677" spans="2:4" x14ac:dyDescent="0.2">
      <c r="B1677"/>
      <c r="C1677"/>
      <c r="D1677" s="10"/>
    </row>
    <row r="1678" spans="2:4" x14ac:dyDescent="0.2">
      <c r="B1678"/>
      <c r="C1678"/>
      <c r="D1678" s="10"/>
    </row>
    <row r="1679" spans="2:4" x14ac:dyDescent="0.2">
      <c r="B1679"/>
      <c r="C1679"/>
      <c r="D1679" s="10"/>
    </row>
    <row r="1680" spans="2:4" x14ac:dyDescent="0.2">
      <c r="B1680"/>
      <c r="C1680"/>
      <c r="D1680" s="10"/>
    </row>
    <row r="1681" spans="2:4" x14ac:dyDescent="0.2">
      <c r="B1681"/>
      <c r="C1681"/>
      <c r="D1681" s="10"/>
    </row>
    <row r="1682" spans="2:4" x14ac:dyDescent="0.2">
      <c r="B1682"/>
      <c r="C1682"/>
      <c r="D1682" s="10"/>
    </row>
    <row r="1683" spans="2:4" x14ac:dyDescent="0.2">
      <c r="B1683"/>
      <c r="C1683"/>
      <c r="D1683" s="10"/>
    </row>
    <row r="1684" spans="2:4" x14ac:dyDescent="0.2">
      <c r="B1684"/>
      <c r="C1684"/>
      <c r="D1684" s="10"/>
    </row>
    <row r="1685" spans="2:4" x14ac:dyDescent="0.2">
      <c r="B1685"/>
      <c r="C1685"/>
      <c r="D1685" s="10"/>
    </row>
    <row r="1686" spans="2:4" x14ac:dyDescent="0.2">
      <c r="B1686"/>
      <c r="C1686"/>
      <c r="D1686" s="10"/>
    </row>
    <row r="1687" spans="2:4" x14ac:dyDescent="0.2">
      <c r="B1687"/>
      <c r="C1687"/>
      <c r="D1687" s="10"/>
    </row>
    <row r="1688" spans="2:4" x14ac:dyDescent="0.2">
      <c r="B1688"/>
      <c r="C1688"/>
      <c r="D1688" s="10"/>
    </row>
    <row r="1689" spans="2:4" x14ac:dyDescent="0.2">
      <c r="B1689"/>
      <c r="C1689"/>
      <c r="D1689" s="10"/>
    </row>
    <row r="1690" spans="2:4" x14ac:dyDescent="0.2">
      <c r="B1690"/>
      <c r="C1690"/>
      <c r="D1690" s="10"/>
    </row>
    <row r="1691" spans="2:4" x14ac:dyDescent="0.2">
      <c r="B1691"/>
      <c r="C1691"/>
      <c r="D1691" s="10"/>
    </row>
    <row r="1692" spans="2:4" x14ac:dyDescent="0.2">
      <c r="B1692"/>
      <c r="C1692"/>
      <c r="D1692" s="10"/>
    </row>
    <row r="1693" spans="2:4" x14ac:dyDescent="0.2">
      <c r="B1693"/>
      <c r="C1693"/>
      <c r="D1693" s="10"/>
    </row>
    <row r="1694" spans="2:4" x14ac:dyDescent="0.2">
      <c r="B1694"/>
      <c r="C1694"/>
      <c r="D1694" s="10"/>
    </row>
    <row r="1695" spans="2:4" x14ac:dyDescent="0.2">
      <c r="B1695"/>
      <c r="C1695"/>
      <c r="D1695" s="10"/>
    </row>
    <row r="1696" spans="2:4" x14ac:dyDescent="0.2">
      <c r="B1696"/>
      <c r="C1696"/>
      <c r="D1696" s="10"/>
    </row>
    <row r="1697" spans="2:4" x14ac:dyDescent="0.2">
      <c r="B1697"/>
      <c r="C1697"/>
      <c r="D1697" s="10"/>
    </row>
    <row r="1698" spans="2:4" x14ac:dyDescent="0.2">
      <c r="B1698"/>
      <c r="C1698"/>
      <c r="D1698" s="10"/>
    </row>
    <row r="1699" spans="2:4" x14ac:dyDescent="0.2">
      <c r="B1699"/>
      <c r="C1699"/>
      <c r="D1699" s="10"/>
    </row>
    <row r="1700" spans="2:4" x14ac:dyDescent="0.2">
      <c r="B1700"/>
      <c r="C1700"/>
      <c r="D1700" s="10"/>
    </row>
    <row r="1701" spans="2:4" x14ac:dyDescent="0.2">
      <c r="B1701"/>
      <c r="C1701"/>
      <c r="D1701" s="10"/>
    </row>
    <row r="1702" spans="2:4" x14ac:dyDescent="0.2">
      <c r="B1702"/>
      <c r="C1702"/>
      <c r="D1702" s="10"/>
    </row>
    <row r="1703" spans="2:4" x14ac:dyDescent="0.2">
      <c r="B1703"/>
      <c r="C1703"/>
      <c r="D1703" s="10"/>
    </row>
    <row r="1704" spans="2:4" x14ac:dyDescent="0.2">
      <c r="B1704"/>
      <c r="C1704"/>
      <c r="D1704" s="10"/>
    </row>
    <row r="1705" spans="2:4" x14ac:dyDescent="0.2">
      <c r="B1705"/>
      <c r="C1705"/>
      <c r="D1705" s="10"/>
    </row>
    <row r="1706" spans="2:4" x14ac:dyDescent="0.2">
      <c r="B1706"/>
      <c r="C1706"/>
      <c r="D1706" s="10"/>
    </row>
    <row r="1707" spans="2:4" x14ac:dyDescent="0.2">
      <c r="B1707"/>
      <c r="C1707"/>
      <c r="D1707" s="10"/>
    </row>
    <row r="1708" spans="2:4" x14ac:dyDescent="0.2">
      <c r="B1708"/>
      <c r="C1708"/>
      <c r="D1708" s="10"/>
    </row>
    <row r="1709" spans="2:4" x14ac:dyDescent="0.2">
      <c r="B1709"/>
      <c r="C1709"/>
      <c r="D1709" s="10"/>
    </row>
    <row r="1710" spans="2:4" x14ac:dyDescent="0.2">
      <c r="B1710"/>
      <c r="C1710"/>
      <c r="D1710" s="10"/>
    </row>
    <row r="1711" spans="2:4" x14ac:dyDescent="0.2">
      <c r="B1711"/>
      <c r="C1711"/>
      <c r="D1711" s="10"/>
    </row>
    <row r="1712" spans="2:4" x14ac:dyDescent="0.2">
      <c r="B1712"/>
      <c r="C1712"/>
      <c r="D1712" s="10"/>
    </row>
    <row r="1713" spans="2:4" x14ac:dyDescent="0.2">
      <c r="B1713"/>
      <c r="C1713"/>
      <c r="D1713" s="10"/>
    </row>
    <row r="1714" spans="2:4" x14ac:dyDescent="0.2">
      <c r="B1714"/>
      <c r="C1714"/>
      <c r="D1714" s="10"/>
    </row>
    <row r="1715" spans="2:4" x14ac:dyDescent="0.2">
      <c r="B1715"/>
      <c r="C1715"/>
      <c r="D1715" s="10"/>
    </row>
    <row r="1716" spans="2:4" x14ac:dyDescent="0.2">
      <c r="B1716"/>
      <c r="C1716"/>
      <c r="D1716" s="10"/>
    </row>
    <row r="1717" spans="2:4" x14ac:dyDescent="0.2">
      <c r="B1717"/>
      <c r="C1717"/>
      <c r="D1717" s="10"/>
    </row>
    <row r="1718" spans="2:4" x14ac:dyDescent="0.2">
      <c r="B1718"/>
      <c r="C1718"/>
      <c r="D1718" s="10"/>
    </row>
    <row r="1719" spans="2:4" x14ac:dyDescent="0.2">
      <c r="B1719"/>
      <c r="C1719"/>
      <c r="D1719" s="10"/>
    </row>
    <row r="1720" spans="2:4" x14ac:dyDescent="0.2">
      <c r="B1720"/>
      <c r="C1720"/>
      <c r="D1720" s="10"/>
    </row>
    <row r="1721" spans="2:4" x14ac:dyDescent="0.2">
      <c r="B1721"/>
      <c r="C1721"/>
      <c r="D1721" s="10"/>
    </row>
    <row r="1722" spans="2:4" x14ac:dyDescent="0.2">
      <c r="B1722"/>
      <c r="C1722"/>
      <c r="D1722" s="10"/>
    </row>
    <row r="1723" spans="2:4" x14ac:dyDescent="0.2">
      <c r="B1723"/>
      <c r="C1723"/>
      <c r="D1723" s="10"/>
    </row>
    <row r="1724" spans="2:4" x14ac:dyDescent="0.2">
      <c r="B1724"/>
      <c r="C1724"/>
      <c r="D1724" s="10"/>
    </row>
    <row r="1725" spans="2:4" x14ac:dyDescent="0.2">
      <c r="B1725"/>
      <c r="C1725"/>
      <c r="D1725" s="10"/>
    </row>
    <row r="1726" spans="2:4" x14ac:dyDescent="0.2">
      <c r="B1726"/>
      <c r="C1726"/>
      <c r="D1726" s="10"/>
    </row>
    <row r="1727" spans="2:4" x14ac:dyDescent="0.2">
      <c r="B1727"/>
      <c r="C1727"/>
      <c r="D1727" s="10"/>
    </row>
    <row r="1728" spans="2:4" x14ac:dyDescent="0.2">
      <c r="B1728"/>
      <c r="C1728"/>
      <c r="D1728" s="10"/>
    </row>
    <row r="1729" spans="2:4" x14ac:dyDescent="0.2">
      <c r="B1729"/>
      <c r="C1729"/>
      <c r="D1729" s="10"/>
    </row>
    <row r="1730" spans="2:4" x14ac:dyDescent="0.2">
      <c r="B1730"/>
      <c r="C1730"/>
      <c r="D1730" s="10"/>
    </row>
    <row r="1731" spans="2:4" x14ac:dyDescent="0.2">
      <c r="B1731"/>
      <c r="C1731"/>
      <c r="D1731" s="10"/>
    </row>
    <row r="1732" spans="2:4" x14ac:dyDescent="0.2">
      <c r="B1732"/>
      <c r="C1732"/>
      <c r="D1732" s="10"/>
    </row>
    <row r="1733" spans="2:4" x14ac:dyDescent="0.2">
      <c r="B1733"/>
      <c r="C1733"/>
      <c r="D1733" s="10"/>
    </row>
    <row r="1734" spans="2:4" x14ac:dyDescent="0.2">
      <c r="B1734"/>
      <c r="C1734"/>
      <c r="D1734" s="10"/>
    </row>
    <row r="1735" spans="2:4" x14ac:dyDescent="0.2">
      <c r="B1735"/>
      <c r="C1735"/>
      <c r="D1735" s="10"/>
    </row>
    <row r="1736" spans="2:4" x14ac:dyDescent="0.2">
      <c r="B1736"/>
      <c r="C1736"/>
      <c r="D1736" s="10"/>
    </row>
    <row r="1737" spans="2:4" x14ac:dyDescent="0.2">
      <c r="B1737"/>
      <c r="C1737"/>
      <c r="D1737" s="10"/>
    </row>
    <row r="1738" spans="2:4" x14ac:dyDescent="0.2">
      <c r="B1738"/>
      <c r="C1738"/>
      <c r="D1738" s="10"/>
    </row>
    <row r="1739" spans="2:4" x14ac:dyDescent="0.2">
      <c r="B1739"/>
      <c r="C1739"/>
      <c r="D1739" s="10"/>
    </row>
    <row r="1740" spans="2:4" x14ac:dyDescent="0.2">
      <c r="B1740"/>
      <c r="C1740"/>
      <c r="D1740" s="10"/>
    </row>
    <row r="1741" spans="2:4" x14ac:dyDescent="0.2">
      <c r="B1741"/>
      <c r="C1741"/>
      <c r="D1741" s="10"/>
    </row>
    <row r="1742" spans="2:4" x14ac:dyDescent="0.2">
      <c r="B1742"/>
      <c r="C1742"/>
      <c r="D1742" s="10"/>
    </row>
    <row r="1743" spans="2:4" x14ac:dyDescent="0.2">
      <c r="B1743"/>
      <c r="C1743"/>
      <c r="D1743" s="10"/>
    </row>
    <row r="1744" spans="2:4" x14ac:dyDescent="0.2">
      <c r="B1744"/>
      <c r="C1744"/>
      <c r="D1744" s="10"/>
    </row>
    <row r="1745" spans="2:4" x14ac:dyDescent="0.2">
      <c r="B1745"/>
      <c r="C1745"/>
      <c r="D1745" s="10"/>
    </row>
    <row r="1746" spans="2:4" x14ac:dyDescent="0.2">
      <c r="B1746"/>
      <c r="C1746"/>
      <c r="D1746" s="10"/>
    </row>
    <row r="1747" spans="2:4" x14ac:dyDescent="0.2">
      <c r="B1747"/>
      <c r="C1747"/>
      <c r="D1747" s="10"/>
    </row>
    <row r="1748" spans="2:4" x14ac:dyDescent="0.2">
      <c r="B1748"/>
      <c r="C1748"/>
      <c r="D1748" s="10"/>
    </row>
    <row r="1749" spans="2:4" x14ac:dyDescent="0.2">
      <c r="B1749"/>
      <c r="C1749"/>
      <c r="D1749" s="10"/>
    </row>
    <row r="1750" spans="2:4" x14ac:dyDescent="0.2">
      <c r="B1750"/>
      <c r="C1750"/>
      <c r="D1750" s="10"/>
    </row>
    <row r="1751" spans="2:4" x14ac:dyDescent="0.2">
      <c r="B1751"/>
      <c r="C1751"/>
      <c r="D1751" s="10"/>
    </row>
    <row r="1752" spans="2:4" x14ac:dyDescent="0.2">
      <c r="B1752"/>
      <c r="C1752"/>
      <c r="D1752" s="10"/>
    </row>
    <row r="1753" spans="2:4" x14ac:dyDescent="0.2">
      <c r="B1753"/>
      <c r="C1753"/>
      <c r="D1753" s="10"/>
    </row>
    <row r="1754" spans="2:4" x14ac:dyDescent="0.2">
      <c r="B1754"/>
      <c r="C1754"/>
      <c r="D1754" s="10"/>
    </row>
    <row r="1755" spans="2:4" x14ac:dyDescent="0.2">
      <c r="B1755"/>
      <c r="C1755"/>
      <c r="D1755" s="10"/>
    </row>
    <row r="1756" spans="2:4" x14ac:dyDescent="0.2">
      <c r="B1756"/>
      <c r="C1756"/>
      <c r="D1756" s="10"/>
    </row>
    <row r="1757" spans="2:4" x14ac:dyDescent="0.2">
      <c r="B1757"/>
      <c r="C1757"/>
      <c r="D1757" s="10"/>
    </row>
    <row r="1758" spans="2:4" x14ac:dyDescent="0.2">
      <c r="B1758"/>
      <c r="C1758"/>
      <c r="D1758" s="10"/>
    </row>
    <row r="1759" spans="2:4" x14ac:dyDescent="0.2">
      <c r="B1759"/>
      <c r="C1759"/>
      <c r="D1759" s="10"/>
    </row>
    <row r="1760" spans="2:4" x14ac:dyDescent="0.2">
      <c r="B1760"/>
      <c r="C1760"/>
      <c r="D1760" s="10"/>
    </row>
    <row r="1761" spans="2:4" x14ac:dyDescent="0.2">
      <c r="B1761"/>
      <c r="C1761"/>
      <c r="D1761" s="10"/>
    </row>
    <row r="1762" spans="2:4" x14ac:dyDescent="0.2">
      <c r="B1762"/>
      <c r="C1762"/>
      <c r="D1762" s="10"/>
    </row>
    <row r="1763" spans="2:4" x14ac:dyDescent="0.2">
      <c r="B1763"/>
      <c r="C1763"/>
      <c r="D1763" s="10"/>
    </row>
    <row r="1764" spans="2:4" x14ac:dyDescent="0.2">
      <c r="B1764"/>
      <c r="C1764"/>
      <c r="D1764" s="10"/>
    </row>
    <row r="1765" spans="2:4" x14ac:dyDescent="0.2">
      <c r="B1765"/>
      <c r="C1765"/>
      <c r="D1765" s="10"/>
    </row>
    <row r="1766" spans="2:4" x14ac:dyDescent="0.2">
      <c r="B1766"/>
      <c r="C1766"/>
      <c r="D1766" s="10"/>
    </row>
    <row r="1767" spans="2:4" x14ac:dyDescent="0.2">
      <c r="B1767"/>
      <c r="C1767"/>
      <c r="D1767" s="10"/>
    </row>
    <row r="1768" spans="2:4" x14ac:dyDescent="0.2">
      <c r="B1768"/>
      <c r="C1768"/>
      <c r="D1768" s="10"/>
    </row>
    <row r="1769" spans="2:4" x14ac:dyDescent="0.2">
      <c r="B1769"/>
      <c r="C1769"/>
      <c r="D1769" s="10"/>
    </row>
    <row r="1770" spans="2:4" x14ac:dyDescent="0.2">
      <c r="B1770"/>
      <c r="C1770"/>
      <c r="D1770" s="10"/>
    </row>
    <row r="1771" spans="2:4" x14ac:dyDescent="0.2">
      <c r="B1771"/>
      <c r="C1771"/>
      <c r="D1771" s="10"/>
    </row>
    <row r="1772" spans="2:4" x14ac:dyDescent="0.2">
      <c r="B1772"/>
      <c r="C1772"/>
      <c r="D1772" s="10"/>
    </row>
    <row r="1773" spans="2:4" x14ac:dyDescent="0.2">
      <c r="B1773"/>
      <c r="C1773"/>
      <c r="D1773" s="10"/>
    </row>
    <row r="1774" spans="2:4" x14ac:dyDescent="0.2">
      <c r="B1774"/>
      <c r="C1774"/>
      <c r="D1774" s="10"/>
    </row>
    <row r="1775" spans="2:4" x14ac:dyDescent="0.2">
      <c r="B1775"/>
      <c r="C1775"/>
      <c r="D1775" s="10"/>
    </row>
    <row r="1776" spans="2:4" x14ac:dyDescent="0.2">
      <c r="B1776"/>
      <c r="C1776"/>
      <c r="D1776" s="10"/>
    </row>
    <row r="1777" spans="2:4" x14ac:dyDescent="0.2">
      <c r="B1777"/>
      <c r="C1777"/>
      <c r="D1777" s="10"/>
    </row>
    <row r="1778" spans="2:4" x14ac:dyDescent="0.2">
      <c r="B1778"/>
      <c r="C1778"/>
      <c r="D1778" s="10"/>
    </row>
    <row r="1779" spans="2:4" x14ac:dyDescent="0.2">
      <c r="B1779"/>
      <c r="C1779"/>
      <c r="D1779" s="10"/>
    </row>
    <row r="1780" spans="2:4" x14ac:dyDescent="0.2">
      <c r="B1780"/>
      <c r="C1780"/>
      <c r="D1780" s="10"/>
    </row>
    <row r="1781" spans="2:4" x14ac:dyDescent="0.2">
      <c r="B1781"/>
      <c r="C1781"/>
      <c r="D1781" s="10"/>
    </row>
    <row r="1782" spans="2:4" x14ac:dyDescent="0.2">
      <c r="B1782"/>
      <c r="C1782"/>
      <c r="D1782" s="10"/>
    </row>
    <row r="1783" spans="2:4" x14ac:dyDescent="0.2">
      <c r="B1783"/>
      <c r="C1783"/>
      <c r="D1783" s="10"/>
    </row>
    <row r="1784" spans="2:4" x14ac:dyDescent="0.2">
      <c r="B1784"/>
      <c r="C1784"/>
      <c r="D1784" s="10"/>
    </row>
    <row r="1785" spans="2:4" x14ac:dyDescent="0.2">
      <c r="B1785"/>
      <c r="C1785"/>
      <c r="D1785" s="10"/>
    </row>
    <row r="1786" spans="2:4" x14ac:dyDescent="0.2">
      <c r="B1786"/>
      <c r="C1786"/>
      <c r="D1786" s="10"/>
    </row>
    <row r="1787" spans="2:4" x14ac:dyDescent="0.2">
      <c r="B1787"/>
      <c r="C1787"/>
      <c r="D1787" s="10"/>
    </row>
    <row r="1788" spans="2:4" x14ac:dyDescent="0.2">
      <c r="B1788"/>
      <c r="C1788"/>
      <c r="D1788" s="10"/>
    </row>
    <row r="1789" spans="2:4" x14ac:dyDescent="0.2">
      <c r="B1789"/>
      <c r="C1789"/>
      <c r="D1789" s="10"/>
    </row>
    <row r="1790" spans="2:4" x14ac:dyDescent="0.2">
      <c r="B1790"/>
      <c r="C1790"/>
      <c r="D1790" s="10"/>
    </row>
    <row r="1791" spans="2:4" x14ac:dyDescent="0.2">
      <c r="B1791"/>
      <c r="C1791"/>
      <c r="D1791" s="10"/>
    </row>
    <row r="1792" spans="2:4" x14ac:dyDescent="0.2">
      <c r="B1792"/>
      <c r="C1792"/>
      <c r="D1792" s="10"/>
    </row>
    <row r="1793" spans="2:4" x14ac:dyDescent="0.2">
      <c r="B1793"/>
      <c r="C1793"/>
      <c r="D1793" s="10"/>
    </row>
    <row r="1794" spans="2:4" x14ac:dyDescent="0.2">
      <c r="B1794"/>
      <c r="C1794"/>
      <c r="D1794" s="10"/>
    </row>
    <row r="1795" spans="2:4" x14ac:dyDescent="0.2">
      <c r="B1795"/>
      <c r="C1795"/>
      <c r="D1795" s="10"/>
    </row>
    <row r="1796" spans="2:4" x14ac:dyDescent="0.2">
      <c r="B1796"/>
      <c r="C1796"/>
      <c r="D1796" s="10"/>
    </row>
    <row r="1797" spans="2:4" x14ac:dyDescent="0.2">
      <c r="B1797"/>
      <c r="C1797"/>
      <c r="D1797" s="10"/>
    </row>
    <row r="1798" spans="2:4" x14ac:dyDescent="0.2">
      <c r="B1798"/>
      <c r="C1798"/>
      <c r="D1798" s="10"/>
    </row>
    <row r="1799" spans="2:4" x14ac:dyDescent="0.2">
      <c r="B1799"/>
      <c r="C1799"/>
      <c r="D1799" s="10"/>
    </row>
    <row r="1800" spans="2:4" x14ac:dyDescent="0.2">
      <c r="B1800"/>
      <c r="C1800"/>
      <c r="D1800" s="10"/>
    </row>
    <row r="1801" spans="2:4" x14ac:dyDescent="0.2">
      <c r="B1801"/>
      <c r="C1801"/>
      <c r="D1801" s="10"/>
    </row>
    <row r="1802" spans="2:4" x14ac:dyDescent="0.2">
      <c r="B1802"/>
      <c r="C1802"/>
      <c r="D1802" s="10"/>
    </row>
    <row r="1803" spans="2:4" x14ac:dyDescent="0.2">
      <c r="B1803"/>
      <c r="C1803"/>
      <c r="D1803" s="10"/>
    </row>
    <row r="1804" spans="2:4" x14ac:dyDescent="0.2">
      <c r="B1804"/>
      <c r="C1804"/>
      <c r="D1804" s="10"/>
    </row>
    <row r="1805" spans="2:4" x14ac:dyDescent="0.2">
      <c r="B1805"/>
      <c r="C1805"/>
      <c r="D1805" s="10"/>
    </row>
    <row r="1806" spans="2:4" x14ac:dyDescent="0.2">
      <c r="B1806"/>
      <c r="C1806"/>
      <c r="D1806" s="10"/>
    </row>
    <row r="1807" spans="2:4" x14ac:dyDescent="0.2">
      <c r="B1807"/>
      <c r="C1807"/>
      <c r="D1807" s="10"/>
    </row>
    <row r="1808" spans="2:4" x14ac:dyDescent="0.2">
      <c r="B1808"/>
      <c r="C1808"/>
      <c r="D1808" s="10"/>
    </row>
    <row r="1809" spans="2:4" x14ac:dyDescent="0.2">
      <c r="B1809"/>
      <c r="C1809"/>
      <c r="D1809" s="10"/>
    </row>
    <row r="1810" spans="2:4" x14ac:dyDescent="0.2">
      <c r="B1810"/>
      <c r="C1810"/>
      <c r="D1810" s="10"/>
    </row>
    <row r="1811" spans="2:4" x14ac:dyDescent="0.2">
      <c r="B1811"/>
      <c r="C1811"/>
      <c r="D1811" s="10"/>
    </row>
    <row r="1812" spans="2:4" x14ac:dyDescent="0.2">
      <c r="B1812"/>
      <c r="C1812"/>
      <c r="D1812" s="10"/>
    </row>
    <row r="1813" spans="2:4" x14ac:dyDescent="0.2">
      <c r="B1813"/>
      <c r="C1813"/>
      <c r="D1813" s="10"/>
    </row>
    <row r="1814" spans="2:4" x14ac:dyDescent="0.2">
      <c r="B1814"/>
      <c r="C1814"/>
      <c r="D1814" s="10"/>
    </row>
    <row r="1815" spans="2:4" x14ac:dyDescent="0.2">
      <c r="B1815"/>
      <c r="C1815"/>
      <c r="D1815" s="10"/>
    </row>
    <row r="1816" spans="2:4" x14ac:dyDescent="0.2">
      <c r="B1816"/>
      <c r="C1816"/>
      <c r="D1816" s="10"/>
    </row>
    <row r="1817" spans="2:4" x14ac:dyDescent="0.2">
      <c r="B1817"/>
      <c r="C1817"/>
      <c r="D1817" s="10"/>
    </row>
    <row r="1818" spans="2:4" x14ac:dyDescent="0.2">
      <c r="B1818"/>
      <c r="C1818"/>
      <c r="D1818" s="10"/>
    </row>
    <row r="1819" spans="2:4" x14ac:dyDescent="0.2">
      <c r="B1819"/>
      <c r="C1819"/>
      <c r="D1819" s="10"/>
    </row>
    <row r="1820" spans="2:4" x14ac:dyDescent="0.2">
      <c r="B1820"/>
      <c r="C1820"/>
      <c r="D1820" s="10"/>
    </row>
    <row r="1821" spans="2:4" x14ac:dyDescent="0.2">
      <c r="B1821"/>
      <c r="C1821"/>
      <c r="D1821" s="10"/>
    </row>
    <row r="1822" spans="2:4" x14ac:dyDescent="0.2">
      <c r="B1822"/>
      <c r="C1822"/>
      <c r="D1822" s="10"/>
    </row>
    <row r="1823" spans="2:4" x14ac:dyDescent="0.2">
      <c r="B1823"/>
      <c r="C1823"/>
      <c r="D1823" s="10"/>
    </row>
    <row r="1824" spans="2:4" x14ac:dyDescent="0.2">
      <c r="B1824"/>
      <c r="C1824"/>
      <c r="D1824" s="10"/>
    </row>
    <row r="1825" spans="2:4" x14ac:dyDescent="0.2">
      <c r="B1825"/>
      <c r="C1825"/>
      <c r="D1825" s="10"/>
    </row>
    <row r="1826" spans="2:4" x14ac:dyDescent="0.2">
      <c r="B1826"/>
      <c r="C1826"/>
      <c r="D1826" s="10"/>
    </row>
    <row r="1827" spans="2:4" x14ac:dyDescent="0.2">
      <c r="B1827"/>
      <c r="C1827"/>
      <c r="D1827" s="10"/>
    </row>
    <row r="1828" spans="2:4" x14ac:dyDescent="0.2">
      <c r="B1828"/>
      <c r="C1828"/>
      <c r="D1828" s="10"/>
    </row>
    <row r="1829" spans="2:4" x14ac:dyDescent="0.2">
      <c r="B1829"/>
      <c r="C1829"/>
      <c r="D1829" s="10"/>
    </row>
    <row r="1830" spans="2:4" x14ac:dyDescent="0.2">
      <c r="B1830"/>
      <c r="C1830"/>
      <c r="D1830" s="10"/>
    </row>
    <row r="1831" spans="2:4" x14ac:dyDescent="0.2">
      <c r="B1831"/>
      <c r="C1831"/>
      <c r="D1831" s="10"/>
    </row>
    <row r="1832" spans="2:4" x14ac:dyDescent="0.2">
      <c r="B1832"/>
      <c r="C1832"/>
      <c r="D1832" s="10"/>
    </row>
    <row r="1833" spans="2:4" x14ac:dyDescent="0.2">
      <c r="B1833"/>
      <c r="C1833"/>
      <c r="D1833" s="10"/>
    </row>
    <row r="1834" spans="2:4" x14ac:dyDescent="0.2">
      <c r="B1834"/>
      <c r="C1834"/>
      <c r="D1834" s="10"/>
    </row>
    <row r="1835" spans="2:4" x14ac:dyDescent="0.2">
      <c r="B1835"/>
      <c r="C1835"/>
      <c r="D1835" s="10"/>
    </row>
    <row r="1836" spans="2:4" x14ac:dyDescent="0.2">
      <c r="B1836"/>
      <c r="C1836"/>
      <c r="D1836" s="10"/>
    </row>
    <row r="1837" spans="2:4" x14ac:dyDescent="0.2">
      <c r="B1837"/>
      <c r="C1837"/>
      <c r="D1837" s="10"/>
    </row>
    <row r="1838" spans="2:4" x14ac:dyDescent="0.2">
      <c r="B1838"/>
      <c r="C1838"/>
      <c r="D1838" s="10"/>
    </row>
    <row r="1839" spans="2:4" x14ac:dyDescent="0.2">
      <c r="B1839"/>
      <c r="C1839"/>
      <c r="D1839" s="10"/>
    </row>
    <row r="1840" spans="2:4" x14ac:dyDescent="0.2">
      <c r="B1840"/>
      <c r="C1840"/>
      <c r="D1840" s="10"/>
    </row>
    <row r="1841" spans="2:4" x14ac:dyDescent="0.2">
      <c r="B1841"/>
      <c r="C1841"/>
      <c r="D1841" s="10"/>
    </row>
    <row r="1842" spans="2:4" x14ac:dyDescent="0.2">
      <c r="B1842"/>
      <c r="C1842"/>
      <c r="D1842" s="10"/>
    </row>
    <row r="1843" spans="2:4" x14ac:dyDescent="0.2">
      <c r="B1843"/>
      <c r="C1843"/>
      <c r="D1843" s="10"/>
    </row>
    <row r="1844" spans="2:4" x14ac:dyDescent="0.2">
      <c r="B1844"/>
      <c r="C1844"/>
      <c r="D1844" s="10"/>
    </row>
    <row r="1845" spans="2:4" x14ac:dyDescent="0.2">
      <c r="B1845"/>
      <c r="C1845"/>
      <c r="D1845" s="10"/>
    </row>
    <row r="1846" spans="2:4" x14ac:dyDescent="0.2">
      <c r="B1846"/>
      <c r="C1846"/>
      <c r="D1846" s="10"/>
    </row>
    <row r="1847" spans="2:4" x14ac:dyDescent="0.2">
      <c r="B1847"/>
      <c r="C1847"/>
      <c r="D1847" s="10"/>
    </row>
    <row r="1848" spans="2:4" x14ac:dyDescent="0.2">
      <c r="B1848"/>
      <c r="C1848"/>
      <c r="D1848" s="10"/>
    </row>
    <row r="1849" spans="2:4" x14ac:dyDescent="0.2">
      <c r="B1849"/>
      <c r="C1849"/>
      <c r="D1849" s="10"/>
    </row>
    <row r="1850" spans="2:4" x14ac:dyDescent="0.2">
      <c r="B1850"/>
      <c r="C1850"/>
      <c r="D1850" s="10"/>
    </row>
    <row r="1851" spans="2:4" x14ac:dyDescent="0.2">
      <c r="B1851"/>
      <c r="C1851"/>
      <c r="D1851" s="10"/>
    </row>
    <row r="1852" spans="2:4" x14ac:dyDescent="0.2">
      <c r="B1852"/>
      <c r="C1852"/>
      <c r="D1852" s="10"/>
    </row>
    <row r="1853" spans="2:4" x14ac:dyDescent="0.2">
      <c r="B1853"/>
      <c r="C1853"/>
      <c r="D1853" s="10"/>
    </row>
    <row r="1854" spans="2:4" x14ac:dyDescent="0.2">
      <c r="B1854"/>
      <c r="C1854"/>
      <c r="D1854" s="10"/>
    </row>
    <row r="1855" spans="2:4" x14ac:dyDescent="0.2">
      <c r="B1855"/>
      <c r="C1855"/>
      <c r="D1855" s="10"/>
    </row>
    <row r="1856" spans="2:4" x14ac:dyDescent="0.2">
      <c r="B1856"/>
      <c r="C1856"/>
      <c r="D1856" s="10"/>
    </row>
    <row r="1857" spans="2:4" x14ac:dyDescent="0.2">
      <c r="B1857"/>
      <c r="C1857"/>
      <c r="D1857" s="10"/>
    </row>
    <row r="1858" spans="2:4" x14ac:dyDescent="0.2">
      <c r="B1858"/>
      <c r="C1858"/>
      <c r="D1858" s="10"/>
    </row>
    <row r="1859" spans="2:4" x14ac:dyDescent="0.2">
      <c r="B1859"/>
      <c r="C1859"/>
      <c r="D1859" s="10"/>
    </row>
    <row r="1860" spans="2:4" x14ac:dyDescent="0.2">
      <c r="B1860"/>
      <c r="C1860"/>
      <c r="D1860" s="10"/>
    </row>
    <row r="1861" spans="2:4" x14ac:dyDescent="0.2">
      <c r="B1861"/>
      <c r="C1861"/>
      <c r="D1861" s="10"/>
    </row>
    <row r="1862" spans="2:4" x14ac:dyDescent="0.2">
      <c r="B1862"/>
      <c r="C1862"/>
      <c r="D1862" s="10"/>
    </row>
    <row r="1863" spans="2:4" x14ac:dyDescent="0.2">
      <c r="B1863"/>
      <c r="C1863"/>
      <c r="D1863" s="10"/>
    </row>
    <row r="1864" spans="2:4" x14ac:dyDescent="0.2">
      <c r="B1864"/>
      <c r="C1864"/>
      <c r="D1864" s="10"/>
    </row>
    <row r="1865" spans="2:4" x14ac:dyDescent="0.2">
      <c r="B1865"/>
      <c r="C1865"/>
      <c r="D1865" s="10"/>
    </row>
    <row r="1866" spans="2:4" x14ac:dyDescent="0.2">
      <c r="B1866"/>
      <c r="C1866"/>
      <c r="D1866" s="10"/>
    </row>
    <row r="1867" spans="2:4" x14ac:dyDescent="0.2">
      <c r="B1867"/>
      <c r="C1867"/>
      <c r="D1867" s="10"/>
    </row>
    <row r="1868" spans="2:4" x14ac:dyDescent="0.2">
      <c r="B1868"/>
      <c r="C1868"/>
      <c r="D1868" s="10"/>
    </row>
    <row r="1869" spans="2:4" x14ac:dyDescent="0.2">
      <c r="B1869"/>
      <c r="C1869"/>
      <c r="D1869" s="10"/>
    </row>
    <row r="1870" spans="2:4" x14ac:dyDescent="0.2">
      <c r="B1870"/>
      <c r="C1870"/>
      <c r="D1870" s="10"/>
    </row>
    <row r="1871" spans="2:4" x14ac:dyDescent="0.2">
      <c r="B1871"/>
      <c r="C1871"/>
      <c r="D1871" s="10"/>
    </row>
    <row r="1872" spans="2:4" x14ac:dyDescent="0.2">
      <c r="B1872"/>
      <c r="C1872"/>
      <c r="D1872" s="10"/>
    </row>
    <row r="1873" spans="2:4" x14ac:dyDescent="0.2">
      <c r="B1873"/>
      <c r="C1873"/>
      <c r="D1873" s="10"/>
    </row>
    <row r="1874" spans="2:4" x14ac:dyDescent="0.2">
      <c r="B1874"/>
      <c r="C1874"/>
      <c r="D1874" s="10"/>
    </row>
    <row r="1875" spans="2:4" x14ac:dyDescent="0.2">
      <c r="B1875"/>
      <c r="C1875"/>
      <c r="D1875" s="10"/>
    </row>
    <row r="1876" spans="2:4" x14ac:dyDescent="0.2">
      <c r="B1876"/>
      <c r="C1876"/>
      <c r="D1876" s="10"/>
    </row>
    <row r="1877" spans="2:4" x14ac:dyDescent="0.2">
      <c r="B1877"/>
      <c r="C1877"/>
      <c r="D1877" s="10"/>
    </row>
    <row r="1878" spans="2:4" x14ac:dyDescent="0.2">
      <c r="B1878"/>
      <c r="C1878"/>
      <c r="D1878" s="10"/>
    </row>
    <row r="1879" spans="2:4" x14ac:dyDescent="0.2">
      <c r="B1879"/>
      <c r="C1879"/>
      <c r="D1879" s="10"/>
    </row>
    <row r="1880" spans="2:4" x14ac:dyDescent="0.2">
      <c r="B1880"/>
      <c r="C1880"/>
      <c r="D1880" s="10"/>
    </row>
    <row r="1881" spans="2:4" x14ac:dyDescent="0.2">
      <c r="B1881"/>
      <c r="C1881"/>
      <c r="D1881" s="10"/>
    </row>
    <row r="1882" spans="2:4" x14ac:dyDescent="0.2">
      <c r="B1882"/>
      <c r="C1882"/>
      <c r="D1882" s="10"/>
    </row>
    <row r="1883" spans="2:4" x14ac:dyDescent="0.2">
      <c r="B1883"/>
      <c r="C1883"/>
      <c r="D1883" s="10"/>
    </row>
    <row r="1884" spans="2:4" x14ac:dyDescent="0.2">
      <c r="B1884"/>
      <c r="C1884"/>
      <c r="D1884" s="10"/>
    </row>
    <row r="1885" spans="2:4" x14ac:dyDescent="0.2">
      <c r="B1885"/>
      <c r="C1885"/>
      <c r="D1885" s="10"/>
    </row>
    <row r="1886" spans="2:4" x14ac:dyDescent="0.2">
      <c r="B1886"/>
      <c r="C1886"/>
      <c r="D1886" s="10"/>
    </row>
    <row r="1887" spans="2:4" x14ac:dyDescent="0.2">
      <c r="B1887"/>
      <c r="C1887"/>
      <c r="D1887" s="10"/>
    </row>
    <row r="1888" spans="2:4" x14ac:dyDescent="0.2">
      <c r="B1888"/>
      <c r="C1888"/>
      <c r="D1888" s="10"/>
    </row>
    <row r="1889" spans="2:4" x14ac:dyDescent="0.2">
      <c r="B1889"/>
      <c r="C1889"/>
      <c r="D1889" s="10"/>
    </row>
    <row r="1890" spans="2:4" x14ac:dyDescent="0.2">
      <c r="B1890"/>
      <c r="C1890"/>
      <c r="D1890" s="10"/>
    </row>
    <row r="1891" spans="2:4" x14ac:dyDescent="0.2">
      <c r="B1891"/>
      <c r="C1891"/>
      <c r="D1891" s="10"/>
    </row>
    <row r="1892" spans="2:4" x14ac:dyDescent="0.2">
      <c r="B1892"/>
      <c r="C1892"/>
      <c r="D1892" s="10"/>
    </row>
    <row r="1893" spans="2:4" x14ac:dyDescent="0.2">
      <c r="B1893"/>
      <c r="C1893"/>
      <c r="D1893" s="10"/>
    </row>
    <row r="1894" spans="2:4" x14ac:dyDescent="0.2">
      <c r="B1894"/>
      <c r="C1894"/>
      <c r="D1894" s="10"/>
    </row>
    <row r="1895" spans="2:4" x14ac:dyDescent="0.2">
      <c r="B1895"/>
      <c r="C1895"/>
      <c r="D1895" s="10"/>
    </row>
    <row r="1896" spans="2:4" x14ac:dyDescent="0.2">
      <c r="B1896"/>
      <c r="C1896"/>
      <c r="D1896" s="10"/>
    </row>
    <row r="1897" spans="2:4" x14ac:dyDescent="0.2">
      <c r="B1897"/>
      <c r="C1897"/>
      <c r="D1897" s="10"/>
    </row>
    <row r="1898" spans="2:4" x14ac:dyDescent="0.2">
      <c r="B1898"/>
      <c r="C1898"/>
      <c r="D1898" s="10"/>
    </row>
    <row r="1899" spans="2:4" x14ac:dyDescent="0.2">
      <c r="B1899"/>
      <c r="C1899"/>
      <c r="D1899" s="10"/>
    </row>
    <row r="1900" spans="2:4" x14ac:dyDescent="0.2">
      <c r="B1900"/>
      <c r="C1900"/>
      <c r="D1900" s="10"/>
    </row>
    <row r="1901" spans="2:4" x14ac:dyDescent="0.2">
      <c r="B1901"/>
      <c r="C1901"/>
      <c r="D1901" s="10"/>
    </row>
    <row r="1902" spans="2:4" x14ac:dyDescent="0.2">
      <c r="B1902"/>
      <c r="C1902"/>
      <c r="D1902" s="10"/>
    </row>
    <row r="1903" spans="2:4" x14ac:dyDescent="0.2">
      <c r="B1903"/>
      <c r="C1903"/>
      <c r="D1903" s="10"/>
    </row>
    <row r="1904" spans="2:4" x14ac:dyDescent="0.2">
      <c r="B1904"/>
      <c r="C1904"/>
      <c r="D1904" s="10"/>
    </row>
    <row r="1905" spans="2:4" x14ac:dyDescent="0.2">
      <c r="B1905"/>
      <c r="C1905"/>
      <c r="D1905" s="10"/>
    </row>
    <row r="1906" spans="2:4" x14ac:dyDescent="0.2">
      <c r="B1906"/>
      <c r="C1906"/>
      <c r="D1906" s="10"/>
    </row>
    <row r="1907" spans="2:4" x14ac:dyDescent="0.2">
      <c r="B1907"/>
      <c r="C1907"/>
      <c r="D1907" s="10"/>
    </row>
    <row r="1908" spans="2:4" x14ac:dyDescent="0.2">
      <c r="B1908"/>
      <c r="C1908"/>
      <c r="D1908" s="10"/>
    </row>
    <row r="1909" spans="2:4" x14ac:dyDescent="0.2">
      <c r="B1909"/>
      <c r="C1909"/>
      <c r="D1909" s="10"/>
    </row>
    <row r="1910" spans="2:4" x14ac:dyDescent="0.2">
      <c r="B1910"/>
      <c r="C1910"/>
      <c r="D1910" s="10"/>
    </row>
    <row r="1911" spans="2:4" x14ac:dyDescent="0.2">
      <c r="B1911"/>
      <c r="C1911"/>
      <c r="D1911" s="10"/>
    </row>
    <row r="1912" spans="2:4" x14ac:dyDescent="0.2">
      <c r="B1912"/>
      <c r="C1912"/>
      <c r="D1912" s="10"/>
    </row>
    <row r="1913" spans="2:4" x14ac:dyDescent="0.2">
      <c r="B1913"/>
      <c r="C1913"/>
      <c r="D1913" s="10"/>
    </row>
    <row r="1914" spans="2:4" x14ac:dyDescent="0.2">
      <c r="B1914"/>
      <c r="C1914"/>
      <c r="D1914" s="10"/>
    </row>
    <row r="1915" spans="2:4" x14ac:dyDescent="0.2">
      <c r="B1915"/>
      <c r="C1915"/>
      <c r="D1915" s="10"/>
    </row>
    <row r="1916" spans="2:4" x14ac:dyDescent="0.2">
      <c r="B1916"/>
      <c r="C1916"/>
      <c r="D1916" s="10"/>
    </row>
    <row r="1917" spans="2:4" x14ac:dyDescent="0.2">
      <c r="B1917"/>
      <c r="C1917"/>
      <c r="D1917" s="10"/>
    </row>
    <row r="1918" spans="2:4" x14ac:dyDescent="0.2">
      <c r="B1918"/>
      <c r="C1918"/>
      <c r="D1918" s="10"/>
    </row>
    <row r="1919" spans="2:4" x14ac:dyDescent="0.2">
      <c r="B1919"/>
      <c r="C1919"/>
      <c r="D1919" s="10"/>
    </row>
    <row r="1920" spans="2:4" x14ac:dyDescent="0.2">
      <c r="B1920"/>
      <c r="C1920"/>
      <c r="D1920" s="10"/>
    </row>
    <row r="1921" spans="2:4" x14ac:dyDescent="0.2">
      <c r="B1921"/>
      <c r="C1921"/>
      <c r="D1921" s="10"/>
    </row>
    <row r="1922" spans="2:4" x14ac:dyDescent="0.2">
      <c r="B1922"/>
      <c r="C1922"/>
      <c r="D1922" s="10"/>
    </row>
    <row r="1923" spans="2:4" x14ac:dyDescent="0.2">
      <c r="B1923"/>
      <c r="C1923"/>
      <c r="D1923" s="10"/>
    </row>
    <row r="1924" spans="2:4" x14ac:dyDescent="0.2">
      <c r="B1924"/>
      <c r="C1924"/>
      <c r="D1924" s="10"/>
    </row>
    <row r="1925" spans="2:4" x14ac:dyDescent="0.2">
      <c r="B1925"/>
      <c r="C1925"/>
      <c r="D1925" s="10"/>
    </row>
    <row r="1926" spans="2:4" x14ac:dyDescent="0.2">
      <c r="B1926"/>
      <c r="C1926"/>
      <c r="D1926" s="10"/>
    </row>
    <row r="1927" spans="2:4" x14ac:dyDescent="0.2">
      <c r="B1927"/>
      <c r="C1927"/>
      <c r="D1927" s="10"/>
    </row>
    <row r="1928" spans="2:4" x14ac:dyDescent="0.2">
      <c r="B1928"/>
      <c r="C1928"/>
      <c r="D1928" s="10"/>
    </row>
    <row r="1929" spans="2:4" x14ac:dyDescent="0.2">
      <c r="B1929"/>
      <c r="C1929"/>
      <c r="D1929" s="10"/>
    </row>
    <row r="1930" spans="2:4" x14ac:dyDescent="0.2">
      <c r="B1930"/>
      <c r="C1930"/>
      <c r="D1930" s="10"/>
    </row>
    <row r="1931" spans="2:4" x14ac:dyDescent="0.2">
      <c r="B1931"/>
      <c r="C1931"/>
      <c r="D1931" s="10"/>
    </row>
    <row r="1932" spans="2:4" x14ac:dyDescent="0.2">
      <c r="B1932"/>
      <c r="C1932"/>
      <c r="D1932" s="10"/>
    </row>
    <row r="1933" spans="2:4" x14ac:dyDescent="0.2">
      <c r="B1933"/>
      <c r="C1933"/>
      <c r="D1933" s="10"/>
    </row>
    <row r="1934" spans="2:4" x14ac:dyDescent="0.2">
      <c r="B1934"/>
      <c r="C1934"/>
      <c r="D1934" s="10"/>
    </row>
    <row r="1935" spans="2:4" x14ac:dyDescent="0.2">
      <c r="B1935"/>
      <c r="C1935"/>
      <c r="D1935" s="10"/>
    </row>
    <row r="1936" spans="2:4" x14ac:dyDescent="0.2">
      <c r="B1936"/>
      <c r="C1936"/>
      <c r="D1936" s="10"/>
    </row>
    <row r="1937" spans="2:4" x14ac:dyDescent="0.2">
      <c r="B1937"/>
      <c r="C1937"/>
      <c r="D1937" s="10"/>
    </row>
    <row r="1938" spans="2:4" x14ac:dyDescent="0.2">
      <c r="B1938"/>
      <c r="C1938"/>
      <c r="D1938" s="10"/>
    </row>
    <row r="1939" spans="2:4" x14ac:dyDescent="0.2">
      <c r="B1939"/>
      <c r="C1939"/>
      <c r="D1939" s="10"/>
    </row>
    <row r="1940" spans="2:4" x14ac:dyDescent="0.2">
      <c r="B1940"/>
      <c r="C1940"/>
      <c r="D1940" s="10"/>
    </row>
    <row r="1941" spans="2:4" x14ac:dyDescent="0.2">
      <c r="B1941"/>
      <c r="C1941"/>
      <c r="D1941" s="10"/>
    </row>
    <row r="1942" spans="2:4" x14ac:dyDescent="0.2">
      <c r="B1942"/>
      <c r="C1942"/>
      <c r="D1942" s="10"/>
    </row>
    <row r="1943" spans="2:4" x14ac:dyDescent="0.2">
      <c r="B1943"/>
      <c r="C1943"/>
      <c r="D1943" s="10"/>
    </row>
    <row r="1944" spans="2:4" x14ac:dyDescent="0.2">
      <c r="B1944"/>
      <c r="C1944"/>
      <c r="D1944" s="10"/>
    </row>
    <row r="1945" spans="2:4" x14ac:dyDescent="0.2">
      <c r="B1945"/>
      <c r="C1945"/>
      <c r="D1945" s="10"/>
    </row>
    <row r="1946" spans="2:4" x14ac:dyDescent="0.2">
      <c r="B1946"/>
      <c r="C1946"/>
      <c r="D1946" s="10"/>
    </row>
    <row r="1947" spans="2:4" x14ac:dyDescent="0.2">
      <c r="B1947"/>
      <c r="C1947"/>
      <c r="D1947" s="10"/>
    </row>
    <row r="1948" spans="2:4" x14ac:dyDescent="0.2">
      <c r="B1948"/>
      <c r="C1948"/>
      <c r="D1948" s="10"/>
    </row>
    <row r="1949" spans="2:4" x14ac:dyDescent="0.2">
      <c r="B1949"/>
      <c r="C1949"/>
      <c r="D1949" s="10"/>
    </row>
    <row r="1950" spans="2:4" x14ac:dyDescent="0.2">
      <c r="B1950"/>
      <c r="C1950"/>
      <c r="D1950" s="10"/>
    </row>
    <row r="1951" spans="2:4" x14ac:dyDescent="0.2">
      <c r="B1951"/>
      <c r="C1951"/>
      <c r="D1951" s="10"/>
    </row>
    <row r="1952" spans="2:4" x14ac:dyDescent="0.2">
      <c r="B1952"/>
      <c r="C1952"/>
      <c r="D1952" s="10"/>
    </row>
    <row r="1953" spans="2:4" x14ac:dyDescent="0.2">
      <c r="B1953"/>
      <c r="C1953"/>
      <c r="D1953" s="10"/>
    </row>
    <row r="1954" spans="2:4" x14ac:dyDescent="0.2">
      <c r="B1954"/>
      <c r="C1954"/>
      <c r="D1954" s="10"/>
    </row>
    <row r="1955" spans="2:4" x14ac:dyDescent="0.2">
      <c r="B1955"/>
      <c r="C1955"/>
      <c r="D1955" s="10"/>
    </row>
    <row r="1956" spans="2:4" x14ac:dyDescent="0.2">
      <c r="B1956"/>
      <c r="C1956"/>
      <c r="D1956" s="10"/>
    </row>
    <row r="1957" spans="2:4" x14ac:dyDescent="0.2">
      <c r="B1957"/>
      <c r="C1957"/>
      <c r="D1957" s="10"/>
    </row>
    <row r="1958" spans="2:4" x14ac:dyDescent="0.2">
      <c r="B1958"/>
      <c r="C1958"/>
      <c r="D1958" s="10"/>
    </row>
    <row r="1959" spans="2:4" x14ac:dyDescent="0.2">
      <c r="B1959"/>
      <c r="C1959"/>
      <c r="D1959" s="10"/>
    </row>
    <row r="1960" spans="2:4" x14ac:dyDescent="0.2">
      <c r="B1960"/>
      <c r="C1960"/>
      <c r="D1960" s="10"/>
    </row>
    <row r="1961" spans="2:4" x14ac:dyDescent="0.2">
      <c r="B1961"/>
      <c r="C1961"/>
      <c r="D1961" s="10"/>
    </row>
    <row r="1962" spans="2:4" x14ac:dyDescent="0.2">
      <c r="B1962"/>
      <c r="C1962"/>
      <c r="D1962" s="10"/>
    </row>
    <row r="1963" spans="2:4" x14ac:dyDescent="0.2">
      <c r="B1963"/>
      <c r="C1963"/>
      <c r="D1963" s="10"/>
    </row>
    <row r="1964" spans="2:4" x14ac:dyDescent="0.2">
      <c r="B1964"/>
      <c r="C1964"/>
      <c r="D1964" s="10"/>
    </row>
    <row r="1965" spans="2:4" x14ac:dyDescent="0.2">
      <c r="B1965"/>
      <c r="C1965"/>
      <c r="D1965" s="10"/>
    </row>
    <row r="1966" spans="2:4" x14ac:dyDescent="0.2">
      <c r="B1966"/>
      <c r="C1966"/>
      <c r="D1966" s="10"/>
    </row>
    <row r="1967" spans="2:4" x14ac:dyDescent="0.2">
      <c r="B1967"/>
      <c r="C1967"/>
      <c r="D1967" s="10"/>
    </row>
    <row r="1968" spans="2:4" x14ac:dyDescent="0.2">
      <c r="B1968"/>
      <c r="C1968"/>
      <c r="D1968" s="10"/>
    </row>
    <row r="1969" spans="2:4" x14ac:dyDescent="0.2">
      <c r="B1969"/>
      <c r="C1969"/>
      <c r="D1969" s="10"/>
    </row>
    <row r="1970" spans="2:4" x14ac:dyDescent="0.2">
      <c r="B1970"/>
      <c r="C1970"/>
      <c r="D1970" s="10"/>
    </row>
    <row r="1971" spans="2:4" x14ac:dyDescent="0.2">
      <c r="B1971"/>
      <c r="C1971"/>
      <c r="D1971" s="10"/>
    </row>
    <row r="1972" spans="2:4" x14ac:dyDescent="0.2">
      <c r="B1972"/>
      <c r="C1972"/>
      <c r="D1972" s="10"/>
    </row>
    <row r="1973" spans="2:4" x14ac:dyDescent="0.2">
      <c r="B1973"/>
      <c r="C1973"/>
      <c r="D1973" s="10"/>
    </row>
    <row r="1974" spans="2:4" x14ac:dyDescent="0.2">
      <c r="B1974"/>
      <c r="C1974"/>
      <c r="D1974" s="10"/>
    </row>
    <row r="1975" spans="2:4" x14ac:dyDescent="0.2">
      <c r="B1975"/>
      <c r="C1975"/>
      <c r="D1975" s="10"/>
    </row>
    <row r="1976" spans="2:4" x14ac:dyDescent="0.2">
      <c r="B1976"/>
      <c r="C1976"/>
      <c r="D1976" s="10"/>
    </row>
    <row r="1977" spans="2:4" x14ac:dyDescent="0.2">
      <c r="B1977"/>
      <c r="C1977"/>
      <c r="D1977" s="10"/>
    </row>
    <row r="1978" spans="2:4" x14ac:dyDescent="0.2">
      <c r="B1978"/>
      <c r="C1978"/>
      <c r="D1978" s="10"/>
    </row>
    <row r="1979" spans="2:4" x14ac:dyDescent="0.2">
      <c r="B1979"/>
      <c r="C1979"/>
      <c r="D1979" s="10"/>
    </row>
    <row r="1980" spans="2:4" x14ac:dyDescent="0.2">
      <c r="B1980"/>
      <c r="C1980"/>
      <c r="D1980" s="10"/>
    </row>
    <row r="1981" spans="2:4" x14ac:dyDescent="0.2">
      <c r="B1981"/>
      <c r="C1981"/>
      <c r="D1981" s="10"/>
    </row>
    <row r="1982" spans="2:4" x14ac:dyDescent="0.2">
      <c r="B1982"/>
      <c r="C1982"/>
      <c r="D1982" s="10"/>
    </row>
    <row r="1983" spans="2:4" x14ac:dyDescent="0.2">
      <c r="B1983"/>
      <c r="C1983"/>
      <c r="D1983" s="10"/>
    </row>
    <row r="1984" spans="2:4" x14ac:dyDescent="0.2">
      <c r="B1984"/>
      <c r="C1984"/>
      <c r="D1984" s="10"/>
    </row>
    <row r="1985" spans="2:4" x14ac:dyDescent="0.2">
      <c r="B1985"/>
      <c r="C1985"/>
      <c r="D1985" s="10"/>
    </row>
    <row r="1986" spans="2:4" x14ac:dyDescent="0.2">
      <c r="B1986"/>
      <c r="C1986"/>
      <c r="D1986" s="10"/>
    </row>
    <row r="1987" spans="2:4" x14ac:dyDescent="0.2">
      <c r="B1987"/>
      <c r="C1987"/>
      <c r="D1987" s="10"/>
    </row>
    <row r="1988" spans="2:4" x14ac:dyDescent="0.2">
      <c r="B1988"/>
      <c r="C1988"/>
      <c r="D1988" s="10"/>
    </row>
    <row r="1989" spans="2:4" x14ac:dyDescent="0.2">
      <c r="B1989"/>
      <c r="C1989"/>
      <c r="D1989" s="10"/>
    </row>
    <row r="1990" spans="2:4" x14ac:dyDescent="0.2">
      <c r="B1990"/>
      <c r="C1990"/>
      <c r="D1990" s="10"/>
    </row>
    <row r="1991" spans="2:4" x14ac:dyDescent="0.2">
      <c r="B1991"/>
      <c r="C1991"/>
      <c r="D1991" s="10"/>
    </row>
    <row r="1992" spans="2:4" x14ac:dyDescent="0.2">
      <c r="B1992"/>
      <c r="C1992"/>
      <c r="D1992" s="10"/>
    </row>
    <row r="1993" spans="2:4" x14ac:dyDescent="0.2">
      <c r="B1993"/>
      <c r="C1993"/>
      <c r="D1993" s="10"/>
    </row>
    <row r="1994" spans="2:4" x14ac:dyDescent="0.2">
      <c r="B1994"/>
      <c r="C1994"/>
      <c r="D1994" s="10"/>
    </row>
    <row r="1995" spans="2:4" x14ac:dyDescent="0.2">
      <c r="B1995"/>
      <c r="C1995"/>
      <c r="D1995" s="10"/>
    </row>
    <row r="1996" spans="2:4" x14ac:dyDescent="0.2">
      <c r="B1996"/>
      <c r="C1996"/>
      <c r="D1996" s="10"/>
    </row>
    <row r="1997" spans="2:4" x14ac:dyDescent="0.2">
      <c r="B1997"/>
      <c r="C1997"/>
      <c r="D1997" s="10"/>
    </row>
    <row r="1998" spans="2:4" x14ac:dyDescent="0.2">
      <c r="B1998"/>
      <c r="C1998"/>
      <c r="D1998" s="10"/>
    </row>
    <row r="1999" spans="2:4" x14ac:dyDescent="0.2">
      <c r="B1999"/>
      <c r="C1999"/>
      <c r="D1999" s="10"/>
    </row>
    <row r="2000" spans="2:4" x14ac:dyDescent="0.2">
      <c r="B2000"/>
      <c r="C2000"/>
      <c r="D2000" s="10"/>
    </row>
    <row r="2001" spans="2:4" x14ac:dyDescent="0.2">
      <c r="B2001"/>
      <c r="C2001"/>
      <c r="D2001" s="10"/>
    </row>
    <row r="2002" spans="2:4" x14ac:dyDescent="0.2">
      <c r="B2002"/>
      <c r="C2002"/>
      <c r="D2002" s="10"/>
    </row>
    <row r="2003" spans="2:4" x14ac:dyDescent="0.2">
      <c r="B2003"/>
      <c r="C2003"/>
      <c r="D2003" s="10"/>
    </row>
    <row r="2004" spans="2:4" x14ac:dyDescent="0.2">
      <c r="B2004"/>
      <c r="C2004"/>
      <c r="D2004" s="10"/>
    </row>
    <row r="2005" spans="2:4" x14ac:dyDescent="0.2">
      <c r="B2005"/>
      <c r="C2005"/>
      <c r="D2005" s="10"/>
    </row>
    <row r="2006" spans="2:4" x14ac:dyDescent="0.2">
      <c r="B2006"/>
      <c r="C2006"/>
      <c r="D2006" s="10"/>
    </row>
    <row r="2007" spans="2:4" x14ac:dyDescent="0.2">
      <c r="B2007"/>
      <c r="C2007"/>
      <c r="D2007" s="10"/>
    </row>
    <row r="2008" spans="2:4" x14ac:dyDescent="0.2">
      <c r="B2008"/>
      <c r="C2008"/>
      <c r="D2008" s="10"/>
    </row>
    <row r="2009" spans="2:4" x14ac:dyDescent="0.2">
      <c r="B2009"/>
      <c r="C2009"/>
      <c r="D2009" s="10"/>
    </row>
    <row r="2010" spans="2:4" x14ac:dyDescent="0.2">
      <c r="B2010"/>
      <c r="C2010"/>
      <c r="D2010" s="10"/>
    </row>
    <row r="2011" spans="2:4" x14ac:dyDescent="0.2">
      <c r="B2011"/>
      <c r="C2011"/>
      <c r="D2011" s="10"/>
    </row>
    <row r="2012" spans="2:4" x14ac:dyDescent="0.2">
      <c r="B2012"/>
      <c r="C2012"/>
      <c r="D2012" s="10"/>
    </row>
    <row r="2013" spans="2:4" x14ac:dyDescent="0.2">
      <c r="B2013"/>
      <c r="C2013"/>
      <c r="D2013" s="10"/>
    </row>
    <row r="2014" spans="2:4" x14ac:dyDescent="0.2">
      <c r="B2014"/>
      <c r="C2014"/>
      <c r="D2014" s="10"/>
    </row>
    <row r="2015" spans="2:4" x14ac:dyDescent="0.2">
      <c r="B2015"/>
      <c r="C2015"/>
      <c r="D2015" s="10"/>
    </row>
    <row r="2016" spans="2:4" x14ac:dyDescent="0.2">
      <c r="B2016"/>
      <c r="C2016"/>
      <c r="D2016" s="10"/>
    </row>
    <row r="2017" spans="2:4" x14ac:dyDescent="0.2">
      <c r="B2017"/>
      <c r="C2017"/>
      <c r="D2017" s="10"/>
    </row>
    <row r="2018" spans="2:4" x14ac:dyDescent="0.2">
      <c r="B2018"/>
      <c r="C2018"/>
      <c r="D2018" s="10"/>
    </row>
    <row r="2019" spans="2:4" x14ac:dyDescent="0.2">
      <c r="B2019"/>
      <c r="C2019"/>
      <c r="D2019" s="10"/>
    </row>
    <row r="2020" spans="2:4" x14ac:dyDescent="0.2">
      <c r="B2020"/>
      <c r="C2020"/>
      <c r="D2020" s="10"/>
    </row>
    <row r="2021" spans="2:4" x14ac:dyDescent="0.2">
      <c r="B2021"/>
      <c r="C2021"/>
      <c r="D2021" s="10"/>
    </row>
    <row r="2022" spans="2:4" x14ac:dyDescent="0.2">
      <c r="B2022"/>
      <c r="C2022"/>
      <c r="D2022" s="10"/>
    </row>
    <row r="2023" spans="2:4" x14ac:dyDescent="0.2">
      <c r="B2023"/>
      <c r="C2023"/>
      <c r="D2023" s="10"/>
    </row>
    <row r="2024" spans="2:4" x14ac:dyDescent="0.2">
      <c r="B2024"/>
      <c r="C2024"/>
      <c r="D2024" s="10"/>
    </row>
    <row r="2025" spans="2:4" x14ac:dyDescent="0.2">
      <c r="B2025"/>
      <c r="C2025"/>
      <c r="D2025" s="10"/>
    </row>
    <row r="2026" spans="2:4" x14ac:dyDescent="0.2">
      <c r="B2026"/>
      <c r="C2026"/>
      <c r="D2026" s="10"/>
    </row>
    <row r="2027" spans="2:4" x14ac:dyDescent="0.2">
      <c r="B2027"/>
      <c r="C2027"/>
      <c r="D2027" s="10"/>
    </row>
    <row r="2028" spans="2:4" x14ac:dyDescent="0.2">
      <c r="B2028"/>
      <c r="C2028"/>
      <c r="D2028" s="10"/>
    </row>
    <row r="2029" spans="2:4" x14ac:dyDescent="0.2">
      <c r="B2029"/>
      <c r="C2029"/>
      <c r="D2029" s="10"/>
    </row>
    <row r="2030" spans="2:4" x14ac:dyDescent="0.2">
      <c r="B2030"/>
      <c r="C2030"/>
      <c r="D2030" s="10"/>
    </row>
    <row r="2031" spans="2:4" x14ac:dyDescent="0.2">
      <c r="B2031"/>
      <c r="C2031"/>
      <c r="D2031" s="10"/>
    </row>
    <row r="2032" spans="2:4" x14ac:dyDescent="0.2">
      <c r="B2032"/>
      <c r="C2032"/>
      <c r="D2032" s="10"/>
    </row>
    <row r="2033" spans="2:4" x14ac:dyDescent="0.2">
      <c r="B2033"/>
      <c r="C2033"/>
      <c r="D2033" s="10"/>
    </row>
    <row r="2034" spans="2:4" x14ac:dyDescent="0.2">
      <c r="B2034"/>
      <c r="C2034"/>
      <c r="D2034" s="10"/>
    </row>
    <row r="2035" spans="2:4" x14ac:dyDescent="0.2">
      <c r="B2035"/>
      <c r="C2035"/>
      <c r="D2035" s="10"/>
    </row>
    <row r="2036" spans="2:4" x14ac:dyDescent="0.2">
      <c r="B2036"/>
      <c r="C2036"/>
      <c r="D2036" s="10"/>
    </row>
    <row r="2037" spans="2:4" x14ac:dyDescent="0.2">
      <c r="B2037"/>
      <c r="C2037"/>
      <c r="D2037" s="10"/>
    </row>
    <row r="2038" spans="2:4" x14ac:dyDescent="0.2">
      <c r="B2038"/>
      <c r="C2038"/>
      <c r="D2038" s="10"/>
    </row>
    <row r="2039" spans="2:4" x14ac:dyDescent="0.2">
      <c r="B2039"/>
      <c r="C2039"/>
      <c r="D2039" s="10"/>
    </row>
    <row r="2040" spans="2:4" x14ac:dyDescent="0.2">
      <c r="B2040"/>
      <c r="C2040"/>
      <c r="D2040" s="10"/>
    </row>
    <row r="2041" spans="2:4" x14ac:dyDescent="0.2">
      <c r="B2041"/>
      <c r="C2041"/>
      <c r="D2041" s="10"/>
    </row>
    <row r="2042" spans="2:4" x14ac:dyDescent="0.2">
      <c r="B2042"/>
      <c r="C2042"/>
      <c r="D2042" s="10"/>
    </row>
    <row r="2043" spans="2:4" x14ac:dyDescent="0.2">
      <c r="B2043"/>
      <c r="C2043"/>
      <c r="D2043" s="10"/>
    </row>
    <row r="2044" spans="2:4" x14ac:dyDescent="0.2">
      <c r="B2044"/>
      <c r="C2044"/>
      <c r="D2044" s="10"/>
    </row>
    <row r="2045" spans="2:4" x14ac:dyDescent="0.2">
      <c r="B2045"/>
      <c r="C2045"/>
      <c r="D2045" s="10"/>
    </row>
    <row r="2046" spans="2:4" x14ac:dyDescent="0.2">
      <c r="B2046"/>
      <c r="C2046"/>
      <c r="D2046" s="10"/>
    </row>
    <row r="2047" spans="2:4" x14ac:dyDescent="0.2">
      <c r="B2047"/>
      <c r="C2047"/>
      <c r="D2047" s="10"/>
    </row>
    <row r="2048" spans="2:4" x14ac:dyDescent="0.2">
      <c r="B2048"/>
      <c r="C2048"/>
      <c r="D2048" s="10"/>
    </row>
    <row r="2049" spans="2:4" x14ac:dyDescent="0.2">
      <c r="B2049"/>
      <c r="C2049"/>
      <c r="D2049" s="10"/>
    </row>
    <row r="2050" spans="2:4" x14ac:dyDescent="0.2">
      <c r="B2050"/>
      <c r="C2050"/>
      <c r="D2050" s="10"/>
    </row>
    <row r="2051" spans="2:4" x14ac:dyDescent="0.2">
      <c r="B2051"/>
      <c r="C2051"/>
      <c r="D2051" s="10"/>
    </row>
    <row r="2052" spans="2:4" x14ac:dyDescent="0.2">
      <c r="B2052"/>
      <c r="C2052"/>
      <c r="D2052" s="10"/>
    </row>
    <row r="2053" spans="2:4" x14ac:dyDescent="0.2">
      <c r="B2053"/>
      <c r="C2053"/>
      <c r="D2053" s="10"/>
    </row>
    <row r="2054" spans="2:4" x14ac:dyDescent="0.2">
      <c r="B2054"/>
      <c r="C2054"/>
      <c r="D2054" s="10"/>
    </row>
    <row r="2055" spans="2:4" x14ac:dyDescent="0.2">
      <c r="B2055"/>
      <c r="C2055"/>
      <c r="D2055" s="10"/>
    </row>
    <row r="2056" spans="2:4" x14ac:dyDescent="0.2">
      <c r="B2056"/>
      <c r="C2056"/>
      <c r="D2056" s="10"/>
    </row>
    <row r="2057" spans="2:4" x14ac:dyDescent="0.2">
      <c r="B2057"/>
      <c r="C2057"/>
      <c r="D2057" s="10"/>
    </row>
    <row r="2058" spans="2:4" x14ac:dyDescent="0.2">
      <c r="B2058"/>
      <c r="C2058"/>
      <c r="D2058" s="10"/>
    </row>
    <row r="2059" spans="2:4" x14ac:dyDescent="0.2">
      <c r="B2059"/>
      <c r="C2059"/>
      <c r="D2059" s="10"/>
    </row>
    <row r="2060" spans="2:4" x14ac:dyDescent="0.2">
      <c r="B2060"/>
      <c r="C2060"/>
      <c r="D2060" s="10"/>
    </row>
    <row r="2061" spans="2:4" x14ac:dyDescent="0.2">
      <c r="B2061"/>
      <c r="C2061"/>
      <c r="D2061" s="10"/>
    </row>
    <row r="2062" spans="2:4" x14ac:dyDescent="0.2">
      <c r="B2062"/>
      <c r="C2062"/>
      <c r="D2062" s="10"/>
    </row>
    <row r="2063" spans="2:4" x14ac:dyDescent="0.2">
      <c r="B2063"/>
      <c r="C2063"/>
      <c r="D2063" s="10"/>
    </row>
    <row r="2064" spans="2:4" x14ac:dyDescent="0.2">
      <c r="B2064"/>
      <c r="C2064"/>
      <c r="D2064" s="10"/>
    </row>
    <row r="2065" spans="2:4" x14ac:dyDescent="0.2">
      <c r="B2065"/>
      <c r="C2065"/>
      <c r="D2065" s="10"/>
    </row>
    <row r="2066" spans="2:4" x14ac:dyDescent="0.2">
      <c r="B2066"/>
      <c r="C2066"/>
      <c r="D2066" s="10"/>
    </row>
    <row r="2067" spans="2:4" x14ac:dyDescent="0.2">
      <c r="B2067"/>
      <c r="C2067"/>
      <c r="D2067" s="10"/>
    </row>
    <row r="2068" spans="2:4" x14ac:dyDescent="0.2">
      <c r="B2068"/>
      <c r="C2068"/>
      <c r="D2068" s="10"/>
    </row>
    <row r="2069" spans="2:4" x14ac:dyDescent="0.2">
      <c r="B2069"/>
      <c r="C2069"/>
      <c r="D2069" s="10"/>
    </row>
    <row r="2070" spans="2:4" x14ac:dyDescent="0.2">
      <c r="B2070"/>
      <c r="C2070"/>
      <c r="D2070" s="10"/>
    </row>
    <row r="2071" spans="2:4" x14ac:dyDescent="0.2">
      <c r="B2071"/>
      <c r="C2071"/>
      <c r="D2071" s="10"/>
    </row>
    <row r="2072" spans="2:4" x14ac:dyDescent="0.2">
      <c r="B2072"/>
      <c r="C2072"/>
      <c r="D2072" s="10"/>
    </row>
    <row r="2073" spans="2:4" x14ac:dyDescent="0.2">
      <c r="B2073"/>
      <c r="C2073"/>
      <c r="D2073" s="10"/>
    </row>
    <row r="2074" spans="2:4" x14ac:dyDescent="0.2">
      <c r="B2074"/>
      <c r="C2074"/>
      <c r="D2074" s="10"/>
    </row>
    <row r="2075" spans="2:4" x14ac:dyDescent="0.2">
      <c r="B2075"/>
      <c r="C2075"/>
      <c r="D2075" s="10"/>
    </row>
    <row r="2076" spans="2:4" x14ac:dyDescent="0.2">
      <c r="B2076"/>
      <c r="C2076"/>
      <c r="D2076" s="10"/>
    </row>
    <row r="2077" spans="2:4" x14ac:dyDescent="0.2">
      <c r="B2077"/>
      <c r="C2077"/>
      <c r="D2077" s="10"/>
    </row>
    <row r="2078" spans="2:4" x14ac:dyDescent="0.2">
      <c r="B2078"/>
      <c r="C2078"/>
      <c r="D2078" s="10"/>
    </row>
    <row r="2079" spans="2:4" x14ac:dyDescent="0.2">
      <c r="B2079"/>
      <c r="C2079"/>
      <c r="D2079" s="10"/>
    </row>
    <row r="2080" spans="2:4" x14ac:dyDescent="0.2">
      <c r="B2080"/>
      <c r="C2080"/>
      <c r="D2080" s="10"/>
    </row>
    <row r="2081" spans="2:4" x14ac:dyDescent="0.2">
      <c r="B2081"/>
      <c r="C2081"/>
      <c r="D2081" s="10"/>
    </row>
    <row r="2082" spans="2:4" x14ac:dyDescent="0.2">
      <c r="B2082"/>
      <c r="C2082"/>
      <c r="D2082" s="10"/>
    </row>
    <row r="2083" spans="2:4" x14ac:dyDescent="0.2">
      <c r="B2083"/>
      <c r="C2083"/>
      <c r="D2083" s="10"/>
    </row>
    <row r="2084" spans="2:4" x14ac:dyDescent="0.2">
      <c r="B2084"/>
      <c r="C2084"/>
      <c r="D2084" s="10"/>
    </row>
    <row r="2085" spans="2:4" x14ac:dyDescent="0.2">
      <c r="B2085"/>
      <c r="C2085"/>
      <c r="D2085" s="10"/>
    </row>
    <row r="2086" spans="2:4" x14ac:dyDescent="0.2">
      <c r="B2086"/>
      <c r="C2086"/>
      <c r="D2086" s="10"/>
    </row>
    <row r="2087" spans="2:4" x14ac:dyDescent="0.2">
      <c r="B2087"/>
      <c r="C2087"/>
      <c r="D2087" s="10"/>
    </row>
    <row r="2088" spans="2:4" x14ac:dyDescent="0.2">
      <c r="B2088"/>
      <c r="C2088"/>
      <c r="D2088" s="10"/>
    </row>
    <row r="2089" spans="2:4" x14ac:dyDescent="0.2">
      <c r="B2089"/>
      <c r="C2089"/>
      <c r="D2089" s="10"/>
    </row>
    <row r="2090" spans="2:4" x14ac:dyDescent="0.2">
      <c r="B2090"/>
      <c r="C2090"/>
      <c r="D2090" s="10"/>
    </row>
    <row r="2091" spans="2:4" x14ac:dyDescent="0.2">
      <c r="B2091"/>
      <c r="C2091"/>
      <c r="D2091" s="10"/>
    </row>
    <row r="2092" spans="2:4" x14ac:dyDescent="0.2">
      <c r="B2092"/>
      <c r="C2092"/>
      <c r="D2092" s="10"/>
    </row>
    <row r="2093" spans="2:4" x14ac:dyDescent="0.2">
      <c r="B2093"/>
      <c r="C2093"/>
      <c r="D2093" s="10"/>
    </row>
    <row r="2094" spans="2:4" x14ac:dyDescent="0.2">
      <c r="B2094"/>
      <c r="C2094"/>
      <c r="D2094" s="10"/>
    </row>
    <row r="2095" spans="2:4" x14ac:dyDescent="0.2">
      <c r="B2095"/>
      <c r="C2095"/>
      <c r="D2095" s="10"/>
    </row>
    <row r="2096" spans="2:4" x14ac:dyDescent="0.2">
      <c r="B2096"/>
      <c r="C2096"/>
      <c r="D2096" s="10"/>
    </row>
    <row r="2097" spans="2:4" x14ac:dyDescent="0.2">
      <c r="B2097"/>
      <c r="C2097"/>
      <c r="D2097" s="10"/>
    </row>
    <row r="2098" spans="2:4" x14ac:dyDescent="0.2">
      <c r="B2098"/>
      <c r="C2098"/>
      <c r="D2098" s="10"/>
    </row>
    <row r="2099" spans="2:4" x14ac:dyDescent="0.2">
      <c r="B2099"/>
      <c r="C2099"/>
      <c r="D2099" s="10"/>
    </row>
    <row r="2100" spans="2:4" x14ac:dyDescent="0.2">
      <c r="B2100"/>
      <c r="C2100"/>
      <c r="D2100" s="10"/>
    </row>
    <row r="2101" spans="2:4" x14ac:dyDescent="0.2">
      <c r="B2101"/>
      <c r="C2101"/>
      <c r="D2101" s="10"/>
    </row>
    <row r="2102" spans="2:4" x14ac:dyDescent="0.2">
      <c r="B2102"/>
      <c r="C2102"/>
      <c r="D2102" s="10"/>
    </row>
    <row r="2103" spans="2:4" x14ac:dyDescent="0.2">
      <c r="B2103"/>
      <c r="C2103"/>
      <c r="D2103" s="10"/>
    </row>
    <row r="2104" spans="2:4" x14ac:dyDescent="0.2">
      <c r="B2104"/>
      <c r="C2104"/>
      <c r="D2104" s="10"/>
    </row>
    <row r="2105" spans="2:4" x14ac:dyDescent="0.2">
      <c r="B2105"/>
      <c r="C2105"/>
      <c r="D2105" s="10"/>
    </row>
    <row r="2106" spans="2:4" x14ac:dyDescent="0.2">
      <c r="B2106"/>
      <c r="C2106"/>
      <c r="D2106" s="10"/>
    </row>
    <row r="2107" spans="2:4" x14ac:dyDescent="0.2">
      <c r="B2107"/>
      <c r="C2107"/>
      <c r="D2107" s="10"/>
    </row>
    <row r="2108" spans="2:4" x14ac:dyDescent="0.2">
      <c r="B2108"/>
      <c r="C2108"/>
      <c r="D2108" s="10"/>
    </row>
    <row r="2109" spans="2:4" x14ac:dyDescent="0.2">
      <c r="B2109"/>
      <c r="C2109"/>
      <c r="D2109" s="10"/>
    </row>
    <row r="2110" spans="2:4" x14ac:dyDescent="0.2">
      <c r="B2110"/>
      <c r="C2110"/>
      <c r="D2110" s="10"/>
    </row>
    <row r="2111" spans="2:4" x14ac:dyDescent="0.2">
      <c r="B2111"/>
      <c r="C2111"/>
      <c r="D2111" s="10"/>
    </row>
    <row r="2112" spans="2:4" x14ac:dyDescent="0.2">
      <c r="B2112"/>
      <c r="C2112"/>
      <c r="D2112" s="10"/>
    </row>
    <row r="2113" spans="2:4" x14ac:dyDescent="0.2">
      <c r="B2113"/>
      <c r="C2113"/>
      <c r="D2113" s="10"/>
    </row>
    <row r="2114" spans="2:4" x14ac:dyDescent="0.2">
      <c r="B2114"/>
      <c r="C2114"/>
      <c r="D2114" s="10"/>
    </row>
    <row r="2115" spans="2:4" x14ac:dyDescent="0.2">
      <c r="B2115"/>
      <c r="C2115"/>
      <c r="D2115" s="10"/>
    </row>
    <row r="2116" spans="2:4" x14ac:dyDescent="0.2">
      <c r="B2116"/>
      <c r="C2116"/>
      <c r="D2116" s="10"/>
    </row>
    <row r="2117" spans="2:4" x14ac:dyDescent="0.2">
      <c r="B2117"/>
      <c r="C2117"/>
      <c r="D2117" s="10"/>
    </row>
    <row r="2118" spans="2:4" x14ac:dyDescent="0.2">
      <c r="B2118"/>
      <c r="C2118"/>
      <c r="D2118" s="10"/>
    </row>
    <row r="2119" spans="2:4" x14ac:dyDescent="0.2">
      <c r="B2119"/>
      <c r="C2119"/>
      <c r="D2119" s="10"/>
    </row>
    <row r="2120" spans="2:4" x14ac:dyDescent="0.2">
      <c r="B2120"/>
      <c r="C2120"/>
      <c r="D2120" s="10"/>
    </row>
    <row r="2121" spans="2:4" x14ac:dyDescent="0.2">
      <c r="B2121"/>
      <c r="C2121"/>
      <c r="D2121" s="10"/>
    </row>
    <row r="2122" spans="2:4" x14ac:dyDescent="0.2">
      <c r="B2122"/>
      <c r="C2122"/>
      <c r="D2122" s="10"/>
    </row>
    <row r="2123" spans="2:4" x14ac:dyDescent="0.2">
      <c r="B2123"/>
      <c r="C2123"/>
      <c r="D2123" s="10"/>
    </row>
    <row r="2124" spans="2:4" x14ac:dyDescent="0.2">
      <c r="B2124"/>
      <c r="C2124"/>
      <c r="D2124" s="10"/>
    </row>
    <row r="2125" spans="2:4" x14ac:dyDescent="0.2">
      <c r="B2125"/>
      <c r="C2125"/>
      <c r="D2125" s="10"/>
    </row>
    <row r="2126" spans="2:4" x14ac:dyDescent="0.2">
      <c r="B2126"/>
      <c r="C2126"/>
      <c r="D2126" s="10"/>
    </row>
    <row r="2127" spans="2:4" x14ac:dyDescent="0.2">
      <c r="B2127"/>
      <c r="C2127"/>
      <c r="D2127" s="10"/>
    </row>
    <row r="2128" spans="2:4" x14ac:dyDescent="0.2">
      <c r="B2128"/>
      <c r="C2128"/>
      <c r="D2128" s="10"/>
    </row>
    <row r="2129" spans="2:4" x14ac:dyDescent="0.2">
      <c r="B2129"/>
      <c r="C2129"/>
      <c r="D2129" s="10"/>
    </row>
    <row r="2130" spans="2:4" x14ac:dyDescent="0.2">
      <c r="B2130"/>
      <c r="C2130"/>
      <c r="D2130" s="10"/>
    </row>
    <row r="2131" spans="2:4" x14ac:dyDescent="0.2">
      <c r="B2131"/>
      <c r="C2131"/>
      <c r="D2131" s="10"/>
    </row>
    <row r="2132" spans="2:4" x14ac:dyDescent="0.2">
      <c r="B2132"/>
      <c r="C2132"/>
      <c r="D2132" s="10"/>
    </row>
    <row r="2133" spans="2:4" x14ac:dyDescent="0.2">
      <c r="B2133"/>
      <c r="C2133"/>
      <c r="D2133" s="10"/>
    </row>
    <row r="2134" spans="2:4" x14ac:dyDescent="0.2">
      <c r="B2134"/>
      <c r="C2134"/>
      <c r="D2134" s="10"/>
    </row>
    <row r="2135" spans="2:4" x14ac:dyDescent="0.2">
      <c r="B2135"/>
      <c r="C2135"/>
      <c r="D2135" s="10"/>
    </row>
    <row r="2136" spans="2:4" x14ac:dyDescent="0.2">
      <c r="B2136"/>
      <c r="C2136"/>
      <c r="D2136" s="10"/>
    </row>
    <row r="2137" spans="2:4" x14ac:dyDescent="0.2">
      <c r="B2137"/>
      <c r="C2137"/>
      <c r="D2137" s="10"/>
    </row>
    <row r="2138" spans="2:4" x14ac:dyDescent="0.2">
      <c r="B2138"/>
      <c r="C2138"/>
      <c r="D2138" s="10"/>
    </row>
    <row r="2139" spans="2:4" x14ac:dyDescent="0.2">
      <c r="B2139"/>
      <c r="C2139"/>
      <c r="D2139" s="10"/>
    </row>
    <row r="2140" spans="2:4" x14ac:dyDescent="0.2">
      <c r="B2140"/>
      <c r="C2140"/>
      <c r="D2140" s="10"/>
    </row>
    <row r="2141" spans="2:4" x14ac:dyDescent="0.2">
      <c r="B2141"/>
      <c r="C2141"/>
      <c r="D2141" s="10"/>
    </row>
    <row r="2142" spans="2:4" x14ac:dyDescent="0.2">
      <c r="B2142"/>
      <c r="C2142"/>
      <c r="D2142" s="10"/>
    </row>
    <row r="2143" spans="2:4" x14ac:dyDescent="0.2">
      <c r="B2143"/>
      <c r="C2143"/>
      <c r="D2143" s="10"/>
    </row>
    <row r="2144" spans="2:4" x14ac:dyDescent="0.2">
      <c r="B2144"/>
      <c r="C2144"/>
      <c r="D2144" s="10"/>
    </row>
    <row r="2145" spans="2:4" x14ac:dyDescent="0.2">
      <c r="B2145"/>
      <c r="C2145"/>
      <c r="D2145" s="10"/>
    </row>
    <row r="2146" spans="2:4" x14ac:dyDescent="0.2">
      <c r="B2146"/>
      <c r="C2146"/>
      <c r="D2146" s="10"/>
    </row>
    <row r="2147" spans="2:4" x14ac:dyDescent="0.2">
      <c r="B2147"/>
      <c r="C2147"/>
      <c r="D2147" s="10"/>
    </row>
    <row r="2148" spans="2:4" x14ac:dyDescent="0.2">
      <c r="B2148"/>
      <c r="C2148"/>
      <c r="D2148" s="10"/>
    </row>
    <row r="2149" spans="2:4" x14ac:dyDescent="0.2">
      <c r="B2149"/>
      <c r="C2149"/>
      <c r="D2149" s="10"/>
    </row>
    <row r="2150" spans="2:4" x14ac:dyDescent="0.2">
      <c r="B2150"/>
      <c r="C2150"/>
      <c r="D2150" s="10"/>
    </row>
    <row r="2151" spans="2:4" x14ac:dyDescent="0.2">
      <c r="B2151"/>
      <c r="C2151"/>
      <c r="D2151" s="10"/>
    </row>
    <row r="2152" spans="2:4" x14ac:dyDescent="0.2">
      <c r="B2152"/>
      <c r="C2152"/>
      <c r="D2152" s="10"/>
    </row>
    <row r="2153" spans="2:4" x14ac:dyDescent="0.2">
      <c r="B2153"/>
      <c r="C2153"/>
      <c r="D2153" s="10"/>
    </row>
    <row r="2154" spans="2:4" x14ac:dyDescent="0.2">
      <c r="B2154"/>
      <c r="C2154"/>
      <c r="D2154" s="10"/>
    </row>
    <row r="2155" spans="2:4" x14ac:dyDescent="0.2">
      <c r="B2155"/>
      <c r="C2155"/>
      <c r="D2155" s="10"/>
    </row>
    <row r="2156" spans="2:4" x14ac:dyDescent="0.2">
      <c r="B2156"/>
      <c r="C2156"/>
      <c r="D2156" s="10"/>
    </row>
    <row r="2157" spans="2:4" x14ac:dyDescent="0.2">
      <c r="B2157"/>
      <c r="C2157"/>
      <c r="D2157" s="10"/>
    </row>
    <row r="2158" spans="2:4" x14ac:dyDescent="0.2">
      <c r="B2158"/>
      <c r="C2158"/>
      <c r="D2158" s="10"/>
    </row>
    <row r="2159" spans="2:4" x14ac:dyDescent="0.2">
      <c r="B2159"/>
      <c r="C2159"/>
      <c r="D2159" s="10"/>
    </row>
    <row r="2160" spans="2:4" x14ac:dyDescent="0.2">
      <c r="B2160"/>
      <c r="C2160"/>
      <c r="D2160" s="10"/>
    </row>
    <row r="2161" spans="2:4" x14ac:dyDescent="0.2">
      <c r="B2161"/>
      <c r="C2161"/>
      <c r="D2161" s="10"/>
    </row>
    <row r="2162" spans="2:4" x14ac:dyDescent="0.2">
      <c r="B2162"/>
      <c r="C2162"/>
      <c r="D2162" s="10"/>
    </row>
    <row r="2163" spans="2:4" x14ac:dyDescent="0.2">
      <c r="B2163"/>
      <c r="C2163"/>
      <c r="D2163" s="10"/>
    </row>
    <row r="2164" spans="2:4" x14ac:dyDescent="0.2">
      <c r="B2164"/>
      <c r="C2164"/>
      <c r="D2164" s="10"/>
    </row>
    <row r="2165" spans="2:4" x14ac:dyDescent="0.2">
      <c r="B2165"/>
      <c r="C2165"/>
      <c r="D2165" s="10"/>
    </row>
    <row r="2166" spans="2:4" x14ac:dyDescent="0.2">
      <c r="B2166"/>
      <c r="C2166"/>
      <c r="D2166" s="10"/>
    </row>
    <row r="2167" spans="2:4" x14ac:dyDescent="0.2">
      <c r="B2167"/>
      <c r="C2167"/>
      <c r="D2167" s="10"/>
    </row>
    <row r="2168" spans="2:4" x14ac:dyDescent="0.2">
      <c r="B2168"/>
      <c r="C2168"/>
      <c r="D2168" s="10"/>
    </row>
    <row r="2169" spans="2:4" x14ac:dyDescent="0.2">
      <c r="B2169"/>
      <c r="C2169"/>
      <c r="D2169" s="10"/>
    </row>
    <row r="2170" spans="2:4" x14ac:dyDescent="0.2">
      <c r="B2170"/>
      <c r="C2170"/>
      <c r="D2170" s="10"/>
    </row>
    <row r="2171" spans="2:4" x14ac:dyDescent="0.2">
      <c r="B2171"/>
      <c r="C2171"/>
      <c r="D2171" s="10"/>
    </row>
    <row r="2172" spans="2:4" x14ac:dyDescent="0.2">
      <c r="B2172"/>
      <c r="C2172"/>
      <c r="D2172" s="10"/>
    </row>
    <row r="2173" spans="2:4" x14ac:dyDescent="0.2">
      <c r="B2173"/>
      <c r="C2173"/>
      <c r="D2173" s="10"/>
    </row>
    <row r="2174" spans="2:4" x14ac:dyDescent="0.2">
      <c r="B2174"/>
      <c r="C2174"/>
      <c r="D2174" s="10"/>
    </row>
    <row r="2175" spans="2:4" x14ac:dyDescent="0.2">
      <c r="B2175"/>
      <c r="C2175"/>
      <c r="D2175" s="10"/>
    </row>
    <row r="2176" spans="2:4" x14ac:dyDescent="0.2">
      <c r="B2176"/>
      <c r="C2176"/>
      <c r="D2176" s="10"/>
    </row>
    <row r="2177" spans="2:4" x14ac:dyDescent="0.2">
      <c r="B2177"/>
      <c r="C2177"/>
      <c r="D2177" s="10"/>
    </row>
    <row r="2178" spans="2:4" x14ac:dyDescent="0.2">
      <c r="B2178"/>
      <c r="C2178"/>
      <c r="D2178" s="10"/>
    </row>
    <row r="2179" spans="2:4" x14ac:dyDescent="0.2">
      <c r="B2179"/>
      <c r="C2179"/>
      <c r="D2179" s="10"/>
    </row>
    <row r="2180" spans="2:4" x14ac:dyDescent="0.2">
      <c r="B2180"/>
      <c r="C2180"/>
      <c r="D2180" s="10"/>
    </row>
    <row r="2181" spans="2:4" x14ac:dyDescent="0.2">
      <c r="B2181"/>
      <c r="C2181"/>
      <c r="D2181" s="10"/>
    </row>
    <row r="2182" spans="2:4" x14ac:dyDescent="0.2">
      <c r="B2182"/>
      <c r="C2182"/>
      <c r="D2182" s="10"/>
    </row>
    <row r="2183" spans="2:4" x14ac:dyDescent="0.2">
      <c r="B2183"/>
      <c r="C2183"/>
      <c r="D2183" s="10"/>
    </row>
    <row r="2184" spans="2:4" x14ac:dyDescent="0.2">
      <c r="B2184"/>
      <c r="C2184"/>
      <c r="D2184" s="10"/>
    </row>
    <row r="2185" spans="2:4" x14ac:dyDescent="0.2">
      <c r="B2185"/>
      <c r="C2185"/>
      <c r="D2185" s="10"/>
    </row>
    <row r="2186" spans="2:4" x14ac:dyDescent="0.2">
      <c r="B2186"/>
      <c r="C2186"/>
      <c r="D2186" s="10"/>
    </row>
    <row r="2187" spans="2:4" x14ac:dyDescent="0.2">
      <c r="B2187"/>
      <c r="C2187"/>
      <c r="D2187" s="10"/>
    </row>
    <row r="2188" spans="2:4" x14ac:dyDescent="0.2">
      <c r="B2188"/>
      <c r="C2188"/>
      <c r="D2188" s="10"/>
    </row>
    <row r="2189" spans="2:4" x14ac:dyDescent="0.2">
      <c r="B2189"/>
      <c r="C2189"/>
      <c r="D2189" s="10"/>
    </row>
    <row r="2190" spans="2:4" x14ac:dyDescent="0.2">
      <c r="B2190"/>
      <c r="C2190"/>
      <c r="D2190" s="10"/>
    </row>
    <row r="2191" spans="2:4" x14ac:dyDescent="0.2">
      <c r="B2191"/>
      <c r="C2191"/>
      <c r="D2191" s="10"/>
    </row>
    <row r="2192" spans="2:4" x14ac:dyDescent="0.2">
      <c r="B2192"/>
      <c r="C2192"/>
      <c r="D2192" s="10"/>
    </row>
    <row r="2193" spans="2:4" x14ac:dyDescent="0.2">
      <c r="B2193"/>
      <c r="C2193"/>
      <c r="D2193" s="10"/>
    </row>
    <row r="2194" spans="2:4" x14ac:dyDescent="0.2">
      <c r="B2194"/>
      <c r="C2194"/>
      <c r="D2194" s="10"/>
    </row>
    <row r="2195" spans="2:4" x14ac:dyDescent="0.2">
      <c r="B2195"/>
      <c r="C2195"/>
      <c r="D2195" s="10"/>
    </row>
    <row r="2196" spans="2:4" x14ac:dyDescent="0.2">
      <c r="B2196"/>
      <c r="C2196"/>
      <c r="D2196" s="10"/>
    </row>
    <row r="2197" spans="2:4" x14ac:dyDescent="0.2">
      <c r="B2197"/>
      <c r="C2197"/>
      <c r="D2197" s="10"/>
    </row>
    <row r="2198" spans="2:4" x14ac:dyDescent="0.2">
      <c r="B2198"/>
      <c r="C2198"/>
      <c r="D2198" s="10"/>
    </row>
    <row r="2199" spans="2:4" x14ac:dyDescent="0.2">
      <c r="B2199"/>
      <c r="C2199"/>
      <c r="D2199" s="10"/>
    </row>
    <row r="2200" spans="2:4" x14ac:dyDescent="0.2">
      <c r="B2200"/>
      <c r="C2200"/>
      <c r="D2200" s="10"/>
    </row>
    <row r="2201" spans="2:4" x14ac:dyDescent="0.2">
      <c r="B2201"/>
      <c r="C2201"/>
      <c r="D2201" s="10"/>
    </row>
    <row r="2202" spans="2:4" x14ac:dyDescent="0.2">
      <c r="B2202"/>
      <c r="C2202"/>
      <c r="D2202" s="10"/>
    </row>
    <row r="2203" spans="2:4" x14ac:dyDescent="0.2">
      <c r="B2203"/>
      <c r="C2203"/>
      <c r="D2203" s="10"/>
    </row>
    <row r="2204" spans="2:4" x14ac:dyDescent="0.2">
      <c r="B2204"/>
      <c r="C2204"/>
      <c r="D2204" s="10"/>
    </row>
    <row r="2205" spans="2:4" x14ac:dyDescent="0.2">
      <c r="B2205"/>
      <c r="C2205"/>
      <c r="D2205" s="10"/>
    </row>
    <row r="2206" spans="2:4" x14ac:dyDescent="0.2">
      <c r="B2206"/>
      <c r="C2206"/>
      <c r="D2206" s="10"/>
    </row>
    <row r="2207" spans="2:4" x14ac:dyDescent="0.2">
      <c r="B2207"/>
      <c r="C2207"/>
      <c r="D2207" s="10"/>
    </row>
    <row r="2208" spans="2:4" x14ac:dyDescent="0.2">
      <c r="B2208"/>
      <c r="C2208"/>
      <c r="D2208" s="10"/>
    </row>
    <row r="2209" spans="2:4" x14ac:dyDescent="0.2">
      <c r="B2209"/>
      <c r="C2209"/>
      <c r="D2209" s="10"/>
    </row>
    <row r="2210" spans="2:4" x14ac:dyDescent="0.2">
      <c r="B2210"/>
      <c r="C2210"/>
      <c r="D2210" s="10"/>
    </row>
    <row r="2211" spans="2:4" x14ac:dyDescent="0.2">
      <c r="B2211"/>
      <c r="C2211"/>
      <c r="D2211" s="10"/>
    </row>
    <row r="2212" spans="2:4" x14ac:dyDescent="0.2">
      <c r="B2212"/>
      <c r="C2212"/>
      <c r="D2212" s="10"/>
    </row>
    <row r="2213" spans="2:4" x14ac:dyDescent="0.2">
      <c r="B2213"/>
      <c r="C2213"/>
      <c r="D2213" s="10"/>
    </row>
    <row r="2214" spans="2:4" x14ac:dyDescent="0.2">
      <c r="B2214"/>
      <c r="C2214"/>
      <c r="D2214" s="10"/>
    </row>
    <row r="2215" spans="2:4" x14ac:dyDescent="0.2">
      <c r="B2215"/>
      <c r="C2215"/>
      <c r="D2215" s="10"/>
    </row>
    <row r="2216" spans="2:4" x14ac:dyDescent="0.2">
      <c r="B2216"/>
      <c r="C2216"/>
      <c r="D2216" s="10"/>
    </row>
    <row r="2217" spans="2:4" x14ac:dyDescent="0.2">
      <c r="B2217"/>
      <c r="C2217"/>
      <c r="D2217" s="10"/>
    </row>
    <row r="2218" spans="2:4" x14ac:dyDescent="0.2">
      <c r="B2218"/>
      <c r="C2218"/>
      <c r="D2218" s="10"/>
    </row>
    <row r="2219" spans="2:4" x14ac:dyDescent="0.2">
      <c r="B2219"/>
      <c r="C2219"/>
      <c r="D2219" s="10"/>
    </row>
    <row r="2220" spans="2:4" x14ac:dyDescent="0.2">
      <c r="B2220"/>
      <c r="C2220"/>
      <c r="D2220" s="10"/>
    </row>
    <row r="2221" spans="2:4" x14ac:dyDescent="0.2">
      <c r="B2221"/>
      <c r="C2221"/>
      <c r="D2221" s="10"/>
    </row>
    <row r="2222" spans="2:4" x14ac:dyDescent="0.2">
      <c r="B2222"/>
      <c r="C2222"/>
      <c r="D2222" s="10"/>
    </row>
    <row r="2223" spans="2:4" x14ac:dyDescent="0.2">
      <c r="B2223"/>
      <c r="C2223"/>
      <c r="D2223" s="10"/>
    </row>
    <row r="2224" spans="2:4" x14ac:dyDescent="0.2">
      <c r="B2224"/>
      <c r="C2224"/>
      <c r="D2224" s="10"/>
    </row>
    <row r="2225" spans="2:4" x14ac:dyDescent="0.2">
      <c r="B2225"/>
      <c r="C2225"/>
      <c r="D2225" s="10"/>
    </row>
    <row r="2226" spans="2:4" x14ac:dyDescent="0.2">
      <c r="B2226"/>
      <c r="C2226"/>
      <c r="D2226" s="10"/>
    </row>
    <row r="2227" spans="2:4" x14ac:dyDescent="0.2">
      <c r="B2227"/>
      <c r="C2227"/>
      <c r="D2227" s="10"/>
    </row>
    <row r="2228" spans="2:4" x14ac:dyDescent="0.2">
      <c r="B2228"/>
      <c r="C2228"/>
      <c r="D2228" s="10"/>
    </row>
    <row r="2229" spans="2:4" x14ac:dyDescent="0.2">
      <c r="B2229"/>
      <c r="C2229"/>
      <c r="D2229" s="10"/>
    </row>
    <row r="2230" spans="2:4" x14ac:dyDescent="0.2">
      <c r="B2230"/>
      <c r="C2230"/>
      <c r="D2230" s="10"/>
    </row>
    <row r="2231" spans="2:4" x14ac:dyDescent="0.2">
      <c r="B2231"/>
      <c r="C2231"/>
      <c r="D2231" s="10"/>
    </row>
    <row r="2232" spans="2:4" x14ac:dyDescent="0.2">
      <c r="B2232"/>
      <c r="C2232"/>
      <c r="D2232" s="10"/>
    </row>
    <row r="2233" spans="2:4" x14ac:dyDescent="0.2">
      <c r="B2233"/>
      <c r="C2233"/>
      <c r="D2233" s="10"/>
    </row>
    <row r="2234" spans="2:4" x14ac:dyDescent="0.2">
      <c r="B2234"/>
      <c r="C2234"/>
      <c r="D2234" s="10"/>
    </row>
    <row r="2235" spans="2:4" x14ac:dyDescent="0.2">
      <c r="B2235"/>
      <c r="C2235"/>
      <c r="D2235" s="10"/>
    </row>
    <row r="2236" spans="2:4" x14ac:dyDescent="0.2">
      <c r="B2236"/>
      <c r="C2236"/>
      <c r="D2236" s="10"/>
    </row>
    <row r="2237" spans="2:4" x14ac:dyDescent="0.2">
      <c r="B2237"/>
      <c r="C2237"/>
      <c r="D2237" s="10"/>
    </row>
    <row r="2238" spans="2:4" x14ac:dyDescent="0.2">
      <c r="B2238"/>
      <c r="C2238"/>
      <c r="D2238" s="10"/>
    </row>
    <row r="2239" spans="2:4" x14ac:dyDescent="0.2">
      <c r="B2239"/>
      <c r="C2239"/>
      <c r="D2239" s="10"/>
    </row>
    <row r="2240" spans="2:4" x14ac:dyDescent="0.2">
      <c r="B2240"/>
      <c r="C2240"/>
      <c r="D2240" s="10"/>
    </row>
    <row r="2241" spans="2:4" x14ac:dyDescent="0.2">
      <c r="B2241"/>
      <c r="C2241"/>
      <c r="D2241" s="10"/>
    </row>
    <row r="2242" spans="2:4" x14ac:dyDescent="0.2">
      <c r="B2242"/>
      <c r="C2242"/>
      <c r="D2242" s="10"/>
    </row>
    <row r="2243" spans="2:4" x14ac:dyDescent="0.2">
      <c r="B2243"/>
      <c r="C2243"/>
      <c r="D2243" s="10"/>
    </row>
    <row r="2244" spans="2:4" x14ac:dyDescent="0.2">
      <c r="B2244"/>
      <c r="C2244"/>
      <c r="D2244" s="10"/>
    </row>
    <row r="2245" spans="2:4" x14ac:dyDescent="0.2">
      <c r="B2245"/>
      <c r="C2245"/>
      <c r="D2245" s="10"/>
    </row>
    <row r="2246" spans="2:4" x14ac:dyDescent="0.2">
      <c r="B2246"/>
      <c r="C2246"/>
      <c r="D2246" s="10"/>
    </row>
    <row r="2247" spans="2:4" x14ac:dyDescent="0.2">
      <c r="B2247"/>
      <c r="C2247"/>
      <c r="D2247" s="10"/>
    </row>
    <row r="2248" spans="2:4" x14ac:dyDescent="0.2">
      <c r="B2248"/>
      <c r="C2248"/>
      <c r="D2248" s="10"/>
    </row>
    <row r="2249" spans="2:4" x14ac:dyDescent="0.2">
      <c r="B2249"/>
      <c r="C2249"/>
      <c r="D2249" s="10"/>
    </row>
    <row r="2250" spans="2:4" x14ac:dyDescent="0.2">
      <c r="B2250"/>
      <c r="C2250"/>
      <c r="D2250" s="10"/>
    </row>
    <row r="2251" spans="2:4" x14ac:dyDescent="0.2">
      <c r="B2251"/>
      <c r="C2251"/>
      <c r="D2251" s="10"/>
    </row>
    <row r="2252" spans="2:4" x14ac:dyDescent="0.2">
      <c r="B2252"/>
      <c r="C2252"/>
      <c r="D2252" s="10"/>
    </row>
    <row r="2253" spans="2:4" x14ac:dyDescent="0.2">
      <c r="B2253"/>
      <c r="C2253"/>
      <c r="D2253" s="10"/>
    </row>
    <row r="2254" spans="2:4" x14ac:dyDescent="0.2">
      <c r="B2254"/>
      <c r="C2254"/>
      <c r="D2254" s="10"/>
    </row>
    <row r="2255" spans="2:4" x14ac:dyDescent="0.2">
      <c r="B2255"/>
      <c r="C2255"/>
      <c r="D2255" s="10"/>
    </row>
    <row r="2256" spans="2:4" x14ac:dyDescent="0.2">
      <c r="B2256"/>
      <c r="C2256"/>
      <c r="D2256" s="10"/>
    </row>
    <row r="2257" spans="2:4" x14ac:dyDescent="0.2">
      <c r="B2257"/>
      <c r="C2257"/>
      <c r="D2257" s="10"/>
    </row>
    <row r="2258" spans="2:4" x14ac:dyDescent="0.2">
      <c r="B2258"/>
      <c r="C2258"/>
      <c r="D2258" s="10"/>
    </row>
    <row r="2259" spans="2:4" x14ac:dyDescent="0.2">
      <c r="B2259"/>
      <c r="C2259"/>
      <c r="D2259" s="10"/>
    </row>
    <row r="2260" spans="2:4" x14ac:dyDescent="0.2">
      <c r="B2260"/>
      <c r="C2260"/>
      <c r="D2260" s="10"/>
    </row>
    <row r="2261" spans="2:4" x14ac:dyDescent="0.2">
      <c r="B2261"/>
      <c r="C2261"/>
      <c r="D2261" s="10"/>
    </row>
    <row r="2262" spans="2:4" x14ac:dyDescent="0.2">
      <c r="B2262"/>
      <c r="C2262"/>
      <c r="D2262" s="10"/>
    </row>
    <row r="2263" spans="2:4" x14ac:dyDescent="0.2">
      <c r="B2263"/>
      <c r="C2263"/>
      <c r="D2263" s="10"/>
    </row>
    <row r="2264" spans="2:4" x14ac:dyDescent="0.2">
      <c r="B2264"/>
      <c r="C2264"/>
      <c r="D2264" s="10"/>
    </row>
    <row r="2265" spans="2:4" x14ac:dyDescent="0.2">
      <c r="B2265"/>
      <c r="C2265"/>
      <c r="D2265" s="10"/>
    </row>
    <row r="2266" spans="2:4" x14ac:dyDescent="0.2">
      <c r="B2266"/>
      <c r="C2266"/>
      <c r="D2266" s="10"/>
    </row>
    <row r="2267" spans="2:4" x14ac:dyDescent="0.2">
      <c r="B2267"/>
      <c r="C2267"/>
      <c r="D2267" s="10"/>
    </row>
    <row r="2268" spans="2:4" x14ac:dyDescent="0.2">
      <c r="B2268"/>
      <c r="C2268"/>
      <c r="D2268" s="10"/>
    </row>
    <row r="2269" spans="2:4" x14ac:dyDescent="0.2">
      <c r="B2269"/>
      <c r="C2269"/>
      <c r="D2269" s="10"/>
    </row>
    <row r="2270" spans="2:4" x14ac:dyDescent="0.2">
      <c r="B2270"/>
      <c r="C2270"/>
      <c r="D2270" s="10"/>
    </row>
    <row r="2271" spans="2:4" x14ac:dyDescent="0.2">
      <c r="B2271"/>
      <c r="C2271"/>
      <c r="D2271" s="10"/>
    </row>
    <row r="2272" spans="2:4" x14ac:dyDescent="0.2">
      <c r="B2272"/>
      <c r="C2272"/>
      <c r="D2272" s="10"/>
    </row>
    <row r="2273" spans="2:4" x14ac:dyDescent="0.2">
      <c r="B2273"/>
      <c r="C2273"/>
      <c r="D2273" s="10"/>
    </row>
    <row r="2274" spans="2:4" x14ac:dyDescent="0.2">
      <c r="B2274"/>
      <c r="C2274"/>
      <c r="D2274" s="10"/>
    </row>
    <row r="2275" spans="2:4" x14ac:dyDescent="0.2">
      <c r="B2275"/>
      <c r="C2275"/>
      <c r="D2275" s="10"/>
    </row>
    <row r="2276" spans="2:4" x14ac:dyDescent="0.2">
      <c r="B2276"/>
      <c r="C2276"/>
      <c r="D2276" s="10"/>
    </row>
    <row r="2277" spans="2:4" x14ac:dyDescent="0.2">
      <c r="B2277"/>
      <c r="C2277"/>
      <c r="D2277" s="10"/>
    </row>
    <row r="2278" spans="2:4" x14ac:dyDescent="0.2">
      <c r="B2278"/>
      <c r="C2278"/>
      <c r="D2278" s="10"/>
    </row>
    <row r="2279" spans="2:4" x14ac:dyDescent="0.2">
      <c r="B2279"/>
      <c r="C2279"/>
      <c r="D2279" s="10"/>
    </row>
    <row r="2280" spans="2:4" x14ac:dyDescent="0.2">
      <c r="B2280"/>
      <c r="C2280"/>
      <c r="D2280" s="10"/>
    </row>
    <row r="2281" spans="2:4" x14ac:dyDescent="0.2">
      <c r="B2281"/>
      <c r="C2281"/>
      <c r="D2281" s="10"/>
    </row>
    <row r="2282" spans="2:4" x14ac:dyDescent="0.2">
      <c r="B2282"/>
      <c r="C2282"/>
      <c r="D2282" s="10"/>
    </row>
    <row r="2283" spans="2:4" x14ac:dyDescent="0.2">
      <c r="B2283"/>
      <c r="C2283"/>
      <c r="D2283" s="10"/>
    </row>
    <row r="2284" spans="2:4" x14ac:dyDescent="0.2">
      <c r="B2284"/>
      <c r="C2284"/>
      <c r="D2284" s="10"/>
    </row>
    <row r="2285" spans="2:4" x14ac:dyDescent="0.2">
      <c r="B2285"/>
      <c r="C2285"/>
      <c r="D2285" s="10"/>
    </row>
    <row r="2286" spans="2:4" x14ac:dyDescent="0.2">
      <c r="B2286"/>
      <c r="C2286"/>
      <c r="D2286" s="10"/>
    </row>
    <row r="2287" spans="2:4" x14ac:dyDescent="0.2">
      <c r="B2287"/>
      <c r="C2287"/>
      <c r="D2287" s="10"/>
    </row>
    <row r="2288" spans="2:4" x14ac:dyDescent="0.2">
      <c r="B2288"/>
      <c r="C2288"/>
      <c r="D2288" s="10"/>
    </row>
    <row r="2289" spans="2:4" x14ac:dyDescent="0.2">
      <c r="B2289"/>
      <c r="C2289"/>
      <c r="D2289" s="10"/>
    </row>
    <row r="2290" spans="2:4" x14ac:dyDescent="0.2">
      <c r="B2290"/>
      <c r="C2290"/>
      <c r="D2290" s="10"/>
    </row>
    <row r="2291" spans="2:4" x14ac:dyDescent="0.2">
      <c r="B2291"/>
      <c r="C2291"/>
      <c r="D2291" s="10"/>
    </row>
    <row r="2292" spans="2:4" x14ac:dyDescent="0.2">
      <c r="B2292"/>
      <c r="C2292"/>
      <c r="D2292" s="10"/>
    </row>
    <row r="2293" spans="2:4" x14ac:dyDescent="0.2">
      <c r="B2293"/>
      <c r="C2293"/>
      <c r="D2293" s="10"/>
    </row>
    <row r="2294" spans="2:4" x14ac:dyDescent="0.2">
      <c r="B2294"/>
      <c r="C2294"/>
      <c r="D2294" s="10"/>
    </row>
    <row r="2295" spans="2:4" x14ac:dyDescent="0.2">
      <c r="B2295"/>
      <c r="C2295"/>
      <c r="D2295" s="10"/>
    </row>
    <row r="2296" spans="2:4" x14ac:dyDescent="0.2">
      <c r="B2296"/>
      <c r="C2296"/>
      <c r="D2296" s="10"/>
    </row>
    <row r="2297" spans="2:4" x14ac:dyDescent="0.2">
      <c r="B2297"/>
      <c r="C2297"/>
      <c r="D2297" s="10"/>
    </row>
    <row r="2298" spans="2:4" x14ac:dyDescent="0.2">
      <c r="B2298"/>
      <c r="C2298"/>
      <c r="D2298" s="10"/>
    </row>
    <row r="2299" spans="2:4" x14ac:dyDescent="0.2">
      <c r="B2299"/>
      <c r="C2299"/>
      <c r="D2299" s="10"/>
    </row>
    <row r="2300" spans="2:4" x14ac:dyDescent="0.2">
      <c r="B2300"/>
      <c r="C2300"/>
      <c r="D2300" s="10"/>
    </row>
    <row r="2301" spans="2:4" x14ac:dyDescent="0.2">
      <c r="B2301"/>
      <c r="C2301"/>
      <c r="D2301" s="10"/>
    </row>
    <row r="2302" spans="2:4" x14ac:dyDescent="0.2">
      <c r="B2302"/>
      <c r="C2302"/>
      <c r="D2302" s="10"/>
    </row>
    <row r="2303" spans="2:4" x14ac:dyDescent="0.2">
      <c r="B2303"/>
      <c r="C2303"/>
      <c r="D2303" s="10"/>
    </row>
    <row r="2304" spans="2:4" x14ac:dyDescent="0.2">
      <c r="B2304"/>
      <c r="C2304"/>
      <c r="D2304" s="10"/>
    </row>
    <row r="2305" spans="2:4" x14ac:dyDescent="0.2">
      <c r="B2305"/>
      <c r="C2305"/>
      <c r="D2305" s="10"/>
    </row>
    <row r="2306" spans="2:4" x14ac:dyDescent="0.2">
      <c r="B2306"/>
      <c r="C2306"/>
      <c r="D2306" s="10"/>
    </row>
    <row r="2307" spans="2:4" x14ac:dyDescent="0.2">
      <c r="B2307"/>
      <c r="C2307"/>
      <c r="D2307" s="10"/>
    </row>
    <row r="2308" spans="2:4" x14ac:dyDescent="0.2">
      <c r="B2308"/>
      <c r="C2308"/>
      <c r="D2308" s="10"/>
    </row>
    <row r="2309" spans="2:4" x14ac:dyDescent="0.2">
      <c r="B2309"/>
      <c r="C2309"/>
      <c r="D2309" s="10"/>
    </row>
    <row r="2310" spans="2:4" x14ac:dyDescent="0.2">
      <c r="B2310"/>
      <c r="C2310"/>
      <c r="D2310" s="10"/>
    </row>
    <row r="2311" spans="2:4" x14ac:dyDescent="0.2">
      <c r="B2311"/>
      <c r="C2311"/>
      <c r="D2311" s="10"/>
    </row>
    <row r="2312" spans="2:4" x14ac:dyDescent="0.2">
      <c r="B2312"/>
      <c r="C2312"/>
      <c r="D2312" s="10"/>
    </row>
    <row r="2313" spans="2:4" x14ac:dyDescent="0.2">
      <c r="B2313"/>
      <c r="C2313"/>
      <c r="D2313" s="10"/>
    </row>
    <row r="2314" spans="2:4" x14ac:dyDescent="0.2">
      <c r="B2314"/>
      <c r="C2314"/>
      <c r="D2314" s="10"/>
    </row>
    <row r="2315" spans="2:4" x14ac:dyDescent="0.2">
      <c r="B2315"/>
      <c r="C2315"/>
      <c r="D2315" s="10"/>
    </row>
    <row r="2316" spans="2:4" x14ac:dyDescent="0.2">
      <c r="B2316"/>
      <c r="C2316"/>
      <c r="D2316" s="10"/>
    </row>
    <row r="2317" spans="2:4" x14ac:dyDescent="0.2">
      <c r="B2317"/>
      <c r="C2317"/>
      <c r="D2317" s="10"/>
    </row>
    <row r="2318" spans="2:4" x14ac:dyDescent="0.2">
      <c r="B2318"/>
      <c r="C2318"/>
      <c r="D2318" s="10"/>
    </row>
    <row r="2319" spans="2:4" x14ac:dyDescent="0.2">
      <c r="B2319"/>
      <c r="C2319"/>
      <c r="D2319" s="10"/>
    </row>
    <row r="2320" spans="2:4" x14ac:dyDescent="0.2">
      <c r="B2320"/>
      <c r="C2320"/>
      <c r="D2320" s="10"/>
    </row>
    <row r="2321" spans="2:4" x14ac:dyDescent="0.2">
      <c r="B2321"/>
      <c r="C2321"/>
      <c r="D2321" s="10"/>
    </row>
    <row r="2322" spans="2:4" x14ac:dyDescent="0.2">
      <c r="B2322"/>
      <c r="C2322"/>
      <c r="D2322" s="10"/>
    </row>
    <row r="2323" spans="2:4" x14ac:dyDescent="0.2">
      <c r="B2323"/>
      <c r="C2323"/>
      <c r="D2323" s="10"/>
    </row>
    <row r="2324" spans="2:4" x14ac:dyDescent="0.2">
      <c r="B2324"/>
      <c r="C2324"/>
      <c r="D2324" s="10"/>
    </row>
    <row r="2325" spans="2:4" x14ac:dyDescent="0.2">
      <c r="B2325"/>
      <c r="C2325"/>
      <c r="D2325" s="10"/>
    </row>
    <row r="2326" spans="2:4" x14ac:dyDescent="0.2">
      <c r="B2326"/>
      <c r="C2326"/>
      <c r="D2326" s="10"/>
    </row>
    <row r="2327" spans="2:4" x14ac:dyDescent="0.2">
      <c r="B2327"/>
      <c r="C2327"/>
      <c r="D2327" s="10"/>
    </row>
    <row r="2328" spans="2:4" x14ac:dyDescent="0.2">
      <c r="B2328"/>
      <c r="C2328"/>
      <c r="D2328" s="10"/>
    </row>
    <row r="2329" spans="2:4" x14ac:dyDescent="0.2">
      <c r="B2329"/>
      <c r="C2329"/>
      <c r="D2329" s="10"/>
    </row>
    <row r="2330" spans="2:4" x14ac:dyDescent="0.2">
      <c r="B2330"/>
      <c r="C2330"/>
      <c r="D2330" s="10"/>
    </row>
    <row r="2331" spans="2:4" x14ac:dyDescent="0.2">
      <c r="B2331"/>
      <c r="C2331"/>
      <c r="D2331" s="10"/>
    </row>
    <row r="2332" spans="2:4" x14ac:dyDescent="0.2">
      <c r="B2332"/>
      <c r="C2332"/>
      <c r="D2332" s="10"/>
    </row>
    <row r="2333" spans="2:4" x14ac:dyDescent="0.2">
      <c r="B2333"/>
      <c r="C2333"/>
      <c r="D2333" s="10"/>
    </row>
    <row r="2334" spans="2:4" x14ac:dyDescent="0.2">
      <c r="B2334"/>
      <c r="C2334"/>
      <c r="D2334" s="10"/>
    </row>
    <row r="2335" spans="2:4" x14ac:dyDescent="0.2">
      <c r="B2335"/>
      <c r="C2335"/>
      <c r="D2335" s="10"/>
    </row>
    <row r="2336" spans="2:4" x14ac:dyDescent="0.2">
      <c r="B2336"/>
      <c r="C2336"/>
      <c r="D2336" s="10"/>
    </row>
    <row r="2337" spans="2:4" x14ac:dyDescent="0.2">
      <c r="B2337"/>
      <c r="C2337"/>
      <c r="D2337" s="10"/>
    </row>
    <row r="2338" spans="2:4" x14ac:dyDescent="0.2">
      <c r="B2338"/>
      <c r="C2338"/>
      <c r="D2338" s="10"/>
    </row>
    <row r="2339" spans="2:4" x14ac:dyDescent="0.2">
      <c r="B2339"/>
      <c r="C2339"/>
      <c r="D2339" s="10"/>
    </row>
    <row r="2340" spans="2:4" x14ac:dyDescent="0.2">
      <c r="B2340"/>
      <c r="C2340"/>
      <c r="D2340" s="10"/>
    </row>
    <row r="2341" spans="2:4" x14ac:dyDescent="0.2">
      <c r="B2341"/>
      <c r="C2341"/>
      <c r="D2341" s="10"/>
    </row>
    <row r="2342" spans="2:4" x14ac:dyDescent="0.2">
      <c r="B2342"/>
      <c r="C2342"/>
      <c r="D2342" s="10"/>
    </row>
    <row r="2343" spans="2:4" x14ac:dyDescent="0.2">
      <c r="B2343"/>
      <c r="C2343"/>
      <c r="D2343" s="10"/>
    </row>
    <row r="2344" spans="2:4" x14ac:dyDescent="0.2">
      <c r="B2344"/>
      <c r="C2344"/>
      <c r="D2344" s="10"/>
    </row>
    <row r="2345" spans="2:4" x14ac:dyDescent="0.2">
      <c r="B2345"/>
      <c r="C2345"/>
      <c r="D2345" s="10"/>
    </row>
    <row r="2346" spans="2:4" x14ac:dyDescent="0.2">
      <c r="B2346"/>
      <c r="C2346"/>
      <c r="D2346" s="10"/>
    </row>
    <row r="2347" spans="2:4" x14ac:dyDescent="0.2">
      <c r="B2347"/>
      <c r="C2347"/>
      <c r="D2347" s="10"/>
    </row>
    <row r="2348" spans="2:4" x14ac:dyDescent="0.2">
      <c r="B2348"/>
      <c r="C2348"/>
      <c r="D2348" s="10"/>
    </row>
    <row r="2349" spans="2:4" x14ac:dyDescent="0.2">
      <c r="B2349"/>
      <c r="C2349"/>
      <c r="D2349" s="10"/>
    </row>
    <row r="2350" spans="2:4" x14ac:dyDescent="0.2">
      <c r="B2350"/>
      <c r="C2350"/>
      <c r="D2350" s="10"/>
    </row>
    <row r="2351" spans="2:4" x14ac:dyDescent="0.2">
      <c r="B2351"/>
      <c r="C2351"/>
      <c r="D2351" s="10"/>
    </row>
    <row r="2352" spans="2:4" x14ac:dyDescent="0.2">
      <c r="B2352"/>
      <c r="C2352"/>
      <c r="D2352" s="10"/>
    </row>
    <row r="2353" spans="2:4" x14ac:dyDescent="0.2">
      <c r="B2353"/>
      <c r="C2353"/>
      <c r="D2353" s="10"/>
    </row>
    <row r="2354" spans="2:4" x14ac:dyDescent="0.2">
      <c r="B2354"/>
      <c r="C2354"/>
      <c r="D2354" s="10"/>
    </row>
    <row r="2355" spans="2:4" x14ac:dyDescent="0.2">
      <c r="B2355"/>
      <c r="C2355"/>
      <c r="D2355" s="10"/>
    </row>
    <row r="2356" spans="2:4" x14ac:dyDescent="0.2">
      <c r="B2356"/>
      <c r="C2356"/>
      <c r="D2356" s="10"/>
    </row>
    <row r="2357" spans="2:4" x14ac:dyDescent="0.2">
      <c r="B2357"/>
      <c r="C2357"/>
      <c r="D2357" s="10"/>
    </row>
    <row r="2358" spans="2:4" x14ac:dyDescent="0.2">
      <c r="B2358"/>
      <c r="C2358"/>
      <c r="D2358" s="10"/>
    </row>
    <row r="2359" spans="2:4" x14ac:dyDescent="0.2">
      <c r="B2359"/>
      <c r="C2359"/>
      <c r="D2359" s="10"/>
    </row>
    <row r="2360" spans="2:4" x14ac:dyDescent="0.2">
      <c r="B2360"/>
      <c r="C2360"/>
      <c r="D2360" s="10"/>
    </row>
    <row r="2361" spans="2:4" x14ac:dyDescent="0.2">
      <c r="B2361"/>
      <c r="C2361"/>
      <c r="D2361" s="10"/>
    </row>
    <row r="2362" spans="2:4" x14ac:dyDescent="0.2">
      <c r="B2362"/>
      <c r="C2362"/>
      <c r="D2362" s="10"/>
    </row>
    <row r="2363" spans="2:4" x14ac:dyDescent="0.2">
      <c r="B2363"/>
      <c r="C2363"/>
      <c r="D2363" s="10"/>
    </row>
    <row r="2364" spans="2:4" x14ac:dyDescent="0.2">
      <c r="B2364"/>
      <c r="C2364"/>
      <c r="D2364" s="10"/>
    </row>
    <row r="2365" spans="2:4" x14ac:dyDescent="0.2">
      <c r="B2365"/>
      <c r="C2365"/>
      <c r="D2365" s="10"/>
    </row>
    <row r="2366" spans="2:4" x14ac:dyDescent="0.2">
      <c r="B2366"/>
      <c r="C2366"/>
      <c r="D2366" s="10"/>
    </row>
    <row r="2367" spans="2:4" x14ac:dyDescent="0.2">
      <c r="B2367"/>
      <c r="C2367"/>
      <c r="D2367" s="10"/>
    </row>
    <row r="2368" spans="2:4" x14ac:dyDescent="0.2">
      <c r="B2368"/>
      <c r="C2368"/>
      <c r="D2368" s="10"/>
    </row>
    <row r="2369" spans="2:4" x14ac:dyDescent="0.2">
      <c r="B2369"/>
      <c r="C2369"/>
      <c r="D2369" s="10"/>
    </row>
    <row r="2370" spans="2:4" x14ac:dyDescent="0.2">
      <c r="B2370"/>
      <c r="C2370"/>
      <c r="D2370" s="10"/>
    </row>
    <row r="2371" spans="2:4" x14ac:dyDescent="0.2">
      <c r="B2371"/>
      <c r="C2371"/>
      <c r="D2371" s="10"/>
    </row>
    <row r="2372" spans="2:4" x14ac:dyDescent="0.2">
      <c r="B2372"/>
      <c r="C2372"/>
      <c r="D2372" s="10"/>
    </row>
    <row r="2373" spans="2:4" x14ac:dyDescent="0.2">
      <c r="B2373"/>
      <c r="C2373"/>
      <c r="D2373" s="10"/>
    </row>
    <row r="2374" spans="2:4" x14ac:dyDescent="0.2">
      <c r="B2374"/>
      <c r="C2374"/>
      <c r="D2374" s="10"/>
    </row>
    <row r="2375" spans="2:4" x14ac:dyDescent="0.2">
      <c r="B2375"/>
      <c r="C2375"/>
      <c r="D2375" s="10"/>
    </row>
    <row r="2376" spans="2:4" x14ac:dyDescent="0.2">
      <c r="B2376"/>
      <c r="C2376"/>
      <c r="D2376" s="10"/>
    </row>
    <row r="2377" spans="2:4" x14ac:dyDescent="0.2">
      <c r="B2377"/>
      <c r="C2377"/>
      <c r="D2377" s="10"/>
    </row>
    <row r="2378" spans="2:4" x14ac:dyDescent="0.2">
      <c r="B2378"/>
      <c r="C2378"/>
      <c r="D2378" s="10"/>
    </row>
    <row r="2379" spans="2:4" x14ac:dyDescent="0.2">
      <c r="B2379"/>
      <c r="C2379"/>
      <c r="D2379" s="10"/>
    </row>
    <row r="2380" spans="2:4" x14ac:dyDescent="0.2">
      <c r="B2380"/>
      <c r="C2380"/>
      <c r="D2380" s="10"/>
    </row>
    <row r="2381" spans="2:4" x14ac:dyDescent="0.2">
      <c r="B2381"/>
      <c r="C2381"/>
      <c r="D2381" s="10"/>
    </row>
    <row r="2382" spans="2:4" x14ac:dyDescent="0.2">
      <c r="B2382"/>
      <c r="C2382"/>
      <c r="D2382" s="10"/>
    </row>
    <row r="2383" spans="2:4" x14ac:dyDescent="0.2">
      <c r="B2383"/>
      <c r="C2383"/>
      <c r="D2383" s="10"/>
    </row>
    <row r="2384" spans="2:4" x14ac:dyDescent="0.2">
      <c r="B2384"/>
      <c r="C2384"/>
      <c r="D2384" s="10"/>
    </row>
    <row r="2385" spans="2:4" x14ac:dyDescent="0.2">
      <c r="B2385"/>
      <c r="C2385"/>
      <c r="D2385" s="10"/>
    </row>
    <row r="2386" spans="2:4" x14ac:dyDescent="0.2">
      <c r="B2386"/>
      <c r="C2386"/>
      <c r="D2386" s="10"/>
    </row>
    <row r="2387" spans="2:4" x14ac:dyDescent="0.2">
      <c r="B2387"/>
      <c r="C2387"/>
      <c r="D2387" s="10"/>
    </row>
    <row r="2388" spans="2:4" x14ac:dyDescent="0.2">
      <c r="B2388"/>
      <c r="C2388"/>
      <c r="D2388" s="10"/>
    </row>
    <row r="2389" spans="2:4" x14ac:dyDescent="0.2">
      <c r="B2389"/>
      <c r="C2389"/>
      <c r="D2389" s="10"/>
    </row>
    <row r="2390" spans="2:4" x14ac:dyDescent="0.2">
      <c r="B2390"/>
      <c r="C2390"/>
      <c r="D2390" s="10"/>
    </row>
    <row r="2391" spans="2:4" x14ac:dyDescent="0.2">
      <c r="B2391"/>
      <c r="C2391"/>
      <c r="D2391" s="10"/>
    </row>
    <row r="2392" spans="2:4" x14ac:dyDescent="0.2">
      <c r="B2392"/>
      <c r="C2392"/>
      <c r="D2392" s="10"/>
    </row>
    <row r="2393" spans="2:4" x14ac:dyDescent="0.2">
      <c r="B2393"/>
      <c r="C2393"/>
      <c r="D2393" s="10"/>
    </row>
    <row r="2394" spans="2:4" x14ac:dyDescent="0.2">
      <c r="B2394"/>
      <c r="C2394"/>
      <c r="D2394" s="10"/>
    </row>
    <row r="2395" spans="2:4" x14ac:dyDescent="0.2">
      <c r="B2395"/>
      <c r="C2395"/>
      <c r="D2395" s="10"/>
    </row>
    <row r="2396" spans="2:4" x14ac:dyDescent="0.2">
      <c r="B2396"/>
      <c r="C2396"/>
      <c r="D2396" s="10"/>
    </row>
    <row r="2397" spans="2:4" x14ac:dyDescent="0.2">
      <c r="B2397"/>
      <c r="C2397"/>
      <c r="D2397" s="10"/>
    </row>
    <row r="2398" spans="2:4" x14ac:dyDescent="0.2">
      <c r="B2398"/>
      <c r="C2398"/>
      <c r="D2398" s="10"/>
    </row>
    <row r="2399" spans="2:4" x14ac:dyDescent="0.2">
      <c r="B2399"/>
      <c r="C2399"/>
      <c r="D2399" s="10"/>
    </row>
    <row r="2400" spans="2:4" x14ac:dyDescent="0.2">
      <c r="B2400"/>
      <c r="C2400"/>
      <c r="D2400" s="10"/>
    </row>
    <row r="2401" spans="2:4" x14ac:dyDescent="0.2">
      <c r="B2401"/>
      <c r="C2401"/>
      <c r="D2401" s="10"/>
    </row>
    <row r="2402" spans="2:4" x14ac:dyDescent="0.2">
      <c r="B2402"/>
      <c r="C2402"/>
      <c r="D2402" s="10"/>
    </row>
    <row r="2403" spans="2:4" x14ac:dyDescent="0.2">
      <c r="B2403"/>
      <c r="C2403"/>
      <c r="D2403" s="10"/>
    </row>
    <row r="2404" spans="2:4" x14ac:dyDescent="0.2">
      <c r="B2404"/>
      <c r="C2404"/>
      <c r="D2404" s="10"/>
    </row>
    <row r="2405" spans="2:4" x14ac:dyDescent="0.2">
      <c r="B2405"/>
      <c r="C2405"/>
      <c r="D2405" s="10"/>
    </row>
    <row r="2406" spans="2:4" x14ac:dyDescent="0.2">
      <c r="B2406"/>
      <c r="C2406"/>
      <c r="D2406" s="10"/>
    </row>
    <row r="2407" spans="2:4" x14ac:dyDescent="0.2">
      <c r="B2407"/>
      <c r="C2407"/>
      <c r="D2407" s="10"/>
    </row>
    <row r="2408" spans="2:4" x14ac:dyDescent="0.2">
      <c r="B2408"/>
      <c r="C2408"/>
      <c r="D2408" s="10"/>
    </row>
    <row r="2409" spans="2:4" x14ac:dyDescent="0.2">
      <c r="B2409"/>
      <c r="C2409"/>
      <c r="D2409" s="10"/>
    </row>
    <row r="2410" spans="2:4" x14ac:dyDescent="0.2">
      <c r="B2410"/>
      <c r="C2410"/>
      <c r="D2410" s="10"/>
    </row>
    <row r="2411" spans="2:4" x14ac:dyDescent="0.2">
      <c r="B2411"/>
      <c r="C2411"/>
      <c r="D2411" s="10"/>
    </row>
    <row r="2412" spans="2:4" x14ac:dyDescent="0.2">
      <c r="B2412"/>
      <c r="C2412"/>
      <c r="D2412" s="10"/>
    </row>
    <row r="2413" spans="2:4" x14ac:dyDescent="0.2">
      <c r="B2413"/>
      <c r="C2413"/>
      <c r="D2413" s="10"/>
    </row>
    <row r="2414" spans="2:4" x14ac:dyDescent="0.2">
      <c r="B2414"/>
      <c r="C2414"/>
      <c r="D2414" s="10"/>
    </row>
    <row r="2415" spans="2:4" x14ac:dyDescent="0.2">
      <c r="B2415"/>
      <c r="C2415"/>
      <c r="D2415" s="10"/>
    </row>
    <row r="2416" spans="2:4" x14ac:dyDescent="0.2">
      <c r="B2416"/>
      <c r="C2416"/>
      <c r="D2416" s="10"/>
    </row>
    <row r="2417" spans="2:4" x14ac:dyDescent="0.2">
      <c r="B2417"/>
      <c r="C2417"/>
      <c r="D2417" s="10"/>
    </row>
    <row r="2418" spans="2:4" x14ac:dyDescent="0.2">
      <c r="B2418"/>
      <c r="C2418"/>
      <c r="D2418" s="10"/>
    </row>
    <row r="2419" spans="2:4" x14ac:dyDescent="0.2">
      <c r="B2419"/>
      <c r="C2419"/>
      <c r="D2419" s="10"/>
    </row>
    <row r="2420" spans="2:4" x14ac:dyDescent="0.2">
      <c r="B2420"/>
      <c r="C2420"/>
      <c r="D2420" s="10"/>
    </row>
    <row r="2421" spans="2:4" x14ac:dyDescent="0.2">
      <c r="B2421"/>
      <c r="C2421"/>
      <c r="D2421" s="10"/>
    </row>
    <row r="2422" spans="2:4" x14ac:dyDescent="0.2">
      <c r="B2422"/>
      <c r="C2422"/>
      <c r="D2422" s="10"/>
    </row>
    <row r="2423" spans="2:4" x14ac:dyDescent="0.2">
      <c r="B2423"/>
      <c r="C2423"/>
      <c r="D2423" s="10"/>
    </row>
    <row r="2424" spans="2:4" x14ac:dyDescent="0.2">
      <c r="B2424"/>
      <c r="C2424"/>
      <c r="D2424" s="10"/>
    </row>
    <row r="2425" spans="2:4" x14ac:dyDescent="0.2">
      <c r="B2425"/>
      <c r="C2425"/>
      <c r="D2425" s="10"/>
    </row>
    <row r="2426" spans="2:4" x14ac:dyDescent="0.2">
      <c r="B2426"/>
      <c r="C2426"/>
      <c r="D2426" s="10"/>
    </row>
    <row r="2427" spans="2:4" x14ac:dyDescent="0.2">
      <c r="B2427"/>
      <c r="C2427"/>
      <c r="D2427" s="10"/>
    </row>
    <row r="2428" spans="2:4" x14ac:dyDescent="0.2">
      <c r="B2428"/>
      <c r="C2428"/>
      <c r="D2428" s="10"/>
    </row>
    <row r="2429" spans="2:4" x14ac:dyDescent="0.2">
      <c r="B2429"/>
      <c r="C2429"/>
      <c r="D2429" s="10"/>
    </row>
    <row r="2430" spans="2:4" x14ac:dyDescent="0.2">
      <c r="B2430"/>
      <c r="C2430"/>
      <c r="D2430" s="10"/>
    </row>
    <row r="2431" spans="2:4" x14ac:dyDescent="0.2">
      <c r="B2431"/>
      <c r="C2431"/>
      <c r="D2431" s="10"/>
    </row>
    <row r="2432" spans="2:4" x14ac:dyDescent="0.2">
      <c r="B2432"/>
      <c r="C2432"/>
      <c r="D2432" s="10"/>
    </row>
    <row r="2433" spans="2:4" x14ac:dyDescent="0.2">
      <c r="B2433"/>
      <c r="C2433"/>
      <c r="D2433" s="10"/>
    </row>
    <row r="2434" spans="2:4" x14ac:dyDescent="0.2">
      <c r="B2434"/>
      <c r="C2434"/>
      <c r="D2434" s="10"/>
    </row>
    <row r="2435" spans="2:4" x14ac:dyDescent="0.2">
      <c r="B2435"/>
      <c r="C2435"/>
      <c r="D2435" s="10"/>
    </row>
    <row r="2436" spans="2:4" x14ac:dyDescent="0.2">
      <c r="B2436"/>
      <c r="C2436"/>
      <c r="D2436" s="10"/>
    </row>
    <row r="2437" spans="2:4" x14ac:dyDescent="0.2">
      <c r="B2437"/>
      <c r="C2437"/>
      <c r="D2437" s="10"/>
    </row>
    <row r="2438" spans="2:4" x14ac:dyDescent="0.2">
      <c r="B2438"/>
      <c r="C2438"/>
      <c r="D2438" s="10"/>
    </row>
    <row r="2439" spans="2:4" x14ac:dyDescent="0.2">
      <c r="B2439"/>
      <c r="C2439"/>
      <c r="D2439" s="10"/>
    </row>
    <row r="2440" spans="2:4" x14ac:dyDescent="0.2">
      <c r="B2440"/>
      <c r="C2440"/>
      <c r="D2440" s="10"/>
    </row>
    <row r="2441" spans="2:4" x14ac:dyDescent="0.2">
      <c r="B2441"/>
      <c r="C2441"/>
      <c r="D2441" s="10"/>
    </row>
    <row r="2442" spans="2:4" x14ac:dyDescent="0.2">
      <c r="B2442"/>
      <c r="C2442"/>
      <c r="D2442" s="10"/>
    </row>
    <row r="2443" spans="2:4" x14ac:dyDescent="0.2">
      <c r="B2443"/>
      <c r="C2443"/>
      <c r="D2443" s="10"/>
    </row>
    <row r="2444" spans="2:4" x14ac:dyDescent="0.2">
      <c r="B2444"/>
      <c r="C2444"/>
      <c r="D2444" s="10"/>
    </row>
    <row r="2445" spans="2:4" x14ac:dyDescent="0.2">
      <c r="B2445"/>
      <c r="C2445"/>
      <c r="D2445" s="10"/>
    </row>
    <row r="2446" spans="2:4" x14ac:dyDescent="0.2">
      <c r="B2446"/>
      <c r="C2446"/>
      <c r="D2446" s="10"/>
    </row>
    <row r="2447" spans="2:4" x14ac:dyDescent="0.2">
      <c r="B2447"/>
      <c r="C2447"/>
      <c r="D2447" s="10"/>
    </row>
    <row r="2448" spans="2:4" x14ac:dyDescent="0.2">
      <c r="B2448"/>
      <c r="C2448"/>
      <c r="D2448" s="10"/>
    </row>
    <row r="2449" spans="2:4" x14ac:dyDescent="0.2">
      <c r="B2449"/>
      <c r="C2449"/>
      <c r="D2449" s="10"/>
    </row>
    <row r="2450" spans="2:4" x14ac:dyDescent="0.2">
      <c r="B2450"/>
      <c r="C2450"/>
      <c r="D2450" s="10"/>
    </row>
    <row r="2451" spans="2:4" x14ac:dyDescent="0.2">
      <c r="B2451"/>
      <c r="C2451"/>
      <c r="D2451" s="10"/>
    </row>
    <row r="2452" spans="2:4" x14ac:dyDescent="0.2">
      <c r="B2452"/>
      <c r="C2452"/>
      <c r="D2452" s="10"/>
    </row>
    <row r="2453" spans="2:4" x14ac:dyDescent="0.2">
      <c r="B2453"/>
      <c r="C2453"/>
      <c r="D2453" s="10"/>
    </row>
    <row r="2454" spans="2:4" x14ac:dyDescent="0.2">
      <c r="B2454"/>
      <c r="C2454"/>
      <c r="D2454" s="10"/>
    </row>
    <row r="2455" spans="2:4" x14ac:dyDescent="0.2">
      <c r="B2455"/>
      <c r="C2455"/>
      <c r="D2455" s="10"/>
    </row>
    <row r="2456" spans="2:4" x14ac:dyDescent="0.2">
      <c r="B2456"/>
      <c r="C2456"/>
      <c r="D2456" s="10"/>
    </row>
    <row r="2457" spans="2:4" x14ac:dyDescent="0.2">
      <c r="B2457"/>
      <c r="C2457"/>
      <c r="D2457" s="10"/>
    </row>
    <row r="2458" spans="2:4" x14ac:dyDescent="0.2">
      <c r="B2458"/>
      <c r="C2458"/>
      <c r="D2458" s="10"/>
    </row>
    <row r="2459" spans="2:4" x14ac:dyDescent="0.2">
      <c r="B2459"/>
      <c r="C2459"/>
      <c r="D2459" s="10"/>
    </row>
    <row r="2460" spans="2:4" x14ac:dyDescent="0.2">
      <c r="B2460"/>
      <c r="C2460"/>
      <c r="D2460" s="10"/>
    </row>
    <row r="2461" spans="2:4" x14ac:dyDescent="0.2">
      <c r="B2461"/>
      <c r="C2461"/>
      <c r="D2461" s="10"/>
    </row>
    <row r="2462" spans="2:4" x14ac:dyDescent="0.2">
      <c r="B2462"/>
      <c r="C2462"/>
      <c r="D2462" s="10"/>
    </row>
    <row r="2463" spans="2:4" x14ac:dyDescent="0.2">
      <c r="B2463"/>
      <c r="C2463"/>
      <c r="D2463" s="10"/>
    </row>
    <row r="2464" spans="2:4" x14ac:dyDescent="0.2">
      <c r="B2464"/>
      <c r="C2464"/>
      <c r="D2464" s="10"/>
    </row>
    <row r="2465" spans="2:4" x14ac:dyDescent="0.2">
      <c r="B2465"/>
      <c r="C2465"/>
      <c r="D2465" s="10"/>
    </row>
    <row r="2466" spans="2:4" x14ac:dyDescent="0.2">
      <c r="B2466"/>
      <c r="C2466"/>
      <c r="D2466" s="10"/>
    </row>
    <row r="2467" spans="2:4" x14ac:dyDescent="0.2">
      <c r="B2467"/>
      <c r="C2467"/>
      <c r="D2467" s="10"/>
    </row>
    <row r="2468" spans="2:4" x14ac:dyDescent="0.2">
      <c r="B2468"/>
      <c r="C2468"/>
      <c r="D2468" s="10"/>
    </row>
    <row r="2469" spans="2:4" x14ac:dyDescent="0.2">
      <c r="B2469"/>
      <c r="C2469"/>
      <c r="D2469" s="10"/>
    </row>
    <row r="2470" spans="2:4" x14ac:dyDescent="0.2">
      <c r="B2470"/>
      <c r="C2470"/>
      <c r="D2470" s="10"/>
    </row>
    <row r="2471" spans="2:4" x14ac:dyDescent="0.2">
      <c r="B2471"/>
      <c r="C2471"/>
      <c r="D2471" s="10"/>
    </row>
    <row r="2472" spans="2:4" x14ac:dyDescent="0.2">
      <c r="B2472"/>
      <c r="C2472"/>
      <c r="D2472" s="10"/>
    </row>
    <row r="2473" spans="2:4" x14ac:dyDescent="0.2">
      <c r="B2473"/>
      <c r="C2473"/>
      <c r="D2473" s="10"/>
    </row>
    <row r="2474" spans="2:4" x14ac:dyDescent="0.2">
      <c r="B2474"/>
      <c r="C2474"/>
      <c r="D2474" s="10"/>
    </row>
    <row r="2475" spans="2:4" x14ac:dyDescent="0.2">
      <c r="B2475"/>
      <c r="C2475"/>
      <c r="D2475" s="10"/>
    </row>
    <row r="2476" spans="2:4" x14ac:dyDescent="0.2">
      <c r="B2476"/>
      <c r="C2476"/>
      <c r="D2476" s="10"/>
    </row>
    <row r="2477" spans="2:4" x14ac:dyDescent="0.2">
      <c r="B2477"/>
      <c r="C2477"/>
      <c r="D2477" s="10"/>
    </row>
    <row r="2478" spans="2:4" x14ac:dyDescent="0.2">
      <c r="B2478"/>
      <c r="C2478"/>
      <c r="D2478" s="10"/>
    </row>
    <row r="2479" spans="2:4" x14ac:dyDescent="0.2">
      <c r="B2479"/>
      <c r="C2479"/>
      <c r="D2479" s="10"/>
    </row>
    <row r="2480" spans="2:4" x14ac:dyDescent="0.2">
      <c r="B2480"/>
      <c r="C2480"/>
      <c r="D2480" s="10"/>
    </row>
    <row r="2481" spans="2:4" x14ac:dyDescent="0.2">
      <c r="B2481"/>
      <c r="C2481"/>
      <c r="D2481" s="10"/>
    </row>
    <row r="2482" spans="2:4" x14ac:dyDescent="0.2">
      <c r="B2482"/>
      <c r="C2482"/>
      <c r="D2482" s="10"/>
    </row>
    <row r="2483" spans="2:4" x14ac:dyDescent="0.2">
      <c r="B2483"/>
      <c r="C2483"/>
      <c r="D2483" s="10"/>
    </row>
    <row r="2484" spans="2:4" x14ac:dyDescent="0.2">
      <c r="B2484"/>
      <c r="C2484"/>
      <c r="D2484" s="10"/>
    </row>
    <row r="2485" spans="2:4" x14ac:dyDescent="0.2">
      <c r="B2485"/>
      <c r="C2485"/>
      <c r="D2485" s="10"/>
    </row>
    <row r="2486" spans="2:4" x14ac:dyDescent="0.2">
      <c r="B2486"/>
      <c r="C2486"/>
      <c r="D2486" s="10"/>
    </row>
    <row r="2487" spans="2:4" x14ac:dyDescent="0.2">
      <c r="B2487"/>
      <c r="C2487"/>
      <c r="D2487" s="10"/>
    </row>
    <row r="2488" spans="2:4" x14ac:dyDescent="0.2">
      <c r="B2488"/>
      <c r="C2488"/>
      <c r="D2488" s="10"/>
    </row>
    <row r="2489" spans="2:4" x14ac:dyDescent="0.2">
      <c r="B2489"/>
      <c r="C2489"/>
      <c r="D2489" s="10"/>
    </row>
    <row r="2490" spans="2:4" x14ac:dyDescent="0.2">
      <c r="B2490"/>
      <c r="C2490"/>
      <c r="D2490" s="10"/>
    </row>
    <row r="2491" spans="2:4" x14ac:dyDescent="0.2">
      <c r="B2491"/>
      <c r="C2491"/>
      <c r="D2491" s="10"/>
    </row>
    <row r="2492" spans="2:4" x14ac:dyDescent="0.2">
      <c r="B2492"/>
      <c r="C2492"/>
      <c r="D2492" s="10"/>
    </row>
    <row r="2493" spans="2:4" x14ac:dyDescent="0.2">
      <c r="B2493"/>
      <c r="C2493"/>
      <c r="D2493" s="10"/>
    </row>
    <row r="2494" spans="2:4" x14ac:dyDescent="0.2">
      <c r="B2494"/>
      <c r="C2494"/>
      <c r="D2494" s="10"/>
    </row>
    <row r="2495" spans="2:4" x14ac:dyDescent="0.2">
      <c r="B2495"/>
      <c r="C2495"/>
      <c r="D2495" s="10"/>
    </row>
    <row r="2496" spans="2:4" x14ac:dyDescent="0.2">
      <c r="B2496"/>
      <c r="C2496"/>
      <c r="D2496" s="10"/>
    </row>
    <row r="2497" spans="2:4" x14ac:dyDescent="0.2">
      <c r="B2497"/>
      <c r="C2497"/>
      <c r="D2497" s="10"/>
    </row>
    <row r="2498" spans="2:4" x14ac:dyDescent="0.2">
      <c r="B2498"/>
      <c r="C2498"/>
      <c r="D2498" s="10"/>
    </row>
    <row r="2499" spans="2:4" x14ac:dyDescent="0.2">
      <c r="B2499"/>
      <c r="C2499"/>
      <c r="D2499" s="10"/>
    </row>
    <row r="2500" spans="2:4" x14ac:dyDescent="0.2">
      <c r="B2500"/>
      <c r="C2500"/>
      <c r="D2500" s="10"/>
    </row>
    <row r="2501" spans="2:4" x14ac:dyDescent="0.2">
      <c r="B2501"/>
      <c r="C2501"/>
      <c r="D2501" s="10"/>
    </row>
    <row r="2502" spans="2:4" x14ac:dyDescent="0.2">
      <c r="B2502"/>
      <c r="C2502"/>
      <c r="D2502" s="10"/>
    </row>
    <row r="2503" spans="2:4" x14ac:dyDescent="0.2">
      <c r="B2503"/>
      <c r="C2503"/>
      <c r="D2503" s="10"/>
    </row>
    <row r="2504" spans="2:4" x14ac:dyDescent="0.2">
      <c r="B2504"/>
      <c r="C2504"/>
      <c r="D2504" s="10"/>
    </row>
    <row r="2505" spans="2:4" x14ac:dyDescent="0.2">
      <c r="B2505"/>
      <c r="C2505"/>
      <c r="D2505" s="10"/>
    </row>
    <row r="2506" spans="2:4" x14ac:dyDescent="0.2">
      <c r="B2506"/>
      <c r="C2506"/>
      <c r="D2506" s="10"/>
    </row>
    <row r="2507" spans="2:4" x14ac:dyDescent="0.2">
      <c r="B2507"/>
      <c r="C2507"/>
      <c r="D2507" s="10"/>
    </row>
    <row r="2508" spans="2:4" x14ac:dyDescent="0.2">
      <c r="B2508"/>
      <c r="C2508"/>
      <c r="D2508" s="10"/>
    </row>
    <row r="2509" spans="2:4" x14ac:dyDescent="0.2">
      <c r="B2509"/>
      <c r="C2509"/>
      <c r="D2509" s="10"/>
    </row>
    <row r="2510" spans="2:4" x14ac:dyDescent="0.2">
      <c r="B2510"/>
      <c r="C2510"/>
      <c r="D2510" s="10"/>
    </row>
    <row r="2511" spans="2:4" x14ac:dyDescent="0.2">
      <c r="B2511"/>
      <c r="C2511"/>
      <c r="D2511" s="10"/>
    </row>
    <row r="2512" spans="2:4" x14ac:dyDescent="0.2">
      <c r="B2512"/>
      <c r="C2512"/>
      <c r="D2512" s="10"/>
    </row>
    <row r="2513" spans="2:4" x14ac:dyDescent="0.2">
      <c r="B2513"/>
      <c r="C2513"/>
      <c r="D2513" s="10"/>
    </row>
    <row r="2514" spans="2:4" x14ac:dyDescent="0.2">
      <c r="B2514"/>
      <c r="C2514"/>
      <c r="D2514" s="10"/>
    </row>
    <row r="2515" spans="2:4" x14ac:dyDescent="0.2">
      <c r="B2515"/>
      <c r="C2515"/>
      <c r="D2515" s="10"/>
    </row>
    <row r="2516" spans="2:4" x14ac:dyDescent="0.2">
      <c r="B2516"/>
      <c r="C2516"/>
      <c r="D2516" s="10"/>
    </row>
    <row r="2517" spans="2:4" x14ac:dyDescent="0.2">
      <c r="B2517"/>
      <c r="C2517"/>
      <c r="D2517" s="10"/>
    </row>
    <row r="2518" spans="2:4" x14ac:dyDescent="0.2">
      <c r="B2518"/>
      <c r="C2518"/>
      <c r="D2518" s="10"/>
    </row>
    <row r="2519" spans="2:4" x14ac:dyDescent="0.2">
      <c r="B2519"/>
      <c r="C2519"/>
      <c r="D2519" s="10"/>
    </row>
    <row r="2520" spans="2:4" x14ac:dyDescent="0.2">
      <c r="B2520"/>
      <c r="C2520"/>
      <c r="D2520" s="10"/>
    </row>
    <row r="2521" spans="2:4" x14ac:dyDescent="0.2">
      <c r="B2521"/>
      <c r="C2521"/>
      <c r="D2521" s="10"/>
    </row>
    <row r="2522" spans="2:4" x14ac:dyDescent="0.2">
      <c r="B2522"/>
      <c r="C2522"/>
      <c r="D2522" s="10"/>
    </row>
    <row r="2523" spans="2:4" x14ac:dyDescent="0.2">
      <c r="B2523"/>
      <c r="C2523"/>
      <c r="D2523" s="10"/>
    </row>
    <row r="2524" spans="2:4" x14ac:dyDescent="0.2">
      <c r="B2524"/>
      <c r="C2524"/>
      <c r="D2524" s="10"/>
    </row>
    <row r="2525" spans="2:4" x14ac:dyDescent="0.2">
      <c r="B2525"/>
      <c r="C2525"/>
      <c r="D2525" s="10"/>
    </row>
    <row r="2526" spans="2:4" x14ac:dyDescent="0.2">
      <c r="B2526"/>
      <c r="C2526"/>
      <c r="D2526" s="10"/>
    </row>
    <row r="2527" spans="2:4" x14ac:dyDescent="0.2">
      <c r="B2527"/>
      <c r="C2527"/>
      <c r="D2527" s="10"/>
    </row>
    <row r="2528" spans="2:4" x14ac:dyDescent="0.2">
      <c r="B2528"/>
      <c r="C2528"/>
      <c r="D2528" s="10"/>
    </row>
    <row r="2529" spans="2:4" x14ac:dyDescent="0.2">
      <c r="B2529"/>
      <c r="C2529"/>
      <c r="D2529" s="10"/>
    </row>
    <row r="2530" spans="2:4" x14ac:dyDescent="0.2">
      <c r="B2530"/>
      <c r="C2530"/>
      <c r="D2530" s="10"/>
    </row>
    <row r="2531" spans="2:4" x14ac:dyDescent="0.2">
      <c r="B2531"/>
      <c r="C2531"/>
      <c r="D2531" s="10"/>
    </row>
    <row r="2532" spans="2:4" x14ac:dyDescent="0.2">
      <c r="B2532"/>
      <c r="C2532"/>
      <c r="D2532" s="10"/>
    </row>
    <row r="2533" spans="2:4" x14ac:dyDescent="0.2">
      <c r="B2533"/>
      <c r="C2533"/>
      <c r="D2533" s="10"/>
    </row>
    <row r="2534" spans="2:4" x14ac:dyDescent="0.2">
      <c r="B2534"/>
      <c r="C2534"/>
      <c r="D2534" s="10"/>
    </row>
    <row r="2535" spans="2:4" x14ac:dyDescent="0.2">
      <c r="B2535"/>
      <c r="C2535"/>
      <c r="D2535" s="10"/>
    </row>
    <row r="2536" spans="2:4" x14ac:dyDescent="0.2">
      <c r="B2536"/>
      <c r="C2536"/>
      <c r="D2536" s="10"/>
    </row>
    <row r="2537" spans="2:4" x14ac:dyDescent="0.2">
      <c r="B2537"/>
      <c r="C2537"/>
      <c r="D2537" s="10"/>
    </row>
    <row r="2538" spans="2:4" x14ac:dyDescent="0.2">
      <c r="B2538"/>
      <c r="C2538"/>
      <c r="D2538" s="10"/>
    </row>
    <row r="2539" spans="2:4" x14ac:dyDescent="0.2">
      <c r="B2539"/>
      <c r="C2539"/>
      <c r="D2539" s="10"/>
    </row>
    <row r="2540" spans="2:4" x14ac:dyDescent="0.2">
      <c r="B2540"/>
      <c r="C2540"/>
      <c r="D2540" s="10"/>
    </row>
    <row r="2541" spans="2:4" x14ac:dyDescent="0.2">
      <c r="B2541"/>
      <c r="C2541"/>
      <c r="D2541" s="10"/>
    </row>
    <row r="2542" spans="2:4" x14ac:dyDescent="0.2">
      <c r="B2542"/>
      <c r="C2542"/>
      <c r="D2542" s="10"/>
    </row>
    <row r="2543" spans="2:4" x14ac:dyDescent="0.2">
      <c r="B2543"/>
      <c r="C2543"/>
      <c r="D2543" s="10"/>
    </row>
    <row r="2544" spans="2:4" x14ac:dyDescent="0.2">
      <c r="B2544"/>
      <c r="C2544"/>
      <c r="D2544" s="10"/>
    </row>
    <row r="2545" spans="2:4" x14ac:dyDescent="0.2">
      <c r="B2545"/>
      <c r="C2545"/>
      <c r="D2545" s="10"/>
    </row>
    <row r="2546" spans="2:4" x14ac:dyDescent="0.2">
      <c r="B2546"/>
      <c r="C2546"/>
      <c r="D2546" s="10"/>
    </row>
    <row r="2547" spans="2:4" x14ac:dyDescent="0.2">
      <c r="B2547"/>
      <c r="C2547"/>
      <c r="D2547" s="10"/>
    </row>
    <row r="2548" spans="2:4" x14ac:dyDescent="0.2">
      <c r="B2548"/>
      <c r="C2548"/>
      <c r="D2548" s="10"/>
    </row>
    <row r="2549" spans="2:4" x14ac:dyDescent="0.2">
      <c r="B2549"/>
      <c r="C2549"/>
      <c r="D2549" s="10"/>
    </row>
    <row r="2550" spans="2:4" x14ac:dyDescent="0.2">
      <c r="B2550"/>
      <c r="C2550"/>
      <c r="D2550" s="10"/>
    </row>
    <row r="2551" spans="2:4" x14ac:dyDescent="0.2">
      <c r="B2551"/>
      <c r="C2551"/>
      <c r="D2551" s="10"/>
    </row>
    <row r="2552" spans="2:4" x14ac:dyDescent="0.2">
      <c r="B2552"/>
      <c r="C2552"/>
      <c r="D2552" s="10"/>
    </row>
    <row r="2553" spans="2:4" x14ac:dyDescent="0.2">
      <c r="B2553"/>
      <c r="C2553"/>
      <c r="D2553" s="10"/>
    </row>
    <row r="2554" spans="2:4" x14ac:dyDescent="0.2">
      <c r="B2554"/>
      <c r="C2554"/>
      <c r="D2554" s="10"/>
    </row>
    <row r="2555" spans="2:4" x14ac:dyDescent="0.2">
      <c r="B2555"/>
      <c r="C2555"/>
      <c r="D2555" s="10"/>
    </row>
    <row r="2556" spans="2:4" x14ac:dyDescent="0.2">
      <c r="B2556"/>
      <c r="C2556"/>
      <c r="D2556" s="10"/>
    </row>
    <row r="2557" spans="2:4" x14ac:dyDescent="0.2">
      <c r="B2557"/>
      <c r="C2557"/>
      <c r="D2557" s="10"/>
    </row>
    <row r="2558" spans="2:4" x14ac:dyDescent="0.2">
      <c r="B2558"/>
      <c r="C2558"/>
      <c r="D2558" s="10"/>
    </row>
    <row r="2559" spans="2:4" x14ac:dyDescent="0.2">
      <c r="B2559"/>
      <c r="C2559"/>
      <c r="D2559" s="10"/>
    </row>
    <row r="2560" spans="2:4" x14ac:dyDescent="0.2">
      <c r="B2560"/>
      <c r="C2560"/>
      <c r="D2560" s="10"/>
    </row>
    <row r="2561" spans="2:4" x14ac:dyDescent="0.2">
      <c r="B2561"/>
      <c r="C2561"/>
      <c r="D2561" s="10"/>
    </row>
    <row r="2562" spans="2:4" x14ac:dyDescent="0.2">
      <c r="B2562"/>
      <c r="C2562"/>
      <c r="D2562" s="10"/>
    </row>
    <row r="2563" spans="2:4" x14ac:dyDescent="0.2">
      <c r="B2563"/>
      <c r="C2563"/>
      <c r="D2563" s="10"/>
    </row>
    <row r="2564" spans="2:4" x14ac:dyDescent="0.2">
      <c r="B2564"/>
      <c r="C2564"/>
      <c r="D2564" s="10"/>
    </row>
    <row r="2565" spans="2:4" x14ac:dyDescent="0.2">
      <c r="B2565"/>
      <c r="C2565"/>
      <c r="D2565" s="10"/>
    </row>
    <row r="2566" spans="2:4" x14ac:dyDescent="0.2">
      <c r="B2566"/>
      <c r="C2566"/>
      <c r="D2566" s="10"/>
    </row>
    <row r="2567" spans="2:4" x14ac:dyDescent="0.2">
      <c r="B2567"/>
      <c r="C2567"/>
      <c r="D2567" s="10"/>
    </row>
    <row r="2568" spans="2:4" x14ac:dyDescent="0.2">
      <c r="B2568"/>
      <c r="C2568"/>
      <c r="D2568" s="10"/>
    </row>
    <row r="2569" spans="2:4" x14ac:dyDescent="0.2">
      <c r="B2569"/>
      <c r="C2569"/>
      <c r="D2569" s="10"/>
    </row>
    <row r="2570" spans="2:4" x14ac:dyDescent="0.2">
      <c r="B2570"/>
      <c r="C2570"/>
      <c r="D2570" s="10"/>
    </row>
    <row r="2571" spans="2:4" x14ac:dyDescent="0.2">
      <c r="B2571"/>
      <c r="C2571"/>
      <c r="D2571" s="10"/>
    </row>
    <row r="2572" spans="2:4" x14ac:dyDescent="0.2">
      <c r="B2572"/>
      <c r="C2572"/>
      <c r="D2572" s="10"/>
    </row>
    <row r="2573" spans="2:4" x14ac:dyDescent="0.2">
      <c r="B2573"/>
      <c r="C2573"/>
      <c r="D2573" s="10"/>
    </row>
    <row r="2574" spans="2:4" x14ac:dyDescent="0.2">
      <c r="B2574"/>
      <c r="C2574"/>
      <c r="D2574" s="10"/>
    </row>
    <row r="2575" spans="2:4" x14ac:dyDescent="0.2">
      <c r="B2575"/>
      <c r="C2575"/>
      <c r="D2575" s="10"/>
    </row>
    <row r="2576" spans="2:4" x14ac:dyDescent="0.2">
      <c r="B2576"/>
      <c r="C2576"/>
      <c r="D2576" s="10"/>
    </row>
    <row r="2577" spans="2:4" x14ac:dyDescent="0.2">
      <c r="B2577"/>
      <c r="C2577"/>
      <c r="D2577" s="10"/>
    </row>
    <row r="2578" spans="2:4" x14ac:dyDescent="0.2">
      <c r="B2578"/>
      <c r="C2578"/>
      <c r="D2578" s="10"/>
    </row>
    <row r="2579" spans="2:4" x14ac:dyDescent="0.2">
      <c r="B2579"/>
      <c r="C2579"/>
      <c r="D2579" s="10"/>
    </row>
    <row r="2580" spans="2:4" x14ac:dyDescent="0.2">
      <c r="B2580"/>
      <c r="C2580"/>
      <c r="D2580" s="10"/>
    </row>
    <row r="2581" spans="2:4" x14ac:dyDescent="0.2">
      <c r="B2581"/>
      <c r="C2581"/>
      <c r="D2581" s="10"/>
    </row>
    <row r="2582" spans="2:4" x14ac:dyDescent="0.2">
      <c r="B2582"/>
      <c r="C2582"/>
      <c r="D2582" s="10"/>
    </row>
    <row r="2583" spans="2:4" x14ac:dyDescent="0.2">
      <c r="B2583"/>
      <c r="C2583"/>
      <c r="D2583" s="10"/>
    </row>
    <row r="2584" spans="2:4" x14ac:dyDescent="0.2">
      <c r="B2584"/>
      <c r="C2584"/>
      <c r="D2584" s="10"/>
    </row>
    <row r="2585" spans="2:4" x14ac:dyDescent="0.2">
      <c r="B2585"/>
      <c r="C2585"/>
      <c r="D2585" s="10"/>
    </row>
    <row r="2586" spans="2:4" x14ac:dyDescent="0.2">
      <c r="B2586"/>
      <c r="C2586"/>
      <c r="D2586" s="10"/>
    </row>
    <row r="2587" spans="2:4" x14ac:dyDescent="0.2">
      <c r="B2587"/>
      <c r="C2587"/>
      <c r="D2587" s="10"/>
    </row>
    <row r="2588" spans="2:4" x14ac:dyDescent="0.2">
      <c r="B2588"/>
      <c r="C2588"/>
      <c r="D2588" s="10"/>
    </row>
    <row r="2589" spans="2:4" x14ac:dyDescent="0.2">
      <c r="B2589"/>
      <c r="C2589"/>
      <c r="D2589" s="10"/>
    </row>
    <row r="2590" spans="2:4" x14ac:dyDescent="0.2">
      <c r="B2590"/>
      <c r="C2590"/>
      <c r="D2590" s="10"/>
    </row>
    <row r="2591" spans="2:4" x14ac:dyDescent="0.2">
      <c r="B2591"/>
      <c r="C2591"/>
      <c r="D2591" s="10"/>
    </row>
    <row r="2592" spans="2:4" x14ac:dyDescent="0.2">
      <c r="B2592"/>
      <c r="C2592"/>
      <c r="D2592" s="10"/>
    </row>
    <row r="2593" spans="2:4" x14ac:dyDescent="0.2">
      <c r="B2593"/>
      <c r="C2593"/>
      <c r="D2593" s="10"/>
    </row>
    <row r="2594" spans="2:4" x14ac:dyDescent="0.2">
      <c r="B2594"/>
      <c r="C2594"/>
      <c r="D2594" s="10"/>
    </row>
    <row r="2595" spans="2:4" x14ac:dyDescent="0.2">
      <c r="B2595"/>
      <c r="C2595"/>
      <c r="D2595" s="10"/>
    </row>
    <row r="2596" spans="2:4" x14ac:dyDescent="0.2">
      <c r="B2596"/>
      <c r="C2596"/>
      <c r="D2596" s="10"/>
    </row>
    <row r="2597" spans="2:4" x14ac:dyDescent="0.2">
      <c r="B2597"/>
      <c r="C2597"/>
      <c r="D2597" s="10"/>
    </row>
    <row r="2598" spans="2:4" x14ac:dyDescent="0.2">
      <c r="B2598"/>
      <c r="C2598"/>
      <c r="D2598" s="10"/>
    </row>
    <row r="2599" spans="2:4" x14ac:dyDescent="0.2">
      <c r="B2599"/>
      <c r="C2599"/>
      <c r="D2599" s="10"/>
    </row>
    <row r="2600" spans="2:4" x14ac:dyDescent="0.2">
      <c r="B2600"/>
      <c r="C2600"/>
      <c r="D2600" s="10"/>
    </row>
    <row r="2601" spans="2:4" x14ac:dyDescent="0.2">
      <c r="B2601"/>
      <c r="C2601"/>
      <c r="D2601" s="10"/>
    </row>
    <row r="2602" spans="2:4" x14ac:dyDescent="0.2">
      <c r="B2602"/>
      <c r="C2602"/>
      <c r="D2602" s="10"/>
    </row>
    <row r="2603" spans="2:4" x14ac:dyDescent="0.2">
      <c r="B2603"/>
      <c r="C2603"/>
      <c r="D2603" s="10"/>
    </row>
    <row r="2604" spans="2:4" x14ac:dyDescent="0.2">
      <c r="B2604"/>
      <c r="C2604"/>
      <c r="D2604" s="10"/>
    </row>
    <row r="2605" spans="2:4" x14ac:dyDescent="0.2">
      <c r="B2605"/>
      <c r="C2605"/>
      <c r="D2605" s="10"/>
    </row>
    <row r="2606" spans="2:4" x14ac:dyDescent="0.2">
      <c r="B2606"/>
      <c r="C2606"/>
      <c r="D2606" s="10"/>
    </row>
    <row r="2607" spans="2:4" x14ac:dyDescent="0.2">
      <c r="B2607"/>
      <c r="C2607"/>
      <c r="D2607" s="10"/>
    </row>
    <row r="2608" spans="2:4" x14ac:dyDescent="0.2">
      <c r="B2608"/>
      <c r="C2608"/>
      <c r="D2608" s="10"/>
    </row>
    <row r="2609" spans="2:4" x14ac:dyDescent="0.2">
      <c r="B2609"/>
      <c r="C2609"/>
      <c r="D2609" s="10"/>
    </row>
    <row r="2610" spans="2:4" x14ac:dyDescent="0.2">
      <c r="B2610"/>
      <c r="C2610"/>
      <c r="D2610" s="10"/>
    </row>
    <row r="2611" spans="2:4" x14ac:dyDescent="0.2">
      <c r="B2611"/>
      <c r="C2611"/>
      <c r="D2611" s="10"/>
    </row>
    <row r="2612" spans="2:4" x14ac:dyDescent="0.2">
      <c r="B2612"/>
      <c r="C2612"/>
      <c r="D2612" s="10"/>
    </row>
    <row r="2613" spans="2:4" x14ac:dyDescent="0.2">
      <c r="B2613"/>
      <c r="C2613"/>
      <c r="D2613" s="10"/>
    </row>
    <row r="2614" spans="2:4" x14ac:dyDescent="0.2">
      <c r="B2614"/>
      <c r="C2614"/>
      <c r="D2614" s="10"/>
    </row>
    <row r="2615" spans="2:4" x14ac:dyDescent="0.2">
      <c r="B2615"/>
      <c r="C2615"/>
      <c r="D2615" s="10"/>
    </row>
    <row r="2616" spans="2:4" x14ac:dyDescent="0.2">
      <c r="B2616"/>
      <c r="C2616"/>
      <c r="D2616" s="10"/>
    </row>
    <row r="2617" spans="2:4" x14ac:dyDescent="0.2">
      <c r="B2617"/>
      <c r="C2617"/>
      <c r="D2617" s="10"/>
    </row>
    <row r="2618" spans="2:4" x14ac:dyDescent="0.2">
      <c r="B2618"/>
      <c r="C2618"/>
      <c r="D2618" s="10"/>
    </row>
    <row r="2619" spans="2:4" x14ac:dyDescent="0.2">
      <c r="B2619"/>
      <c r="C2619"/>
      <c r="D2619" s="10"/>
    </row>
    <row r="2620" spans="2:4" x14ac:dyDescent="0.2">
      <c r="B2620"/>
      <c r="C2620"/>
      <c r="D2620" s="10"/>
    </row>
    <row r="2621" spans="2:4" x14ac:dyDescent="0.2">
      <c r="B2621"/>
      <c r="C2621"/>
      <c r="D2621" s="10"/>
    </row>
    <row r="2622" spans="2:4" x14ac:dyDescent="0.2">
      <c r="B2622"/>
      <c r="C2622"/>
      <c r="D2622" s="10"/>
    </row>
    <row r="2623" spans="2:4" x14ac:dyDescent="0.2">
      <c r="B2623"/>
      <c r="C2623"/>
      <c r="D2623" s="10"/>
    </row>
    <row r="2624" spans="2:4" x14ac:dyDescent="0.2">
      <c r="B2624"/>
      <c r="C2624"/>
      <c r="D2624" s="10"/>
    </row>
    <row r="2625" spans="2:4" x14ac:dyDescent="0.2">
      <c r="B2625"/>
      <c r="C2625"/>
      <c r="D2625" s="10"/>
    </row>
    <row r="2626" spans="2:4" x14ac:dyDescent="0.2">
      <c r="B2626"/>
      <c r="C2626"/>
      <c r="D2626" s="10"/>
    </row>
    <row r="2627" spans="2:4" x14ac:dyDescent="0.2">
      <c r="B2627"/>
      <c r="C2627"/>
      <c r="D2627" s="10"/>
    </row>
    <row r="2628" spans="2:4" x14ac:dyDescent="0.2">
      <c r="B2628"/>
      <c r="C2628"/>
      <c r="D2628" s="10"/>
    </row>
    <row r="2629" spans="2:4" x14ac:dyDescent="0.2">
      <c r="B2629"/>
      <c r="C2629"/>
      <c r="D2629" s="10"/>
    </row>
    <row r="2630" spans="2:4" x14ac:dyDescent="0.2">
      <c r="B2630"/>
      <c r="C2630"/>
      <c r="D2630" s="10"/>
    </row>
    <row r="2631" spans="2:4" x14ac:dyDescent="0.2">
      <c r="B2631"/>
      <c r="C2631"/>
      <c r="D2631" s="10"/>
    </row>
    <row r="2632" spans="2:4" x14ac:dyDescent="0.2">
      <c r="B2632"/>
      <c r="C2632"/>
      <c r="D2632" s="10"/>
    </row>
    <row r="2633" spans="2:4" x14ac:dyDescent="0.2">
      <c r="B2633"/>
      <c r="C2633"/>
      <c r="D2633" s="10"/>
    </row>
    <row r="2634" spans="2:4" x14ac:dyDescent="0.2">
      <c r="B2634"/>
      <c r="C2634"/>
      <c r="D2634" s="10"/>
    </row>
    <row r="2635" spans="2:4" x14ac:dyDescent="0.2">
      <c r="B2635"/>
      <c r="C2635"/>
      <c r="D2635" s="10"/>
    </row>
    <row r="2636" spans="2:4" x14ac:dyDescent="0.2">
      <c r="B2636"/>
      <c r="C2636"/>
      <c r="D2636" s="10"/>
    </row>
    <row r="2637" spans="2:4" x14ac:dyDescent="0.2">
      <c r="B2637"/>
      <c r="C2637"/>
      <c r="D2637" s="10"/>
    </row>
    <row r="2638" spans="2:4" x14ac:dyDescent="0.2">
      <c r="B2638"/>
      <c r="C2638"/>
      <c r="D2638" s="10"/>
    </row>
    <row r="2639" spans="2:4" x14ac:dyDescent="0.2">
      <c r="B2639"/>
      <c r="C2639"/>
      <c r="D2639" s="10"/>
    </row>
    <row r="2640" spans="2:4" x14ac:dyDescent="0.2">
      <c r="B2640"/>
      <c r="C2640"/>
      <c r="D2640" s="10"/>
    </row>
    <row r="2641" spans="2:4" x14ac:dyDescent="0.2">
      <c r="B2641"/>
      <c r="C2641"/>
      <c r="D2641" s="10"/>
    </row>
    <row r="2642" spans="2:4" x14ac:dyDescent="0.2">
      <c r="B2642"/>
      <c r="C2642"/>
      <c r="D2642" s="10"/>
    </row>
    <row r="2643" spans="2:4" x14ac:dyDescent="0.2">
      <c r="B2643"/>
      <c r="C2643"/>
      <c r="D2643" s="10"/>
    </row>
    <row r="2644" spans="2:4" x14ac:dyDescent="0.2">
      <c r="B2644"/>
      <c r="C2644"/>
      <c r="D2644" s="10"/>
    </row>
    <row r="2645" spans="2:4" x14ac:dyDescent="0.2">
      <c r="B2645"/>
      <c r="C2645"/>
      <c r="D2645" s="10"/>
    </row>
    <row r="2646" spans="2:4" x14ac:dyDescent="0.2">
      <c r="B2646"/>
      <c r="C2646"/>
      <c r="D2646" s="10"/>
    </row>
    <row r="2647" spans="2:4" x14ac:dyDescent="0.2">
      <c r="B2647"/>
      <c r="C2647"/>
      <c r="D2647" s="10"/>
    </row>
    <row r="2648" spans="2:4" x14ac:dyDescent="0.2">
      <c r="B2648"/>
      <c r="C2648"/>
      <c r="D2648" s="10"/>
    </row>
    <row r="2649" spans="2:4" x14ac:dyDescent="0.2">
      <c r="B2649"/>
      <c r="C2649"/>
      <c r="D2649" s="10"/>
    </row>
    <row r="2650" spans="2:4" x14ac:dyDescent="0.2">
      <c r="B2650"/>
      <c r="C2650"/>
      <c r="D2650" s="10"/>
    </row>
    <row r="2651" spans="2:4" x14ac:dyDescent="0.2">
      <c r="B2651"/>
      <c r="C2651"/>
      <c r="D2651" s="10"/>
    </row>
    <row r="2652" spans="2:4" x14ac:dyDescent="0.2">
      <c r="B2652"/>
      <c r="C2652"/>
      <c r="D2652" s="10"/>
    </row>
    <row r="2653" spans="2:4" x14ac:dyDescent="0.2">
      <c r="B2653"/>
      <c r="C2653"/>
      <c r="D2653" s="10"/>
    </row>
    <row r="2654" spans="2:4" x14ac:dyDescent="0.2">
      <c r="B2654"/>
      <c r="C2654"/>
      <c r="D2654" s="10"/>
    </row>
    <row r="2655" spans="2:4" x14ac:dyDescent="0.2">
      <c r="B2655"/>
      <c r="C2655"/>
      <c r="D2655" s="10"/>
    </row>
    <row r="2656" spans="2:4" x14ac:dyDescent="0.2">
      <c r="B2656"/>
      <c r="C2656"/>
      <c r="D2656" s="10"/>
    </row>
    <row r="2657" spans="2:4" x14ac:dyDescent="0.2">
      <c r="B2657"/>
      <c r="C2657"/>
      <c r="D2657" s="10"/>
    </row>
    <row r="2658" spans="2:4" x14ac:dyDescent="0.2">
      <c r="B2658"/>
      <c r="C2658"/>
      <c r="D2658" s="10"/>
    </row>
    <row r="2659" spans="2:4" x14ac:dyDescent="0.2">
      <c r="B2659"/>
      <c r="C2659"/>
      <c r="D2659" s="10"/>
    </row>
    <row r="2660" spans="2:4" x14ac:dyDescent="0.2">
      <c r="B2660"/>
      <c r="C2660"/>
      <c r="D2660" s="10"/>
    </row>
    <row r="2661" spans="2:4" x14ac:dyDescent="0.2">
      <c r="B2661"/>
      <c r="C2661"/>
      <c r="D2661" s="10"/>
    </row>
    <row r="2662" spans="2:4" x14ac:dyDescent="0.2">
      <c r="B2662"/>
      <c r="C2662"/>
      <c r="D2662" s="10"/>
    </row>
    <row r="2663" spans="2:4" x14ac:dyDescent="0.2">
      <c r="B2663"/>
      <c r="C2663"/>
      <c r="D2663" s="10"/>
    </row>
    <row r="2664" spans="2:4" x14ac:dyDescent="0.2">
      <c r="B2664"/>
      <c r="C2664"/>
      <c r="D2664" s="10"/>
    </row>
    <row r="2665" spans="2:4" x14ac:dyDescent="0.2">
      <c r="B2665"/>
      <c r="C2665"/>
      <c r="D2665" s="10"/>
    </row>
    <row r="2666" spans="2:4" x14ac:dyDescent="0.2">
      <c r="B2666"/>
      <c r="C2666"/>
      <c r="D2666" s="10"/>
    </row>
    <row r="2667" spans="2:4" x14ac:dyDescent="0.2">
      <c r="B2667"/>
      <c r="C2667"/>
      <c r="D2667" s="10"/>
    </row>
    <row r="2668" spans="2:4" x14ac:dyDescent="0.2">
      <c r="B2668"/>
      <c r="C2668"/>
      <c r="D2668" s="10"/>
    </row>
    <row r="2669" spans="2:4" x14ac:dyDescent="0.2">
      <c r="B2669"/>
      <c r="C2669"/>
      <c r="D2669" s="10"/>
    </row>
    <row r="2670" spans="2:4" x14ac:dyDescent="0.2">
      <c r="B2670"/>
      <c r="C2670"/>
      <c r="D2670" s="10"/>
    </row>
    <row r="2671" spans="2:4" x14ac:dyDescent="0.2">
      <c r="B2671"/>
      <c r="C2671"/>
      <c r="D2671" s="10"/>
    </row>
    <row r="2672" spans="2:4" x14ac:dyDescent="0.2">
      <c r="B2672"/>
      <c r="C2672"/>
      <c r="D2672" s="10"/>
    </row>
    <row r="2673" spans="2:4" x14ac:dyDescent="0.2">
      <c r="B2673"/>
      <c r="C2673"/>
      <c r="D2673" s="10"/>
    </row>
    <row r="2674" spans="2:4" x14ac:dyDescent="0.2">
      <c r="B2674"/>
      <c r="C2674"/>
      <c r="D2674" s="10"/>
    </row>
    <row r="2675" spans="2:4" x14ac:dyDescent="0.2">
      <c r="B2675"/>
      <c r="C2675"/>
      <c r="D2675" s="10"/>
    </row>
    <row r="2676" spans="2:4" x14ac:dyDescent="0.2">
      <c r="B2676"/>
      <c r="C2676"/>
      <c r="D2676" s="10"/>
    </row>
    <row r="2677" spans="2:4" x14ac:dyDescent="0.2">
      <c r="B2677"/>
      <c r="C2677"/>
      <c r="D2677" s="10"/>
    </row>
    <row r="2678" spans="2:4" x14ac:dyDescent="0.2">
      <c r="B2678"/>
      <c r="C2678"/>
      <c r="D2678" s="10"/>
    </row>
    <row r="2679" spans="2:4" x14ac:dyDescent="0.2">
      <c r="B2679"/>
      <c r="C2679"/>
      <c r="D2679" s="10"/>
    </row>
    <row r="2680" spans="2:4" x14ac:dyDescent="0.2">
      <c r="B2680"/>
      <c r="C2680"/>
      <c r="D2680" s="10"/>
    </row>
    <row r="2681" spans="2:4" x14ac:dyDescent="0.2">
      <c r="B2681"/>
      <c r="C2681"/>
      <c r="D2681" s="10"/>
    </row>
    <row r="2682" spans="2:4" x14ac:dyDescent="0.2">
      <c r="B2682"/>
      <c r="C2682"/>
      <c r="D2682" s="10"/>
    </row>
    <row r="2683" spans="2:4" x14ac:dyDescent="0.2">
      <c r="B2683"/>
      <c r="C2683"/>
      <c r="D2683" s="10"/>
    </row>
    <row r="2684" spans="2:4" x14ac:dyDescent="0.2">
      <c r="B2684"/>
      <c r="C2684"/>
      <c r="D2684" s="10"/>
    </row>
    <row r="2685" spans="2:4" x14ac:dyDescent="0.2">
      <c r="B2685"/>
      <c r="C2685"/>
      <c r="D2685" s="10"/>
    </row>
    <row r="2686" spans="2:4" x14ac:dyDescent="0.2">
      <c r="B2686"/>
      <c r="C2686"/>
      <c r="D2686" s="10"/>
    </row>
    <row r="2687" spans="2:4" x14ac:dyDescent="0.2">
      <c r="B2687"/>
      <c r="C2687"/>
      <c r="D2687" s="10"/>
    </row>
    <row r="2688" spans="2:4" x14ac:dyDescent="0.2">
      <c r="B2688"/>
      <c r="C2688"/>
      <c r="D2688" s="10"/>
    </row>
    <row r="2689" spans="2:4" x14ac:dyDescent="0.2">
      <c r="B2689"/>
      <c r="C2689"/>
      <c r="D2689" s="10"/>
    </row>
    <row r="2690" spans="2:4" x14ac:dyDescent="0.2">
      <c r="B2690"/>
      <c r="C2690"/>
      <c r="D2690" s="10"/>
    </row>
    <row r="2691" spans="2:4" x14ac:dyDescent="0.2">
      <c r="B2691"/>
      <c r="C2691"/>
      <c r="D2691" s="10"/>
    </row>
    <row r="2692" spans="2:4" x14ac:dyDescent="0.2">
      <c r="B2692"/>
      <c r="C2692"/>
      <c r="D2692" s="10"/>
    </row>
    <row r="2693" spans="2:4" x14ac:dyDescent="0.2">
      <c r="B2693"/>
      <c r="C2693"/>
      <c r="D2693" s="10"/>
    </row>
    <row r="2694" spans="2:4" x14ac:dyDescent="0.2">
      <c r="B2694"/>
      <c r="C2694"/>
      <c r="D2694" s="10"/>
    </row>
    <row r="2695" spans="2:4" x14ac:dyDescent="0.2">
      <c r="B2695"/>
      <c r="C2695"/>
      <c r="D2695" s="10"/>
    </row>
    <row r="2696" spans="2:4" x14ac:dyDescent="0.2">
      <c r="B2696"/>
      <c r="C2696"/>
      <c r="D2696" s="10"/>
    </row>
    <row r="2697" spans="2:4" x14ac:dyDescent="0.2">
      <c r="B2697"/>
      <c r="C2697"/>
      <c r="D2697" s="10"/>
    </row>
    <row r="2698" spans="2:4" x14ac:dyDescent="0.2">
      <c r="B2698"/>
      <c r="C2698"/>
      <c r="D2698" s="10"/>
    </row>
    <row r="2699" spans="2:4" x14ac:dyDescent="0.2">
      <c r="B2699"/>
      <c r="C2699"/>
      <c r="D2699" s="10"/>
    </row>
    <row r="2700" spans="2:4" x14ac:dyDescent="0.2">
      <c r="B2700"/>
      <c r="C2700"/>
      <c r="D2700" s="10"/>
    </row>
    <row r="2701" spans="2:4" x14ac:dyDescent="0.2">
      <c r="B2701"/>
      <c r="C2701"/>
      <c r="D2701" s="10"/>
    </row>
    <row r="2702" spans="2:4" x14ac:dyDescent="0.2">
      <c r="B2702"/>
      <c r="C2702"/>
      <c r="D2702" s="10"/>
    </row>
    <row r="2703" spans="2:4" x14ac:dyDescent="0.2">
      <c r="B2703"/>
      <c r="C2703"/>
      <c r="D2703" s="10"/>
    </row>
    <row r="2704" spans="2:4" x14ac:dyDescent="0.2">
      <c r="B2704"/>
      <c r="C2704"/>
      <c r="D2704" s="10"/>
    </row>
    <row r="2705" spans="2:4" x14ac:dyDescent="0.2">
      <c r="B2705"/>
      <c r="C2705"/>
      <c r="D2705" s="10"/>
    </row>
    <row r="2706" spans="2:4" x14ac:dyDescent="0.2">
      <c r="B2706"/>
      <c r="C2706"/>
      <c r="D2706" s="10"/>
    </row>
    <row r="2707" spans="2:4" x14ac:dyDescent="0.2">
      <c r="B2707"/>
      <c r="C2707"/>
      <c r="D2707" s="10"/>
    </row>
    <row r="2708" spans="2:4" x14ac:dyDescent="0.2">
      <c r="B2708"/>
      <c r="C2708"/>
      <c r="D2708" s="10"/>
    </row>
    <row r="2709" spans="2:4" x14ac:dyDescent="0.2">
      <c r="B2709"/>
      <c r="C2709"/>
      <c r="D2709" s="10"/>
    </row>
    <row r="2710" spans="2:4" x14ac:dyDescent="0.2">
      <c r="B2710"/>
      <c r="C2710"/>
      <c r="D2710" s="10"/>
    </row>
    <row r="2711" spans="2:4" x14ac:dyDescent="0.2">
      <c r="B2711"/>
      <c r="C2711"/>
      <c r="D2711" s="10"/>
    </row>
    <row r="2712" spans="2:4" x14ac:dyDescent="0.2">
      <c r="B2712"/>
      <c r="C2712"/>
      <c r="D2712" s="10"/>
    </row>
    <row r="2713" spans="2:4" x14ac:dyDescent="0.2">
      <c r="B2713"/>
      <c r="C2713"/>
      <c r="D2713" s="10"/>
    </row>
    <row r="2714" spans="2:4" x14ac:dyDescent="0.2">
      <c r="B2714"/>
      <c r="C2714"/>
      <c r="D2714" s="10"/>
    </row>
    <row r="2715" spans="2:4" x14ac:dyDescent="0.2">
      <c r="B2715"/>
      <c r="C2715"/>
      <c r="D2715" s="10"/>
    </row>
    <row r="2716" spans="2:4" x14ac:dyDescent="0.2">
      <c r="B2716"/>
      <c r="C2716"/>
      <c r="D2716" s="10"/>
    </row>
    <row r="2717" spans="2:4" x14ac:dyDescent="0.2">
      <c r="B2717"/>
      <c r="C2717"/>
      <c r="D2717" s="10"/>
    </row>
    <row r="2718" spans="2:4" x14ac:dyDescent="0.2">
      <c r="B2718"/>
      <c r="C2718"/>
      <c r="D2718" s="10"/>
    </row>
    <row r="2719" spans="2:4" x14ac:dyDescent="0.2">
      <c r="B2719"/>
      <c r="C2719"/>
      <c r="D2719" s="10"/>
    </row>
    <row r="2720" spans="2:4" x14ac:dyDescent="0.2">
      <c r="B2720"/>
      <c r="C2720"/>
      <c r="D2720" s="10"/>
    </row>
    <row r="2721" spans="2:4" x14ac:dyDescent="0.2">
      <c r="B2721"/>
      <c r="C2721"/>
      <c r="D2721" s="10"/>
    </row>
    <row r="2722" spans="2:4" x14ac:dyDescent="0.2">
      <c r="B2722"/>
      <c r="C2722"/>
      <c r="D2722" s="10"/>
    </row>
    <row r="2723" spans="2:4" x14ac:dyDescent="0.2">
      <c r="B2723"/>
      <c r="C2723"/>
      <c r="D2723" s="10"/>
    </row>
    <row r="2724" spans="2:4" x14ac:dyDescent="0.2">
      <c r="B2724"/>
      <c r="C2724"/>
      <c r="D2724" s="10"/>
    </row>
    <row r="2725" spans="2:4" x14ac:dyDescent="0.2">
      <c r="B2725"/>
      <c r="C2725"/>
      <c r="D2725" s="10"/>
    </row>
    <row r="2726" spans="2:4" x14ac:dyDescent="0.2">
      <c r="B2726"/>
      <c r="C2726"/>
      <c r="D2726" s="10"/>
    </row>
    <row r="2727" spans="2:4" x14ac:dyDescent="0.2">
      <c r="B2727"/>
      <c r="C2727"/>
      <c r="D2727" s="10"/>
    </row>
    <row r="2728" spans="2:4" x14ac:dyDescent="0.2">
      <c r="B2728"/>
      <c r="C2728"/>
      <c r="D2728" s="10"/>
    </row>
    <row r="2729" spans="2:4" x14ac:dyDescent="0.2">
      <c r="B2729"/>
      <c r="C2729"/>
      <c r="D2729" s="10"/>
    </row>
    <row r="2730" spans="2:4" x14ac:dyDescent="0.2">
      <c r="B2730"/>
      <c r="C2730"/>
      <c r="D2730" s="10"/>
    </row>
    <row r="2731" spans="2:4" x14ac:dyDescent="0.2">
      <c r="B2731"/>
      <c r="C2731"/>
      <c r="D2731" s="10"/>
    </row>
    <row r="2732" spans="2:4" x14ac:dyDescent="0.2">
      <c r="B2732"/>
      <c r="C2732"/>
      <c r="D2732" s="10"/>
    </row>
    <row r="2733" spans="2:4" x14ac:dyDescent="0.2">
      <c r="B2733"/>
      <c r="C2733"/>
      <c r="D2733" s="10"/>
    </row>
    <row r="2734" spans="2:4" x14ac:dyDescent="0.2">
      <c r="B2734"/>
      <c r="C2734"/>
      <c r="D2734" s="10"/>
    </row>
    <row r="2735" spans="2:4" x14ac:dyDescent="0.2">
      <c r="B2735"/>
      <c r="C2735"/>
      <c r="D2735" s="10"/>
    </row>
    <row r="2736" spans="2:4" x14ac:dyDescent="0.2">
      <c r="B2736"/>
      <c r="C2736"/>
      <c r="D2736" s="10"/>
    </row>
    <row r="2737" spans="2:4" x14ac:dyDescent="0.2">
      <c r="B2737"/>
      <c r="C2737"/>
      <c r="D2737" s="10"/>
    </row>
    <row r="2738" spans="2:4" x14ac:dyDescent="0.2">
      <c r="B2738"/>
      <c r="C2738"/>
      <c r="D2738" s="10"/>
    </row>
    <row r="2739" spans="2:4" x14ac:dyDescent="0.2">
      <c r="B2739"/>
      <c r="C2739"/>
      <c r="D2739" s="10"/>
    </row>
    <row r="2740" spans="2:4" x14ac:dyDescent="0.2">
      <c r="B2740"/>
      <c r="C2740"/>
      <c r="D2740" s="10"/>
    </row>
    <row r="2741" spans="2:4" x14ac:dyDescent="0.2">
      <c r="B2741"/>
      <c r="C2741"/>
      <c r="D2741" s="10"/>
    </row>
    <row r="2742" spans="2:4" x14ac:dyDescent="0.2">
      <c r="B2742"/>
      <c r="C2742"/>
      <c r="D2742" s="10"/>
    </row>
    <row r="2743" spans="2:4" x14ac:dyDescent="0.2">
      <c r="B2743"/>
      <c r="C2743"/>
      <c r="D2743" s="10"/>
    </row>
    <row r="2744" spans="2:4" x14ac:dyDescent="0.2">
      <c r="B2744"/>
      <c r="C2744"/>
      <c r="D2744" s="10"/>
    </row>
    <row r="2745" spans="2:4" x14ac:dyDescent="0.2">
      <c r="B2745"/>
      <c r="C2745"/>
      <c r="D2745" s="10"/>
    </row>
    <row r="2746" spans="2:4" x14ac:dyDescent="0.2">
      <c r="B2746"/>
      <c r="C2746"/>
      <c r="D2746" s="10"/>
    </row>
    <row r="2747" spans="2:4" x14ac:dyDescent="0.2">
      <c r="B2747"/>
      <c r="C2747"/>
      <c r="D2747" s="10"/>
    </row>
    <row r="2748" spans="2:4" x14ac:dyDescent="0.2">
      <c r="B2748"/>
      <c r="C2748"/>
      <c r="D2748" s="10"/>
    </row>
    <row r="2749" spans="2:4" x14ac:dyDescent="0.2">
      <c r="B2749"/>
      <c r="C2749"/>
      <c r="D2749" s="10"/>
    </row>
    <row r="2750" spans="2:4" x14ac:dyDescent="0.2">
      <c r="B2750"/>
      <c r="C2750"/>
      <c r="D2750" s="10"/>
    </row>
    <row r="2751" spans="2:4" x14ac:dyDescent="0.2">
      <c r="B2751"/>
      <c r="C2751"/>
      <c r="D2751" s="10"/>
    </row>
    <row r="2752" spans="2:4" x14ac:dyDescent="0.2">
      <c r="B2752"/>
      <c r="C2752"/>
      <c r="D2752" s="10"/>
    </row>
    <row r="2753" spans="2:4" x14ac:dyDescent="0.2">
      <c r="B2753"/>
      <c r="C2753"/>
      <c r="D2753" s="10"/>
    </row>
    <row r="2754" spans="2:4" x14ac:dyDescent="0.2">
      <c r="B2754"/>
      <c r="C2754"/>
      <c r="D2754" s="10"/>
    </row>
    <row r="2755" spans="2:4" x14ac:dyDescent="0.2">
      <c r="B2755"/>
      <c r="C2755"/>
      <c r="D2755" s="10"/>
    </row>
    <row r="2756" spans="2:4" x14ac:dyDescent="0.2">
      <c r="B2756"/>
      <c r="C2756"/>
      <c r="D2756" s="10"/>
    </row>
    <row r="2757" spans="2:4" x14ac:dyDescent="0.2">
      <c r="B2757"/>
      <c r="C2757"/>
      <c r="D2757" s="10"/>
    </row>
    <row r="2758" spans="2:4" x14ac:dyDescent="0.2">
      <c r="B2758"/>
      <c r="C2758"/>
      <c r="D2758" s="10"/>
    </row>
    <row r="2759" spans="2:4" x14ac:dyDescent="0.2">
      <c r="B2759"/>
      <c r="C2759"/>
      <c r="D2759" s="10"/>
    </row>
    <row r="2760" spans="2:4" x14ac:dyDescent="0.2">
      <c r="B2760"/>
      <c r="C2760"/>
      <c r="D2760" s="10"/>
    </row>
    <row r="2761" spans="2:4" x14ac:dyDescent="0.2">
      <c r="B2761"/>
      <c r="C2761"/>
      <c r="D2761" s="10"/>
    </row>
    <row r="2762" spans="2:4" x14ac:dyDescent="0.2">
      <c r="B2762"/>
      <c r="C2762"/>
      <c r="D2762" s="10"/>
    </row>
    <row r="2763" spans="2:4" x14ac:dyDescent="0.2">
      <c r="B2763"/>
      <c r="C2763"/>
      <c r="D2763" s="10"/>
    </row>
    <row r="2764" spans="2:4" x14ac:dyDescent="0.2">
      <c r="B2764"/>
      <c r="C2764"/>
      <c r="D2764" s="10"/>
    </row>
    <row r="2765" spans="2:4" x14ac:dyDescent="0.2">
      <c r="B2765"/>
      <c r="C2765"/>
      <c r="D2765" s="10"/>
    </row>
    <row r="2766" spans="2:4" x14ac:dyDescent="0.2">
      <c r="B2766"/>
      <c r="C2766"/>
      <c r="D2766" s="10"/>
    </row>
    <row r="2767" spans="2:4" x14ac:dyDescent="0.2">
      <c r="B2767"/>
      <c r="C2767"/>
      <c r="D2767" s="10"/>
    </row>
    <row r="2768" spans="2:4" x14ac:dyDescent="0.2">
      <c r="B2768"/>
      <c r="C2768"/>
      <c r="D2768" s="10"/>
    </row>
    <row r="2769" spans="2:4" x14ac:dyDescent="0.2">
      <c r="B2769"/>
      <c r="C2769"/>
      <c r="D2769" s="10"/>
    </row>
    <row r="2770" spans="2:4" x14ac:dyDescent="0.2">
      <c r="B2770"/>
      <c r="C2770"/>
      <c r="D2770" s="10"/>
    </row>
    <row r="2771" spans="2:4" x14ac:dyDescent="0.2">
      <c r="B2771"/>
      <c r="C2771"/>
      <c r="D2771" s="10"/>
    </row>
    <row r="2772" spans="2:4" x14ac:dyDescent="0.2">
      <c r="B2772"/>
      <c r="C2772"/>
      <c r="D2772" s="10"/>
    </row>
    <row r="2773" spans="2:4" x14ac:dyDescent="0.2">
      <c r="B2773"/>
      <c r="C2773"/>
      <c r="D2773" s="10"/>
    </row>
    <row r="2774" spans="2:4" x14ac:dyDescent="0.2">
      <c r="B2774"/>
      <c r="C2774"/>
      <c r="D2774" s="10"/>
    </row>
    <row r="2775" spans="2:4" x14ac:dyDescent="0.2">
      <c r="B2775"/>
      <c r="C2775"/>
      <c r="D2775" s="10"/>
    </row>
    <row r="2776" spans="2:4" x14ac:dyDescent="0.2">
      <c r="B2776"/>
      <c r="C2776"/>
      <c r="D2776" s="10"/>
    </row>
    <row r="2777" spans="2:4" x14ac:dyDescent="0.2">
      <c r="B2777"/>
      <c r="C2777"/>
      <c r="D2777" s="10"/>
    </row>
    <row r="2778" spans="2:4" x14ac:dyDescent="0.2">
      <c r="B2778"/>
      <c r="C2778"/>
      <c r="D2778" s="10"/>
    </row>
    <row r="2779" spans="2:4" x14ac:dyDescent="0.2">
      <c r="B2779"/>
      <c r="C2779"/>
      <c r="D2779" s="10"/>
    </row>
    <row r="2780" spans="2:4" x14ac:dyDescent="0.2">
      <c r="B2780"/>
      <c r="C2780"/>
      <c r="D2780" s="10"/>
    </row>
    <row r="2781" spans="2:4" x14ac:dyDescent="0.2">
      <c r="B2781"/>
      <c r="C2781"/>
      <c r="D2781" s="10"/>
    </row>
    <row r="2782" spans="2:4" x14ac:dyDescent="0.2">
      <c r="B2782"/>
      <c r="C2782"/>
      <c r="D2782" s="10"/>
    </row>
    <row r="2783" spans="2:4" x14ac:dyDescent="0.2">
      <c r="B2783"/>
      <c r="C2783"/>
      <c r="D2783" s="10"/>
    </row>
    <row r="2784" spans="2:4" x14ac:dyDescent="0.2">
      <c r="B2784"/>
      <c r="C2784"/>
      <c r="D2784" s="10"/>
    </row>
    <row r="2785" spans="2:4" x14ac:dyDescent="0.2">
      <c r="B2785"/>
      <c r="C2785"/>
      <c r="D2785" s="10"/>
    </row>
    <row r="2786" spans="2:4" x14ac:dyDescent="0.2">
      <c r="B2786"/>
      <c r="C2786"/>
      <c r="D2786" s="10"/>
    </row>
    <row r="2787" spans="2:4" x14ac:dyDescent="0.2">
      <c r="B2787"/>
      <c r="C2787"/>
      <c r="D2787" s="10"/>
    </row>
    <row r="2788" spans="2:4" x14ac:dyDescent="0.2">
      <c r="B2788"/>
      <c r="C2788"/>
      <c r="D2788" s="10"/>
    </row>
    <row r="2789" spans="2:4" x14ac:dyDescent="0.2">
      <c r="B2789"/>
      <c r="C2789"/>
      <c r="D2789" s="10"/>
    </row>
    <row r="2790" spans="2:4" x14ac:dyDescent="0.2">
      <c r="B2790"/>
      <c r="C2790"/>
      <c r="D2790" s="10"/>
    </row>
    <row r="2791" spans="2:4" x14ac:dyDescent="0.2">
      <c r="B2791"/>
      <c r="C2791"/>
      <c r="D2791" s="10"/>
    </row>
    <row r="2792" spans="2:4" x14ac:dyDescent="0.2">
      <c r="B2792"/>
      <c r="C2792"/>
      <c r="D2792" s="10"/>
    </row>
    <row r="2793" spans="2:4" x14ac:dyDescent="0.2">
      <c r="B2793"/>
      <c r="C2793"/>
      <c r="D2793" s="10"/>
    </row>
    <row r="2794" spans="2:4" x14ac:dyDescent="0.2">
      <c r="B2794"/>
      <c r="C2794"/>
      <c r="D2794" s="10"/>
    </row>
    <row r="2795" spans="2:4" x14ac:dyDescent="0.2">
      <c r="B2795"/>
      <c r="C2795"/>
      <c r="D2795" s="10"/>
    </row>
    <row r="2796" spans="2:4" x14ac:dyDescent="0.2">
      <c r="B2796"/>
      <c r="C2796"/>
      <c r="D2796" s="10"/>
    </row>
    <row r="2797" spans="2:4" x14ac:dyDescent="0.2">
      <c r="B2797"/>
      <c r="C2797"/>
      <c r="D2797" s="10"/>
    </row>
    <row r="2798" spans="2:4" x14ac:dyDescent="0.2">
      <c r="B2798"/>
      <c r="C2798"/>
      <c r="D2798" s="10"/>
    </row>
    <row r="2799" spans="2:4" x14ac:dyDescent="0.2">
      <c r="B2799"/>
      <c r="C2799"/>
      <c r="D2799" s="10"/>
    </row>
    <row r="2800" spans="2:4" x14ac:dyDescent="0.2">
      <c r="B2800"/>
      <c r="C2800"/>
      <c r="D2800" s="10"/>
    </row>
    <row r="2801" spans="2:4" x14ac:dyDescent="0.2">
      <c r="B2801"/>
      <c r="C2801"/>
      <c r="D2801" s="10"/>
    </row>
    <row r="2802" spans="2:4" x14ac:dyDescent="0.2">
      <c r="B2802"/>
      <c r="C2802"/>
      <c r="D2802" s="10"/>
    </row>
    <row r="2803" spans="2:4" x14ac:dyDescent="0.2">
      <c r="B2803"/>
      <c r="C2803"/>
      <c r="D2803" s="10"/>
    </row>
    <row r="2804" spans="2:4" x14ac:dyDescent="0.2">
      <c r="B2804"/>
      <c r="C2804"/>
      <c r="D2804" s="10"/>
    </row>
    <row r="2805" spans="2:4" x14ac:dyDescent="0.2">
      <c r="B2805"/>
      <c r="C2805"/>
      <c r="D2805" s="10"/>
    </row>
    <row r="2806" spans="2:4" x14ac:dyDescent="0.2">
      <c r="B2806"/>
      <c r="C2806"/>
      <c r="D2806" s="10"/>
    </row>
    <row r="2807" spans="2:4" x14ac:dyDescent="0.2">
      <c r="B2807"/>
      <c r="C2807"/>
      <c r="D2807" s="10"/>
    </row>
    <row r="2808" spans="2:4" x14ac:dyDescent="0.2">
      <c r="B2808"/>
      <c r="C2808"/>
      <c r="D2808" s="10"/>
    </row>
    <row r="2809" spans="2:4" x14ac:dyDescent="0.2">
      <c r="B2809"/>
      <c r="C2809"/>
      <c r="D2809" s="10"/>
    </row>
    <row r="2810" spans="2:4" x14ac:dyDescent="0.2">
      <c r="B2810"/>
      <c r="C2810"/>
      <c r="D2810" s="10"/>
    </row>
    <row r="2811" spans="2:4" x14ac:dyDescent="0.2">
      <c r="B2811"/>
      <c r="C2811"/>
      <c r="D2811" s="10"/>
    </row>
    <row r="2812" spans="2:4" x14ac:dyDescent="0.2">
      <c r="B2812"/>
      <c r="C2812"/>
      <c r="D2812" s="10"/>
    </row>
    <row r="2813" spans="2:4" x14ac:dyDescent="0.2">
      <c r="B2813"/>
      <c r="C2813"/>
      <c r="D2813" s="10"/>
    </row>
    <row r="2814" spans="2:4" x14ac:dyDescent="0.2">
      <c r="B2814"/>
      <c r="C2814"/>
      <c r="D2814" s="10"/>
    </row>
    <row r="2815" spans="2:4" x14ac:dyDescent="0.2">
      <c r="B2815"/>
      <c r="C2815"/>
      <c r="D2815" s="10"/>
    </row>
    <row r="2816" spans="2:4" x14ac:dyDescent="0.2">
      <c r="B2816"/>
      <c r="C2816"/>
      <c r="D2816" s="10"/>
    </row>
    <row r="2817" spans="2:4" x14ac:dyDescent="0.2">
      <c r="B2817"/>
      <c r="C2817"/>
      <c r="D2817" s="10"/>
    </row>
    <row r="2818" spans="2:4" x14ac:dyDescent="0.2">
      <c r="B2818"/>
      <c r="C2818"/>
      <c r="D2818" s="10"/>
    </row>
    <row r="2819" spans="2:4" x14ac:dyDescent="0.2">
      <c r="B2819"/>
      <c r="C2819"/>
      <c r="D2819" s="10"/>
    </row>
    <row r="2820" spans="2:4" x14ac:dyDescent="0.2">
      <c r="B2820"/>
      <c r="C2820"/>
      <c r="D2820" s="10"/>
    </row>
    <row r="2821" spans="2:4" x14ac:dyDescent="0.2">
      <c r="B2821"/>
      <c r="C2821"/>
      <c r="D2821" s="10"/>
    </row>
    <row r="2822" spans="2:4" x14ac:dyDescent="0.2">
      <c r="B2822"/>
      <c r="C2822"/>
      <c r="D2822" s="10"/>
    </row>
    <row r="2823" spans="2:4" x14ac:dyDescent="0.2">
      <c r="B2823"/>
      <c r="C2823"/>
      <c r="D2823" s="10"/>
    </row>
    <row r="2824" spans="2:4" x14ac:dyDescent="0.2">
      <c r="B2824"/>
      <c r="C2824"/>
      <c r="D2824" s="10"/>
    </row>
    <row r="2825" spans="2:4" x14ac:dyDescent="0.2">
      <c r="B2825"/>
      <c r="C2825"/>
      <c r="D2825" s="10"/>
    </row>
    <row r="2826" spans="2:4" x14ac:dyDescent="0.2">
      <c r="B2826"/>
      <c r="C2826"/>
      <c r="D2826" s="10"/>
    </row>
    <row r="2827" spans="2:4" x14ac:dyDescent="0.2">
      <c r="B2827"/>
      <c r="C2827"/>
      <c r="D2827" s="10"/>
    </row>
    <row r="2828" spans="2:4" x14ac:dyDescent="0.2">
      <c r="B2828"/>
      <c r="C2828"/>
      <c r="D2828" s="10"/>
    </row>
    <row r="2829" spans="2:4" x14ac:dyDescent="0.2">
      <c r="B2829"/>
      <c r="C2829"/>
      <c r="D2829" s="10"/>
    </row>
    <row r="2830" spans="2:4" x14ac:dyDescent="0.2">
      <c r="B2830"/>
      <c r="C2830"/>
      <c r="D2830" s="10"/>
    </row>
    <row r="2831" spans="2:4" x14ac:dyDescent="0.2">
      <c r="B2831"/>
      <c r="C2831"/>
      <c r="D2831" s="10"/>
    </row>
    <row r="2832" spans="2:4" x14ac:dyDescent="0.2">
      <c r="B2832"/>
      <c r="C2832"/>
      <c r="D2832" s="10"/>
    </row>
    <row r="2833" spans="2:4" x14ac:dyDescent="0.2">
      <c r="B2833"/>
      <c r="C2833"/>
      <c r="D2833" s="10"/>
    </row>
    <row r="2834" spans="2:4" x14ac:dyDescent="0.2">
      <c r="B2834"/>
      <c r="C2834"/>
      <c r="D2834" s="10"/>
    </row>
    <row r="2835" spans="2:4" x14ac:dyDescent="0.2">
      <c r="B2835"/>
      <c r="C2835"/>
      <c r="D2835" s="10"/>
    </row>
    <row r="2836" spans="2:4" x14ac:dyDescent="0.2">
      <c r="B2836"/>
      <c r="C2836"/>
      <c r="D2836" s="10"/>
    </row>
    <row r="2837" spans="2:4" x14ac:dyDescent="0.2">
      <c r="B2837"/>
      <c r="C2837"/>
      <c r="D2837" s="10"/>
    </row>
    <row r="2838" spans="2:4" x14ac:dyDescent="0.2">
      <c r="B2838"/>
      <c r="C2838"/>
      <c r="D2838" s="10"/>
    </row>
    <row r="2839" spans="2:4" x14ac:dyDescent="0.2">
      <c r="B2839"/>
      <c r="C2839"/>
      <c r="D2839" s="10"/>
    </row>
    <row r="2840" spans="2:4" x14ac:dyDescent="0.2">
      <c r="B2840"/>
      <c r="C2840"/>
      <c r="D2840" s="10"/>
    </row>
    <row r="2841" spans="2:4" x14ac:dyDescent="0.2">
      <c r="B2841"/>
      <c r="C2841"/>
      <c r="D2841" s="10"/>
    </row>
    <row r="2842" spans="2:4" x14ac:dyDescent="0.2">
      <c r="B2842"/>
      <c r="C2842"/>
      <c r="D2842" s="10"/>
    </row>
    <row r="2843" spans="2:4" x14ac:dyDescent="0.2">
      <c r="B2843"/>
      <c r="C2843"/>
      <c r="D2843" s="10"/>
    </row>
    <row r="2844" spans="2:4" x14ac:dyDescent="0.2">
      <c r="B2844"/>
      <c r="C2844"/>
      <c r="D2844" s="10"/>
    </row>
    <row r="2845" spans="2:4" x14ac:dyDescent="0.2">
      <c r="B2845"/>
      <c r="C2845"/>
      <c r="D2845" s="10"/>
    </row>
    <row r="2846" spans="2:4" x14ac:dyDescent="0.2">
      <c r="B2846"/>
      <c r="C2846"/>
      <c r="D2846" s="10"/>
    </row>
    <row r="2847" spans="2:4" x14ac:dyDescent="0.2">
      <c r="B2847"/>
      <c r="C2847"/>
      <c r="D2847" s="10"/>
    </row>
    <row r="2848" spans="2:4" x14ac:dyDescent="0.2">
      <c r="B2848"/>
      <c r="C2848"/>
      <c r="D2848" s="10"/>
    </row>
    <row r="2849" spans="2:4" x14ac:dyDescent="0.2">
      <c r="B2849"/>
      <c r="C2849"/>
      <c r="D2849" s="10"/>
    </row>
    <row r="2850" spans="2:4" x14ac:dyDescent="0.2">
      <c r="B2850"/>
      <c r="C2850"/>
      <c r="D2850" s="10"/>
    </row>
    <row r="2851" spans="2:4" x14ac:dyDescent="0.2">
      <c r="B2851"/>
      <c r="C2851"/>
      <c r="D2851" s="10"/>
    </row>
    <row r="2852" spans="2:4" x14ac:dyDescent="0.2">
      <c r="B2852"/>
      <c r="C2852"/>
      <c r="D2852" s="10"/>
    </row>
    <row r="2853" spans="2:4" x14ac:dyDescent="0.2">
      <c r="B2853"/>
      <c r="C2853"/>
      <c r="D2853" s="10"/>
    </row>
    <row r="2854" spans="2:4" x14ac:dyDescent="0.2">
      <c r="B2854"/>
      <c r="C2854"/>
      <c r="D2854" s="10"/>
    </row>
    <row r="2855" spans="2:4" x14ac:dyDescent="0.2">
      <c r="B2855"/>
      <c r="C2855"/>
      <c r="D2855" s="10"/>
    </row>
    <row r="2856" spans="2:4" x14ac:dyDescent="0.2">
      <c r="B2856"/>
      <c r="C2856"/>
      <c r="D2856" s="10"/>
    </row>
    <row r="2857" spans="2:4" x14ac:dyDescent="0.2">
      <c r="B2857"/>
      <c r="C2857"/>
      <c r="D2857" s="10"/>
    </row>
    <row r="2858" spans="2:4" x14ac:dyDescent="0.2">
      <c r="B2858"/>
      <c r="C2858"/>
      <c r="D2858" s="10"/>
    </row>
    <row r="2859" spans="2:4" x14ac:dyDescent="0.2">
      <c r="B2859"/>
      <c r="C2859"/>
      <c r="D2859" s="10"/>
    </row>
    <row r="2860" spans="2:4" x14ac:dyDescent="0.2">
      <c r="B2860"/>
      <c r="C2860"/>
      <c r="D2860" s="10"/>
    </row>
    <row r="2861" spans="2:4" x14ac:dyDescent="0.2">
      <c r="B2861"/>
      <c r="C2861"/>
      <c r="D2861" s="10"/>
    </row>
    <row r="2862" spans="2:4" x14ac:dyDescent="0.2">
      <c r="B2862"/>
      <c r="C2862"/>
      <c r="D2862" s="10"/>
    </row>
    <row r="2863" spans="2:4" x14ac:dyDescent="0.2">
      <c r="B2863"/>
      <c r="C2863"/>
      <c r="D2863" s="10"/>
    </row>
    <row r="2864" spans="2:4" x14ac:dyDescent="0.2">
      <c r="B2864"/>
      <c r="C2864"/>
      <c r="D2864" s="10"/>
    </row>
    <row r="2865" spans="2:4" x14ac:dyDescent="0.2">
      <c r="B2865"/>
      <c r="C2865"/>
      <c r="D2865" s="10"/>
    </row>
    <row r="2866" spans="2:4" x14ac:dyDescent="0.2">
      <c r="B2866"/>
      <c r="C2866"/>
      <c r="D2866" s="10"/>
    </row>
    <row r="2867" spans="2:4" x14ac:dyDescent="0.2">
      <c r="B2867"/>
      <c r="C2867"/>
      <c r="D2867" s="10"/>
    </row>
    <row r="2868" spans="2:4" x14ac:dyDescent="0.2">
      <c r="B2868"/>
      <c r="C2868"/>
      <c r="D2868" s="10"/>
    </row>
    <row r="2869" spans="2:4" x14ac:dyDescent="0.2">
      <c r="B2869"/>
      <c r="C2869"/>
      <c r="D2869" s="10"/>
    </row>
    <row r="2870" spans="2:4" x14ac:dyDescent="0.2">
      <c r="B2870"/>
      <c r="C2870"/>
      <c r="D2870" s="10"/>
    </row>
    <row r="2871" spans="2:4" x14ac:dyDescent="0.2">
      <c r="B2871"/>
      <c r="C2871"/>
      <c r="D2871" s="10"/>
    </row>
    <row r="2872" spans="2:4" x14ac:dyDescent="0.2">
      <c r="B2872"/>
      <c r="C2872"/>
      <c r="D2872" s="10"/>
    </row>
    <row r="2873" spans="2:4" x14ac:dyDescent="0.2">
      <c r="B2873"/>
      <c r="C2873"/>
      <c r="D2873" s="10"/>
    </row>
    <row r="2874" spans="2:4" x14ac:dyDescent="0.2">
      <c r="B2874"/>
      <c r="C2874"/>
      <c r="D2874" s="10"/>
    </row>
    <row r="2875" spans="2:4" x14ac:dyDescent="0.2">
      <c r="B2875"/>
      <c r="C2875"/>
      <c r="D2875" s="10"/>
    </row>
    <row r="2876" spans="2:4" x14ac:dyDescent="0.2">
      <c r="B2876"/>
      <c r="C2876"/>
      <c r="D2876" s="10"/>
    </row>
    <row r="2877" spans="2:4" x14ac:dyDescent="0.2">
      <c r="B2877"/>
      <c r="C2877"/>
      <c r="D2877" s="10"/>
    </row>
    <row r="2878" spans="2:4" x14ac:dyDescent="0.2">
      <c r="B2878"/>
      <c r="C2878"/>
      <c r="D2878" s="10"/>
    </row>
    <row r="2879" spans="2:4" x14ac:dyDescent="0.2">
      <c r="B2879"/>
      <c r="C2879"/>
      <c r="D2879" s="10"/>
    </row>
    <row r="2880" spans="2:4" x14ac:dyDescent="0.2">
      <c r="B2880"/>
      <c r="C2880"/>
      <c r="D2880" s="10"/>
    </row>
    <row r="2881" spans="2:4" x14ac:dyDescent="0.2">
      <c r="B2881"/>
      <c r="C2881"/>
      <c r="D2881" s="10"/>
    </row>
    <row r="2882" spans="2:4" x14ac:dyDescent="0.2">
      <c r="B2882"/>
      <c r="C2882"/>
      <c r="D2882" s="10"/>
    </row>
    <row r="2883" spans="2:4" x14ac:dyDescent="0.2">
      <c r="B2883"/>
      <c r="C2883"/>
      <c r="D2883" s="10"/>
    </row>
    <row r="2884" spans="2:4" x14ac:dyDescent="0.2">
      <c r="B2884"/>
      <c r="C2884"/>
      <c r="D2884" s="10"/>
    </row>
    <row r="2885" spans="2:4" x14ac:dyDescent="0.2">
      <c r="B2885"/>
      <c r="C2885"/>
      <c r="D2885" s="10"/>
    </row>
    <row r="2886" spans="2:4" x14ac:dyDescent="0.2">
      <c r="B2886"/>
      <c r="C2886"/>
      <c r="D2886" s="10"/>
    </row>
    <row r="2887" spans="2:4" x14ac:dyDescent="0.2">
      <c r="B2887"/>
      <c r="C2887"/>
      <c r="D2887" s="10"/>
    </row>
    <row r="2888" spans="2:4" x14ac:dyDescent="0.2">
      <c r="B2888"/>
      <c r="C2888"/>
      <c r="D2888" s="10"/>
    </row>
    <row r="2889" spans="2:4" x14ac:dyDescent="0.2">
      <c r="B2889"/>
      <c r="C2889"/>
      <c r="D2889" s="10"/>
    </row>
    <row r="2890" spans="2:4" x14ac:dyDescent="0.2">
      <c r="B2890"/>
      <c r="C2890"/>
      <c r="D2890" s="10"/>
    </row>
    <row r="2891" spans="2:4" x14ac:dyDescent="0.2">
      <c r="B2891"/>
      <c r="C2891"/>
      <c r="D2891" s="10"/>
    </row>
    <row r="2892" spans="2:4" x14ac:dyDescent="0.2">
      <c r="B2892"/>
      <c r="C2892"/>
      <c r="D2892" s="10"/>
    </row>
    <row r="2893" spans="2:4" x14ac:dyDescent="0.2">
      <c r="B2893"/>
      <c r="C2893"/>
      <c r="D2893" s="10"/>
    </row>
    <row r="2894" spans="2:4" x14ac:dyDescent="0.2">
      <c r="B2894"/>
      <c r="C2894"/>
      <c r="D2894" s="10"/>
    </row>
    <row r="2895" spans="2:4" x14ac:dyDescent="0.2">
      <c r="B2895"/>
      <c r="C2895"/>
      <c r="D2895" s="10"/>
    </row>
    <row r="2896" spans="2:4" x14ac:dyDescent="0.2">
      <c r="B2896"/>
      <c r="C2896"/>
      <c r="D2896" s="10"/>
    </row>
    <row r="2897" spans="2:4" x14ac:dyDescent="0.2">
      <c r="B2897"/>
      <c r="C2897"/>
      <c r="D2897" s="10"/>
    </row>
    <row r="2898" spans="2:4" x14ac:dyDescent="0.2">
      <c r="B2898"/>
      <c r="C2898"/>
      <c r="D2898" s="10"/>
    </row>
    <row r="2899" spans="2:4" x14ac:dyDescent="0.2">
      <c r="B2899"/>
      <c r="C2899"/>
      <c r="D2899" s="10"/>
    </row>
    <row r="2900" spans="2:4" x14ac:dyDescent="0.2">
      <c r="B2900"/>
      <c r="C2900"/>
      <c r="D2900" s="10"/>
    </row>
    <row r="2901" spans="2:4" x14ac:dyDescent="0.2">
      <c r="B2901"/>
      <c r="C2901"/>
      <c r="D2901" s="10"/>
    </row>
    <row r="2902" spans="2:4" x14ac:dyDescent="0.2">
      <c r="B2902"/>
      <c r="C2902"/>
      <c r="D2902" s="10"/>
    </row>
    <row r="2903" spans="2:4" x14ac:dyDescent="0.2">
      <c r="B2903"/>
      <c r="C2903"/>
      <c r="D2903" s="10"/>
    </row>
    <row r="2904" spans="2:4" x14ac:dyDescent="0.2">
      <c r="B2904"/>
      <c r="C2904"/>
      <c r="D2904" s="10"/>
    </row>
    <row r="2905" spans="2:4" x14ac:dyDescent="0.2">
      <c r="B2905"/>
      <c r="C2905"/>
      <c r="D2905" s="10"/>
    </row>
    <row r="2906" spans="2:4" x14ac:dyDescent="0.2">
      <c r="B2906"/>
      <c r="C2906"/>
      <c r="D2906" s="10"/>
    </row>
    <row r="2907" spans="2:4" x14ac:dyDescent="0.2">
      <c r="B2907"/>
      <c r="C2907"/>
      <c r="D2907" s="10"/>
    </row>
    <row r="2908" spans="2:4" x14ac:dyDescent="0.2">
      <c r="B2908"/>
      <c r="C2908"/>
      <c r="D2908" s="10"/>
    </row>
    <row r="2909" spans="2:4" x14ac:dyDescent="0.2">
      <c r="B2909"/>
      <c r="C2909"/>
      <c r="D2909" s="10"/>
    </row>
    <row r="2910" spans="2:4" x14ac:dyDescent="0.2">
      <c r="B2910"/>
      <c r="C2910"/>
      <c r="D2910" s="10"/>
    </row>
    <row r="2911" spans="2:4" x14ac:dyDescent="0.2">
      <c r="B2911"/>
      <c r="C2911"/>
      <c r="D2911" s="10"/>
    </row>
    <row r="2912" spans="2:4" x14ac:dyDescent="0.2">
      <c r="B2912"/>
      <c r="C2912"/>
      <c r="D2912" s="10"/>
    </row>
    <row r="2913" spans="2:4" x14ac:dyDescent="0.2">
      <c r="B2913"/>
      <c r="C2913"/>
      <c r="D2913" s="10"/>
    </row>
    <row r="2914" spans="2:4" x14ac:dyDescent="0.2">
      <c r="B2914"/>
      <c r="C2914"/>
      <c r="D2914" s="10"/>
    </row>
    <row r="2915" spans="2:4" x14ac:dyDescent="0.2">
      <c r="B2915"/>
      <c r="C2915"/>
      <c r="D2915" s="10"/>
    </row>
    <row r="2916" spans="2:4" x14ac:dyDescent="0.2">
      <c r="B2916"/>
      <c r="C2916"/>
      <c r="D2916" s="10"/>
    </row>
    <row r="2917" spans="2:4" x14ac:dyDescent="0.2">
      <c r="B2917"/>
      <c r="C2917"/>
      <c r="D2917" s="10"/>
    </row>
    <row r="2918" spans="2:4" x14ac:dyDescent="0.2">
      <c r="B2918"/>
      <c r="C2918"/>
      <c r="D2918" s="10"/>
    </row>
    <row r="2919" spans="2:4" x14ac:dyDescent="0.2">
      <c r="B2919"/>
      <c r="C2919"/>
      <c r="D2919" s="10"/>
    </row>
    <row r="2920" spans="2:4" x14ac:dyDescent="0.2">
      <c r="B2920"/>
      <c r="C2920"/>
      <c r="D2920" s="10"/>
    </row>
    <row r="2921" spans="2:4" x14ac:dyDescent="0.2">
      <c r="B2921"/>
      <c r="C2921"/>
      <c r="D2921" s="10"/>
    </row>
    <row r="2922" spans="2:4" x14ac:dyDescent="0.2">
      <c r="B2922"/>
      <c r="C2922"/>
      <c r="D2922" s="10"/>
    </row>
    <row r="2923" spans="2:4" x14ac:dyDescent="0.2">
      <c r="B2923"/>
      <c r="C2923"/>
      <c r="D2923" s="10"/>
    </row>
    <row r="2924" spans="2:4" x14ac:dyDescent="0.2">
      <c r="B2924"/>
      <c r="C2924"/>
      <c r="D2924" s="10"/>
    </row>
    <row r="2925" spans="2:4" x14ac:dyDescent="0.2">
      <c r="B2925"/>
      <c r="C2925"/>
      <c r="D2925" s="10"/>
    </row>
    <row r="2926" spans="2:4" x14ac:dyDescent="0.2">
      <c r="B2926"/>
      <c r="C2926"/>
      <c r="D2926" s="10"/>
    </row>
    <row r="2927" spans="2:4" x14ac:dyDescent="0.2">
      <c r="B2927"/>
      <c r="C2927"/>
      <c r="D2927" s="10"/>
    </row>
    <row r="2928" spans="2:4" x14ac:dyDescent="0.2">
      <c r="B2928"/>
      <c r="C2928"/>
      <c r="D2928" s="10"/>
    </row>
    <row r="2929" spans="2:4" x14ac:dyDescent="0.2">
      <c r="B2929"/>
      <c r="C2929"/>
      <c r="D2929" s="10"/>
    </row>
    <row r="2930" spans="2:4" x14ac:dyDescent="0.2">
      <c r="B2930"/>
      <c r="C2930"/>
      <c r="D2930" s="10"/>
    </row>
    <row r="2931" spans="2:4" x14ac:dyDescent="0.2">
      <c r="B2931"/>
      <c r="C2931"/>
      <c r="D2931" s="10"/>
    </row>
    <row r="2932" spans="2:4" x14ac:dyDescent="0.2">
      <c r="B2932"/>
      <c r="C2932"/>
      <c r="D2932" s="10"/>
    </row>
    <row r="2933" spans="2:4" x14ac:dyDescent="0.2">
      <c r="B2933"/>
      <c r="C2933"/>
      <c r="D2933" s="10"/>
    </row>
    <row r="2934" spans="2:4" x14ac:dyDescent="0.2">
      <c r="B2934"/>
      <c r="C2934"/>
      <c r="D2934" s="10"/>
    </row>
    <row r="2935" spans="2:4" x14ac:dyDescent="0.2">
      <c r="B2935"/>
      <c r="C2935"/>
      <c r="D2935" s="10"/>
    </row>
    <row r="2936" spans="2:4" x14ac:dyDescent="0.2">
      <c r="B2936"/>
      <c r="C2936"/>
      <c r="D2936" s="10"/>
    </row>
    <row r="2937" spans="2:4" x14ac:dyDescent="0.2">
      <c r="B2937"/>
      <c r="C2937"/>
      <c r="D2937" s="10"/>
    </row>
    <row r="2938" spans="2:4" x14ac:dyDescent="0.2">
      <c r="B2938"/>
      <c r="C2938"/>
      <c r="D2938" s="10"/>
    </row>
    <row r="2939" spans="2:4" x14ac:dyDescent="0.2">
      <c r="B2939"/>
      <c r="C2939"/>
      <c r="D2939" s="10"/>
    </row>
    <row r="2940" spans="2:4" x14ac:dyDescent="0.2">
      <c r="B2940"/>
      <c r="C2940"/>
      <c r="D2940" s="10"/>
    </row>
    <row r="2941" spans="2:4" x14ac:dyDescent="0.2">
      <c r="B2941"/>
      <c r="C2941"/>
      <c r="D2941" s="10"/>
    </row>
    <row r="2942" spans="2:4" x14ac:dyDescent="0.2">
      <c r="B2942"/>
      <c r="C2942"/>
      <c r="D2942" s="10"/>
    </row>
    <row r="2943" spans="2:4" x14ac:dyDescent="0.2">
      <c r="B2943"/>
      <c r="C2943"/>
      <c r="D2943" s="10"/>
    </row>
    <row r="2944" spans="2:4" x14ac:dyDescent="0.2">
      <c r="B2944"/>
      <c r="C2944"/>
      <c r="D2944" s="10"/>
    </row>
    <row r="2945" spans="2:4" x14ac:dyDescent="0.2">
      <c r="B2945"/>
      <c r="C2945"/>
      <c r="D2945" s="10"/>
    </row>
    <row r="2946" spans="2:4" x14ac:dyDescent="0.2">
      <c r="B2946"/>
      <c r="C2946"/>
      <c r="D2946" s="10"/>
    </row>
    <row r="2947" spans="2:4" x14ac:dyDescent="0.2">
      <c r="B2947"/>
      <c r="C2947"/>
      <c r="D2947" s="10"/>
    </row>
    <row r="2948" spans="2:4" x14ac:dyDescent="0.2">
      <c r="B2948"/>
      <c r="C2948"/>
      <c r="D2948" s="10"/>
    </row>
    <row r="2949" spans="2:4" x14ac:dyDescent="0.2">
      <c r="B2949"/>
      <c r="C2949"/>
      <c r="D2949" s="10"/>
    </row>
    <row r="2950" spans="2:4" x14ac:dyDescent="0.2">
      <c r="B2950"/>
      <c r="C2950"/>
      <c r="D2950" s="10"/>
    </row>
    <row r="2951" spans="2:4" x14ac:dyDescent="0.2">
      <c r="B2951"/>
      <c r="C2951"/>
      <c r="D2951" s="10"/>
    </row>
    <row r="2952" spans="2:4" x14ac:dyDescent="0.2">
      <c r="B2952"/>
      <c r="C2952"/>
      <c r="D2952" s="10"/>
    </row>
    <row r="2953" spans="2:4" x14ac:dyDescent="0.2">
      <c r="B2953"/>
      <c r="C2953"/>
      <c r="D2953" s="10"/>
    </row>
    <row r="2954" spans="2:4" x14ac:dyDescent="0.2">
      <c r="B2954"/>
      <c r="C2954"/>
      <c r="D2954" s="10"/>
    </row>
    <row r="2955" spans="2:4" x14ac:dyDescent="0.2">
      <c r="B2955"/>
      <c r="C2955"/>
      <c r="D2955" s="10"/>
    </row>
    <row r="2956" spans="2:4" x14ac:dyDescent="0.2">
      <c r="B2956"/>
      <c r="C2956"/>
      <c r="D2956" s="10"/>
    </row>
    <row r="2957" spans="2:4" x14ac:dyDescent="0.2">
      <c r="B2957"/>
      <c r="C2957"/>
      <c r="D2957" s="10"/>
    </row>
    <row r="2958" spans="2:4" x14ac:dyDescent="0.2">
      <c r="B2958"/>
      <c r="C2958"/>
      <c r="D2958" s="10"/>
    </row>
    <row r="2959" spans="2:4" x14ac:dyDescent="0.2">
      <c r="B2959"/>
      <c r="C2959"/>
      <c r="D2959" s="10"/>
    </row>
    <row r="2960" spans="2:4" x14ac:dyDescent="0.2">
      <c r="B2960"/>
      <c r="C2960"/>
      <c r="D2960" s="10"/>
    </row>
    <row r="2961" spans="2:4" x14ac:dyDescent="0.2">
      <c r="B2961"/>
      <c r="C2961"/>
      <c r="D2961" s="10"/>
    </row>
    <row r="2962" spans="2:4" x14ac:dyDescent="0.2">
      <c r="B2962"/>
      <c r="C2962"/>
      <c r="D2962" s="10"/>
    </row>
    <row r="2963" spans="2:4" x14ac:dyDescent="0.2">
      <c r="B2963"/>
      <c r="C2963"/>
      <c r="D2963" s="10"/>
    </row>
    <row r="2964" spans="2:4" x14ac:dyDescent="0.2">
      <c r="B2964"/>
      <c r="C2964"/>
      <c r="D2964" s="10"/>
    </row>
    <row r="2965" spans="2:4" x14ac:dyDescent="0.2">
      <c r="B2965"/>
      <c r="C2965"/>
      <c r="D2965" s="10"/>
    </row>
    <row r="2966" spans="2:4" x14ac:dyDescent="0.2">
      <c r="B2966"/>
      <c r="C2966"/>
      <c r="D2966" s="10"/>
    </row>
    <row r="2967" spans="2:4" x14ac:dyDescent="0.2">
      <c r="B2967"/>
      <c r="C2967"/>
      <c r="D2967" s="10"/>
    </row>
    <row r="2968" spans="2:4" x14ac:dyDescent="0.2">
      <c r="B2968"/>
      <c r="C2968"/>
      <c r="D2968" s="10"/>
    </row>
    <row r="2969" spans="2:4" x14ac:dyDescent="0.2">
      <c r="B2969"/>
      <c r="C2969"/>
      <c r="D2969" s="10"/>
    </row>
    <row r="2970" spans="2:4" x14ac:dyDescent="0.2">
      <c r="B2970"/>
      <c r="C2970"/>
      <c r="D2970" s="10"/>
    </row>
    <row r="2971" spans="2:4" x14ac:dyDescent="0.2">
      <c r="B2971"/>
      <c r="C2971"/>
      <c r="D2971" s="10"/>
    </row>
    <row r="2972" spans="2:4" x14ac:dyDescent="0.2">
      <c r="B2972"/>
      <c r="C2972"/>
      <c r="D2972" s="10"/>
    </row>
    <row r="2973" spans="2:4" x14ac:dyDescent="0.2">
      <c r="B2973"/>
      <c r="C2973"/>
      <c r="D2973" s="10"/>
    </row>
    <row r="2974" spans="2:4" x14ac:dyDescent="0.2">
      <c r="B2974"/>
      <c r="C2974"/>
      <c r="D2974" s="10"/>
    </row>
    <row r="2975" spans="2:4" x14ac:dyDescent="0.2">
      <c r="B2975"/>
      <c r="C2975"/>
      <c r="D2975" s="10"/>
    </row>
    <row r="2976" spans="2:4" x14ac:dyDescent="0.2">
      <c r="B2976"/>
      <c r="C2976"/>
      <c r="D2976" s="10"/>
    </row>
    <row r="2977" spans="2:4" x14ac:dyDescent="0.2">
      <c r="B2977"/>
      <c r="C2977"/>
      <c r="D2977" s="10"/>
    </row>
    <row r="2978" spans="2:4" x14ac:dyDescent="0.2">
      <c r="B2978"/>
      <c r="C2978"/>
      <c r="D2978" s="10"/>
    </row>
    <row r="2979" spans="2:4" x14ac:dyDescent="0.2">
      <c r="B2979"/>
      <c r="C2979"/>
      <c r="D2979" s="10"/>
    </row>
    <row r="2980" spans="2:4" x14ac:dyDescent="0.2">
      <c r="B2980"/>
      <c r="C2980"/>
      <c r="D2980" s="10"/>
    </row>
    <row r="2981" spans="2:4" x14ac:dyDescent="0.2">
      <c r="B2981"/>
      <c r="C2981"/>
      <c r="D2981" s="10"/>
    </row>
    <row r="2982" spans="2:4" x14ac:dyDescent="0.2">
      <c r="B2982"/>
      <c r="C2982"/>
      <c r="D2982" s="10"/>
    </row>
    <row r="2983" spans="2:4" x14ac:dyDescent="0.2">
      <c r="B2983"/>
      <c r="C2983"/>
      <c r="D2983" s="10"/>
    </row>
    <row r="2984" spans="2:4" x14ac:dyDescent="0.2">
      <c r="B2984"/>
      <c r="C2984"/>
      <c r="D2984" s="10"/>
    </row>
    <row r="2985" spans="2:4" x14ac:dyDescent="0.2">
      <c r="B2985"/>
      <c r="C2985"/>
      <c r="D2985" s="10"/>
    </row>
    <row r="2986" spans="2:4" x14ac:dyDescent="0.2">
      <c r="B2986"/>
      <c r="C2986"/>
      <c r="D2986" s="10"/>
    </row>
    <row r="2987" spans="2:4" x14ac:dyDescent="0.2">
      <c r="B2987"/>
      <c r="C2987"/>
      <c r="D2987" s="10"/>
    </row>
    <row r="2988" spans="2:4" x14ac:dyDescent="0.2">
      <c r="B2988"/>
      <c r="C2988"/>
      <c r="D2988" s="10"/>
    </row>
    <row r="2989" spans="2:4" x14ac:dyDescent="0.2">
      <c r="B2989"/>
      <c r="C2989"/>
      <c r="D2989" s="10"/>
    </row>
    <row r="2990" spans="2:4" x14ac:dyDescent="0.2">
      <c r="B2990"/>
      <c r="C2990"/>
      <c r="D2990" s="10"/>
    </row>
    <row r="2991" spans="2:4" x14ac:dyDescent="0.2">
      <c r="B2991"/>
      <c r="C2991"/>
      <c r="D2991" s="10"/>
    </row>
    <row r="2992" spans="2:4" x14ac:dyDescent="0.2">
      <c r="B2992"/>
      <c r="C2992"/>
      <c r="D2992" s="10"/>
    </row>
    <row r="2993" spans="2:4" x14ac:dyDescent="0.2">
      <c r="B2993"/>
      <c r="C2993"/>
      <c r="D2993" s="10"/>
    </row>
    <row r="2994" spans="2:4" x14ac:dyDescent="0.2">
      <c r="B2994"/>
      <c r="C2994"/>
      <c r="D2994" s="10"/>
    </row>
    <row r="2995" spans="2:4" x14ac:dyDescent="0.2">
      <c r="B2995"/>
      <c r="C2995"/>
      <c r="D2995" s="10"/>
    </row>
    <row r="2996" spans="2:4" x14ac:dyDescent="0.2">
      <c r="B2996"/>
      <c r="C2996"/>
      <c r="D2996" s="10"/>
    </row>
    <row r="2997" spans="2:4" x14ac:dyDescent="0.2">
      <c r="B2997"/>
      <c r="C2997"/>
      <c r="D2997" s="10"/>
    </row>
    <row r="2998" spans="2:4" x14ac:dyDescent="0.2">
      <c r="B2998"/>
      <c r="C2998"/>
      <c r="D2998" s="10"/>
    </row>
    <row r="2999" spans="2:4" x14ac:dyDescent="0.2">
      <c r="B2999"/>
      <c r="C2999"/>
      <c r="D2999" s="10"/>
    </row>
    <row r="3000" spans="2:4" x14ac:dyDescent="0.2">
      <c r="B3000"/>
      <c r="C3000"/>
      <c r="D3000" s="10"/>
    </row>
    <row r="3001" spans="2:4" x14ac:dyDescent="0.2">
      <c r="B3001"/>
      <c r="C3001"/>
      <c r="D3001" s="10"/>
    </row>
    <row r="3002" spans="2:4" x14ac:dyDescent="0.2">
      <c r="B3002"/>
      <c r="C3002"/>
      <c r="D3002" s="10"/>
    </row>
    <row r="3003" spans="2:4" x14ac:dyDescent="0.2">
      <c r="B3003"/>
      <c r="C3003"/>
      <c r="D3003" s="10"/>
    </row>
    <row r="3004" spans="2:4" x14ac:dyDescent="0.2">
      <c r="B3004"/>
      <c r="C3004"/>
      <c r="D3004" s="10"/>
    </row>
    <row r="3005" spans="2:4" x14ac:dyDescent="0.2">
      <c r="B3005"/>
      <c r="C3005"/>
      <c r="D3005" s="10"/>
    </row>
    <row r="3006" spans="2:4" x14ac:dyDescent="0.2">
      <c r="B3006"/>
      <c r="C3006"/>
      <c r="D3006" s="10"/>
    </row>
    <row r="3007" spans="2:4" x14ac:dyDescent="0.2">
      <c r="B3007"/>
      <c r="C3007"/>
      <c r="D3007" s="10"/>
    </row>
    <row r="3008" spans="2:4" x14ac:dyDescent="0.2">
      <c r="B3008"/>
      <c r="C3008"/>
      <c r="D3008" s="10"/>
    </row>
    <row r="3009" spans="2:4" x14ac:dyDescent="0.2">
      <c r="B3009"/>
      <c r="C3009"/>
      <c r="D3009" s="10"/>
    </row>
    <row r="3010" spans="2:4" x14ac:dyDescent="0.2">
      <c r="B3010"/>
      <c r="C3010"/>
      <c r="D3010" s="10"/>
    </row>
    <row r="3011" spans="2:4" x14ac:dyDescent="0.2">
      <c r="B3011"/>
      <c r="C3011"/>
      <c r="D3011" s="10"/>
    </row>
    <row r="3012" spans="2:4" x14ac:dyDescent="0.2">
      <c r="B3012"/>
      <c r="C3012"/>
      <c r="D3012" s="10"/>
    </row>
    <row r="3013" spans="2:4" x14ac:dyDescent="0.2">
      <c r="B3013"/>
      <c r="C3013"/>
      <c r="D3013" s="10"/>
    </row>
    <row r="3014" spans="2:4" x14ac:dyDescent="0.2">
      <c r="B3014"/>
      <c r="C3014"/>
      <c r="D3014" s="10"/>
    </row>
    <row r="3015" spans="2:4" x14ac:dyDescent="0.2">
      <c r="B3015"/>
      <c r="C3015"/>
      <c r="D3015" s="10"/>
    </row>
    <row r="3016" spans="2:4" x14ac:dyDescent="0.2">
      <c r="B3016"/>
      <c r="C3016"/>
      <c r="D3016" s="10"/>
    </row>
    <row r="3017" spans="2:4" x14ac:dyDescent="0.2">
      <c r="B3017"/>
      <c r="C3017"/>
      <c r="D3017" s="10"/>
    </row>
    <row r="3018" spans="2:4" x14ac:dyDescent="0.2">
      <c r="B3018"/>
      <c r="C3018"/>
      <c r="D3018" s="10"/>
    </row>
    <row r="3019" spans="2:4" x14ac:dyDescent="0.2">
      <c r="B3019"/>
      <c r="C3019"/>
      <c r="D3019" s="10"/>
    </row>
    <row r="3020" spans="2:4" x14ac:dyDescent="0.2">
      <c r="B3020"/>
      <c r="C3020"/>
      <c r="D3020" s="10"/>
    </row>
    <row r="3021" spans="2:4" x14ac:dyDescent="0.2">
      <c r="B3021"/>
      <c r="C3021"/>
      <c r="D3021" s="10"/>
    </row>
    <row r="3022" spans="2:4" x14ac:dyDescent="0.2">
      <c r="B3022"/>
      <c r="C3022"/>
      <c r="D3022" s="10"/>
    </row>
    <row r="3023" spans="2:4" x14ac:dyDescent="0.2">
      <c r="B3023"/>
      <c r="C3023"/>
      <c r="D3023" s="10"/>
    </row>
    <row r="3024" spans="2:4" x14ac:dyDescent="0.2">
      <c r="B3024"/>
      <c r="C3024"/>
      <c r="D3024" s="10"/>
    </row>
    <row r="3025" spans="2:4" x14ac:dyDescent="0.2">
      <c r="B3025"/>
      <c r="C3025"/>
      <c r="D3025" s="10"/>
    </row>
    <row r="3026" spans="2:4" x14ac:dyDescent="0.2">
      <c r="B3026"/>
      <c r="C3026"/>
      <c r="D3026" s="10"/>
    </row>
    <row r="3027" spans="2:4" x14ac:dyDescent="0.2">
      <c r="B3027"/>
      <c r="C3027"/>
      <c r="D3027" s="10"/>
    </row>
    <row r="3028" spans="2:4" x14ac:dyDescent="0.2">
      <c r="B3028"/>
      <c r="C3028"/>
      <c r="D3028" s="10"/>
    </row>
    <row r="3029" spans="2:4" x14ac:dyDescent="0.2">
      <c r="B3029"/>
      <c r="C3029"/>
      <c r="D3029" s="10"/>
    </row>
    <row r="3030" spans="2:4" x14ac:dyDescent="0.2">
      <c r="B3030"/>
      <c r="C3030"/>
      <c r="D3030" s="10"/>
    </row>
    <row r="3031" spans="2:4" x14ac:dyDescent="0.2">
      <c r="B3031"/>
      <c r="C3031"/>
      <c r="D3031" s="10"/>
    </row>
    <row r="3032" spans="2:4" x14ac:dyDescent="0.2">
      <c r="B3032"/>
      <c r="C3032"/>
      <c r="D3032" s="10"/>
    </row>
    <row r="3033" spans="2:4" x14ac:dyDescent="0.2">
      <c r="B3033"/>
      <c r="C3033"/>
      <c r="D3033" s="10"/>
    </row>
    <row r="3034" spans="2:4" x14ac:dyDescent="0.2">
      <c r="B3034"/>
      <c r="C3034"/>
      <c r="D3034" s="10"/>
    </row>
    <row r="3035" spans="2:4" x14ac:dyDescent="0.2">
      <c r="B3035"/>
      <c r="C3035"/>
      <c r="D3035" s="10"/>
    </row>
    <row r="3036" spans="2:4" x14ac:dyDescent="0.2">
      <c r="B3036"/>
      <c r="C3036"/>
      <c r="D3036" s="10"/>
    </row>
    <row r="3037" spans="2:4" x14ac:dyDescent="0.2">
      <c r="B3037"/>
      <c r="C3037"/>
      <c r="D3037" s="10"/>
    </row>
    <row r="3038" spans="2:4" x14ac:dyDescent="0.2">
      <c r="B3038"/>
      <c r="C3038"/>
      <c r="D3038" s="10"/>
    </row>
    <row r="3039" spans="2:4" x14ac:dyDescent="0.2">
      <c r="B3039"/>
      <c r="C3039"/>
      <c r="D3039" s="10"/>
    </row>
    <row r="3040" spans="2:4" x14ac:dyDescent="0.2">
      <c r="B3040"/>
      <c r="C3040"/>
      <c r="D3040" s="10"/>
    </row>
    <row r="3041" spans="2:4" x14ac:dyDescent="0.2">
      <c r="B3041"/>
      <c r="C3041"/>
      <c r="D3041" s="10"/>
    </row>
    <row r="3042" spans="2:4" x14ac:dyDescent="0.2">
      <c r="B3042"/>
      <c r="C3042"/>
      <c r="D3042" s="10"/>
    </row>
    <row r="3043" spans="2:4" x14ac:dyDescent="0.2">
      <c r="B3043"/>
      <c r="C3043"/>
      <c r="D3043" s="10"/>
    </row>
    <row r="3044" spans="2:4" x14ac:dyDescent="0.2">
      <c r="B3044"/>
      <c r="C3044"/>
      <c r="D3044" s="10"/>
    </row>
    <row r="3045" spans="2:4" x14ac:dyDescent="0.2">
      <c r="B3045"/>
      <c r="C3045"/>
      <c r="D3045" s="10"/>
    </row>
    <row r="3046" spans="2:4" x14ac:dyDescent="0.2">
      <c r="B3046"/>
      <c r="C3046"/>
      <c r="D3046" s="10"/>
    </row>
    <row r="3047" spans="2:4" x14ac:dyDescent="0.2">
      <c r="B3047"/>
      <c r="C3047"/>
      <c r="D3047" s="10"/>
    </row>
    <row r="3048" spans="2:4" x14ac:dyDescent="0.2">
      <c r="B3048"/>
      <c r="C3048"/>
      <c r="D3048" s="10"/>
    </row>
    <row r="3049" spans="2:4" x14ac:dyDescent="0.2">
      <c r="B3049"/>
      <c r="C3049"/>
      <c r="D3049" s="10"/>
    </row>
    <row r="3050" spans="2:4" x14ac:dyDescent="0.2">
      <c r="B3050"/>
      <c r="C3050"/>
      <c r="D3050" s="10"/>
    </row>
    <row r="3051" spans="2:4" x14ac:dyDescent="0.2">
      <c r="B3051"/>
      <c r="C3051"/>
      <c r="D3051" s="10"/>
    </row>
    <row r="3052" spans="2:4" x14ac:dyDescent="0.2">
      <c r="B3052"/>
      <c r="C3052"/>
      <c r="D3052" s="10"/>
    </row>
    <row r="3053" spans="2:4" x14ac:dyDescent="0.2">
      <c r="B3053"/>
      <c r="C3053"/>
      <c r="D3053" s="10"/>
    </row>
    <row r="3054" spans="2:4" x14ac:dyDescent="0.2">
      <c r="B3054"/>
      <c r="C3054"/>
      <c r="D3054" s="10"/>
    </row>
    <row r="3055" spans="2:4" x14ac:dyDescent="0.2">
      <c r="B3055"/>
      <c r="C3055"/>
      <c r="D3055" s="10"/>
    </row>
    <row r="3056" spans="2:4" x14ac:dyDescent="0.2">
      <c r="B3056"/>
      <c r="C3056"/>
      <c r="D3056" s="10"/>
    </row>
    <row r="3057" spans="2:4" x14ac:dyDescent="0.2">
      <c r="B3057"/>
      <c r="C3057"/>
      <c r="D3057" s="10"/>
    </row>
    <row r="3058" spans="2:4" x14ac:dyDescent="0.2">
      <c r="B3058"/>
      <c r="C3058"/>
      <c r="D3058" s="10"/>
    </row>
    <row r="3059" spans="2:4" x14ac:dyDescent="0.2">
      <c r="B3059"/>
      <c r="C3059"/>
      <c r="D3059" s="10"/>
    </row>
    <row r="3060" spans="2:4" x14ac:dyDescent="0.2">
      <c r="B3060"/>
      <c r="C3060"/>
      <c r="D3060" s="10"/>
    </row>
    <row r="3061" spans="2:4" x14ac:dyDescent="0.2">
      <c r="B3061"/>
      <c r="C3061"/>
      <c r="D3061" s="10"/>
    </row>
    <row r="3062" spans="2:4" x14ac:dyDescent="0.2">
      <c r="B3062"/>
      <c r="C3062"/>
      <c r="D3062" s="10"/>
    </row>
    <row r="3063" spans="2:4" x14ac:dyDescent="0.2">
      <c r="B3063"/>
      <c r="C3063"/>
      <c r="D3063" s="10"/>
    </row>
    <row r="3064" spans="2:4" x14ac:dyDescent="0.2">
      <c r="B3064"/>
      <c r="C3064"/>
      <c r="D3064" s="10"/>
    </row>
    <row r="3065" spans="2:4" x14ac:dyDescent="0.2">
      <c r="B3065"/>
      <c r="C3065"/>
      <c r="D3065" s="10"/>
    </row>
    <row r="3066" spans="2:4" x14ac:dyDescent="0.2">
      <c r="B3066"/>
      <c r="C3066"/>
      <c r="D3066" s="10"/>
    </row>
    <row r="3067" spans="2:4" x14ac:dyDescent="0.2">
      <c r="B3067"/>
      <c r="C3067"/>
      <c r="D3067" s="10"/>
    </row>
    <row r="3068" spans="2:4" x14ac:dyDescent="0.2">
      <c r="B3068"/>
      <c r="C3068"/>
      <c r="D3068" s="10"/>
    </row>
    <row r="3069" spans="2:4" x14ac:dyDescent="0.2">
      <c r="B3069"/>
      <c r="C3069"/>
      <c r="D3069" s="10"/>
    </row>
    <row r="3070" spans="2:4" x14ac:dyDescent="0.2">
      <c r="B3070"/>
      <c r="C3070"/>
      <c r="D3070" s="10"/>
    </row>
    <row r="3071" spans="2:4" x14ac:dyDescent="0.2">
      <c r="B3071"/>
      <c r="C3071"/>
      <c r="D3071" s="10"/>
    </row>
    <row r="3072" spans="2:4" x14ac:dyDescent="0.2">
      <c r="B3072"/>
      <c r="C3072"/>
      <c r="D3072" s="10"/>
    </row>
    <row r="3073" spans="2:4" x14ac:dyDescent="0.2">
      <c r="B3073"/>
      <c r="C3073"/>
      <c r="D3073" s="10"/>
    </row>
    <row r="3074" spans="2:4" x14ac:dyDescent="0.2">
      <c r="B3074"/>
      <c r="C3074"/>
      <c r="D3074" s="10"/>
    </row>
    <row r="3075" spans="2:4" x14ac:dyDescent="0.2">
      <c r="B3075"/>
      <c r="C3075"/>
      <c r="D3075" s="10"/>
    </row>
    <row r="3076" spans="2:4" x14ac:dyDescent="0.2">
      <c r="B3076"/>
      <c r="C3076"/>
      <c r="D3076" s="10"/>
    </row>
    <row r="3077" spans="2:4" x14ac:dyDescent="0.2">
      <c r="B3077"/>
      <c r="C3077"/>
      <c r="D3077" s="10"/>
    </row>
    <row r="3078" spans="2:4" x14ac:dyDescent="0.2">
      <c r="B3078"/>
      <c r="C3078"/>
      <c r="D3078" s="10"/>
    </row>
    <row r="3079" spans="2:4" x14ac:dyDescent="0.2">
      <c r="B3079"/>
      <c r="C3079"/>
      <c r="D3079" s="10"/>
    </row>
    <row r="3080" spans="2:4" x14ac:dyDescent="0.2">
      <c r="B3080"/>
      <c r="C3080"/>
      <c r="D3080" s="10"/>
    </row>
    <row r="3081" spans="2:4" x14ac:dyDescent="0.2">
      <c r="B3081"/>
      <c r="C3081"/>
      <c r="D3081" s="10"/>
    </row>
    <row r="3082" spans="2:4" x14ac:dyDescent="0.2">
      <c r="B3082"/>
      <c r="C3082"/>
      <c r="D3082" s="10"/>
    </row>
    <row r="3083" spans="2:4" x14ac:dyDescent="0.2">
      <c r="B3083"/>
      <c r="C3083"/>
      <c r="D3083" s="10"/>
    </row>
    <row r="3084" spans="2:4" x14ac:dyDescent="0.2">
      <c r="B3084"/>
      <c r="C3084"/>
      <c r="D3084" s="10"/>
    </row>
    <row r="3085" spans="2:4" x14ac:dyDescent="0.2">
      <c r="B3085"/>
      <c r="C3085"/>
      <c r="D3085" s="10"/>
    </row>
    <row r="3086" spans="2:4" x14ac:dyDescent="0.2">
      <c r="B3086"/>
      <c r="C3086"/>
      <c r="D3086" s="10"/>
    </row>
    <row r="3087" spans="2:4" x14ac:dyDescent="0.2">
      <c r="B3087"/>
      <c r="C3087"/>
      <c r="D3087" s="10"/>
    </row>
    <row r="3088" spans="2:4" x14ac:dyDescent="0.2">
      <c r="B3088"/>
      <c r="C3088"/>
      <c r="D3088" s="10"/>
    </row>
    <row r="3089" spans="2:4" x14ac:dyDescent="0.2">
      <c r="B3089"/>
      <c r="C3089"/>
      <c r="D3089" s="10"/>
    </row>
    <row r="3090" spans="2:4" x14ac:dyDescent="0.2">
      <c r="B3090"/>
      <c r="C3090"/>
      <c r="D3090" s="10"/>
    </row>
    <row r="3091" spans="2:4" x14ac:dyDescent="0.2">
      <c r="B3091"/>
      <c r="C3091"/>
      <c r="D3091" s="10"/>
    </row>
    <row r="3092" spans="2:4" x14ac:dyDescent="0.2">
      <c r="B3092"/>
      <c r="C3092"/>
      <c r="D3092" s="10"/>
    </row>
    <row r="3093" spans="2:4" x14ac:dyDescent="0.2">
      <c r="B3093"/>
      <c r="C3093"/>
      <c r="D3093" s="10"/>
    </row>
    <row r="3094" spans="2:4" x14ac:dyDescent="0.2">
      <c r="B3094"/>
      <c r="C3094"/>
      <c r="D3094" s="10"/>
    </row>
    <row r="3095" spans="2:4" x14ac:dyDescent="0.2">
      <c r="B3095"/>
      <c r="C3095"/>
      <c r="D3095" s="10"/>
    </row>
    <row r="3096" spans="2:4" x14ac:dyDescent="0.2">
      <c r="B3096"/>
      <c r="C3096"/>
      <c r="D3096" s="10"/>
    </row>
    <row r="3097" spans="2:4" x14ac:dyDescent="0.2">
      <c r="B3097"/>
      <c r="C3097"/>
      <c r="D3097" s="10"/>
    </row>
    <row r="3098" spans="2:4" x14ac:dyDescent="0.2">
      <c r="B3098"/>
      <c r="C3098"/>
      <c r="D3098" s="10"/>
    </row>
    <row r="3099" spans="2:4" x14ac:dyDescent="0.2">
      <c r="B3099"/>
      <c r="C3099"/>
      <c r="D3099" s="10"/>
    </row>
    <row r="3100" spans="2:4" x14ac:dyDescent="0.2">
      <c r="B3100"/>
      <c r="C3100"/>
      <c r="D3100" s="10"/>
    </row>
    <row r="3101" spans="2:4" x14ac:dyDescent="0.2">
      <c r="B3101"/>
      <c r="C3101"/>
      <c r="D3101" s="10"/>
    </row>
    <row r="3102" spans="2:4" x14ac:dyDescent="0.2">
      <c r="B3102"/>
      <c r="C3102"/>
      <c r="D3102" s="10"/>
    </row>
    <row r="3103" spans="2:4" x14ac:dyDescent="0.2">
      <c r="B3103"/>
      <c r="C3103"/>
      <c r="D3103" s="10"/>
    </row>
    <row r="3104" spans="2:4" x14ac:dyDescent="0.2">
      <c r="B3104"/>
      <c r="C3104"/>
      <c r="D3104" s="10"/>
    </row>
    <row r="3105" spans="2:4" x14ac:dyDescent="0.2">
      <c r="B3105"/>
      <c r="C3105"/>
      <c r="D3105" s="10"/>
    </row>
    <row r="3106" spans="2:4" x14ac:dyDescent="0.2">
      <c r="B3106"/>
      <c r="C3106"/>
      <c r="D3106" s="10"/>
    </row>
    <row r="3107" spans="2:4" x14ac:dyDescent="0.2">
      <c r="B3107"/>
      <c r="C3107"/>
      <c r="D3107" s="10"/>
    </row>
    <row r="3108" spans="2:4" x14ac:dyDescent="0.2">
      <c r="B3108"/>
      <c r="C3108"/>
      <c r="D3108" s="10"/>
    </row>
    <row r="3109" spans="2:4" x14ac:dyDescent="0.2">
      <c r="B3109"/>
      <c r="C3109"/>
      <c r="D3109" s="10"/>
    </row>
    <row r="3110" spans="2:4" x14ac:dyDescent="0.2">
      <c r="B3110"/>
      <c r="C3110"/>
      <c r="D3110" s="10"/>
    </row>
    <row r="3111" spans="2:4" x14ac:dyDescent="0.2">
      <c r="B3111"/>
      <c r="C3111"/>
      <c r="D3111" s="10"/>
    </row>
    <row r="3112" spans="2:4" x14ac:dyDescent="0.2">
      <c r="B3112"/>
      <c r="C3112"/>
      <c r="D3112" s="10"/>
    </row>
    <row r="3113" spans="2:4" x14ac:dyDescent="0.2">
      <c r="B3113"/>
      <c r="C3113"/>
      <c r="D3113" s="10"/>
    </row>
    <row r="3114" spans="2:4" x14ac:dyDescent="0.2">
      <c r="B3114"/>
      <c r="C3114"/>
      <c r="D3114" s="10"/>
    </row>
    <row r="3115" spans="2:4" x14ac:dyDescent="0.2">
      <c r="B3115"/>
      <c r="C3115"/>
      <c r="D3115" s="10"/>
    </row>
    <row r="3116" spans="2:4" x14ac:dyDescent="0.2">
      <c r="B3116"/>
      <c r="C3116"/>
      <c r="D3116" s="10"/>
    </row>
    <row r="3117" spans="2:4" x14ac:dyDescent="0.2">
      <c r="B3117"/>
      <c r="C3117"/>
      <c r="D3117" s="10"/>
    </row>
    <row r="3118" spans="2:4" x14ac:dyDescent="0.2">
      <c r="B3118"/>
      <c r="C3118"/>
      <c r="D3118" s="10"/>
    </row>
    <row r="3119" spans="2:4" x14ac:dyDescent="0.2">
      <c r="B3119"/>
      <c r="C3119"/>
      <c r="D3119" s="10"/>
    </row>
    <row r="3120" spans="2:4" x14ac:dyDescent="0.2">
      <c r="B3120"/>
      <c r="C3120"/>
      <c r="D3120" s="10"/>
    </row>
    <row r="3121" spans="2:4" x14ac:dyDescent="0.2">
      <c r="B3121"/>
      <c r="C3121"/>
      <c r="D3121" s="10"/>
    </row>
    <row r="3122" spans="2:4" x14ac:dyDescent="0.2">
      <c r="B3122"/>
      <c r="C3122"/>
      <c r="D3122" s="10"/>
    </row>
    <row r="3123" spans="2:4" x14ac:dyDescent="0.2">
      <c r="B3123"/>
      <c r="C3123"/>
      <c r="D3123" s="10"/>
    </row>
    <row r="3124" spans="2:4" x14ac:dyDescent="0.2">
      <c r="B3124"/>
      <c r="C3124"/>
      <c r="D3124" s="10"/>
    </row>
    <row r="3125" spans="2:4" x14ac:dyDescent="0.2">
      <c r="B3125"/>
      <c r="C3125"/>
      <c r="D3125" s="10"/>
    </row>
    <row r="3126" spans="2:4" x14ac:dyDescent="0.2">
      <c r="B3126"/>
      <c r="C3126"/>
      <c r="D3126" s="10"/>
    </row>
    <row r="3127" spans="2:4" x14ac:dyDescent="0.2">
      <c r="B3127"/>
      <c r="C3127"/>
      <c r="D3127" s="10"/>
    </row>
    <row r="3128" spans="2:4" x14ac:dyDescent="0.2">
      <c r="B3128"/>
      <c r="C3128"/>
      <c r="D3128" s="10"/>
    </row>
    <row r="3129" spans="2:4" x14ac:dyDescent="0.2">
      <c r="B3129"/>
      <c r="C3129"/>
      <c r="D3129" s="10"/>
    </row>
    <row r="3130" spans="2:4" x14ac:dyDescent="0.2">
      <c r="B3130"/>
      <c r="C3130"/>
      <c r="D3130" s="10"/>
    </row>
    <row r="3131" spans="2:4" x14ac:dyDescent="0.2">
      <c r="B3131"/>
      <c r="C3131"/>
      <c r="D3131" s="10"/>
    </row>
    <row r="3132" spans="2:4" x14ac:dyDescent="0.2">
      <c r="B3132"/>
      <c r="C3132"/>
      <c r="D3132" s="10"/>
    </row>
    <row r="3133" spans="2:4" x14ac:dyDescent="0.2">
      <c r="B3133"/>
      <c r="C3133"/>
      <c r="D3133" s="10"/>
    </row>
    <row r="3134" spans="2:4" x14ac:dyDescent="0.2">
      <c r="B3134"/>
      <c r="C3134"/>
      <c r="D3134" s="10"/>
    </row>
    <row r="3135" spans="2:4" x14ac:dyDescent="0.2">
      <c r="B3135"/>
      <c r="C3135"/>
      <c r="D3135" s="10"/>
    </row>
    <row r="3136" spans="2:4" x14ac:dyDescent="0.2">
      <c r="B3136"/>
      <c r="C3136"/>
      <c r="D3136" s="10"/>
    </row>
    <row r="3137" spans="2:4" x14ac:dyDescent="0.2">
      <c r="B3137"/>
      <c r="C3137"/>
      <c r="D3137" s="10"/>
    </row>
    <row r="3138" spans="2:4" x14ac:dyDescent="0.2">
      <c r="B3138"/>
      <c r="C3138"/>
      <c r="D3138" s="10"/>
    </row>
    <row r="3139" spans="2:4" x14ac:dyDescent="0.2">
      <c r="B3139"/>
      <c r="C3139"/>
      <c r="D3139" s="10"/>
    </row>
    <row r="3140" spans="2:4" x14ac:dyDescent="0.2">
      <c r="B3140"/>
      <c r="C3140"/>
      <c r="D3140" s="10"/>
    </row>
    <row r="3141" spans="2:4" x14ac:dyDescent="0.2">
      <c r="B3141"/>
      <c r="C3141"/>
      <c r="D3141" s="10"/>
    </row>
    <row r="3142" spans="2:4" x14ac:dyDescent="0.2">
      <c r="B3142"/>
      <c r="C3142"/>
      <c r="D3142" s="10"/>
    </row>
    <row r="3143" spans="2:4" x14ac:dyDescent="0.2">
      <c r="B3143"/>
      <c r="C3143"/>
      <c r="D3143" s="10"/>
    </row>
    <row r="3144" spans="2:4" x14ac:dyDescent="0.2">
      <c r="B3144"/>
      <c r="C3144"/>
      <c r="D3144" s="10"/>
    </row>
    <row r="3145" spans="2:4" x14ac:dyDescent="0.2">
      <c r="B3145"/>
      <c r="C3145"/>
      <c r="D3145" s="10"/>
    </row>
    <row r="3146" spans="2:4" x14ac:dyDescent="0.2">
      <c r="B3146"/>
      <c r="C3146"/>
      <c r="D3146" s="10"/>
    </row>
    <row r="3147" spans="2:4" x14ac:dyDescent="0.2">
      <c r="B3147"/>
      <c r="C3147"/>
      <c r="D3147" s="10"/>
    </row>
    <row r="3148" spans="2:4" x14ac:dyDescent="0.2">
      <c r="B3148"/>
      <c r="C3148"/>
      <c r="D3148" s="10"/>
    </row>
    <row r="3149" spans="2:4" x14ac:dyDescent="0.2">
      <c r="B3149"/>
      <c r="C3149"/>
      <c r="D3149" s="10"/>
    </row>
    <row r="3150" spans="2:4" x14ac:dyDescent="0.2">
      <c r="B3150"/>
      <c r="C3150"/>
      <c r="D3150" s="10"/>
    </row>
    <row r="3151" spans="2:4" x14ac:dyDescent="0.2">
      <c r="B3151"/>
      <c r="C3151"/>
      <c r="D3151" s="10"/>
    </row>
    <row r="3152" spans="2:4" x14ac:dyDescent="0.2">
      <c r="B3152"/>
      <c r="C3152"/>
      <c r="D3152" s="10"/>
    </row>
    <row r="3153" spans="2:4" x14ac:dyDescent="0.2">
      <c r="B3153"/>
      <c r="C3153"/>
      <c r="D3153" s="10"/>
    </row>
    <row r="3154" spans="2:4" x14ac:dyDescent="0.2">
      <c r="B3154"/>
      <c r="C3154"/>
      <c r="D3154" s="10"/>
    </row>
    <row r="3155" spans="2:4" x14ac:dyDescent="0.2">
      <c r="B3155"/>
      <c r="C3155"/>
      <c r="D3155" s="10"/>
    </row>
    <row r="3156" spans="2:4" x14ac:dyDescent="0.2">
      <c r="B3156"/>
      <c r="C3156"/>
      <c r="D3156" s="10"/>
    </row>
    <row r="3157" spans="2:4" x14ac:dyDescent="0.2">
      <c r="B3157"/>
      <c r="C3157"/>
      <c r="D3157" s="10"/>
    </row>
    <row r="3158" spans="2:4" x14ac:dyDescent="0.2">
      <c r="B3158"/>
      <c r="C3158"/>
      <c r="D3158" s="10"/>
    </row>
    <row r="3159" spans="2:4" x14ac:dyDescent="0.2">
      <c r="B3159"/>
      <c r="C3159"/>
      <c r="D3159" s="10"/>
    </row>
    <row r="3160" spans="2:4" x14ac:dyDescent="0.2">
      <c r="B3160"/>
      <c r="C3160"/>
      <c r="D3160" s="10"/>
    </row>
    <row r="3161" spans="2:4" x14ac:dyDescent="0.2">
      <c r="B3161"/>
      <c r="C3161"/>
      <c r="D3161" s="10"/>
    </row>
    <row r="3162" spans="2:4" x14ac:dyDescent="0.2">
      <c r="B3162"/>
      <c r="C3162"/>
      <c r="D3162" s="10"/>
    </row>
    <row r="3163" spans="2:4" x14ac:dyDescent="0.2">
      <c r="B3163"/>
      <c r="C3163"/>
      <c r="D3163" s="10"/>
    </row>
    <row r="3164" spans="2:4" x14ac:dyDescent="0.2">
      <c r="B3164"/>
      <c r="C3164"/>
      <c r="D3164" s="10"/>
    </row>
    <row r="3165" spans="2:4" x14ac:dyDescent="0.2">
      <c r="B3165"/>
      <c r="C3165"/>
      <c r="D3165" s="10"/>
    </row>
    <row r="3166" spans="2:4" x14ac:dyDescent="0.2">
      <c r="B3166"/>
      <c r="C3166"/>
      <c r="D3166" s="10"/>
    </row>
    <row r="3167" spans="2:4" x14ac:dyDescent="0.2">
      <c r="B3167"/>
      <c r="C3167"/>
      <c r="D3167" s="10"/>
    </row>
    <row r="3168" spans="2:4" x14ac:dyDescent="0.2">
      <c r="B3168"/>
      <c r="C3168"/>
      <c r="D3168" s="10"/>
    </row>
    <row r="3169" spans="2:4" x14ac:dyDescent="0.2">
      <c r="B3169"/>
      <c r="C3169"/>
      <c r="D3169" s="10"/>
    </row>
    <row r="3170" spans="2:4" x14ac:dyDescent="0.2">
      <c r="B3170"/>
      <c r="C3170"/>
      <c r="D3170" s="10"/>
    </row>
    <row r="3171" spans="2:4" x14ac:dyDescent="0.2">
      <c r="B3171"/>
      <c r="C3171"/>
      <c r="D3171" s="10"/>
    </row>
    <row r="3172" spans="2:4" x14ac:dyDescent="0.2">
      <c r="B3172"/>
      <c r="C3172"/>
      <c r="D3172" s="10"/>
    </row>
    <row r="3173" spans="2:4" x14ac:dyDescent="0.2">
      <c r="B3173"/>
      <c r="C3173"/>
      <c r="D3173" s="10"/>
    </row>
    <row r="3174" spans="2:4" x14ac:dyDescent="0.2">
      <c r="B3174"/>
      <c r="C3174"/>
      <c r="D3174" s="10"/>
    </row>
    <row r="3175" spans="2:4" x14ac:dyDescent="0.2">
      <c r="B3175"/>
      <c r="C3175"/>
      <c r="D3175" s="10"/>
    </row>
    <row r="3176" spans="2:4" x14ac:dyDescent="0.2">
      <c r="B3176"/>
      <c r="C3176"/>
      <c r="D3176" s="10"/>
    </row>
    <row r="3177" spans="2:4" x14ac:dyDescent="0.2">
      <c r="B3177"/>
      <c r="C3177"/>
      <c r="D3177" s="10"/>
    </row>
    <row r="3178" spans="2:4" x14ac:dyDescent="0.2">
      <c r="B3178"/>
      <c r="C3178"/>
      <c r="D3178" s="10"/>
    </row>
    <row r="3179" spans="2:4" x14ac:dyDescent="0.2">
      <c r="B3179"/>
      <c r="C3179"/>
      <c r="D3179" s="10"/>
    </row>
    <row r="3180" spans="2:4" x14ac:dyDescent="0.2">
      <c r="B3180"/>
      <c r="C3180"/>
      <c r="D3180" s="10"/>
    </row>
    <row r="3181" spans="2:4" x14ac:dyDescent="0.2">
      <c r="B3181"/>
      <c r="C3181"/>
      <c r="D3181" s="10"/>
    </row>
    <row r="3182" spans="2:4" x14ac:dyDescent="0.2">
      <c r="B3182"/>
      <c r="C3182"/>
      <c r="D3182" s="10"/>
    </row>
    <row r="3183" spans="2:4" x14ac:dyDescent="0.2">
      <c r="B3183"/>
      <c r="C3183"/>
      <c r="D3183" s="10"/>
    </row>
    <row r="3184" spans="2:4" x14ac:dyDescent="0.2">
      <c r="B3184"/>
      <c r="C3184"/>
      <c r="D3184" s="10"/>
    </row>
    <row r="3185" spans="2:4" x14ac:dyDescent="0.2">
      <c r="B3185"/>
      <c r="C3185"/>
      <c r="D3185" s="10"/>
    </row>
    <row r="3186" spans="2:4" x14ac:dyDescent="0.2">
      <c r="B3186"/>
      <c r="C3186"/>
      <c r="D3186" s="10"/>
    </row>
    <row r="3187" spans="2:4" x14ac:dyDescent="0.2">
      <c r="B3187"/>
      <c r="C3187"/>
      <c r="D3187" s="10"/>
    </row>
    <row r="3188" spans="2:4" x14ac:dyDescent="0.2">
      <c r="B3188"/>
      <c r="C3188"/>
      <c r="D3188" s="10"/>
    </row>
    <row r="3189" spans="2:4" x14ac:dyDescent="0.2">
      <c r="B3189"/>
      <c r="C3189"/>
      <c r="D3189" s="10"/>
    </row>
    <row r="3190" spans="2:4" x14ac:dyDescent="0.2">
      <c r="B3190"/>
      <c r="C3190"/>
      <c r="D3190" s="10"/>
    </row>
    <row r="3191" spans="2:4" x14ac:dyDescent="0.2">
      <c r="B3191"/>
      <c r="C3191"/>
      <c r="D3191" s="10"/>
    </row>
    <row r="3192" spans="2:4" x14ac:dyDescent="0.2">
      <c r="B3192"/>
      <c r="C3192"/>
      <c r="D3192" s="10"/>
    </row>
    <row r="3193" spans="2:4" x14ac:dyDescent="0.2">
      <c r="B3193"/>
      <c r="C3193"/>
      <c r="D3193" s="10"/>
    </row>
    <row r="3194" spans="2:4" x14ac:dyDescent="0.2">
      <c r="B3194"/>
      <c r="C3194"/>
      <c r="D3194" s="10"/>
    </row>
    <row r="3195" spans="2:4" x14ac:dyDescent="0.2">
      <c r="B3195"/>
      <c r="C3195"/>
      <c r="D3195" s="10"/>
    </row>
    <row r="3196" spans="2:4" x14ac:dyDescent="0.2">
      <c r="B3196"/>
      <c r="C3196"/>
      <c r="D3196" s="10"/>
    </row>
    <row r="3197" spans="2:4" x14ac:dyDescent="0.2">
      <c r="B3197"/>
      <c r="C3197"/>
      <c r="D3197" s="10"/>
    </row>
    <row r="3198" spans="2:4" x14ac:dyDescent="0.2">
      <c r="B3198"/>
      <c r="C3198"/>
      <c r="D3198" s="10"/>
    </row>
    <row r="3199" spans="2:4" x14ac:dyDescent="0.2">
      <c r="B3199"/>
      <c r="C3199"/>
      <c r="D3199" s="10"/>
    </row>
    <row r="3200" spans="2:4" x14ac:dyDescent="0.2">
      <c r="B3200"/>
      <c r="C3200"/>
      <c r="D3200" s="10"/>
    </row>
    <row r="3201" spans="2:4" x14ac:dyDescent="0.2">
      <c r="B3201"/>
      <c r="C3201"/>
      <c r="D3201" s="10"/>
    </row>
    <row r="3202" spans="2:4" x14ac:dyDescent="0.2">
      <c r="B3202"/>
      <c r="C3202"/>
      <c r="D3202" s="10"/>
    </row>
    <row r="3203" spans="2:4" x14ac:dyDescent="0.2">
      <c r="B3203"/>
      <c r="C3203"/>
      <c r="D3203" s="10"/>
    </row>
    <row r="3204" spans="2:4" x14ac:dyDescent="0.2">
      <c r="B3204"/>
      <c r="C3204"/>
      <c r="D3204" s="10"/>
    </row>
    <row r="3205" spans="2:4" x14ac:dyDescent="0.2">
      <c r="B3205"/>
      <c r="C3205"/>
      <c r="D3205" s="10"/>
    </row>
    <row r="3206" spans="2:4" x14ac:dyDescent="0.2">
      <c r="B3206"/>
      <c r="C3206"/>
      <c r="D3206" s="10"/>
    </row>
    <row r="3207" spans="2:4" x14ac:dyDescent="0.2">
      <c r="B3207"/>
      <c r="C3207"/>
      <c r="D3207" s="10"/>
    </row>
    <row r="3208" spans="2:4" x14ac:dyDescent="0.2">
      <c r="B3208"/>
      <c r="C3208"/>
      <c r="D3208" s="10"/>
    </row>
    <row r="3209" spans="2:4" x14ac:dyDescent="0.2">
      <c r="B3209"/>
      <c r="C3209"/>
      <c r="D3209" s="10"/>
    </row>
    <row r="3210" spans="2:4" x14ac:dyDescent="0.2">
      <c r="B3210"/>
      <c r="C3210"/>
      <c r="D3210" s="10"/>
    </row>
    <row r="3211" spans="2:4" x14ac:dyDescent="0.2">
      <c r="B3211"/>
      <c r="C3211"/>
      <c r="D3211" s="10"/>
    </row>
    <row r="3212" spans="2:4" x14ac:dyDescent="0.2">
      <c r="B3212"/>
      <c r="C3212"/>
      <c r="D3212" s="10"/>
    </row>
    <row r="3213" spans="2:4" x14ac:dyDescent="0.2">
      <c r="B3213"/>
      <c r="C3213"/>
      <c r="D3213" s="10"/>
    </row>
    <row r="3214" spans="2:4" x14ac:dyDescent="0.2">
      <c r="B3214"/>
      <c r="C3214"/>
      <c r="D3214" s="10"/>
    </row>
    <row r="3215" spans="2:4" x14ac:dyDescent="0.2">
      <c r="B3215"/>
      <c r="C3215"/>
      <c r="D3215" s="10"/>
    </row>
    <row r="3216" spans="2:4" x14ac:dyDescent="0.2">
      <c r="B3216"/>
      <c r="C3216"/>
      <c r="D3216" s="10"/>
    </row>
    <row r="3217" spans="2:4" x14ac:dyDescent="0.2">
      <c r="B3217"/>
      <c r="C3217"/>
      <c r="D3217" s="10"/>
    </row>
    <row r="3218" spans="2:4" x14ac:dyDescent="0.2">
      <c r="B3218"/>
      <c r="C3218"/>
      <c r="D3218" s="10"/>
    </row>
    <row r="3219" spans="2:4" x14ac:dyDescent="0.2">
      <c r="B3219"/>
      <c r="C3219"/>
      <c r="D3219" s="10"/>
    </row>
    <row r="3220" spans="2:4" x14ac:dyDescent="0.2">
      <c r="B3220"/>
      <c r="C3220"/>
      <c r="D3220" s="10"/>
    </row>
    <row r="3221" spans="2:4" x14ac:dyDescent="0.2">
      <c r="B3221"/>
      <c r="C3221"/>
      <c r="D3221" s="10"/>
    </row>
    <row r="3222" spans="2:4" x14ac:dyDescent="0.2">
      <c r="B3222"/>
      <c r="C3222"/>
      <c r="D3222" s="10"/>
    </row>
    <row r="3223" spans="2:4" x14ac:dyDescent="0.2">
      <c r="B3223"/>
      <c r="C3223"/>
      <c r="D3223" s="10"/>
    </row>
    <row r="3224" spans="2:4" x14ac:dyDescent="0.2">
      <c r="B3224"/>
      <c r="C3224"/>
      <c r="D3224" s="10"/>
    </row>
    <row r="3225" spans="2:4" x14ac:dyDescent="0.2">
      <c r="B3225"/>
      <c r="C3225"/>
      <c r="D3225" s="10"/>
    </row>
    <row r="3226" spans="2:4" x14ac:dyDescent="0.2">
      <c r="B3226"/>
      <c r="C3226"/>
      <c r="D3226" s="10"/>
    </row>
    <row r="3227" spans="2:4" x14ac:dyDescent="0.2">
      <c r="B3227"/>
      <c r="C3227"/>
      <c r="D3227" s="10"/>
    </row>
    <row r="3228" spans="2:4" x14ac:dyDescent="0.2">
      <c r="B3228"/>
      <c r="C3228"/>
      <c r="D3228" s="10"/>
    </row>
    <row r="3229" spans="2:4" x14ac:dyDescent="0.2">
      <c r="B3229"/>
      <c r="C3229"/>
      <c r="D3229" s="10"/>
    </row>
    <row r="3230" spans="2:4" x14ac:dyDescent="0.2">
      <c r="B3230"/>
      <c r="C3230"/>
      <c r="D3230" s="10"/>
    </row>
    <row r="3231" spans="2:4" x14ac:dyDescent="0.2">
      <c r="B3231"/>
      <c r="C3231"/>
      <c r="D3231" s="10"/>
    </row>
    <row r="3232" spans="2:4" x14ac:dyDescent="0.2">
      <c r="B3232"/>
      <c r="C3232"/>
      <c r="D3232" s="10"/>
    </row>
    <row r="3233" spans="2:4" x14ac:dyDescent="0.2">
      <c r="B3233"/>
      <c r="C3233"/>
      <c r="D3233" s="10"/>
    </row>
    <row r="3234" spans="2:4" x14ac:dyDescent="0.2">
      <c r="B3234"/>
      <c r="C3234"/>
      <c r="D3234" s="10"/>
    </row>
    <row r="3235" spans="2:4" x14ac:dyDescent="0.2">
      <c r="B3235"/>
      <c r="C3235"/>
      <c r="D3235" s="10"/>
    </row>
    <row r="3236" spans="2:4" x14ac:dyDescent="0.2">
      <c r="B3236"/>
      <c r="C3236"/>
      <c r="D3236" s="10"/>
    </row>
    <row r="3237" spans="2:4" x14ac:dyDescent="0.2">
      <c r="B3237"/>
      <c r="C3237"/>
      <c r="D3237" s="10"/>
    </row>
    <row r="3238" spans="2:4" x14ac:dyDescent="0.2">
      <c r="B3238"/>
      <c r="C3238"/>
      <c r="D3238" s="10"/>
    </row>
    <row r="3239" spans="2:4" x14ac:dyDescent="0.2">
      <c r="B3239"/>
      <c r="C3239"/>
      <c r="D3239" s="10"/>
    </row>
    <row r="3240" spans="2:4" x14ac:dyDescent="0.2">
      <c r="B3240"/>
      <c r="C3240"/>
      <c r="D3240" s="10"/>
    </row>
    <row r="3241" spans="2:4" x14ac:dyDescent="0.2">
      <c r="B3241"/>
      <c r="C3241"/>
      <c r="D3241" s="10"/>
    </row>
    <row r="3242" spans="2:4" x14ac:dyDescent="0.2">
      <c r="B3242"/>
      <c r="C3242"/>
      <c r="D3242" s="10"/>
    </row>
    <row r="3243" spans="2:4" x14ac:dyDescent="0.2">
      <c r="B3243"/>
      <c r="C3243"/>
      <c r="D3243" s="10"/>
    </row>
    <row r="3244" spans="2:4" x14ac:dyDescent="0.2">
      <c r="B3244"/>
      <c r="C3244"/>
      <c r="D3244" s="10"/>
    </row>
    <row r="3245" spans="2:4" x14ac:dyDescent="0.2">
      <c r="B3245"/>
      <c r="C3245"/>
      <c r="D3245" s="10"/>
    </row>
    <row r="3246" spans="2:4" x14ac:dyDescent="0.2">
      <c r="B3246"/>
      <c r="C3246"/>
      <c r="D3246" s="10"/>
    </row>
    <row r="3247" spans="2:4" x14ac:dyDescent="0.2">
      <c r="B3247"/>
      <c r="C3247"/>
      <c r="D3247" s="10"/>
    </row>
    <row r="3248" spans="2:4" x14ac:dyDescent="0.2">
      <c r="B3248"/>
      <c r="C3248"/>
      <c r="D3248" s="10"/>
    </row>
    <row r="3249" spans="2:4" x14ac:dyDescent="0.2">
      <c r="B3249"/>
      <c r="C3249"/>
      <c r="D3249" s="10"/>
    </row>
    <row r="3250" spans="2:4" x14ac:dyDescent="0.2">
      <c r="B3250"/>
      <c r="C3250"/>
      <c r="D3250" s="10"/>
    </row>
    <row r="3251" spans="2:4" x14ac:dyDescent="0.2">
      <c r="B3251"/>
      <c r="C3251"/>
      <c r="D3251" s="10"/>
    </row>
    <row r="3252" spans="2:4" x14ac:dyDescent="0.2">
      <c r="B3252"/>
      <c r="C3252"/>
      <c r="D3252" s="10"/>
    </row>
    <row r="3253" spans="2:4" x14ac:dyDescent="0.2">
      <c r="B3253"/>
      <c r="C3253"/>
      <c r="D3253" s="10"/>
    </row>
    <row r="3254" spans="2:4" x14ac:dyDescent="0.2">
      <c r="B3254"/>
      <c r="C3254"/>
      <c r="D3254" s="10"/>
    </row>
    <row r="3255" spans="2:4" x14ac:dyDescent="0.2">
      <c r="B3255"/>
      <c r="C3255"/>
      <c r="D3255" s="10"/>
    </row>
    <row r="3256" spans="2:4" x14ac:dyDescent="0.2">
      <c r="B3256"/>
      <c r="C3256"/>
      <c r="D3256" s="10"/>
    </row>
    <row r="3257" spans="2:4" x14ac:dyDescent="0.2">
      <c r="B3257"/>
      <c r="C3257"/>
      <c r="D3257" s="10"/>
    </row>
    <row r="3258" spans="2:4" x14ac:dyDescent="0.2">
      <c r="B3258"/>
      <c r="C3258"/>
      <c r="D3258" s="10"/>
    </row>
    <row r="3259" spans="2:4" x14ac:dyDescent="0.2">
      <c r="B3259"/>
      <c r="C3259"/>
      <c r="D3259" s="10"/>
    </row>
    <row r="3260" spans="2:4" x14ac:dyDescent="0.2">
      <c r="B3260"/>
      <c r="C3260"/>
      <c r="D3260" s="10"/>
    </row>
    <row r="3261" spans="2:4" x14ac:dyDescent="0.2">
      <c r="B3261"/>
      <c r="C3261"/>
      <c r="D3261" s="10"/>
    </row>
    <row r="3262" spans="2:4" x14ac:dyDescent="0.2">
      <c r="B3262"/>
      <c r="C3262"/>
      <c r="D3262" s="10"/>
    </row>
    <row r="3263" spans="2:4" x14ac:dyDescent="0.2">
      <c r="B3263"/>
      <c r="C3263"/>
      <c r="D3263" s="10"/>
    </row>
    <row r="3264" spans="2:4" x14ac:dyDescent="0.2">
      <c r="B3264"/>
      <c r="C3264"/>
      <c r="D3264" s="10"/>
    </row>
    <row r="3265" spans="2:4" x14ac:dyDescent="0.2">
      <c r="B3265"/>
      <c r="C3265"/>
      <c r="D3265" s="10"/>
    </row>
    <row r="3266" spans="2:4" x14ac:dyDescent="0.2">
      <c r="B3266"/>
      <c r="C3266"/>
      <c r="D3266" s="10"/>
    </row>
    <row r="3267" spans="2:4" x14ac:dyDescent="0.2">
      <c r="B3267"/>
      <c r="C3267"/>
      <c r="D3267" s="10"/>
    </row>
    <row r="3268" spans="2:4" x14ac:dyDescent="0.2">
      <c r="B3268"/>
      <c r="C3268"/>
      <c r="D3268" s="10"/>
    </row>
    <row r="3269" spans="2:4" x14ac:dyDescent="0.2">
      <c r="B3269"/>
      <c r="C3269"/>
      <c r="D3269" s="10"/>
    </row>
    <row r="3270" spans="2:4" x14ac:dyDescent="0.2">
      <c r="B3270"/>
      <c r="C3270"/>
      <c r="D3270" s="10"/>
    </row>
    <row r="3271" spans="2:4" x14ac:dyDescent="0.2">
      <c r="B3271"/>
      <c r="C3271"/>
      <c r="D3271" s="10"/>
    </row>
    <row r="3272" spans="2:4" x14ac:dyDescent="0.2">
      <c r="B3272"/>
      <c r="C3272"/>
      <c r="D3272" s="10"/>
    </row>
    <row r="3273" spans="2:4" x14ac:dyDescent="0.2">
      <c r="B3273"/>
      <c r="C3273"/>
      <c r="D3273" s="10"/>
    </row>
    <row r="3274" spans="2:4" x14ac:dyDescent="0.2">
      <c r="B3274"/>
      <c r="C3274"/>
      <c r="D3274" s="10"/>
    </row>
    <row r="3275" spans="2:4" x14ac:dyDescent="0.2">
      <c r="B3275"/>
      <c r="C3275"/>
      <c r="D3275" s="10"/>
    </row>
    <row r="3276" spans="2:4" x14ac:dyDescent="0.2">
      <c r="B3276"/>
      <c r="C3276"/>
      <c r="D3276" s="10"/>
    </row>
    <row r="3277" spans="2:4" x14ac:dyDescent="0.2">
      <c r="B3277"/>
      <c r="C3277"/>
      <c r="D3277" s="10"/>
    </row>
    <row r="3278" spans="2:4" x14ac:dyDescent="0.2">
      <c r="B3278"/>
      <c r="C3278"/>
      <c r="D3278" s="10"/>
    </row>
    <row r="3279" spans="2:4" x14ac:dyDescent="0.2">
      <c r="B3279"/>
      <c r="C3279"/>
      <c r="D3279" s="10"/>
    </row>
    <row r="3280" spans="2:4" x14ac:dyDescent="0.2">
      <c r="B3280"/>
      <c r="C3280"/>
      <c r="D3280" s="10"/>
    </row>
    <row r="3281" spans="2:4" x14ac:dyDescent="0.2">
      <c r="B3281"/>
      <c r="C3281"/>
      <c r="D3281" s="10"/>
    </row>
    <row r="3282" spans="2:4" x14ac:dyDescent="0.2">
      <c r="B3282"/>
      <c r="C3282"/>
      <c r="D3282" s="10"/>
    </row>
    <row r="3283" spans="2:4" x14ac:dyDescent="0.2">
      <c r="B3283"/>
      <c r="C3283"/>
      <c r="D3283" s="10"/>
    </row>
    <row r="3284" spans="2:4" x14ac:dyDescent="0.2">
      <c r="B3284"/>
      <c r="C3284"/>
      <c r="D3284" s="10"/>
    </row>
    <row r="3285" spans="2:4" x14ac:dyDescent="0.2">
      <c r="B3285"/>
      <c r="C3285"/>
      <c r="D3285" s="10"/>
    </row>
    <row r="3286" spans="2:4" x14ac:dyDescent="0.2">
      <c r="B3286"/>
      <c r="C3286"/>
      <c r="D3286" s="10"/>
    </row>
    <row r="3287" spans="2:4" x14ac:dyDescent="0.2">
      <c r="B3287"/>
      <c r="C3287"/>
      <c r="D3287" s="10"/>
    </row>
    <row r="3288" spans="2:4" x14ac:dyDescent="0.2">
      <c r="B3288"/>
      <c r="C3288"/>
      <c r="D3288" s="10"/>
    </row>
    <row r="3289" spans="2:4" x14ac:dyDescent="0.2">
      <c r="B3289"/>
      <c r="C3289"/>
      <c r="D3289" s="10"/>
    </row>
    <row r="3290" spans="2:4" x14ac:dyDescent="0.2">
      <c r="B3290"/>
      <c r="C3290"/>
      <c r="D3290" s="10"/>
    </row>
    <row r="3291" spans="2:4" x14ac:dyDescent="0.2">
      <c r="B3291"/>
      <c r="C3291"/>
      <c r="D3291" s="10"/>
    </row>
    <row r="3292" spans="2:4" x14ac:dyDescent="0.2">
      <c r="B3292"/>
      <c r="C3292"/>
      <c r="D3292" s="10"/>
    </row>
    <row r="3293" spans="2:4" x14ac:dyDescent="0.2">
      <c r="B3293"/>
      <c r="C3293"/>
      <c r="D3293" s="10"/>
    </row>
    <row r="3294" spans="2:4" x14ac:dyDescent="0.2">
      <c r="B3294"/>
      <c r="C3294"/>
      <c r="D3294" s="10"/>
    </row>
    <row r="3295" spans="2:4" x14ac:dyDescent="0.2">
      <c r="B3295"/>
      <c r="C3295"/>
      <c r="D3295" s="10"/>
    </row>
    <row r="3296" spans="2:4" x14ac:dyDescent="0.2">
      <c r="B3296"/>
      <c r="C3296"/>
      <c r="D3296" s="10"/>
    </row>
    <row r="3297" spans="2:4" x14ac:dyDescent="0.2">
      <c r="B3297"/>
      <c r="C3297"/>
      <c r="D3297" s="10"/>
    </row>
    <row r="3298" spans="2:4" x14ac:dyDescent="0.2">
      <c r="B3298"/>
      <c r="C3298"/>
      <c r="D3298" s="10"/>
    </row>
    <row r="3299" spans="2:4" x14ac:dyDescent="0.2">
      <c r="B3299"/>
      <c r="C3299"/>
      <c r="D3299" s="10"/>
    </row>
    <row r="3300" spans="2:4" x14ac:dyDescent="0.2">
      <c r="B3300"/>
      <c r="C3300"/>
      <c r="D3300" s="10"/>
    </row>
    <row r="3301" spans="2:4" x14ac:dyDescent="0.2">
      <c r="B3301"/>
      <c r="C3301"/>
      <c r="D3301" s="10"/>
    </row>
    <row r="3302" spans="2:4" x14ac:dyDescent="0.2">
      <c r="B3302"/>
      <c r="C3302"/>
      <c r="D3302" s="10"/>
    </row>
    <row r="3303" spans="2:4" x14ac:dyDescent="0.2">
      <c r="B3303"/>
      <c r="C3303"/>
      <c r="D3303" s="10"/>
    </row>
    <row r="3304" spans="2:4" x14ac:dyDescent="0.2">
      <c r="B3304"/>
      <c r="C3304"/>
      <c r="D3304" s="10"/>
    </row>
    <row r="3305" spans="2:4" x14ac:dyDescent="0.2">
      <c r="B3305"/>
      <c r="C3305"/>
      <c r="D3305" s="10"/>
    </row>
    <row r="3306" spans="2:4" x14ac:dyDescent="0.2">
      <c r="B3306"/>
      <c r="C3306"/>
      <c r="D3306" s="10"/>
    </row>
    <row r="3307" spans="2:4" x14ac:dyDescent="0.2">
      <c r="B3307"/>
      <c r="C3307"/>
      <c r="D3307" s="10"/>
    </row>
    <row r="3308" spans="2:4" x14ac:dyDescent="0.2">
      <c r="B3308"/>
      <c r="C3308"/>
      <c r="D3308" s="10"/>
    </row>
    <row r="3309" spans="2:4" x14ac:dyDescent="0.2">
      <c r="B3309"/>
      <c r="C3309"/>
      <c r="D3309" s="10"/>
    </row>
    <row r="3310" spans="2:4" x14ac:dyDescent="0.2">
      <c r="B3310"/>
      <c r="C3310"/>
      <c r="D3310" s="10"/>
    </row>
    <row r="3311" spans="2:4" x14ac:dyDescent="0.2">
      <c r="B3311"/>
      <c r="C3311"/>
      <c r="D3311" s="10"/>
    </row>
    <row r="3312" spans="2:4" x14ac:dyDescent="0.2">
      <c r="B3312"/>
      <c r="C3312"/>
      <c r="D3312" s="10"/>
    </row>
    <row r="3313" spans="2:4" x14ac:dyDescent="0.2">
      <c r="B3313"/>
      <c r="C3313"/>
      <c r="D3313" s="10"/>
    </row>
    <row r="3314" spans="2:4" x14ac:dyDescent="0.2">
      <c r="B3314"/>
      <c r="C3314"/>
      <c r="D3314" s="10"/>
    </row>
    <row r="3315" spans="2:4" x14ac:dyDescent="0.2">
      <c r="B3315"/>
      <c r="C3315"/>
      <c r="D3315" s="10"/>
    </row>
    <row r="3316" spans="2:4" x14ac:dyDescent="0.2">
      <c r="B3316"/>
      <c r="C3316"/>
      <c r="D3316" s="10"/>
    </row>
    <row r="3317" spans="2:4" x14ac:dyDescent="0.2">
      <c r="B3317"/>
      <c r="C3317"/>
      <c r="D3317" s="10"/>
    </row>
    <row r="3318" spans="2:4" x14ac:dyDescent="0.2">
      <c r="B3318"/>
      <c r="C3318"/>
      <c r="D3318" s="10"/>
    </row>
    <row r="3319" spans="2:4" x14ac:dyDescent="0.2">
      <c r="B3319"/>
      <c r="C3319"/>
      <c r="D3319" s="10"/>
    </row>
    <row r="3320" spans="2:4" x14ac:dyDescent="0.2">
      <c r="B3320"/>
      <c r="C3320"/>
      <c r="D3320" s="10"/>
    </row>
    <row r="3321" spans="2:4" x14ac:dyDescent="0.2">
      <c r="B3321"/>
      <c r="C3321"/>
      <c r="D3321" s="10"/>
    </row>
    <row r="3322" spans="2:4" x14ac:dyDescent="0.2">
      <c r="B3322"/>
      <c r="C3322"/>
      <c r="D3322" s="10"/>
    </row>
    <row r="3323" spans="2:4" x14ac:dyDescent="0.2">
      <c r="B3323"/>
      <c r="C3323"/>
      <c r="D3323" s="10"/>
    </row>
    <row r="3324" spans="2:4" x14ac:dyDescent="0.2">
      <c r="B3324"/>
      <c r="C3324"/>
      <c r="D3324" s="10"/>
    </row>
    <row r="3325" spans="2:4" x14ac:dyDescent="0.2">
      <c r="B3325"/>
      <c r="C3325"/>
      <c r="D3325" s="10"/>
    </row>
    <row r="3326" spans="2:4" x14ac:dyDescent="0.2">
      <c r="B3326"/>
      <c r="C3326"/>
      <c r="D3326" s="10"/>
    </row>
    <row r="3327" spans="2:4" x14ac:dyDescent="0.2">
      <c r="B3327"/>
      <c r="C3327"/>
      <c r="D3327" s="10"/>
    </row>
    <row r="3328" spans="2:4" x14ac:dyDescent="0.2">
      <c r="B3328"/>
      <c r="C3328"/>
      <c r="D3328" s="10"/>
    </row>
    <row r="3329" spans="2:4" x14ac:dyDescent="0.2">
      <c r="B3329"/>
      <c r="C3329"/>
      <c r="D3329" s="10"/>
    </row>
    <row r="3330" spans="2:4" x14ac:dyDescent="0.2">
      <c r="B3330"/>
      <c r="C3330"/>
      <c r="D3330" s="10"/>
    </row>
    <row r="3331" spans="2:4" x14ac:dyDescent="0.2">
      <c r="B3331"/>
      <c r="C3331"/>
      <c r="D3331" s="10"/>
    </row>
    <row r="3332" spans="2:4" x14ac:dyDescent="0.2">
      <c r="B3332"/>
      <c r="C3332"/>
      <c r="D3332" s="10"/>
    </row>
    <row r="3333" spans="2:4" x14ac:dyDescent="0.2">
      <c r="B3333"/>
      <c r="C3333"/>
      <c r="D3333" s="10"/>
    </row>
    <row r="3334" spans="2:4" x14ac:dyDescent="0.2">
      <c r="B3334"/>
      <c r="C3334"/>
      <c r="D3334" s="10"/>
    </row>
    <row r="3335" spans="2:4" x14ac:dyDescent="0.2">
      <c r="B3335"/>
      <c r="C3335"/>
      <c r="D3335" s="10"/>
    </row>
    <row r="3336" spans="2:4" x14ac:dyDescent="0.2">
      <c r="B3336"/>
      <c r="C3336"/>
      <c r="D3336" s="10"/>
    </row>
    <row r="3337" spans="2:4" x14ac:dyDescent="0.2">
      <c r="B3337"/>
      <c r="C3337"/>
      <c r="D3337" s="10"/>
    </row>
    <row r="3338" spans="2:4" x14ac:dyDescent="0.2">
      <c r="B3338"/>
      <c r="C3338"/>
      <c r="D3338" s="10"/>
    </row>
    <row r="3339" spans="2:4" x14ac:dyDescent="0.2">
      <c r="B3339"/>
      <c r="C3339"/>
      <c r="D3339" s="10"/>
    </row>
    <row r="3340" spans="2:4" x14ac:dyDescent="0.2">
      <c r="B3340"/>
      <c r="C3340"/>
      <c r="D3340" s="10"/>
    </row>
    <row r="3341" spans="2:4" x14ac:dyDescent="0.2">
      <c r="B3341"/>
      <c r="C3341"/>
      <c r="D3341" s="10"/>
    </row>
    <row r="3342" spans="2:4" x14ac:dyDescent="0.2">
      <c r="B3342"/>
      <c r="C3342"/>
      <c r="D3342" s="10"/>
    </row>
    <row r="3343" spans="2:4" x14ac:dyDescent="0.2">
      <c r="B3343"/>
      <c r="C3343"/>
      <c r="D3343" s="10"/>
    </row>
    <row r="3344" spans="2:4" x14ac:dyDescent="0.2">
      <c r="B3344"/>
      <c r="C3344"/>
      <c r="D3344" s="10"/>
    </row>
    <row r="3345" spans="2:4" x14ac:dyDescent="0.2">
      <c r="B3345"/>
      <c r="C3345"/>
      <c r="D3345" s="10"/>
    </row>
    <row r="3346" spans="2:4" x14ac:dyDescent="0.2">
      <c r="B3346"/>
      <c r="C3346"/>
      <c r="D3346" s="10"/>
    </row>
    <row r="3347" spans="2:4" x14ac:dyDescent="0.2">
      <c r="B3347"/>
      <c r="C3347"/>
      <c r="D3347" s="10"/>
    </row>
    <row r="3348" spans="2:4" x14ac:dyDescent="0.2">
      <c r="B3348"/>
      <c r="C3348"/>
      <c r="D3348" s="10"/>
    </row>
    <row r="3349" spans="2:4" x14ac:dyDescent="0.2">
      <c r="B3349"/>
      <c r="C3349"/>
      <c r="D3349" s="10"/>
    </row>
    <row r="3350" spans="2:4" x14ac:dyDescent="0.2">
      <c r="B3350"/>
      <c r="C3350"/>
      <c r="D3350" s="10"/>
    </row>
    <row r="3351" spans="2:4" x14ac:dyDescent="0.2">
      <c r="B3351"/>
      <c r="C3351"/>
      <c r="D3351" s="10"/>
    </row>
    <row r="3352" spans="2:4" x14ac:dyDescent="0.2">
      <c r="B3352"/>
      <c r="C3352"/>
      <c r="D3352" s="10"/>
    </row>
    <row r="3353" spans="2:4" x14ac:dyDescent="0.2">
      <c r="B3353"/>
      <c r="C3353"/>
      <c r="D3353" s="10"/>
    </row>
    <row r="3354" spans="2:4" x14ac:dyDescent="0.2">
      <c r="B3354"/>
      <c r="C3354"/>
      <c r="D3354" s="10"/>
    </row>
    <row r="3355" spans="2:4" x14ac:dyDescent="0.2">
      <c r="B3355"/>
      <c r="C3355"/>
      <c r="D3355" s="10"/>
    </row>
    <row r="3356" spans="2:4" x14ac:dyDescent="0.2">
      <c r="B3356"/>
      <c r="C3356"/>
      <c r="D3356" s="10"/>
    </row>
    <row r="3357" spans="2:4" x14ac:dyDescent="0.2">
      <c r="B3357"/>
      <c r="C3357"/>
      <c r="D3357" s="10"/>
    </row>
    <row r="3358" spans="2:4" x14ac:dyDescent="0.2">
      <c r="B3358"/>
      <c r="C3358"/>
      <c r="D3358" s="10"/>
    </row>
    <row r="3359" spans="2:4" x14ac:dyDescent="0.2">
      <c r="B3359"/>
      <c r="C3359"/>
      <c r="D3359" s="10"/>
    </row>
    <row r="3360" spans="2:4" x14ac:dyDescent="0.2">
      <c r="B3360"/>
      <c r="C3360"/>
      <c r="D3360" s="10"/>
    </row>
    <row r="3361" spans="2:4" x14ac:dyDescent="0.2">
      <c r="B3361"/>
      <c r="C3361"/>
      <c r="D3361" s="10"/>
    </row>
    <row r="3362" spans="2:4" x14ac:dyDescent="0.2">
      <c r="B3362"/>
      <c r="C3362"/>
      <c r="D3362" s="10"/>
    </row>
    <row r="3363" spans="2:4" x14ac:dyDescent="0.2">
      <c r="B3363"/>
      <c r="C3363"/>
      <c r="D3363" s="10"/>
    </row>
    <row r="3364" spans="2:4" x14ac:dyDescent="0.2">
      <c r="B3364"/>
      <c r="C3364"/>
      <c r="D3364" s="10"/>
    </row>
    <row r="3365" spans="2:4" x14ac:dyDescent="0.2">
      <c r="B3365"/>
      <c r="C3365"/>
      <c r="D3365" s="10"/>
    </row>
    <row r="3366" spans="2:4" x14ac:dyDescent="0.2">
      <c r="B3366"/>
      <c r="C3366"/>
      <c r="D3366" s="10"/>
    </row>
    <row r="3367" spans="2:4" x14ac:dyDescent="0.2">
      <c r="B3367"/>
      <c r="C3367"/>
      <c r="D3367" s="10"/>
    </row>
    <row r="3368" spans="2:4" x14ac:dyDescent="0.2">
      <c r="B3368"/>
      <c r="C3368"/>
      <c r="D3368" s="10"/>
    </row>
    <row r="3369" spans="2:4" x14ac:dyDescent="0.2">
      <c r="B3369"/>
      <c r="C3369"/>
      <c r="D3369" s="10"/>
    </row>
    <row r="3370" spans="2:4" x14ac:dyDescent="0.2">
      <c r="B3370"/>
      <c r="C3370"/>
      <c r="D3370" s="10"/>
    </row>
    <row r="3371" spans="2:4" x14ac:dyDescent="0.2">
      <c r="B3371"/>
      <c r="C3371"/>
      <c r="D3371" s="10"/>
    </row>
    <row r="3372" spans="2:4" x14ac:dyDescent="0.2">
      <c r="B3372"/>
      <c r="C3372"/>
      <c r="D3372" s="10"/>
    </row>
    <row r="3373" spans="2:4" x14ac:dyDescent="0.2">
      <c r="B3373"/>
      <c r="C3373"/>
      <c r="D3373" s="10"/>
    </row>
    <row r="3374" spans="2:4" x14ac:dyDescent="0.2">
      <c r="B3374"/>
      <c r="C3374"/>
      <c r="D3374" s="10"/>
    </row>
    <row r="3375" spans="2:4" x14ac:dyDescent="0.2">
      <c r="B3375"/>
      <c r="C3375"/>
      <c r="D3375" s="10"/>
    </row>
    <row r="3376" spans="2:4" x14ac:dyDescent="0.2">
      <c r="B3376"/>
      <c r="C3376"/>
      <c r="D3376" s="10"/>
    </row>
    <row r="3377" spans="2:4" x14ac:dyDescent="0.2">
      <c r="B3377"/>
      <c r="C3377"/>
      <c r="D3377" s="10"/>
    </row>
    <row r="3378" spans="2:4" x14ac:dyDescent="0.2">
      <c r="B3378"/>
      <c r="C3378"/>
      <c r="D3378" s="10"/>
    </row>
    <row r="3379" spans="2:4" x14ac:dyDescent="0.2">
      <c r="B3379"/>
      <c r="C3379"/>
      <c r="D3379" s="10"/>
    </row>
    <row r="3380" spans="2:4" x14ac:dyDescent="0.2">
      <c r="B3380"/>
      <c r="C3380"/>
      <c r="D3380" s="10"/>
    </row>
    <row r="3381" spans="2:4" x14ac:dyDescent="0.2">
      <c r="B3381"/>
      <c r="C3381"/>
      <c r="D3381" s="10"/>
    </row>
    <row r="3382" spans="2:4" x14ac:dyDescent="0.2">
      <c r="B3382"/>
      <c r="C3382"/>
      <c r="D3382" s="10"/>
    </row>
    <row r="3383" spans="2:4" x14ac:dyDescent="0.2">
      <c r="B3383"/>
      <c r="C3383"/>
      <c r="D3383" s="10"/>
    </row>
    <row r="3384" spans="2:4" x14ac:dyDescent="0.2">
      <c r="B3384"/>
      <c r="C3384"/>
      <c r="D3384" s="10"/>
    </row>
    <row r="3385" spans="2:4" x14ac:dyDescent="0.2">
      <c r="B3385"/>
      <c r="C3385"/>
      <c r="D3385" s="10"/>
    </row>
    <row r="3386" spans="2:4" x14ac:dyDescent="0.2">
      <c r="B3386"/>
      <c r="C3386"/>
      <c r="D3386" s="10"/>
    </row>
    <row r="3387" spans="2:4" x14ac:dyDescent="0.2">
      <c r="B3387"/>
      <c r="C3387"/>
      <c r="D3387" s="10"/>
    </row>
    <row r="3388" spans="2:4" x14ac:dyDescent="0.2">
      <c r="B3388"/>
      <c r="C3388"/>
      <c r="D3388" s="10"/>
    </row>
    <row r="3389" spans="2:4" x14ac:dyDescent="0.2">
      <c r="B3389"/>
      <c r="C3389"/>
      <c r="D3389" s="10"/>
    </row>
    <row r="3390" spans="2:4" x14ac:dyDescent="0.2">
      <c r="B3390"/>
      <c r="C3390"/>
      <c r="D3390" s="10"/>
    </row>
    <row r="3391" spans="2:4" x14ac:dyDescent="0.2">
      <c r="B3391"/>
      <c r="C3391"/>
      <c r="D3391" s="10"/>
    </row>
    <row r="3392" spans="2:4" x14ac:dyDescent="0.2">
      <c r="B3392"/>
      <c r="C3392"/>
      <c r="D3392" s="10"/>
    </row>
    <row r="3393" spans="2:4" x14ac:dyDescent="0.2">
      <c r="B3393"/>
      <c r="C3393"/>
      <c r="D3393" s="10"/>
    </row>
    <row r="3394" spans="2:4" x14ac:dyDescent="0.2">
      <c r="B3394"/>
      <c r="C3394"/>
      <c r="D3394" s="10"/>
    </row>
    <row r="3395" spans="2:4" x14ac:dyDescent="0.2">
      <c r="B3395"/>
      <c r="C3395"/>
      <c r="D3395" s="10"/>
    </row>
    <row r="3396" spans="2:4" x14ac:dyDescent="0.2">
      <c r="B3396"/>
      <c r="C3396"/>
      <c r="D3396" s="10"/>
    </row>
    <row r="3397" spans="2:4" x14ac:dyDescent="0.2">
      <c r="B3397"/>
      <c r="C3397"/>
      <c r="D3397" s="10"/>
    </row>
    <row r="3398" spans="2:4" x14ac:dyDescent="0.2">
      <c r="B3398"/>
      <c r="C3398"/>
      <c r="D3398" s="10"/>
    </row>
    <row r="3399" spans="2:4" x14ac:dyDescent="0.2">
      <c r="B3399"/>
      <c r="C3399"/>
      <c r="D3399" s="10"/>
    </row>
    <row r="3400" spans="2:4" x14ac:dyDescent="0.2">
      <c r="B3400"/>
      <c r="C3400"/>
      <c r="D3400" s="10"/>
    </row>
    <row r="3401" spans="2:4" x14ac:dyDescent="0.2">
      <c r="B3401"/>
      <c r="C3401"/>
      <c r="D3401" s="10"/>
    </row>
    <row r="3402" spans="2:4" x14ac:dyDescent="0.2">
      <c r="B3402"/>
      <c r="C3402"/>
      <c r="D3402" s="10"/>
    </row>
    <row r="3403" spans="2:4" x14ac:dyDescent="0.2">
      <c r="B3403"/>
      <c r="C3403"/>
      <c r="D3403" s="10"/>
    </row>
    <row r="3404" spans="2:4" x14ac:dyDescent="0.2">
      <c r="B3404"/>
      <c r="C3404"/>
      <c r="D3404" s="10"/>
    </row>
    <row r="3405" spans="2:4" x14ac:dyDescent="0.2">
      <c r="B3405"/>
      <c r="C3405"/>
      <c r="D3405" s="10"/>
    </row>
    <row r="3406" spans="2:4" x14ac:dyDescent="0.2">
      <c r="B3406"/>
      <c r="C3406"/>
      <c r="D3406" s="10"/>
    </row>
    <row r="3407" spans="2:4" x14ac:dyDescent="0.2">
      <c r="B3407"/>
      <c r="C3407"/>
      <c r="D3407" s="10"/>
    </row>
    <row r="3408" spans="2:4" x14ac:dyDescent="0.2">
      <c r="B3408"/>
      <c r="C3408"/>
      <c r="D3408" s="10"/>
    </row>
    <row r="3409" spans="2:4" x14ac:dyDescent="0.2">
      <c r="B3409"/>
      <c r="C3409"/>
      <c r="D3409" s="10"/>
    </row>
    <row r="3410" spans="2:4" x14ac:dyDescent="0.2">
      <c r="B3410"/>
      <c r="C3410"/>
      <c r="D3410" s="10"/>
    </row>
    <row r="3411" spans="2:4" x14ac:dyDescent="0.2">
      <c r="B3411"/>
      <c r="C3411"/>
      <c r="D3411" s="10"/>
    </row>
    <row r="3412" spans="2:4" x14ac:dyDescent="0.2">
      <c r="B3412"/>
      <c r="C3412"/>
      <c r="D3412" s="10"/>
    </row>
    <row r="3413" spans="2:4" x14ac:dyDescent="0.2">
      <c r="B3413"/>
      <c r="C3413"/>
      <c r="D3413" s="10"/>
    </row>
    <row r="3414" spans="2:4" x14ac:dyDescent="0.2">
      <c r="B3414"/>
      <c r="C3414"/>
      <c r="D3414" s="10"/>
    </row>
    <row r="3415" spans="2:4" x14ac:dyDescent="0.2">
      <c r="B3415"/>
      <c r="C3415"/>
      <c r="D3415" s="10"/>
    </row>
    <row r="3416" spans="2:4" x14ac:dyDescent="0.2">
      <c r="B3416"/>
      <c r="C3416"/>
      <c r="D3416" s="10"/>
    </row>
    <row r="3417" spans="2:4" x14ac:dyDescent="0.2">
      <c r="B3417"/>
      <c r="C3417"/>
      <c r="D3417" s="10"/>
    </row>
    <row r="3418" spans="2:4" x14ac:dyDescent="0.2">
      <c r="B3418"/>
      <c r="C3418"/>
      <c r="D3418" s="10"/>
    </row>
    <row r="3419" spans="2:4" x14ac:dyDescent="0.2">
      <c r="B3419"/>
      <c r="C3419"/>
      <c r="D3419" s="10"/>
    </row>
    <row r="3420" spans="2:4" x14ac:dyDescent="0.2">
      <c r="B3420"/>
      <c r="C3420"/>
      <c r="D3420" s="10"/>
    </row>
    <row r="3421" spans="2:4" x14ac:dyDescent="0.2">
      <c r="B3421"/>
      <c r="C3421"/>
      <c r="D3421" s="10"/>
    </row>
    <row r="3422" spans="2:4" x14ac:dyDescent="0.2">
      <c r="B3422"/>
      <c r="C3422"/>
      <c r="D3422" s="10"/>
    </row>
    <row r="3423" spans="2:4" x14ac:dyDescent="0.2">
      <c r="B3423"/>
      <c r="C3423"/>
      <c r="D3423" s="10"/>
    </row>
    <row r="3424" spans="2:4" x14ac:dyDescent="0.2">
      <c r="B3424"/>
      <c r="C3424"/>
      <c r="D3424" s="10"/>
    </row>
    <row r="3425" spans="2:4" x14ac:dyDescent="0.2">
      <c r="B3425"/>
      <c r="C3425"/>
      <c r="D3425" s="10"/>
    </row>
    <row r="3426" spans="2:4" x14ac:dyDescent="0.2">
      <c r="B3426"/>
      <c r="C3426"/>
      <c r="D3426" s="10"/>
    </row>
    <row r="3427" spans="2:4" x14ac:dyDescent="0.2">
      <c r="B3427"/>
      <c r="C3427"/>
      <c r="D3427" s="10"/>
    </row>
    <row r="3428" spans="2:4" x14ac:dyDescent="0.2">
      <c r="B3428"/>
      <c r="C3428"/>
      <c r="D3428" s="10"/>
    </row>
    <row r="3429" spans="2:4" x14ac:dyDescent="0.2">
      <c r="B3429"/>
      <c r="C3429"/>
      <c r="D3429" s="10"/>
    </row>
    <row r="3430" spans="2:4" x14ac:dyDescent="0.2">
      <c r="B3430"/>
      <c r="C3430"/>
      <c r="D3430" s="10"/>
    </row>
    <row r="3431" spans="2:4" x14ac:dyDescent="0.2">
      <c r="B3431"/>
      <c r="C3431"/>
      <c r="D3431" s="10"/>
    </row>
    <row r="3432" spans="2:4" x14ac:dyDescent="0.2">
      <c r="B3432"/>
      <c r="C3432"/>
      <c r="D3432" s="10"/>
    </row>
    <row r="3433" spans="2:4" x14ac:dyDescent="0.2">
      <c r="B3433"/>
      <c r="C3433"/>
      <c r="D3433" s="10"/>
    </row>
    <row r="3434" spans="2:4" x14ac:dyDescent="0.2">
      <c r="B3434"/>
      <c r="C3434"/>
      <c r="D3434" s="10"/>
    </row>
    <row r="3435" spans="2:4" x14ac:dyDescent="0.2">
      <c r="B3435"/>
      <c r="C3435"/>
      <c r="D3435" s="10"/>
    </row>
    <row r="3436" spans="2:4" x14ac:dyDescent="0.2">
      <c r="B3436"/>
      <c r="C3436"/>
      <c r="D3436" s="10"/>
    </row>
    <row r="3437" spans="2:4" x14ac:dyDescent="0.2">
      <c r="B3437"/>
      <c r="C3437"/>
      <c r="D3437" s="10"/>
    </row>
    <row r="3438" spans="2:4" x14ac:dyDescent="0.2">
      <c r="B3438"/>
      <c r="C3438"/>
      <c r="D3438" s="10"/>
    </row>
    <row r="3439" spans="2:4" x14ac:dyDescent="0.2">
      <c r="B3439"/>
      <c r="C3439"/>
      <c r="D3439" s="10"/>
    </row>
    <row r="3440" spans="2:4" x14ac:dyDescent="0.2">
      <c r="B3440"/>
      <c r="C3440"/>
      <c r="D3440" s="10"/>
    </row>
    <row r="3441" spans="2:4" x14ac:dyDescent="0.2">
      <c r="B3441"/>
      <c r="C3441"/>
      <c r="D3441" s="10"/>
    </row>
    <row r="3442" spans="2:4" x14ac:dyDescent="0.2">
      <c r="B3442"/>
      <c r="C3442"/>
      <c r="D3442" s="10"/>
    </row>
    <row r="3443" spans="2:4" x14ac:dyDescent="0.2">
      <c r="B3443"/>
      <c r="C3443"/>
      <c r="D3443" s="10"/>
    </row>
    <row r="3444" spans="2:4" x14ac:dyDescent="0.2">
      <c r="B3444"/>
      <c r="C3444"/>
      <c r="D3444" s="10"/>
    </row>
    <row r="3445" spans="2:4" x14ac:dyDescent="0.2">
      <c r="B3445"/>
      <c r="C3445"/>
      <c r="D3445" s="10"/>
    </row>
    <row r="3446" spans="2:4" x14ac:dyDescent="0.2">
      <c r="B3446"/>
      <c r="C3446"/>
      <c r="D3446" s="10"/>
    </row>
    <row r="3447" spans="2:4" x14ac:dyDescent="0.2">
      <c r="B3447"/>
      <c r="C3447"/>
      <c r="D3447" s="10"/>
    </row>
    <row r="3448" spans="2:4" x14ac:dyDescent="0.2">
      <c r="B3448"/>
      <c r="C3448"/>
      <c r="D3448" s="10"/>
    </row>
    <row r="3449" spans="2:4" x14ac:dyDescent="0.2">
      <c r="B3449"/>
      <c r="C3449"/>
      <c r="D3449" s="10"/>
    </row>
    <row r="3450" spans="2:4" x14ac:dyDescent="0.2">
      <c r="B3450"/>
      <c r="C3450"/>
      <c r="D3450" s="10"/>
    </row>
    <row r="3451" spans="2:4" x14ac:dyDescent="0.2">
      <c r="B3451"/>
      <c r="C3451"/>
      <c r="D3451" s="10"/>
    </row>
    <row r="3452" spans="2:4" x14ac:dyDescent="0.2">
      <c r="B3452"/>
      <c r="C3452"/>
      <c r="D3452" s="10"/>
    </row>
    <row r="3453" spans="2:4" x14ac:dyDescent="0.2">
      <c r="B3453"/>
      <c r="C3453"/>
      <c r="D3453" s="10"/>
    </row>
    <row r="3454" spans="2:4" x14ac:dyDescent="0.2">
      <c r="B3454"/>
      <c r="C3454"/>
      <c r="D3454" s="10"/>
    </row>
    <row r="3455" spans="2:4" x14ac:dyDescent="0.2">
      <c r="B3455"/>
      <c r="C3455"/>
      <c r="D3455" s="10"/>
    </row>
    <row r="3456" spans="2:4" x14ac:dyDescent="0.2">
      <c r="B3456"/>
      <c r="C3456"/>
      <c r="D3456" s="10"/>
    </row>
    <row r="3457" spans="2:4" x14ac:dyDescent="0.2">
      <c r="B3457"/>
      <c r="C3457"/>
      <c r="D3457" s="10"/>
    </row>
    <row r="3458" spans="2:4" x14ac:dyDescent="0.2">
      <c r="B3458"/>
      <c r="C3458"/>
      <c r="D3458" s="10"/>
    </row>
    <row r="3459" spans="2:4" x14ac:dyDescent="0.2">
      <c r="B3459"/>
      <c r="C3459"/>
      <c r="D3459" s="10"/>
    </row>
    <row r="3460" spans="2:4" x14ac:dyDescent="0.2">
      <c r="B3460"/>
      <c r="C3460"/>
      <c r="D3460" s="10"/>
    </row>
    <row r="3461" spans="2:4" x14ac:dyDescent="0.2">
      <c r="B3461"/>
      <c r="C3461"/>
      <c r="D3461" s="10"/>
    </row>
    <row r="3462" spans="2:4" x14ac:dyDescent="0.2">
      <c r="B3462"/>
      <c r="C3462"/>
      <c r="D3462" s="10"/>
    </row>
    <row r="3463" spans="2:4" x14ac:dyDescent="0.2">
      <c r="B3463"/>
      <c r="C3463"/>
      <c r="D3463" s="10"/>
    </row>
    <row r="3464" spans="2:4" x14ac:dyDescent="0.2">
      <c r="B3464"/>
      <c r="C3464"/>
      <c r="D3464" s="10"/>
    </row>
    <row r="3465" spans="2:4" x14ac:dyDescent="0.2">
      <c r="B3465"/>
      <c r="C3465"/>
      <c r="D3465" s="10"/>
    </row>
    <row r="3466" spans="2:4" x14ac:dyDescent="0.2">
      <c r="B3466"/>
      <c r="C3466"/>
      <c r="D3466" s="10"/>
    </row>
    <row r="3467" spans="2:4" x14ac:dyDescent="0.2">
      <c r="B3467"/>
      <c r="C3467"/>
      <c r="D3467" s="10"/>
    </row>
    <row r="3468" spans="2:4" x14ac:dyDescent="0.2">
      <c r="B3468"/>
      <c r="C3468"/>
      <c r="D3468" s="10"/>
    </row>
    <row r="3469" spans="2:4" x14ac:dyDescent="0.2">
      <c r="B3469"/>
      <c r="C3469"/>
      <c r="D3469" s="10"/>
    </row>
    <row r="3470" spans="2:4" x14ac:dyDescent="0.2">
      <c r="B3470"/>
      <c r="C3470"/>
      <c r="D3470" s="10"/>
    </row>
    <row r="3471" spans="2:4" x14ac:dyDescent="0.2">
      <c r="B3471"/>
      <c r="C3471"/>
      <c r="D3471" s="10"/>
    </row>
    <row r="3472" spans="2:4" x14ac:dyDescent="0.2">
      <c r="B3472"/>
      <c r="C3472"/>
      <c r="D3472" s="10"/>
    </row>
    <row r="3473" spans="2:4" x14ac:dyDescent="0.2">
      <c r="B3473"/>
      <c r="C3473"/>
      <c r="D3473" s="10"/>
    </row>
    <row r="3474" spans="2:4" x14ac:dyDescent="0.2">
      <c r="B3474"/>
      <c r="C3474"/>
      <c r="D3474" s="10"/>
    </row>
    <row r="3475" spans="2:4" x14ac:dyDescent="0.2">
      <c r="B3475"/>
      <c r="C3475"/>
      <c r="D3475" s="10"/>
    </row>
    <row r="3476" spans="2:4" x14ac:dyDescent="0.2">
      <c r="B3476"/>
      <c r="C3476"/>
      <c r="D3476" s="10"/>
    </row>
    <row r="3477" spans="2:4" x14ac:dyDescent="0.2">
      <c r="B3477"/>
      <c r="C3477"/>
      <c r="D3477" s="10"/>
    </row>
    <row r="3478" spans="2:4" x14ac:dyDescent="0.2">
      <c r="B3478"/>
      <c r="C3478"/>
      <c r="D3478" s="10"/>
    </row>
    <row r="3479" spans="2:4" x14ac:dyDescent="0.2">
      <c r="B3479"/>
      <c r="C3479"/>
      <c r="D3479" s="10"/>
    </row>
    <row r="3480" spans="2:4" x14ac:dyDescent="0.2">
      <c r="B3480"/>
      <c r="C3480"/>
      <c r="D3480" s="10"/>
    </row>
    <row r="3481" spans="2:4" x14ac:dyDescent="0.2">
      <c r="B3481"/>
      <c r="C3481"/>
      <c r="D3481" s="10"/>
    </row>
    <row r="3482" spans="2:4" x14ac:dyDescent="0.2">
      <c r="B3482"/>
      <c r="C3482"/>
      <c r="D3482" s="10"/>
    </row>
    <row r="3483" spans="2:4" x14ac:dyDescent="0.2">
      <c r="B3483"/>
      <c r="C3483"/>
      <c r="D3483" s="10"/>
    </row>
    <row r="3484" spans="2:4" x14ac:dyDescent="0.2">
      <c r="B3484"/>
      <c r="C3484"/>
      <c r="D3484" s="10"/>
    </row>
    <row r="3485" spans="2:4" x14ac:dyDescent="0.2">
      <c r="B3485"/>
      <c r="C3485"/>
      <c r="D3485" s="10"/>
    </row>
    <row r="3486" spans="2:4" x14ac:dyDescent="0.2">
      <c r="B3486"/>
      <c r="C3486"/>
      <c r="D3486" s="10"/>
    </row>
    <row r="3487" spans="2:4" x14ac:dyDescent="0.2">
      <c r="B3487"/>
      <c r="C3487"/>
      <c r="D3487" s="10"/>
    </row>
    <row r="3488" spans="2:4" x14ac:dyDescent="0.2">
      <c r="B3488"/>
      <c r="C3488"/>
      <c r="D3488" s="10"/>
    </row>
    <row r="3489" spans="2:4" x14ac:dyDescent="0.2">
      <c r="B3489"/>
      <c r="C3489"/>
      <c r="D3489" s="10"/>
    </row>
    <row r="3490" spans="2:4" x14ac:dyDescent="0.2">
      <c r="B3490"/>
      <c r="C3490"/>
      <c r="D3490" s="10"/>
    </row>
    <row r="3491" spans="2:4" x14ac:dyDescent="0.2">
      <c r="B3491"/>
      <c r="C3491"/>
      <c r="D3491" s="10"/>
    </row>
    <row r="3492" spans="2:4" x14ac:dyDescent="0.2">
      <c r="B3492"/>
      <c r="C3492"/>
      <c r="D3492" s="10"/>
    </row>
    <row r="3493" spans="2:4" x14ac:dyDescent="0.2">
      <c r="B3493"/>
      <c r="C3493"/>
      <c r="D3493" s="10"/>
    </row>
    <row r="3494" spans="2:4" x14ac:dyDescent="0.2">
      <c r="B3494"/>
      <c r="C3494"/>
      <c r="D3494" s="10"/>
    </row>
    <row r="3495" spans="2:4" x14ac:dyDescent="0.2">
      <c r="B3495"/>
      <c r="C3495"/>
      <c r="D3495" s="10"/>
    </row>
    <row r="3496" spans="2:4" x14ac:dyDescent="0.2">
      <c r="B3496"/>
      <c r="C3496"/>
      <c r="D3496" s="10"/>
    </row>
    <row r="3497" spans="2:4" x14ac:dyDescent="0.2">
      <c r="B3497"/>
      <c r="C3497"/>
      <c r="D3497" s="10"/>
    </row>
    <row r="3498" spans="2:4" x14ac:dyDescent="0.2">
      <c r="B3498"/>
      <c r="C3498"/>
      <c r="D3498" s="10"/>
    </row>
    <row r="3499" spans="2:4" x14ac:dyDescent="0.2">
      <c r="B3499"/>
      <c r="C3499"/>
      <c r="D3499" s="10"/>
    </row>
    <row r="3500" spans="2:4" x14ac:dyDescent="0.2">
      <c r="B3500"/>
      <c r="C3500"/>
      <c r="D3500" s="10"/>
    </row>
    <row r="3501" spans="2:4" x14ac:dyDescent="0.2">
      <c r="B3501"/>
      <c r="C3501"/>
      <c r="D3501" s="10"/>
    </row>
    <row r="3502" spans="2:4" x14ac:dyDescent="0.2">
      <c r="B3502"/>
      <c r="C3502"/>
      <c r="D3502" s="10"/>
    </row>
    <row r="3503" spans="2:4" x14ac:dyDescent="0.2">
      <c r="B3503"/>
      <c r="C3503"/>
      <c r="D3503" s="10"/>
    </row>
    <row r="3504" spans="2:4" x14ac:dyDescent="0.2">
      <c r="B3504"/>
      <c r="C3504"/>
      <c r="D3504" s="10"/>
    </row>
    <row r="3505" spans="2:4" x14ac:dyDescent="0.2">
      <c r="B3505"/>
      <c r="C3505"/>
      <c r="D3505" s="10"/>
    </row>
    <row r="3506" spans="2:4" x14ac:dyDescent="0.2">
      <c r="B3506"/>
      <c r="C3506"/>
      <c r="D3506" s="10"/>
    </row>
    <row r="3507" spans="2:4" x14ac:dyDescent="0.2">
      <c r="B3507"/>
      <c r="C3507"/>
      <c r="D3507" s="10"/>
    </row>
    <row r="3508" spans="2:4" x14ac:dyDescent="0.2">
      <c r="B3508"/>
      <c r="C3508"/>
      <c r="D3508" s="10"/>
    </row>
    <row r="3509" spans="2:4" x14ac:dyDescent="0.2">
      <c r="B3509"/>
      <c r="C3509"/>
      <c r="D3509" s="10"/>
    </row>
    <row r="3510" spans="2:4" x14ac:dyDescent="0.2">
      <c r="B3510"/>
      <c r="C3510"/>
      <c r="D3510" s="10"/>
    </row>
    <row r="3511" spans="2:4" x14ac:dyDescent="0.2">
      <c r="B3511"/>
      <c r="C3511"/>
      <c r="D3511" s="10"/>
    </row>
    <row r="3512" spans="2:4" x14ac:dyDescent="0.2">
      <c r="B3512"/>
      <c r="C3512"/>
      <c r="D3512" s="10"/>
    </row>
    <row r="3513" spans="2:4" x14ac:dyDescent="0.2">
      <c r="B3513"/>
      <c r="C3513"/>
      <c r="D3513" s="10"/>
    </row>
    <row r="3514" spans="2:4" x14ac:dyDescent="0.2">
      <c r="B3514"/>
      <c r="C3514"/>
      <c r="D3514" s="10"/>
    </row>
    <row r="3515" spans="2:4" x14ac:dyDescent="0.2">
      <c r="B3515"/>
      <c r="C3515"/>
      <c r="D3515" s="10"/>
    </row>
    <row r="3516" spans="2:4" x14ac:dyDescent="0.2">
      <c r="B3516"/>
      <c r="C3516"/>
      <c r="D3516" s="10"/>
    </row>
    <row r="3517" spans="2:4" x14ac:dyDescent="0.2">
      <c r="B3517"/>
      <c r="C3517"/>
      <c r="D3517" s="10"/>
    </row>
    <row r="3518" spans="2:4" x14ac:dyDescent="0.2">
      <c r="B3518"/>
      <c r="C3518"/>
      <c r="D3518" s="10"/>
    </row>
    <row r="3519" spans="2:4" x14ac:dyDescent="0.2">
      <c r="B3519"/>
      <c r="C3519"/>
      <c r="D3519" s="10"/>
    </row>
    <row r="3520" spans="2:4" x14ac:dyDescent="0.2">
      <c r="B3520"/>
      <c r="C3520"/>
      <c r="D3520" s="10"/>
    </row>
    <row r="3521" spans="2:4" x14ac:dyDescent="0.2">
      <c r="B3521"/>
      <c r="C3521"/>
      <c r="D3521" s="10"/>
    </row>
    <row r="3522" spans="2:4" x14ac:dyDescent="0.2">
      <c r="B3522"/>
      <c r="C3522"/>
      <c r="D3522" s="10"/>
    </row>
    <row r="3523" spans="2:4" x14ac:dyDescent="0.2">
      <c r="B3523"/>
      <c r="C3523"/>
      <c r="D3523" s="10"/>
    </row>
    <row r="3524" spans="2:4" x14ac:dyDescent="0.2">
      <c r="B3524"/>
      <c r="C3524"/>
      <c r="D3524" s="10"/>
    </row>
    <row r="3525" spans="2:4" x14ac:dyDescent="0.2">
      <c r="B3525"/>
      <c r="C3525"/>
      <c r="D3525" s="10"/>
    </row>
    <row r="3526" spans="2:4" x14ac:dyDescent="0.2">
      <c r="B3526"/>
      <c r="C3526"/>
      <c r="D3526" s="10"/>
    </row>
    <row r="3527" spans="2:4" x14ac:dyDescent="0.2">
      <c r="B3527"/>
      <c r="C3527"/>
      <c r="D3527" s="10"/>
    </row>
    <row r="3528" spans="2:4" x14ac:dyDescent="0.2">
      <c r="B3528"/>
      <c r="C3528"/>
      <c r="D3528" s="10"/>
    </row>
    <row r="3529" spans="2:4" x14ac:dyDescent="0.2">
      <c r="B3529"/>
      <c r="C3529"/>
      <c r="D3529" s="10"/>
    </row>
    <row r="3530" spans="2:4" x14ac:dyDescent="0.2">
      <c r="B3530"/>
      <c r="C3530"/>
      <c r="D3530" s="10"/>
    </row>
    <row r="3531" spans="2:4" x14ac:dyDescent="0.2">
      <c r="B3531"/>
      <c r="C3531"/>
      <c r="D3531" s="10"/>
    </row>
    <row r="3532" spans="2:4" x14ac:dyDescent="0.2">
      <c r="B3532"/>
      <c r="C3532"/>
      <c r="D3532" s="10"/>
    </row>
    <row r="3533" spans="2:4" x14ac:dyDescent="0.2">
      <c r="B3533"/>
      <c r="C3533"/>
      <c r="D3533" s="10"/>
    </row>
    <row r="3534" spans="2:4" x14ac:dyDescent="0.2">
      <c r="B3534"/>
      <c r="C3534"/>
      <c r="D3534" s="10"/>
    </row>
    <row r="3535" spans="2:4" x14ac:dyDescent="0.2">
      <c r="B3535"/>
      <c r="C3535"/>
      <c r="D3535" s="10"/>
    </row>
    <row r="3536" spans="2:4" x14ac:dyDescent="0.2">
      <c r="B3536"/>
      <c r="C3536"/>
      <c r="D3536" s="10"/>
    </row>
    <row r="3537" spans="2:4" x14ac:dyDescent="0.2">
      <c r="B3537"/>
      <c r="C3537"/>
      <c r="D3537" s="10"/>
    </row>
    <row r="3538" spans="2:4" x14ac:dyDescent="0.2">
      <c r="B3538"/>
      <c r="C3538"/>
      <c r="D3538" s="10"/>
    </row>
    <row r="3539" spans="2:4" x14ac:dyDescent="0.2">
      <c r="B3539"/>
      <c r="C3539"/>
      <c r="D3539" s="10"/>
    </row>
    <row r="3540" spans="2:4" x14ac:dyDescent="0.2">
      <c r="B3540"/>
      <c r="C3540"/>
      <c r="D3540" s="10"/>
    </row>
    <row r="3541" spans="2:4" x14ac:dyDescent="0.2">
      <c r="B3541"/>
      <c r="C3541"/>
      <c r="D3541" s="10"/>
    </row>
    <row r="3542" spans="2:4" x14ac:dyDescent="0.2">
      <c r="B3542"/>
      <c r="C3542"/>
      <c r="D3542" s="10"/>
    </row>
    <row r="3543" spans="2:4" x14ac:dyDescent="0.2">
      <c r="B3543"/>
      <c r="C3543"/>
      <c r="D3543" s="10"/>
    </row>
    <row r="3544" spans="2:4" x14ac:dyDescent="0.2">
      <c r="B3544"/>
      <c r="C3544"/>
      <c r="D3544" s="10"/>
    </row>
    <row r="3545" spans="2:4" x14ac:dyDescent="0.2">
      <c r="B3545"/>
      <c r="C3545"/>
      <c r="D3545" s="10"/>
    </row>
    <row r="3546" spans="2:4" x14ac:dyDescent="0.2">
      <c r="B3546"/>
      <c r="C3546"/>
      <c r="D3546" s="10"/>
    </row>
    <row r="3547" spans="2:4" x14ac:dyDescent="0.2">
      <c r="B3547"/>
      <c r="C3547"/>
      <c r="D3547" s="10"/>
    </row>
    <row r="3548" spans="2:4" x14ac:dyDescent="0.2">
      <c r="B3548"/>
      <c r="C3548"/>
      <c r="D3548" s="10"/>
    </row>
    <row r="3549" spans="2:4" x14ac:dyDescent="0.2">
      <c r="B3549"/>
      <c r="C3549"/>
      <c r="D3549" s="10"/>
    </row>
    <row r="3550" spans="2:4" x14ac:dyDescent="0.2">
      <c r="B3550"/>
      <c r="C3550"/>
      <c r="D3550" s="10"/>
    </row>
    <row r="3551" spans="2:4" x14ac:dyDescent="0.2">
      <c r="B3551"/>
      <c r="C3551"/>
      <c r="D3551" s="10"/>
    </row>
    <row r="3552" spans="2:4" x14ac:dyDescent="0.2">
      <c r="B3552"/>
      <c r="C3552"/>
      <c r="D3552" s="10"/>
    </row>
    <row r="3553" spans="2:4" x14ac:dyDescent="0.2">
      <c r="B3553"/>
      <c r="C3553"/>
      <c r="D3553" s="10"/>
    </row>
    <row r="3554" spans="2:4" x14ac:dyDescent="0.2">
      <c r="B3554"/>
      <c r="C3554"/>
      <c r="D3554" s="10"/>
    </row>
    <row r="3555" spans="2:4" x14ac:dyDescent="0.2">
      <c r="B3555"/>
      <c r="C3555"/>
      <c r="D3555" s="10"/>
    </row>
    <row r="3556" spans="2:4" x14ac:dyDescent="0.2">
      <c r="B3556"/>
      <c r="C3556"/>
      <c r="D3556" s="10"/>
    </row>
    <row r="3557" spans="2:4" x14ac:dyDescent="0.2">
      <c r="B3557"/>
      <c r="C3557"/>
      <c r="D3557" s="10"/>
    </row>
    <row r="3558" spans="2:4" x14ac:dyDescent="0.2">
      <c r="B3558"/>
      <c r="C3558"/>
      <c r="D3558" s="10"/>
    </row>
    <row r="3559" spans="2:4" x14ac:dyDescent="0.2">
      <c r="B3559"/>
      <c r="C3559"/>
      <c r="D3559" s="10"/>
    </row>
    <row r="3560" spans="2:4" x14ac:dyDescent="0.2">
      <c r="B3560"/>
      <c r="C3560"/>
      <c r="D3560" s="10"/>
    </row>
    <row r="3561" spans="2:4" x14ac:dyDescent="0.2">
      <c r="B3561"/>
      <c r="C3561"/>
      <c r="D3561" s="10"/>
    </row>
    <row r="3562" spans="2:4" x14ac:dyDescent="0.2">
      <c r="B3562"/>
      <c r="C3562"/>
      <c r="D3562" s="10"/>
    </row>
    <row r="3563" spans="2:4" x14ac:dyDescent="0.2">
      <c r="B3563"/>
      <c r="C3563"/>
      <c r="D3563" s="10"/>
    </row>
    <row r="3564" spans="2:4" x14ac:dyDescent="0.2">
      <c r="B3564"/>
      <c r="C3564"/>
      <c r="D3564" s="10"/>
    </row>
    <row r="3565" spans="2:4" x14ac:dyDescent="0.2">
      <c r="B3565"/>
      <c r="C3565"/>
      <c r="D3565" s="10"/>
    </row>
    <row r="3566" spans="2:4" x14ac:dyDescent="0.2">
      <c r="B3566"/>
      <c r="C3566"/>
      <c r="D3566" s="10"/>
    </row>
    <row r="3567" spans="2:4" x14ac:dyDescent="0.2">
      <c r="B3567"/>
      <c r="C3567"/>
      <c r="D3567" s="10"/>
    </row>
    <row r="3568" spans="2:4" x14ac:dyDescent="0.2">
      <c r="B3568"/>
      <c r="C3568"/>
      <c r="D3568" s="10"/>
    </row>
    <row r="3569" spans="2:4" x14ac:dyDescent="0.2">
      <c r="B3569"/>
      <c r="C3569"/>
      <c r="D3569" s="10"/>
    </row>
    <row r="3570" spans="2:4" x14ac:dyDescent="0.2">
      <c r="B3570"/>
      <c r="C3570"/>
      <c r="D3570" s="10"/>
    </row>
    <row r="3571" spans="2:4" x14ac:dyDescent="0.2">
      <c r="B3571"/>
      <c r="C3571"/>
      <c r="D3571" s="10"/>
    </row>
    <row r="3572" spans="2:4" x14ac:dyDescent="0.2">
      <c r="B3572"/>
      <c r="C3572"/>
      <c r="D3572" s="10"/>
    </row>
    <row r="3573" spans="2:4" x14ac:dyDescent="0.2">
      <c r="B3573"/>
      <c r="C3573"/>
      <c r="D3573" s="10"/>
    </row>
    <row r="3574" spans="2:4" x14ac:dyDescent="0.2">
      <c r="B3574"/>
      <c r="C3574"/>
      <c r="D3574" s="10"/>
    </row>
    <row r="3575" spans="2:4" x14ac:dyDescent="0.2">
      <c r="B3575"/>
      <c r="C3575"/>
      <c r="D3575" s="10"/>
    </row>
    <row r="3576" spans="2:4" x14ac:dyDescent="0.2">
      <c r="B3576"/>
      <c r="C3576"/>
      <c r="D3576" s="10"/>
    </row>
    <row r="3577" spans="2:4" x14ac:dyDescent="0.2">
      <c r="B3577"/>
      <c r="C3577"/>
      <c r="D3577" s="10"/>
    </row>
    <row r="3578" spans="2:4" x14ac:dyDescent="0.2">
      <c r="B3578"/>
      <c r="C3578"/>
      <c r="D3578" s="10"/>
    </row>
    <row r="3579" spans="2:4" x14ac:dyDescent="0.2">
      <c r="B3579"/>
      <c r="C3579"/>
      <c r="D3579" s="10"/>
    </row>
    <row r="3580" spans="2:4" x14ac:dyDescent="0.2">
      <c r="B3580"/>
      <c r="C3580"/>
      <c r="D3580" s="10"/>
    </row>
    <row r="3581" spans="2:4" x14ac:dyDescent="0.2">
      <c r="B3581"/>
      <c r="C3581"/>
      <c r="D3581" s="10"/>
    </row>
    <row r="3582" spans="2:4" x14ac:dyDescent="0.2">
      <c r="B3582"/>
      <c r="C3582"/>
      <c r="D3582" s="10"/>
    </row>
    <row r="3583" spans="2:4" x14ac:dyDescent="0.2">
      <c r="B3583"/>
      <c r="C3583"/>
      <c r="D3583" s="10"/>
    </row>
    <row r="3584" spans="2:4" x14ac:dyDescent="0.2">
      <c r="B3584"/>
      <c r="C3584"/>
      <c r="D3584" s="10"/>
    </row>
    <row r="3585" spans="2:4" x14ac:dyDescent="0.2">
      <c r="B3585"/>
      <c r="C3585"/>
      <c r="D3585" s="10"/>
    </row>
    <row r="3586" spans="2:4" x14ac:dyDescent="0.2">
      <c r="B3586"/>
      <c r="C3586"/>
      <c r="D3586" s="10"/>
    </row>
    <row r="3587" spans="2:4" x14ac:dyDescent="0.2">
      <c r="B3587"/>
      <c r="C3587"/>
      <c r="D3587" s="10"/>
    </row>
    <row r="3588" spans="2:4" x14ac:dyDescent="0.2">
      <c r="B3588"/>
      <c r="C3588"/>
      <c r="D3588" s="10"/>
    </row>
    <row r="3589" spans="2:4" x14ac:dyDescent="0.2">
      <c r="B3589"/>
      <c r="C3589"/>
      <c r="D3589" s="10"/>
    </row>
    <row r="3590" spans="2:4" x14ac:dyDescent="0.2">
      <c r="B3590"/>
      <c r="C3590"/>
      <c r="D3590" s="10"/>
    </row>
    <row r="3591" spans="2:4" x14ac:dyDescent="0.2">
      <c r="B3591"/>
      <c r="C3591"/>
      <c r="D3591" s="10"/>
    </row>
    <row r="3592" spans="2:4" x14ac:dyDescent="0.2">
      <c r="B3592"/>
      <c r="C3592"/>
      <c r="D3592" s="10"/>
    </row>
    <row r="3593" spans="2:4" x14ac:dyDescent="0.2">
      <c r="B3593"/>
      <c r="C3593"/>
      <c r="D3593" s="10"/>
    </row>
    <row r="3594" spans="2:4" x14ac:dyDescent="0.2">
      <c r="B3594"/>
      <c r="C3594"/>
      <c r="D3594" s="10"/>
    </row>
    <row r="3595" spans="2:4" x14ac:dyDescent="0.2">
      <c r="B3595"/>
      <c r="C3595"/>
      <c r="D3595" s="10"/>
    </row>
    <row r="3596" spans="2:4" x14ac:dyDescent="0.2">
      <c r="B3596"/>
      <c r="C3596"/>
      <c r="D3596" s="10"/>
    </row>
    <row r="3597" spans="2:4" x14ac:dyDescent="0.2">
      <c r="B3597"/>
      <c r="C3597"/>
      <c r="D3597" s="10"/>
    </row>
    <row r="3598" spans="2:4" x14ac:dyDescent="0.2">
      <c r="B3598"/>
      <c r="C3598"/>
      <c r="D3598" s="10"/>
    </row>
    <row r="3599" spans="2:4" x14ac:dyDescent="0.2">
      <c r="B3599"/>
      <c r="C3599"/>
      <c r="D3599" s="10"/>
    </row>
    <row r="3600" spans="2:4" x14ac:dyDescent="0.2">
      <c r="B3600"/>
      <c r="C3600"/>
      <c r="D3600" s="10"/>
    </row>
    <row r="3601" spans="2:4" x14ac:dyDescent="0.2">
      <c r="B3601"/>
      <c r="C3601"/>
      <c r="D3601" s="10"/>
    </row>
    <row r="3602" spans="2:4" x14ac:dyDescent="0.2">
      <c r="B3602"/>
      <c r="C3602"/>
      <c r="D3602" s="10"/>
    </row>
    <row r="3603" spans="2:4" x14ac:dyDescent="0.2">
      <c r="B3603"/>
      <c r="C3603"/>
      <c r="D3603" s="10"/>
    </row>
    <row r="3604" spans="2:4" x14ac:dyDescent="0.2">
      <c r="B3604"/>
      <c r="C3604"/>
      <c r="D3604" s="10"/>
    </row>
    <row r="3605" spans="2:4" x14ac:dyDescent="0.2">
      <c r="B3605"/>
      <c r="C3605"/>
      <c r="D3605" s="10"/>
    </row>
    <row r="3606" spans="2:4" x14ac:dyDescent="0.2">
      <c r="B3606"/>
      <c r="C3606"/>
      <c r="D3606" s="10"/>
    </row>
    <row r="3607" spans="2:4" x14ac:dyDescent="0.2">
      <c r="B3607"/>
      <c r="C3607"/>
      <c r="D3607" s="10"/>
    </row>
    <row r="3608" spans="2:4" x14ac:dyDescent="0.2">
      <c r="B3608"/>
      <c r="C3608"/>
      <c r="D3608" s="10"/>
    </row>
    <row r="3609" spans="2:4" x14ac:dyDescent="0.2">
      <c r="B3609"/>
      <c r="C3609"/>
      <c r="D3609" s="10"/>
    </row>
    <row r="3610" spans="2:4" x14ac:dyDescent="0.2">
      <c r="B3610"/>
      <c r="C3610"/>
      <c r="D3610" s="10"/>
    </row>
    <row r="3611" spans="2:4" x14ac:dyDescent="0.2">
      <c r="B3611"/>
      <c r="C3611"/>
      <c r="D3611" s="10"/>
    </row>
    <row r="3612" spans="2:4" x14ac:dyDescent="0.2">
      <c r="B3612"/>
      <c r="C3612"/>
      <c r="D3612" s="10"/>
    </row>
    <row r="3613" spans="2:4" x14ac:dyDescent="0.2">
      <c r="B3613"/>
      <c r="C3613"/>
      <c r="D3613" s="10"/>
    </row>
    <row r="3614" spans="2:4" x14ac:dyDescent="0.2">
      <c r="B3614"/>
      <c r="C3614"/>
      <c r="D3614" s="10"/>
    </row>
    <row r="3615" spans="2:4" x14ac:dyDescent="0.2">
      <c r="B3615"/>
      <c r="C3615"/>
      <c r="D3615" s="10"/>
    </row>
    <row r="3616" spans="2:4" x14ac:dyDescent="0.2">
      <c r="B3616"/>
      <c r="C3616"/>
      <c r="D3616" s="10"/>
    </row>
    <row r="3617" spans="2:4" x14ac:dyDescent="0.2">
      <c r="B3617"/>
      <c r="C3617"/>
      <c r="D3617" s="10"/>
    </row>
    <row r="3618" spans="2:4" x14ac:dyDescent="0.2">
      <c r="B3618"/>
      <c r="C3618"/>
      <c r="D3618" s="10"/>
    </row>
    <row r="3619" spans="2:4" x14ac:dyDescent="0.2">
      <c r="B3619"/>
      <c r="C3619"/>
      <c r="D3619" s="10"/>
    </row>
    <row r="3620" spans="2:4" x14ac:dyDescent="0.2">
      <c r="B3620"/>
      <c r="C3620"/>
      <c r="D3620" s="10"/>
    </row>
    <row r="3621" spans="2:4" x14ac:dyDescent="0.2">
      <c r="B3621"/>
      <c r="C3621"/>
      <c r="D3621" s="10"/>
    </row>
    <row r="3622" spans="2:4" x14ac:dyDescent="0.2">
      <c r="B3622"/>
      <c r="C3622"/>
      <c r="D3622" s="10"/>
    </row>
    <row r="3623" spans="2:4" x14ac:dyDescent="0.2">
      <c r="B3623"/>
      <c r="C3623"/>
      <c r="D3623" s="10"/>
    </row>
    <row r="3624" spans="2:4" x14ac:dyDescent="0.2">
      <c r="B3624"/>
      <c r="C3624"/>
      <c r="D3624" s="10"/>
    </row>
    <row r="3625" spans="2:4" x14ac:dyDescent="0.2">
      <c r="B3625"/>
      <c r="C3625"/>
      <c r="D3625" s="10"/>
    </row>
    <row r="3626" spans="2:4" x14ac:dyDescent="0.2">
      <c r="B3626"/>
      <c r="C3626"/>
      <c r="D3626" s="10"/>
    </row>
    <row r="3627" spans="2:4" x14ac:dyDescent="0.2">
      <c r="B3627"/>
      <c r="C3627"/>
      <c r="D3627" s="10"/>
    </row>
    <row r="3628" spans="2:4" x14ac:dyDescent="0.2">
      <c r="B3628"/>
      <c r="C3628"/>
      <c r="D3628" s="10"/>
    </row>
    <row r="3629" spans="2:4" x14ac:dyDescent="0.2">
      <c r="B3629"/>
      <c r="C3629"/>
      <c r="D3629" s="10"/>
    </row>
    <row r="3630" spans="2:4" x14ac:dyDescent="0.2">
      <c r="B3630"/>
      <c r="C3630"/>
      <c r="D3630" s="10"/>
    </row>
    <row r="3631" spans="2:4" x14ac:dyDescent="0.2">
      <c r="B3631"/>
      <c r="C3631"/>
      <c r="D3631" s="10"/>
    </row>
    <row r="3632" spans="2:4" x14ac:dyDescent="0.2">
      <c r="B3632"/>
      <c r="C3632"/>
      <c r="D3632" s="10"/>
    </row>
    <row r="3633" spans="2:4" x14ac:dyDescent="0.2">
      <c r="B3633"/>
      <c r="C3633"/>
      <c r="D3633" s="10"/>
    </row>
    <row r="3634" spans="2:4" x14ac:dyDescent="0.2">
      <c r="B3634"/>
      <c r="C3634"/>
      <c r="D3634" s="10"/>
    </row>
    <row r="3635" spans="2:4" x14ac:dyDescent="0.2">
      <c r="B3635"/>
      <c r="C3635"/>
      <c r="D3635" s="10"/>
    </row>
    <row r="3636" spans="2:4" x14ac:dyDescent="0.2">
      <c r="B3636"/>
      <c r="C3636"/>
      <c r="D3636" s="10"/>
    </row>
    <row r="3637" spans="2:4" x14ac:dyDescent="0.2">
      <c r="B3637"/>
      <c r="C3637"/>
      <c r="D3637" s="10"/>
    </row>
    <row r="3638" spans="2:4" x14ac:dyDescent="0.2">
      <c r="B3638"/>
      <c r="C3638"/>
      <c r="D3638" s="10"/>
    </row>
    <row r="3639" spans="2:4" x14ac:dyDescent="0.2">
      <c r="B3639"/>
      <c r="C3639"/>
      <c r="D3639" s="10"/>
    </row>
    <row r="3640" spans="2:4" x14ac:dyDescent="0.2">
      <c r="B3640"/>
      <c r="C3640"/>
      <c r="D3640" s="10"/>
    </row>
    <row r="3641" spans="2:4" x14ac:dyDescent="0.2">
      <c r="B3641"/>
      <c r="C3641"/>
      <c r="D3641" s="10"/>
    </row>
    <row r="3642" spans="2:4" x14ac:dyDescent="0.2">
      <c r="B3642"/>
      <c r="C3642"/>
      <c r="D3642" s="10"/>
    </row>
    <row r="3643" spans="2:4" x14ac:dyDescent="0.2">
      <c r="B3643"/>
      <c r="C3643"/>
      <c r="D3643" s="10"/>
    </row>
    <row r="3644" spans="2:4" x14ac:dyDescent="0.2">
      <c r="B3644"/>
      <c r="C3644"/>
      <c r="D3644" s="10"/>
    </row>
    <row r="3645" spans="2:4" x14ac:dyDescent="0.2">
      <c r="B3645"/>
      <c r="C3645"/>
      <c r="D3645" s="10"/>
    </row>
    <row r="3646" spans="2:4" x14ac:dyDescent="0.2">
      <c r="B3646"/>
      <c r="C3646"/>
      <c r="D3646" s="10"/>
    </row>
    <row r="3647" spans="2:4" x14ac:dyDescent="0.2">
      <c r="B3647"/>
      <c r="C3647"/>
      <c r="D3647" s="10"/>
    </row>
    <row r="3648" spans="2:4" x14ac:dyDescent="0.2">
      <c r="B3648"/>
      <c r="C3648"/>
      <c r="D3648" s="10"/>
    </row>
    <row r="3649" spans="2:4" x14ac:dyDescent="0.2">
      <c r="B3649"/>
      <c r="C3649"/>
      <c r="D3649" s="10"/>
    </row>
    <row r="3650" spans="2:4" x14ac:dyDescent="0.2">
      <c r="B3650"/>
      <c r="C3650"/>
      <c r="D3650" s="10"/>
    </row>
    <row r="3651" spans="2:4" x14ac:dyDescent="0.2">
      <c r="B3651"/>
      <c r="C3651"/>
      <c r="D3651" s="10"/>
    </row>
    <row r="3652" spans="2:4" x14ac:dyDescent="0.2">
      <c r="B3652"/>
      <c r="C3652"/>
      <c r="D3652" s="10"/>
    </row>
    <row r="3653" spans="2:4" x14ac:dyDescent="0.2">
      <c r="B3653"/>
      <c r="C3653"/>
      <c r="D3653" s="10"/>
    </row>
    <row r="3654" spans="2:4" x14ac:dyDescent="0.2">
      <c r="B3654"/>
      <c r="C3654"/>
      <c r="D3654" s="10"/>
    </row>
    <row r="3655" spans="2:4" x14ac:dyDescent="0.2">
      <c r="B3655"/>
      <c r="C3655"/>
      <c r="D3655" s="10"/>
    </row>
    <row r="3656" spans="2:4" x14ac:dyDescent="0.2">
      <c r="B3656"/>
      <c r="C3656"/>
      <c r="D3656" s="10"/>
    </row>
    <row r="3657" spans="2:4" x14ac:dyDescent="0.2">
      <c r="B3657"/>
      <c r="C3657"/>
      <c r="D3657" s="10"/>
    </row>
    <row r="3658" spans="2:4" x14ac:dyDescent="0.2">
      <c r="B3658"/>
      <c r="C3658"/>
      <c r="D3658" s="10"/>
    </row>
    <row r="3659" spans="2:4" x14ac:dyDescent="0.2">
      <c r="B3659"/>
      <c r="C3659"/>
      <c r="D3659" s="10"/>
    </row>
    <row r="3660" spans="2:4" x14ac:dyDescent="0.2">
      <c r="B3660"/>
      <c r="C3660"/>
      <c r="D3660" s="10"/>
    </row>
    <row r="3661" spans="2:4" x14ac:dyDescent="0.2">
      <c r="B3661"/>
      <c r="C3661"/>
      <c r="D3661" s="10"/>
    </row>
    <row r="3662" spans="2:4" x14ac:dyDescent="0.2">
      <c r="B3662"/>
      <c r="C3662"/>
      <c r="D3662" s="10"/>
    </row>
    <row r="3663" spans="2:4" x14ac:dyDescent="0.2">
      <c r="B3663"/>
      <c r="C3663"/>
      <c r="D3663" s="10"/>
    </row>
    <row r="3664" spans="2:4" x14ac:dyDescent="0.2">
      <c r="B3664"/>
      <c r="C3664"/>
      <c r="D3664" s="10"/>
    </row>
    <row r="3665" spans="2:4" x14ac:dyDescent="0.2">
      <c r="B3665"/>
      <c r="C3665"/>
      <c r="D3665" s="10"/>
    </row>
    <row r="3666" spans="2:4" x14ac:dyDescent="0.2">
      <c r="B3666"/>
      <c r="C3666"/>
      <c r="D3666" s="10"/>
    </row>
    <row r="3667" spans="2:4" x14ac:dyDescent="0.2">
      <c r="B3667"/>
      <c r="C3667"/>
      <c r="D3667" s="10"/>
    </row>
    <row r="3668" spans="2:4" x14ac:dyDescent="0.2">
      <c r="B3668"/>
      <c r="C3668"/>
      <c r="D3668" s="10"/>
    </row>
    <row r="3669" spans="2:4" x14ac:dyDescent="0.2">
      <c r="B3669"/>
      <c r="C3669"/>
      <c r="D3669" s="10"/>
    </row>
    <row r="3670" spans="2:4" x14ac:dyDescent="0.2">
      <c r="B3670"/>
      <c r="C3670"/>
      <c r="D3670" s="10"/>
    </row>
    <row r="3671" spans="2:4" x14ac:dyDescent="0.2">
      <c r="B3671"/>
      <c r="C3671"/>
      <c r="D3671" s="10"/>
    </row>
    <row r="3672" spans="2:4" x14ac:dyDescent="0.2">
      <c r="B3672"/>
      <c r="C3672"/>
      <c r="D3672" s="10"/>
    </row>
    <row r="3673" spans="2:4" x14ac:dyDescent="0.2">
      <c r="B3673"/>
      <c r="C3673"/>
      <c r="D3673" s="10"/>
    </row>
    <row r="3674" spans="2:4" x14ac:dyDescent="0.2">
      <c r="B3674"/>
      <c r="C3674"/>
      <c r="D3674" s="10"/>
    </row>
    <row r="3675" spans="2:4" x14ac:dyDescent="0.2">
      <c r="B3675"/>
      <c r="C3675"/>
      <c r="D3675" s="10"/>
    </row>
    <row r="3676" spans="2:4" x14ac:dyDescent="0.2">
      <c r="B3676"/>
      <c r="C3676"/>
      <c r="D3676" s="10"/>
    </row>
    <row r="3677" spans="2:4" x14ac:dyDescent="0.2">
      <c r="B3677"/>
      <c r="C3677"/>
      <c r="D3677" s="10"/>
    </row>
    <row r="3678" spans="2:4" x14ac:dyDescent="0.2">
      <c r="B3678"/>
      <c r="C3678"/>
      <c r="D3678" s="10"/>
    </row>
    <row r="3679" spans="2:4" x14ac:dyDescent="0.2">
      <c r="B3679"/>
      <c r="C3679"/>
      <c r="D3679" s="10"/>
    </row>
    <row r="3680" spans="2:4" x14ac:dyDescent="0.2">
      <c r="B3680"/>
      <c r="C3680"/>
      <c r="D3680" s="10"/>
    </row>
    <row r="3681" spans="2:4" x14ac:dyDescent="0.2">
      <c r="B3681"/>
      <c r="C3681"/>
      <c r="D3681" s="10"/>
    </row>
    <row r="3682" spans="2:4" x14ac:dyDescent="0.2">
      <c r="B3682"/>
      <c r="C3682"/>
      <c r="D3682" s="10"/>
    </row>
    <row r="3683" spans="2:4" x14ac:dyDescent="0.2">
      <c r="B3683"/>
      <c r="C3683"/>
      <c r="D3683" s="10"/>
    </row>
    <row r="3684" spans="2:4" x14ac:dyDescent="0.2">
      <c r="B3684"/>
      <c r="C3684"/>
      <c r="D3684" s="10"/>
    </row>
    <row r="3685" spans="2:4" x14ac:dyDescent="0.2">
      <c r="B3685"/>
      <c r="C3685"/>
      <c r="D3685" s="10"/>
    </row>
    <row r="3686" spans="2:4" x14ac:dyDescent="0.2">
      <c r="B3686"/>
      <c r="C3686"/>
      <c r="D3686" s="10"/>
    </row>
    <row r="3687" spans="2:4" x14ac:dyDescent="0.2">
      <c r="B3687"/>
      <c r="C3687"/>
      <c r="D3687" s="10"/>
    </row>
    <row r="3688" spans="2:4" x14ac:dyDescent="0.2">
      <c r="B3688"/>
      <c r="C3688"/>
      <c r="D3688" s="10"/>
    </row>
    <row r="3689" spans="2:4" x14ac:dyDescent="0.2">
      <c r="B3689"/>
      <c r="C3689"/>
      <c r="D3689" s="10"/>
    </row>
    <row r="3690" spans="2:4" x14ac:dyDescent="0.2">
      <c r="B3690"/>
      <c r="C3690"/>
      <c r="D3690" s="10"/>
    </row>
    <row r="3691" spans="2:4" x14ac:dyDescent="0.2">
      <c r="B3691"/>
      <c r="C3691"/>
      <c r="D3691" s="10"/>
    </row>
    <row r="3692" spans="2:4" x14ac:dyDescent="0.2">
      <c r="B3692"/>
      <c r="C3692"/>
      <c r="D3692" s="10"/>
    </row>
    <row r="3693" spans="2:4" x14ac:dyDescent="0.2">
      <c r="B3693"/>
      <c r="C3693"/>
      <c r="D3693" s="10"/>
    </row>
    <row r="3694" spans="2:4" x14ac:dyDescent="0.2">
      <c r="B3694"/>
      <c r="C3694"/>
      <c r="D3694" s="10"/>
    </row>
    <row r="3695" spans="2:4" x14ac:dyDescent="0.2">
      <c r="B3695"/>
      <c r="C3695"/>
      <c r="D3695" s="10"/>
    </row>
    <row r="3696" spans="2:4" x14ac:dyDescent="0.2">
      <c r="B3696"/>
      <c r="C3696"/>
      <c r="D3696" s="10"/>
    </row>
    <row r="3697" spans="2:4" x14ac:dyDescent="0.2">
      <c r="B3697"/>
      <c r="C3697"/>
      <c r="D3697" s="10"/>
    </row>
    <row r="3698" spans="2:4" x14ac:dyDescent="0.2">
      <c r="B3698"/>
      <c r="C3698"/>
      <c r="D3698" s="10"/>
    </row>
    <row r="3699" spans="2:4" x14ac:dyDescent="0.2">
      <c r="B3699"/>
      <c r="C3699"/>
      <c r="D3699" s="10"/>
    </row>
    <row r="3700" spans="2:4" x14ac:dyDescent="0.2">
      <c r="B3700"/>
      <c r="C3700"/>
      <c r="D3700" s="10"/>
    </row>
    <row r="3701" spans="2:4" x14ac:dyDescent="0.2">
      <c r="B3701"/>
      <c r="C3701"/>
      <c r="D3701" s="10"/>
    </row>
    <row r="3702" spans="2:4" x14ac:dyDescent="0.2">
      <c r="B3702"/>
      <c r="C3702"/>
      <c r="D3702" s="10"/>
    </row>
    <row r="3703" spans="2:4" x14ac:dyDescent="0.2">
      <c r="B3703"/>
      <c r="C3703"/>
      <c r="D3703" s="10"/>
    </row>
    <row r="3704" spans="2:4" x14ac:dyDescent="0.2">
      <c r="B3704"/>
      <c r="C3704"/>
      <c r="D3704" s="10"/>
    </row>
    <row r="3705" spans="2:4" x14ac:dyDescent="0.2">
      <c r="B3705"/>
      <c r="C3705"/>
      <c r="D3705" s="10"/>
    </row>
    <row r="3706" spans="2:4" x14ac:dyDescent="0.2">
      <c r="B3706"/>
      <c r="C3706"/>
      <c r="D3706" s="10"/>
    </row>
    <row r="3707" spans="2:4" x14ac:dyDescent="0.2">
      <c r="B3707"/>
      <c r="C3707"/>
      <c r="D3707" s="10"/>
    </row>
    <row r="3708" spans="2:4" x14ac:dyDescent="0.2">
      <c r="B3708"/>
      <c r="C3708"/>
      <c r="D3708" s="10"/>
    </row>
    <row r="3709" spans="2:4" x14ac:dyDescent="0.2">
      <c r="B3709"/>
      <c r="C3709"/>
      <c r="D3709" s="10"/>
    </row>
    <row r="3710" spans="2:4" x14ac:dyDescent="0.2">
      <c r="B3710"/>
      <c r="C3710"/>
      <c r="D3710" s="10"/>
    </row>
    <row r="3711" spans="2:4" x14ac:dyDescent="0.2">
      <c r="B3711"/>
      <c r="C3711"/>
      <c r="D3711" s="10"/>
    </row>
    <row r="3712" spans="2:4" x14ac:dyDescent="0.2">
      <c r="B3712"/>
      <c r="C3712"/>
      <c r="D3712" s="10"/>
    </row>
    <row r="3713" spans="2:4" x14ac:dyDescent="0.2">
      <c r="B3713"/>
      <c r="C3713"/>
      <c r="D3713" s="10"/>
    </row>
    <row r="3714" spans="2:4" x14ac:dyDescent="0.2">
      <c r="B3714"/>
      <c r="C3714"/>
      <c r="D3714" s="10"/>
    </row>
    <row r="3715" spans="2:4" x14ac:dyDescent="0.2">
      <c r="B3715"/>
      <c r="C3715"/>
      <c r="D3715" s="10"/>
    </row>
    <row r="3716" spans="2:4" x14ac:dyDescent="0.2">
      <c r="B3716"/>
      <c r="C3716"/>
      <c r="D3716" s="10"/>
    </row>
    <row r="3717" spans="2:4" x14ac:dyDescent="0.2">
      <c r="B3717"/>
      <c r="C3717"/>
      <c r="D3717" s="10"/>
    </row>
    <row r="3718" spans="2:4" x14ac:dyDescent="0.2">
      <c r="B3718"/>
      <c r="C3718"/>
      <c r="D3718" s="10"/>
    </row>
    <row r="3719" spans="2:4" x14ac:dyDescent="0.2">
      <c r="B3719"/>
      <c r="C3719"/>
      <c r="D3719" s="10"/>
    </row>
    <row r="3720" spans="2:4" x14ac:dyDescent="0.2">
      <c r="B3720"/>
      <c r="C3720"/>
      <c r="D3720" s="10"/>
    </row>
    <row r="3721" spans="2:4" x14ac:dyDescent="0.2">
      <c r="B3721"/>
      <c r="C3721"/>
      <c r="D3721" s="10"/>
    </row>
    <row r="3722" spans="2:4" x14ac:dyDescent="0.2">
      <c r="B3722"/>
      <c r="C3722"/>
      <c r="D3722" s="10"/>
    </row>
    <row r="3723" spans="2:4" x14ac:dyDescent="0.2">
      <c r="B3723"/>
      <c r="C3723"/>
      <c r="D3723" s="10"/>
    </row>
    <row r="3724" spans="2:4" x14ac:dyDescent="0.2">
      <c r="B3724"/>
      <c r="C3724"/>
      <c r="D3724" s="10"/>
    </row>
    <row r="3725" spans="2:4" x14ac:dyDescent="0.2">
      <c r="B3725"/>
      <c r="C3725"/>
      <c r="D3725" s="10"/>
    </row>
    <row r="3726" spans="2:4" x14ac:dyDescent="0.2">
      <c r="B3726"/>
      <c r="C3726"/>
      <c r="D3726" s="10"/>
    </row>
    <row r="3727" spans="2:4" x14ac:dyDescent="0.2">
      <c r="B3727"/>
      <c r="C3727"/>
      <c r="D3727" s="10"/>
    </row>
    <row r="3728" spans="2:4" x14ac:dyDescent="0.2">
      <c r="B3728"/>
      <c r="C3728"/>
      <c r="D3728" s="10"/>
    </row>
    <row r="3729" spans="2:4" x14ac:dyDescent="0.2">
      <c r="B3729"/>
      <c r="C3729"/>
      <c r="D3729" s="10"/>
    </row>
    <row r="3730" spans="2:4" x14ac:dyDescent="0.2">
      <c r="B3730"/>
      <c r="C3730"/>
      <c r="D3730" s="10"/>
    </row>
    <row r="3731" spans="2:4" x14ac:dyDescent="0.2">
      <c r="B3731"/>
      <c r="C3731"/>
      <c r="D3731" s="10"/>
    </row>
    <row r="3732" spans="2:4" x14ac:dyDescent="0.2">
      <c r="B3732"/>
      <c r="C3732"/>
      <c r="D3732" s="10"/>
    </row>
    <row r="3733" spans="2:4" x14ac:dyDescent="0.2">
      <c r="B3733"/>
      <c r="C3733"/>
      <c r="D3733" s="10"/>
    </row>
    <row r="3734" spans="2:4" x14ac:dyDescent="0.2">
      <c r="B3734"/>
      <c r="C3734"/>
      <c r="D3734" s="10"/>
    </row>
    <row r="3735" spans="2:4" x14ac:dyDescent="0.2">
      <c r="B3735"/>
      <c r="C3735"/>
      <c r="D3735" s="10"/>
    </row>
    <row r="3736" spans="2:4" x14ac:dyDescent="0.2">
      <c r="B3736"/>
      <c r="C3736"/>
      <c r="D3736" s="10"/>
    </row>
    <row r="3737" spans="2:4" x14ac:dyDescent="0.2">
      <c r="B3737"/>
      <c r="C3737"/>
      <c r="D3737" s="10"/>
    </row>
    <row r="3738" spans="2:4" x14ac:dyDescent="0.2">
      <c r="B3738"/>
      <c r="C3738"/>
      <c r="D3738" s="10"/>
    </row>
    <row r="3739" spans="2:4" x14ac:dyDescent="0.2">
      <c r="B3739"/>
      <c r="C3739"/>
      <c r="D3739" s="10"/>
    </row>
    <row r="3740" spans="2:4" x14ac:dyDescent="0.2">
      <c r="B3740"/>
      <c r="C3740"/>
      <c r="D3740" s="10"/>
    </row>
    <row r="3741" spans="2:4" x14ac:dyDescent="0.2">
      <c r="B3741"/>
      <c r="C3741"/>
      <c r="D3741" s="10"/>
    </row>
    <row r="3742" spans="2:4" x14ac:dyDescent="0.2">
      <c r="B3742"/>
      <c r="C3742"/>
      <c r="D3742" s="10"/>
    </row>
    <row r="3743" spans="2:4" x14ac:dyDescent="0.2">
      <c r="B3743"/>
      <c r="C3743"/>
      <c r="D3743" s="10"/>
    </row>
    <row r="3744" spans="2:4" x14ac:dyDescent="0.2">
      <c r="B3744"/>
      <c r="C3744"/>
      <c r="D3744" s="10"/>
    </row>
    <row r="3745" spans="2:4" x14ac:dyDescent="0.2">
      <c r="B3745"/>
      <c r="C3745"/>
      <c r="D3745" s="10"/>
    </row>
    <row r="3746" spans="2:4" x14ac:dyDescent="0.2">
      <c r="B3746"/>
      <c r="C3746"/>
      <c r="D3746" s="10"/>
    </row>
    <row r="3747" spans="2:4" x14ac:dyDescent="0.2">
      <c r="B3747"/>
      <c r="C3747"/>
      <c r="D3747" s="10"/>
    </row>
    <row r="3748" spans="2:4" x14ac:dyDescent="0.2">
      <c r="B3748"/>
      <c r="C3748"/>
      <c r="D3748" s="10"/>
    </row>
    <row r="3749" spans="2:4" x14ac:dyDescent="0.2">
      <c r="B3749"/>
      <c r="C3749"/>
      <c r="D3749" s="10"/>
    </row>
    <row r="3750" spans="2:4" x14ac:dyDescent="0.2">
      <c r="B3750"/>
      <c r="C3750"/>
      <c r="D3750" s="10"/>
    </row>
    <row r="3751" spans="2:4" x14ac:dyDescent="0.2">
      <c r="B3751"/>
      <c r="C3751"/>
      <c r="D3751" s="10"/>
    </row>
    <row r="3752" spans="2:4" x14ac:dyDescent="0.2">
      <c r="B3752"/>
      <c r="C3752"/>
      <c r="D3752" s="10"/>
    </row>
    <row r="3753" spans="2:4" x14ac:dyDescent="0.2">
      <c r="B3753"/>
      <c r="C3753"/>
      <c r="D3753" s="10"/>
    </row>
    <row r="3754" spans="2:4" x14ac:dyDescent="0.2">
      <c r="B3754"/>
      <c r="C3754"/>
      <c r="D3754" s="10"/>
    </row>
    <row r="3755" spans="2:4" x14ac:dyDescent="0.2">
      <c r="B3755"/>
      <c r="C3755"/>
      <c r="D3755" s="10"/>
    </row>
    <row r="3756" spans="2:4" x14ac:dyDescent="0.2">
      <c r="B3756"/>
      <c r="C3756"/>
      <c r="D3756" s="10"/>
    </row>
    <row r="3757" spans="2:4" x14ac:dyDescent="0.2">
      <c r="B3757"/>
      <c r="C3757"/>
      <c r="D3757" s="10"/>
    </row>
    <row r="3758" spans="2:4" x14ac:dyDescent="0.2">
      <c r="B3758"/>
      <c r="C3758"/>
      <c r="D3758" s="10"/>
    </row>
    <row r="3759" spans="2:4" x14ac:dyDescent="0.2">
      <c r="B3759"/>
      <c r="C3759"/>
      <c r="D3759" s="10"/>
    </row>
    <row r="3760" spans="2:4" x14ac:dyDescent="0.2">
      <c r="B3760"/>
      <c r="C3760"/>
      <c r="D3760" s="10"/>
    </row>
    <row r="3761" spans="2:4" x14ac:dyDescent="0.2">
      <c r="B3761"/>
      <c r="C3761"/>
      <c r="D3761" s="10"/>
    </row>
    <row r="3762" spans="2:4" x14ac:dyDescent="0.2">
      <c r="B3762"/>
      <c r="C3762"/>
      <c r="D3762" s="10"/>
    </row>
    <row r="3763" spans="2:4" x14ac:dyDescent="0.2">
      <c r="B3763"/>
      <c r="C3763"/>
      <c r="D3763" s="10"/>
    </row>
    <row r="3764" spans="2:4" x14ac:dyDescent="0.2">
      <c r="B3764"/>
      <c r="C3764"/>
      <c r="D3764" s="10"/>
    </row>
    <row r="3765" spans="2:4" x14ac:dyDescent="0.2">
      <c r="B3765"/>
      <c r="C3765"/>
      <c r="D3765" s="10"/>
    </row>
    <row r="3766" spans="2:4" x14ac:dyDescent="0.2">
      <c r="B3766"/>
      <c r="C3766"/>
      <c r="D3766" s="10"/>
    </row>
    <row r="3767" spans="2:4" x14ac:dyDescent="0.2">
      <c r="B3767"/>
      <c r="C3767"/>
      <c r="D3767" s="10"/>
    </row>
    <row r="3768" spans="2:4" x14ac:dyDescent="0.2">
      <c r="B3768"/>
      <c r="C3768"/>
      <c r="D3768" s="10"/>
    </row>
    <row r="3769" spans="2:4" x14ac:dyDescent="0.2">
      <c r="B3769"/>
      <c r="C3769"/>
      <c r="D3769" s="10"/>
    </row>
    <row r="3770" spans="2:4" x14ac:dyDescent="0.2">
      <c r="B3770"/>
      <c r="C3770"/>
      <c r="D3770" s="10"/>
    </row>
    <row r="3771" spans="2:4" x14ac:dyDescent="0.2">
      <c r="B3771"/>
      <c r="C3771"/>
      <c r="D3771" s="10"/>
    </row>
    <row r="3772" spans="2:4" x14ac:dyDescent="0.2">
      <c r="B3772"/>
      <c r="C3772"/>
      <c r="D3772" s="10"/>
    </row>
    <row r="3773" spans="2:4" x14ac:dyDescent="0.2">
      <c r="B3773"/>
      <c r="C3773"/>
      <c r="D3773" s="10"/>
    </row>
    <row r="3774" spans="2:4" x14ac:dyDescent="0.2">
      <c r="B3774"/>
      <c r="C3774"/>
      <c r="D3774" s="10"/>
    </row>
    <row r="3775" spans="2:4" x14ac:dyDescent="0.2">
      <c r="B3775"/>
      <c r="C3775"/>
      <c r="D3775" s="10"/>
    </row>
    <row r="3776" spans="2:4" x14ac:dyDescent="0.2">
      <c r="B3776"/>
      <c r="C3776"/>
      <c r="D3776" s="10"/>
    </row>
    <row r="3777" spans="2:4" x14ac:dyDescent="0.2">
      <c r="B3777"/>
      <c r="C3777"/>
      <c r="D3777" s="10"/>
    </row>
    <row r="3778" spans="2:4" x14ac:dyDescent="0.2">
      <c r="B3778"/>
      <c r="C3778"/>
      <c r="D3778" s="10"/>
    </row>
    <row r="3779" spans="2:4" x14ac:dyDescent="0.2">
      <c r="B3779"/>
      <c r="C3779"/>
      <c r="D3779" s="10"/>
    </row>
    <row r="3780" spans="2:4" x14ac:dyDescent="0.2">
      <c r="B3780"/>
      <c r="C3780"/>
      <c r="D3780" s="10"/>
    </row>
    <row r="3781" spans="2:4" x14ac:dyDescent="0.2">
      <c r="B3781"/>
      <c r="C3781"/>
      <c r="D3781" s="10"/>
    </row>
    <row r="3782" spans="2:4" x14ac:dyDescent="0.2">
      <c r="B3782"/>
      <c r="C3782"/>
      <c r="D3782" s="10"/>
    </row>
    <row r="3783" spans="2:4" x14ac:dyDescent="0.2">
      <c r="B3783"/>
      <c r="C3783"/>
      <c r="D3783" s="10"/>
    </row>
    <row r="3784" spans="2:4" x14ac:dyDescent="0.2">
      <c r="B3784"/>
      <c r="C3784"/>
      <c r="D3784" s="10"/>
    </row>
    <row r="3785" spans="2:4" x14ac:dyDescent="0.2">
      <c r="B3785"/>
      <c r="C3785"/>
      <c r="D3785" s="10"/>
    </row>
    <row r="3786" spans="2:4" x14ac:dyDescent="0.2">
      <c r="B3786"/>
      <c r="C3786"/>
      <c r="D3786" s="10"/>
    </row>
    <row r="3787" spans="2:4" x14ac:dyDescent="0.2">
      <c r="B3787"/>
      <c r="C3787"/>
      <c r="D3787" s="10"/>
    </row>
    <row r="3788" spans="2:4" x14ac:dyDescent="0.2">
      <c r="B3788"/>
      <c r="C3788"/>
      <c r="D3788" s="10"/>
    </row>
    <row r="3789" spans="2:4" x14ac:dyDescent="0.2">
      <c r="B3789"/>
      <c r="C3789"/>
      <c r="D3789" s="10"/>
    </row>
    <row r="3790" spans="2:4" x14ac:dyDescent="0.2">
      <c r="B3790"/>
      <c r="C3790"/>
      <c r="D3790" s="10"/>
    </row>
    <row r="3791" spans="2:4" x14ac:dyDescent="0.2">
      <c r="B3791"/>
      <c r="C3791"/>
      <c r="D3791" s="10"/>
    </row>
    <row r="3792" spans="2:4" x14ac:dyDescent="0.2">
      <c r="B3792"/>
      <c r="C3792"/>
      <c r="D3792" s="10"/>
    </row>
    <row r="3793" spans="2:4" x14ac:dyDescent="0.2">
      <c r="B3793"/>
      <c r="C3793"/>
      <c r="D3793" s="10"/>
    </row>
    <row r="3794" spans="2:4" x14ac:dyDescent="0.2">
      <c r="B3794"/>
      <c r="C3794"/>
      <c r="D3794" s="10"/>
    </row>
    <row r="3795" spans="2:4" x14ac:dyDescent="0.2">
      <c r="B3795"/>
      <c r="C3795"/>
      <c r="D3795" s="10"/>
    </row>
    <row r="3796" spans="2:4" x14ac:dyDescent="0.2">
      <c r="B3796"/>
      <c r="C3796"/>
      <c r="D3796" s="10"/>
    </row>
    <row r="3797" spans="2:4" x14ac:dyDescent="0.2">
      <c r="B3797"/>
      <c r="C3797"/>
      <c r="D3797" s="10"/>
    </row>
    <row r="3798" spans="2:4" x14ac:dyDescent="0.2">
      <c r="B3798"/>
      <c r="C3798"/>
      <c r="D3798" s="10"/>
    </row>
    <row r="3799" spans="2:4" x14ac:dyDescent="0.2">
      <c r="B3799"/>
      <c r="C3799"/>
      <c r="D3799" s="10"/>
    </row>
    <row r="3800" spans="2:4" x14ac:dyDescent="0.2">
      <c r="B3800"/>
      <c r="C3800"/>
      <c r="D3800" s="10"/>
    </row>
    <row r="3801" spans="2:4" x14ac:dyDescent="0.2">
      <c r="B3801"/>
      <c r="C3801"/>
      <c r="D3801" s="10"/>
    </row>
    <row r="3802" spans="2:4" x14ac:dyDescent="0.2">
      <c r="B3802"/>
      <c r="C3802"/>
      <c r="D3802" s="10"/>
    </row>
    <row r="3803" spans="2:4" x14ac:dyDescent="0.2">
      <c r="B3803"/>
      <c r="C3803"/>
      <c r="D3803" s="10"/>
    </row>
    <row r="3804" spans="2:4" x14ac:dyDescent="0.2">
      <c r="B3804"/>
      <c r="C3804"/>
      <c r="D3804" s="10"/>
    </row>
    <row r="3805" spans="2:4" x14ac:dyDescent="0.2">
      <c r="B3805"/>
      <c r="C3805"/>
      <c r="D3805" s="10"/>
    </row>
    <row r="3806" spans="2:4" x14ac:dyDescent="0.2">
      <c r="B3806"/>
      <c r="C3806"/>
      <c r="D3806" s="10"/>
    </row>
    <row r="3807" spans="2:4" x14ac:dyDescent="0.2">
      <c r="B3807"/>
      <c r="C3807"/>
      <c r="D3807" s="10"/>
    </row>
    <row r="3808" spans="2:4" x14ac:dyDescent="0.2">
      <c r="B3808"/>
      <c r="C3808"/>
      <c r="D3808" s="10"/>
    </row>
    <row r="3809" spans="2:4" x14ac:dyDescent="0.2">
      <c r="B3809"/>
      <c r="C3809"/>
      <c r="D3809" s="10"/>
    </row>
    <row r="3810" spans="2:4" x14ac:dyDescent="0.2">
      <c r="B3810"/>
      <c r="C3810"/>
      <c r="D3810" s="10"/>
    </row>
    <row r="3811" spans="2:4" x14ac:dyDescent="0.2">
      <c r="B3811"/>
      <c r="C3811"/>
      <c r="D3811" s="10"/>
    </row>
    <row r="3812" spans="2:4" x14ac:dyDescent="0.2">
      <c r="B3812"/>
      <c r="C3812"/>
      <c r="D3812" s="10"/>
    </row>
    <row r="3813" spans="2:4" x14ac:dyDescent="0.2">
      <c r="B3813"/>
      <c r="C3813"/>
      <c r="D3813" s="10"/>
    </row>
    <row r="3814" spans="2:4" x14ac:dyDescent="0.2">
      <c r="B3814"/>
      <c r="C3814"/>
      <c r="D3814" s="10"/>
    </row>
    <row r="3815" spans="2:4" x14ac:dyDescent="0.2">
      <c r="B3815"/>
      <c r="C3815"/>
      <c r="D3815" s="10"/>
    </row>
    <row r="3816" spans="2:4" x14ac:dyDescent="0.2">
      <c r="B3816"/>
      <c r="C3816"/>
      <c r="D3816" s="10"/>
    </row>
    <row r="3817" spans="2:4" x14ac:dyDescent="0.2">
      <c r="B3817"/>
      <c r="C3817"/>
      <c r="D3817" s="10"/>
    </row>
    <row r="3818" spans="2:4" x14ac:dyDescent="0.2">
      <c r="B3818"/>
      <c r="C3818"/>
      <c r="D3818" s="10"/>
    </row>
    <row r="3819" spans="2:4" x14ac:dyDescent="0.2">
      <c r="B3819"/>
      <c r="C3819"/>
      <c r="D3819" s="10"/>
    </row>
    <row r="3820" spans="2:4" x14ac:dyDescent="0.2">
      <c r="B3820"/>
      <c r="C3820"/>
      <c r="D3820" s="10"/>
    </row>
    <row r="3821" spans="2:4" x14ac:dyDescent="0.2">
      <c r="B3821"/>
      <c r="C3821"/>
      <c r="D3821" s="10"/>
    </row>
    <row r="3822" spans="2:4" x14ac:dyDescent="0.2">
      <c r="B3822"/>
      <c r="C3822"/>
      <c r="D3822" s="10"/>
    </row>
    <row r="3823" spans="2:4" x14ac:dyDescent="0.2">
      <c r="B3823"/>
      <c r="C3823"/>
      <c r="D3823" s="10"/>
    </row>
    <row r="3824" spans="2:4" x14ac:dyDescent="0.2">
      <c r="B3824"/>
      <c r="C3824"/>
      <c r="D3824" s="10"/>
    </row>
    <row r="3825" spans="2:4" x14ac:dyDescent="0.2">
      <c r="B3825"/>
      <c r="C3825"/>
      <c r="D3825" s="10"/>
    </row>
    <row r="3826" spans="2:4" x14ac:dyDescent="0.2">
      <c r="B3826"/>
      <c r="C3826"/>
      <c r="D3826" s="10"/>
    </row>
    <row r="3827" spans="2:4" x14ac:dyDescent="0.2">
      <c r="B3827"/>
      <c r="C3827"/>
      <c r="D3827" s="10"/>
    </row>
    <row r="3828" spans="2:4" x14ac:dyDescent="0.2">
      <c r="B3828"/>
      <c r="C3828"/>
      <c r="D3828" s="10"/>
    </row>
    <row r="3829" spans="2:4" x14ac:dyDescent="0.2">
      <c r="B3829"/>
      <c r="C3829"/>
      <c r="D3829" s="10"/>
    </row>
    <row r="3830" spans="2:4" x14ac:dyDescent="0.2">
      <c r="B3830"/>
      <c r="C3830"/>
      <c r="D3830" s="10"/>
    </row>
    <row r="3831" spans="2:4" x14ac:dyDescent="0.2">
      <c r="B3831"/>
      <c r="C3831"/>
      <c r="D3831" s="10"/>
    </row>
    <row r="3832" spans="2:4" x14ac:dyDescent="0.2">
      <c r="B3832"/>
      <c r="C3832"/>
      <c r="D3832" s="10"/>
    </row>
    <row r="3833" spans="2:4" x14ac:dyDescent="0.2">
      <c r="B3833"/>
      <c r="C3833"/>
      <c r="D3833" s="10"/>
    </row>
    <row r="3834" spans="2:4" x14ac:dyDescent="0.2">
      <c r="B3834"/>
      <c r="C3834"/>
      <c r="D3834" s="10"/>
    </row>
    <row r="3835" spans="2:4" x14ac:dyDescent="0.2">
      <c r="B3835"/>
      <c r="C3835"/>
      <c r="D3835" s="10"/>
    </row>
    <row r="3836" spans="2:4" x14ac:dyDescent="0.2">
      <c r="B3836"/>
      <c r="C3836"/>
      <c r="D3836" s="10"/>
    </row>
    <row r="3837" spans="2:4" x14ac:dyDescent="0.2">
      <c r="B3837"/>
      <c r="C3837"/>
      <c r="D3837" s="10"/>
    </row>
    <row r="3838" spans="2:4" x14ac:dyDescent="0.2">
      <c r="B3838"/>
      <c r="C3838"/>
      <c r="D3838" s="10"/>
    </row>
    <row r="3839" spans="2:4" x14ac:dyDescent="0.2">
      <c r="B3839"/>
      <c r="C3839"/>
      <c r="D3839" s="10"/>
    </row>
    <row r="3840" spans="2:4" x14ac:dyDescent="0.2">
      <c r="B3840"/>
      <c r="C3840"/>
      <c r="D3840" s="10"/>
    </row>
    <row r="3841" spans="2:4" x14ac:dyDescent="0.2">
      <c r="B3841"/>
      <c r="C3841"/>
      <c r="D3841" s="10"/>
    </row>
    <row r="3842" spans="2:4" x14ac:dyDescent="0.2">
      <c r="B3842"/>
      <c r="C3842"/>
      <c r="D3842" s="10"/>
    </row>
    <row r="3843" spans="2:4" x14ac:dyDescent="0.2">
      <c r="B3843"/>
      <c r="C3843"/>
      <c r="D3843" s="10"/>
    </row>
    <row r="3844" spans="2:4" x14ac:dyDescent="0.2">
      <c r="B3844"/>
      <c r="C3844"/>
      <c r="D3844" s="10"/>
    </row>
    <row r="3845" spans="2:4" x14ac:dyDescent="0.2">
      <c r="B3845"/>
      <c r="C3845"/>
      <c r="D3845" s="10"/>
    </row>
    <row r="3846" spans="2:4" x14ac:dyDescent="0.2">
      <c r="B3846"/>
      <c r="C3846"/>
      <c r="D3846" s="10"/>
    </row>
    <row r="3847" spans="2:4" x14ac:dyDescent="0.2">
      <c r="B3847"/>
      <c r="C3847"/>
      <c r="D3847" s="10"/>
    </row>
    <row r="3848" spans="2:4" x14ac:dyDescent="0.2">
      <c r="B3848"/>
      <c r="C3848"/>
      <c r="D3848" s="10"/>
    </row>
    <row r="3849" spans="2:4" x14ac:dyDescent="0.2">
      <c r="B3849"/>
      <c r="C3849"/>
      <c r="D3849" s="10"/>
    </row>
    <row r="3850" spans="2:4" x14ac:dyDescent="0.2">
      <c r="B3850"/>
      <c r="C3850"/>
      <c r="D3850" s="10"/>
    </row>
    <row r="3851" spans="2:4" x14ac:dyDescent="0.2">
      <c r="B3851"/>
      <c r="C3851"/>
      <c r="D3851" s="10"/>
    </row>
    <row r="3852" spans="2:4" x14ac:dyDescent="0.2">
      <c r="B3852"/>
      <c r="C3852"/>
      <c r="D3852" s="10"/>
    </row>
    <row r="3853" spans="2:4" x14ac:dyDescent="0.2">
      <c r="B3853"/>
      <c r="C3853"/>
      <c r="D3853" s="10"/>
    </row>
    <row r="3854" spans="2:4" x14ac:dyDescent="0.2">
      <c r="B3854"/>
      <c r="C3854"/>
      <c r="D3854" s="10"/>
    </row>
    <row r="3855" spans="2:4" x14ac:dyDescent="0.2">
      <c r="B3855"/>
      <c r="C3855"/>
      <c r="D3855" s="10"/>
    </row>
    <row r="3856" spans="2:4" x14ac:dyDescent="0.2">
      <c r="B3856"/>
      <c r="C3856"/>
      <c r="D3856" s="10"/>
    </row>
    <row r="3857" spans="2:4" x14ac:dyDescent="0.2">
      <c r="B3857"/>
      <c r="C3857"/>
      <c r="D3857" s="10"/>
    </row>
    <row r="3858" spans="2:4" x14ac:dyDescent="0.2">
      <c r="B3858"/>
      <c r="C3858"/>
      <c r="D3858" s="10"/>
    </row>
    <row r="3859" spans="2:4" x14ac:dyDescent="0.2">
      <c r="B3859"/>
      <c r="C3859"/>
      <c r="D3859" s="10"/>
    </row>
    <row r="3860" spans="2:4" x14ac:dyDescent="0.2">
      <c r="B3860"/>
      <c r="C3860"/>
      <c r="D3860" s="10"/>
    </row>
    <row r="3861" spans="2:4" x14ac:dyDescent="0.2">
      <c r="B3861"/>
      <c r="C3861"/>
      <c r="D3861" s="10"/>
    </row>
    <row r="3862" spans="2:4" x14ac:dyDescent="0.2">
      <c r="B3862"/>
      <c r="C3862"/>
      <c r="D3862" s="10"/>
    </row>
    <row r="3863" spans="2:4" x14ac:dyDescent="0.2">
      <c r="B3863"/>
      <c r="C3863"/>
      <c r="D3863" s="10"/>
    </row>
    <row r="3864" spans="2:4" x14ac:dyDescent="0.2">
      <c r="B3864"/>
      <c r="C3864"/>
      <c r="D3864" s="10"/>
    </row>
    <row r="3865" spans="2:4" x14ac:dyDescent="0.2">
      <c r="B3865"/>
      <c r="C3865"/>
      <c r="D3865" s="10"/>
    </row>
    <row r="3866" spans="2:4" x14ac:dyDescent="0.2">
      <c r="B3866"/>
      <c r="C3866"/>
      <c r="D3866" s="10"/>
    </row>
    <row r="3867" spans="2:4" x14ac:dyDescent="0.2">
      <c r="B3867"/>
      <c r="C3867"/>
      <c r="D3867" s="10"/>
    </row>
    <row r="3868" spans="2:4" x14ac:dyDescent="0.2">
      <c r="B3868"/>
      <c r="C3868"/>
      <c r="D3868" s="10"/>
    </row>
    <row r="3869" spans="2:4" x14ac:dyDescent="0.2">
      <c r="B3869"/>
      <c r="C3869"/>
      <c r="D3869" s="10"/>
    </row>
    <row r="3870" spans="2:4" x14ac:dyDescent="0.2">
      <c r="B3870"/>
      <c r="C3870"/>
      <c r="D3870" s="10"/>
    </row>
    <row r="3871" spans="2:4" x14ac:dyDescent="0.2">
      <c r="B3871"/>
      <c r="C3871"/>
      <c r="D3871" s="10"/>
    </row>
    <row r="3872" spans="2:4" x14ac:dyDescent="0.2">
      <c r="B3872"/>
      <c r="C3872"/>
      <c r="D3872" s="10"/>
    </row>
    <row r="3873" spans="2:4" x14ac:dyDescent="0.2">
      <c r="B3873"/>
      <c r="C3873"/>
      <c r="D3873" s="10"/>
    </row>
    <row r="3874" spans="2:4" x14ac:dyDescent="0.2">
      <c r="B3874"/>
      <c r="C3874"/>
      <c r="D3874" s="10"/>
    </row>
    <row r="3875" spans="2:4" x14ac:dyDescent="0.2">
      <c r="B3875"/>
      <c r="C3875"/>
      <c r="D3875" s="10"/>
    </row>
    <row r="3876" spans="2:4" x14ac:dyDescent="0.2">
      <c r="B3876"/>
      <c r="C3876"/>
      <c r="D3876" s="10"/>
    </row>
    <row r="3877" spans="2:4" x14ac:dyDescent="0.2">
      <c r="B3877"/>
      <c r="C3877"/>
      <c r="D3877" s="10"/>
    </row>
    <row r="3878" spans="2:4" x14ac:dyDescent="0.2">
      <c r="B3878"/>
      <c r="C3878"/>
      <c r="D3878" s="10"/>
    </row>
    <row r="3879" spans="2:4" x14ac:dyDescent="0.2">
      <c r="B3879"/>
      <c r="C3879"/>
      <c r="D3879" s="10"/>
    </row>
    <row r="3880" spans="2:4" x14ac:dyDescent="0.2">
      <c r="B3880"/>
      <c r="C3880"/>
      <c r="D3880" s="10"/>
    </row>
    <row r="3881" spans="2:4" x14ac:dyDescent="0.2">
      <c r="B3881"/>
      <c r="C3881"/>
      <c r="D3881" s="10"/>
    </row>
    <row r="3882" spans="2:4" x14ac:dyDescent="0.2">
      <c r="B3882"/>
      <c r="C3882"/>
      <c r="D3882" s="10"/>
    </row>
    <row r="3883" spans="2:4" x14ac:dyDescent="0.2">
      <c r="B3883"/>
      <c r="C3883"/>
      <c r="D3883" s="10"/>
    </row>
    <row r="3884" spans="2:4" x14ac:dyDescent="0.2">
      <c r="B3884"/>
      <c r="C3884"/>
      <c r="D3884" s="10"/>
    </row>
    <row r="3885" spans="2:4" x14ac:dyDescent="0.2">
      <c r="B3885"/>
      <c r="C3885"/>
      <c r="D3885" s="10"/>
    </row>
    <row r="3886" spans="2:4" x14ac:dyDescent="0.2">
      <c r="B3886"/>
      <c r="C3886"/>
      <c r="D3886" s="10"/>
    </row>
    <row r="3887" spans="2:4" x14ac:dyDescent="0.2">
      <c r="B3887"/>
      <c r="C3887"/>
      <c r="D3887" s="10"/>
    </row>
    <row r="3888" spans="2:4" x14ac:dyDescent="0.2">
      <c r="B3888"/>
      <c r="C3888"/>
      <c r="D3888" s="10"/>
    </row>
    <row r="3889" spans="2:4" x14ac:dyDescent="0.2">
      <c r="B3889"/>
      <c r="C3889"/>
      <c r="D3889" s="10"/>
    </row>
    <row r="3890" spans="2:4" x14ac:dyDescent="0.2">
      <c r="B3890"/>
      <c r="C3890"/>
      <c r="D3890" s="10"/>
    </row>
    <row r="3891" spans="2:4" x14ac:dyDescent="0.2">
      <c r="B3891"/>
      <c r="C3891"/>
      <c r="D3891" s="10"/>
    </row>
    <row r="3892" spans="2:4" x14ac:dyDescent="0.2">
      <c r="B3892"/>
      <c r="C3892"/>
      <c r="D3892" s="10"/>
    </row>
    <row r="3893" spans="2:4" x14ac:dyDescent="0.2">
      <c r="B3893"/>
      <c r="C3893"/>
      <c r="D3893" s="10"/>
    </row>
    <row r="3894" spans="2:4" x14ac:dyDescent="0.2">
      <c r="B3894"/>
      <c r="C3894"/>
      <c r="D3894" s="10"/>
    </row>
    <row r="3895" spans="2:4" x14ac:dyDescent="0.2">
      <c r="B3895"/>
      <c r="C3895"/>
      <c r="D3895" s="10"/>
    </row>
    <row r="3896" spans="2:4" x14ac:dyDescent="0.2">
      <c r="B3896"/>
      <c r="C3896"/>
      <c r="D3896" s="10"/>
    </row>
    <row r="3897" spans="2:4" x14ac:dyDescent="0.2">
      <c r="B3897"/>
      <c r="C3897"/>
      <c r="D3897" s="10"/>
    </row>
    <row r="3898" spans="2:4" x14ac:dyDescent="0.2">
      <c r="B3898"/>
      <c r="C3898"/>
      <c r="D3898" s="10"/>
    </row>
    <row r="3899" spans="2:4" x14ac:dyDescent="0.2">
      <c r="B3899"/>
      <c r="C3899"/>
      <c r="D3899" s="10"/>
    </row>
    <row r="3900" spans="2:4" x14ac:dyDescent="0.2">
      <c r="B3900"/>
      <c r="C3900"/>
      <c r="D3900" s="10"/>
    </row>
    <row r="3901" spans="2:4" x14ac:dyDescent="0.2">
      <c r="B3901"/>
      <c r="C3901"/>
      <c r="D3901" s="10"/>
    </row>
    <row r="3902" spans="2:4" x14ac:dyDescent="0.2">
      <c r="B3902"/>
      <c r="C3902"/>
      <c r="D3902" s="10"/>
    </row>
    <row r="3903" spans="2:4" x14ac:dyDescent="0.2">
      <c r="B3903"/>
      <c r="C3903"/>
      <c r="D3903" s="10"/>
    </row>
    <row r="3904" spans="2:4" x14ac:dyDescent="0.2">
      <c r="B3904"/>
      <c r="C3904"/>
      <c r="D3904" s="10"/>
    </row>
    <row r="3905" spans="2:4" x14ac:dyDescent="0.2">
      <c r="B3905"/>
      <c r="C3905"/>
      <c r="D3905" s="10"/>
    </row>
    <row r="3906" spans="2:4" x14ac:dyDescent="0.2">
      <c r="B3906"/>
      <c r="C3906"/>
      <c r="D3906" s="10"/>
    </row>
    <row r="3907" spans="2:4" x14ac:dyDescent="0.2">
      <c r="B3907"/>
      <c r="C3907"/>
      <c r="D3907" s="10"/>
    </row>
    <row r="3908" spans="2:4" x14ac:dyDescent="0.2">
      <c r="B3908"/>
      <c r="C3908"/>
      <c r="D3908" s="10"/>
    </row>
    <row r="3909" spans="2:4" x14ac:dyDescent="0.2">
      <c r="B3909"/>
      <c r="C3909"/>
      <c r="D3909" s="10"/>
    </row>
    <row r="3910" spans="2:4" x14ac:dyDescent="0.2">
      <c r="B3910"/>
      <c r="C3910"/>
      <c r="D3910" s="10"/>
    </row>
    <row r="3911" spans="2:4" x14ac:dyDescent="0.2">
      <c r="B3911"/>
      <c r="C3911"/>
      <c r="D3911" s="10"/>
    </row>
    <row r="3912" spans="2:4" x14ac:dyDescent="0.2">
      <c r="B3912"/>
      <c r="C3912"/>
      <c r="D3912" s="10"/>
    </row>
    <row r="3913" spans="2:4" x14ac:dyDescent="0.2">
      <c r="B3913"/>
      <c r="C3913"/>
      <c r="D3913" s="10"/>
    </row>
    <row r="3914" spans="2:4" x14ac:dyDescent="0.2">
      <c r="B3914"/>
      <c r="C3914"/>
      <c r="D3914" s="10"/>
    </row>
    <row r="3915" spans="2:4" x14ac:dyDescent="0.2">
      <c r="B3915"/>
      <c r="C3915"/>
      <c r="D3915" s="10"/>
    </row>
    <row r="3916" spans="2:4" x14ac:dyDescent="0.2">
      <c r="B3916"/>
      <c r="C3916"/>
      <c r="D3916" s="10"/>
    </row>
    <row r="3917" spans="2:4" x14ac:dyDescent="0.2">
      <c r="B3917"/>
      <c r="C3917"/>
      <c r="D3917" s="10"/>
    </row>
    <row r="3918" spans="2:4" x14ac:dyDescent="0.2">
      <c r="B3918"/>
      <c r="C3918"/>
      <c r="D3918" s="10"/>
    </row>
    <row r="3919" spans="2:4" x14ac:dyDescent="0.2">
      <c r="B3919"/>
      <c r="C3919"/>
      <c r="D3919" s="10"/>
    </row>
    <row r="3920" spans="2:4" x14ac:dyDescent="0.2">
      <c r="B3920"/>
      <c r="C3920"/>
      <c r="D3920" s="10"/>
    </row>
    <row r="3921" spans="2:4" x14ac:dyDescent="0.2">
      <c r="B3921"/>
      <c r="C3921"/>
      <c r="D3921" s="10"/>
    </row>
    <row r="3922" spans="2:4" x14ac:dyDescent="0.2">
      <c r="B3922"/>
      <c r="C3922"/>
      <c r="D3922" s="10"/>
    </row>
    <row r="3923" spans="2:4" x14ac:dyDescent="0.2">
      <c r="B3923"/>
      <c r="C3923"/>
      <c r="D3923" s="10"/>
    </row>
    <row r="3924" spans="2:4" x14ac:dyDescent="0.2">
      <c r="B3924"/>
      <c r="C3924"/>
      <c r="D3924" s="10"/>
    </row>
    <row r="3925" spans="2:4" x14ac:dyDescent="0.2">
      <c r="B3925"/>
      <c r="C3925"/>
      <c r="D3925" s="10"/>
    </row>
    <row r="3926" spans="2:4" x14ac:dyDescent="0.2">
      <c r="B3926"/>
      <c r="C3926"/>
      <c r="D3926" s="10"/>
    </row>
    <row r="3927" spans="2:4" x14ac:dyDescent="0.2">
      <c r="B3927"/>
      <c r="C3927"/>
      <c r="D3927" s="10"/>
    </row>
    <row r="3928" spans="2:4" x14ac:dyDescent="0.2">
      <c r="B3928"/>
      <c r="C3928"/>
      <c r="D3928" s="10"/>
    </row>
    <row r="3929" spans="2:4" x14ac:dyDescent="0.2">
      <c r="B3929"/>
      <c r="C3929"/>
      <c r="D3929" s="10"/>
    </row>
    <row r="3930" spans="2:4" x14ac:dyDescent="0.2">
      <c r="B3930"/>
      <c r="C3930"/>
      <c r="D3930" s="10"/>
    </row>
    <row r="3931" spans="2:4" x14ac:dyDescent="0.2">
      <c r="B3931"/>
      <c r="C3931"/>
      <c r="D3931" s="10"/>
    </row>
    <row r="3932" spans="2:4" x14ac:dyDescent="0.2">
      <c r="B3932"/>
      <c r="C3932"/>
      <c r="D3932" s="10"/>
    </row>
    <row r="3933" spans="2:4" x14ac:dyDescent="0.2">
      <c r="B3933"/>
      <c r="C3933"/>
      <c r="D3933" s="10"/>
    </row>
    <row r="3934" spans="2:4" x14ac:dyDescent="0.2">
      <c r="B3934"/>
      <c r="C3934"/>
      <c r="D3934" s="10"/>
    </row>
    <row r="3935" spans="2:4" x14ac:dyDescent="0.2">
      <c r="B3935"/>
      <c r="C3935"/>
      <c r="D3935" s="10"/>
    </row>
    <row r="3936" spans="2:4" x14ac:dyDescent="0.2">
      <c r="B3936"/>
      <c r="C3936"/>
      <c r="D3936" s="10"/>
    </row>
    <row r="3937" spans="2:4" x14ac:dyDescent="0.2">
      <c r="B3937"/>
      <c r="C3937"/>
      <c r="D3937" s="10"/>
    </row>
    <row r="3938" spans="2:4" x14ac:dyDescent="0.2">
      <c r="B3938"/>
      <c r="C3938"/>
      <c r="D3938" s="10"/>
    </row>
    <row r="3939" spans="2:4" x14ac:dyDescent="0.2">
      <c r="B3939"/>
      <c r="C3939"/>
      <c r="D3939" s="10"/>
    </row>
    <row r="3940" spans="2:4" x14ac:dyDescent="0.2">
      <c r="B3940"/>
      <c r="C3940"/>
      <c r="D3940" s="10"/>
    </row>
    <row r="3941" spans="2:4" x14ac:dyDescent="0.2">
      <c r="B3941"/>
      <c r="C3941"/>
      <c r="D3941" s="10"/>
    </row>
    <row r="3942" spans="2:4" x14ac:dyDescent="0.2">
      <c r="B3942"/>
      <c r="C3942"/>
      <c r="D3942" s="10"/>
    </row>
    <row r="3943" spans="2:4" x14ac:dyDescent="0.2">
      <c r="B3943"/>
      <c r="C3943"/>
      <c r="D3943" s="10"/>
    </row>
    <row r="3944" spans="2:4" x14ac:dyDescent="0.2">
      <c r="B3944"/>
      <c r="C3944"/>
      <c r="D3944" s="10"/>
    </row>
    <row r="3945" spans="2:4" x14ac:dyDescent="0.2">
      <c r="B3945"/>
      <c r="C3945"/>
      <c r="D3945" s="10"/>
    </row>
    <row r="3946" spans="2:4" x14ac:dyDescent="0.2">
      <c r="B3946"/>
      <c r="C3946"/>
      <c r="D3946" s="10"/>
    </row>
    <row r="3947" spans="2:4" x14ac:dyDescent="0.2">
      <c r="B3947"/>
      <c r="C3947"/>
      <c r="D3947" s="10"/>
    </row>
    <row r="3948" spans="2:4" x14ac:dyDescent="0.2">
      <c r="B3948"/>
      <c r="C3948"/>
      <c r="D3948" s="10"/>
    </row>
    <row r="3949" spans="2:4" x14ac:dyDescent="0.2">
      <c r="B3949"/>
      <c r="C3949"/>
      <c r="D3949" s="10"/>
    </row>
    <row r="3950" spans="2:4" x14ac:dyDescent="0.2">
      <c r="B3950"/>
      <c r="C3950"/>
      <c r="D3950" s="10"/>
    </row>
    <row r="3951" spans="2:4" x14ac:dyDescent="0.2">
      <c r="B3951"/>
      <c r="C3951"/>
      <c r="D3951" s="10"/>
    </row>
    <row r="3952" spans="2:4" x14ac:dyDescent="0.2">
      <c r="B3952"/>
      <c r="C3952"/>
      <c r="D3952" s="10"/>
    </row>
    <row r="3953" spans="2:4" x14ac:dyDescent="0.2">
      <c r="B3953"/>
      <c r="C3953"/>
      <c r="D3953" s="10"/>
    </row>
    <row r="3954" spans="2:4" x14ac:dyDescent="0.2">
      <c r="B3954"/>
      <c r="C3954"/>
      <c r="D3954" s="10"/>
    </row>
    <row r="3955" spans="2:4" x14ac:dyDescent="0.2">
      <c r="B3955"/>
      <c r="C3955"/>
      <c r="D3955" s="10"/>
    </row>
    <row r="3956" spans="2:4" x14ac:dyDescent="0.2">
      <c r="B3956"/>
      <c r="C3956"/>
      <c r="D3956" s="10"/>
    </row>
    <row r="3957" spans="2:4" x14ac:dyDescent="0.2">
      <c r="B3957"/>
      <c r="C3957"/>
      <c r="D3957" s="10"/>
    </row>
    <row r="3958" spans="2:4" x14ac:dyDescent="0.2">
      <c r="B3958"/>
      <c r="C3958"/>
      <c r="D3958" s="10"/>
    </row>
    <row r="3959" spans="2:4" x14ac:dyDescent="0.2">
      <c r="B3959"/>
      <c r="C3959"/>
      <c r="D3959" s="10"/>
    </row>
    <row r="3960" spans="2:4" x14ac:dyDescent="0.2">
      <c r="B3960"/>
      <c r="C3960"/>
      <c r="D3960" s="10"/>
    </row>
    <row r="3961" spans="2:4" x14ac:dyDescent="0.2">
      <c r="B3961"/>
      <c r="C3961"/>
      <c r="D3961" s="10"/>
    </row>
    <row r="3962" spans="2:4" x14ac:dyDescent="0.2">
      <c r="B3962"/>
      <c r="C3962"/>
      <c r="D3962" s="10"/>
    </row>
    <row r="3963" spans="2:4" x14ac:dyDescent="0.2">
      <c r="B3963"/>
      <c r="C3963"/>
      <c r="D3963" s="10"/>
    </row>
    <row r="3964" spans="2:4" x14ac:dyDescent="0.2">
      <c r="B3964"/>
      <c r="C3964"/>
      <c r="D3964" s="10"/>
    </row>
    <row r="3965" spans="2:4" x14ac:dyDescent="0.2">
      <c r="B3965"/>
      <c r="C3965"/>
      <c r="D3965" s="10"/>
    </row>
    <row r="3966" spans="2:4" x14ac:dyDescent="0.2">
      <c r="B3966"/>
      <c r="C3966"/>
      <c r="D3966" s="10"/>
    </row>
    <row r="3967" spans="2:4" x14ac:dyDescent="0.2">
      <c r="B3967"/>
      <c r="C3967"/>
      <c r="D3967" s="10"/>
    </row>
    <row r="3968" spans="2:4" x14ac:dyDescent="0.2">
      <c r="B3968"/>
      <c r="C3968"/>
      <c r="D3968" s="10"/>
    </row>
    <row r="3969" spans="2:4" x14ac:dyDescent="0.2">
      <c r="B3969"/>
      <c r="C3969"/>
      <c r="D3969" s="10"/>
    </row>
    <row r="3970" spans="2:4" x14ac:dyDescent="0.2">
      <c r="B3970"/>
      <c r="C3970"/>
      <c r="D3970" s="10"/>
    </row>
    <row r="3971" spans="2:4" x14ac:dyDescent="0.2">
      <c r="B3971"/>
      <c r="C3971"/>
      <c r="D3971" s="10"/>
    </row>
    <row r="3972" spans="2:4" x14ac:dyDescent="0.2">
      <c r="B3972"/>
      <c r="C3972"/>
      <c r="D3972" s="10"/>
    </row>
    <row r="3973" spans="2:4" x14ac:dyDescent="0.2">
      <c r="B3973"/>
      <c r="C3973"/>
      <c r="D3973" s="10"/>
    </row>
    <row r="3974" spans="2:4" x14ac:dyDescent="0.2">
      <c r="B3974"/>
      <c r="C3974"/>
      <c r="D3974" s="10"/>
    </row>
    <row r="3975" spans="2:4" x14ac:dyDescent="0.2">
      <c r="B3975"/>
      <c r="C3975"/>
      <c r="D3975" s="10"/>
    </row>
    <row r="3976" spans="2:4" x14ac:dyDescent="0.2">
      <c r="B3976"/>
      <c r="C3976"/>
      <c r="D3976" s="10"/>
    </row>
    <row r="3977" spans="2:4" x14ac:dyDescent="0.2">
      <c r="B3977"/>
      <c r="C3977"/>
      <c r="D3977" s="10"/>
    </row>
    <row r="3978" spans="2:4" x14ac:dyDescent="0.2">
      <c r="B3978"/>
      <c r="C3978"/>
      <c r="D3978" s="10"/>
    </row>
    <row r="3979" spans="2:4" x14ac:dyDescent="0.2">
      <c r="B3979"/>
      <c r="C3979"/>
      <c r="D3979" s="10"/>
    </row>
    <row r="3980" spans="2:4" x14ac:dyDescent="0.2">
      <c r="B3980"/>
      <c r="C3980"/>
      <c r="D3980" s="10"/>
    </row>
    <row r="3981" spans="2:4" x14ac:dyDescent="0.2">
      <c r="B3981"/>
      <c r="C3981"/>
      <c r="D3981" s="10"/>
    </row>
    <row r="3982" spans="2:4" x14ac:dyDescent="0.2">
      <c r="B3982"/>
      <c r="C3982"/>
      <c r="D3982" s="10"/>
    </row>
    <row r="3983" spans="2:4" x14ac:dyDescent="0.2">
      <c r="B3983"/>
      <c r="C3983"/>
      <c r="D3983" s="10"/>
    </row>
    <row r="3984" spans="2:4" x14ac:dyDescent="0.2">
      <c r="B3984"/>
      <c r="C3984"/>
      <c r="D3984" s="10"/>
    </row>
    <row r="3985" spans="2:4" x14ac:dyDescent="0.2">
      <c r="B3985"/>
      <c r="C3985"/>
      <c r="D3985" s="10"/>
    </row>
    <row r="3986" spans="2:4" x14ac:dyDescent="0.2">
      <c r="B3986"/>
      <c r="C3986"/>
      <c r="D3986" s="10"/>
    </row>
    <row r="3987" spans="2:4" x14ac:dyDescent="0.2">
      <c r="B3987"/>
      <c r="C3987"/>
      <c r="D3987" s="10"/>
    </row>
    <row r="3988" spans="2:4" x14ac:dyDescent="0.2">
      <c r="B3988"/>
      <c r="C3988"/>
      <c r="D3988" s="10"/>
    </row>
    <row r="3989" spans="2:4" x14ac:dyDescent="0.2">
      <c r="B3989"/>
      <c r="C3989"/>
      <c r="D3989" s="10"/>
    </row>
    <row r="3990" spans="2:4" x14ac:dyDescent="0.2">
      <c r="B3990"/>
      <c r="C3990"/>
      <c r="D3990" s="10"/>
    </row>
    <row r="3991" spans="2:4" x14ac:dyDescent="0.2">
      <c r="B3991"/>
      <c r="C3991"/>
      <c r="D3991" s="10"/>
    </row>
    <row r="3992" spans="2:4" x14ac:dyDescent="0.2">
      <c r="B3992"/>
      <c r="C3992"/>
      <c r="D3992" s="10"/>
    </row>
    <row r="3993" spans="2:4" x14ac:dyDescent="0.2">
      <c r="B3993"/>
      <c r="C3993"/>
      <c r="D3993" s="10"/>
    </row>
    <row r="3994" spans="2:4" x14ac:dyDescent="0.2">
      <c r="B3994"/>
      <c r="C3994"/>
      <c r="D3994" s="10"/>
    </row>
    <row r="3995" spans="2:4" x14ac:dyDescent="0.2">
      <c r="B3995"/>
      <c r="C3995"/>
      <c r="D3995" s="10"/>
    </row>
    <row r="3996" spans="2:4" x14ac:dyDescent="0.2">
      <c r="B3996"/>
      <c r="C3996"/>
      <c r="D3996" s="10"/>
    </row>
    <row r="3997" spans="2:4" x14ac:dyDescent="0.2">
      <c r="B3997"/>
      <c r="C3997"/>
      <c r="D3997" s="10"/>
    </row>
    <row r="3998" spans="2:4" x14ac:dyDescent="0.2">
      <c r="B3998"/>
      <c r="C3998"/>
      <c r="D3998" s="10"/>
    </row>
    <row r="3999" spans="2:4" x14ac:dyDescent="0.2">
      <c r="B3999"/>
      <c r="C3999"/>
      <c r="D3999" s="10"/>
    </row>
    <row r="4000" spans="2:4" x14ac:dyDescent="0.2">
      <c r="B4000"/>
      <c r="C4000"/>
      <c r="D4000" s="10"/>
    </row>
    <row r="4001" spans="2:4" x14ac:dyDescent="0.2">
      <c r="B4001"/>
      <c r="C4001"/>
      <c r="D4001" s="10"/>
    </row>
    <row r="4002" spans="2:4" x14ac:dyDescent="0.2">
      <c r="B4002"/>
      <c r="C4002"/>
      <c r="D4002" s="10"/>
    </row>
    <row r="4003" spans="2:4" x14ac:dyDescent="0.2">
      <c r="B4003"/>
      <c r="C4003"/>
      <c r="D4003" s="10"/>
    </row>
    <row r="4004" spans="2:4" x14ac:dyDescent="0.2">
      <c r="B4004"/>
      <c r="C4004"/>
      <c r="D4004" s="10"/>
    </row>
    <row r="4005" spans="2:4" x14ac:dyDescent="0.2">
      <c r="B4005"/>
      <c r="C4005"/>
      <c r="D4005" s="10"/>
    </row>
    <row r="4006" spans="2:4" x14ac:dyDescent="0.2">
      <c r="B4006"/>
      <c r="C4006"/>
      <c r="D4006" s="10"/>
    </row>
    <row r="4007" spans="2:4" x14ac:dyDescent="0.2">
      <c r="B4007"/>
      <c r="C4007"/>
      <c r="D4007" s="10"/>
    </row>
    <row r="4008" spans="2:4" x14ac:dyDescent="0.2">
      <c r="B4008"/>
      <c r="C4008"/>
      <c r="D4008" s="10"/>
    </row>
    <row r="4009" spans="2:4" x14ac:dyDescent="0.2">
      <c r="B4009"/>
      <c r="C4009"/>
      <c r="D4009" s="10"/>
    </row>
    <row r="4010" spans="2:4" x14ac:dyDescent="0.2">
      <c r="B4010"/>
      <c r="C4010"/>
      <c r="D4010" s="10"/>
    </row>
    <row r="4011" spans="2:4" x14ac:dyDescent="0.2">
      <c r="B4011"/>
      <c r="C4011"/>
      <c r="D4011" s="10"/>
    </row>
    <row r="4012" spans="2:4" x14ac:dyDescent="0.2">
      <c r="B4012"/>
      <c r="C4012"/>
      <c r="D4012" s="10"/>
    </row>
    <row r="4013" spans="2:4" x14ac:dyDescent="0.2">
      <c r="B4013"/>
      <c r="C4013"/>
      <c r="D4013" s="10"/>
    </row>
    <row r="4014" spans="2:4" x14ac:dyDescent="0.2">
      <c r="B4014"/>
      <c r="C4014"/>
      <c r="D4014" s="10"/>
    </row>
    <row r="4015" spans="2:4" x14ac:dyDescent="0.2">
      <c r="B4015"/>
      <c r="C4015"/>
      <c r="D4015" s="10"/>
    </row>
    <row r="4016" spans="2:4" x14ac:dyDescent="0.2">
      <c r="B4016"/>
      <c r="C4016"/>
      <c r="D4016" s="10"/>
    </row>
    <row r="4017" spans="2:4" x14ac:dyDescent="0.2">
      <c r="B4017"/>
      <c r="C4017"/>
      <c r="D4017" s="10"/>
    </row>
    <row r="4018" spans="2:4" x14ac:dyDescent="0.2">
      <c r="B4018"/>
      <c r="C4018"/>
      <c r="D4018" s="10"/>
    </row>
    <row r="4019" spans="2:4" x14ac:dyDescent="0.2">
      <c r="B4019"/>
      <c r="C4019"/>
      <c r="D4019" s="10"/>
    </row>
    <row r="4020" spans="2:4" x14ac:dyDescent="0.2">
      <c r="B4020"/>
      <c r="C4020"/>
      <c r="D4020" s="10"/>
    </row>
    <row r="4021" spans="2:4" x14ac:dyDescent="0.2">
      <c r="B4021"/>
      <c r="C4021"/>
      <c r="D4021" s="10"/>
    </row>
    <row r="4022" spans="2:4" x14ac:dyDescent="0.2">
      <c r="B4022"/>
      <c r="C4022"/>
      <c r="D4022" s="10"/>
    </row>
    <row r="4023" spans="2:4" x14ac:dyDescent="0.2">
      <c r="B4023"/>
      <c r="C4023"/>
      <c r="D4023" s="10"/>
    </row>
    <row r="4024" spans="2:4" x14ac:dyDescent="0.2">
      <c r="B4024"/>
      <c r="C4024"/>
      <c r="D4024" s="10"/>
    </row>
    <row r="4025" spans="2:4" x14ac:dyDescent="0.2">
      <c r="B4025"/>
      <c r="C4025"/>
      <c r="D4025" s="10"/>
    </row>
    <row r="4026" spans="2:4" x14ac:dyDescent="0.2">
      <c r="B4026"/>
      <c r="C4026"/>
      <c r="D4026" s="10"/>
    </row>
    <row r="4027" spans="2:4" x14ac:dyDescent="0.2">
      <c r="B4027"/>
      <c r="C4027"/>
      <c r="D4027" s="10"/>
    </row>
    <row r="4028" spans="2:4" x14ac:dyDescent="0.2">
      <c r="B4028"/>
      <c r="C4028"/>
      <c r="D4028" s="10"/>
    </row>
    <row r="4029" spans="2:4" x14ac:dyDescent="0.2">
      <c r="B4029"/>
      <c r="C4029"/>
      <c r="D4029" s="10"/>
    </row>
    <row r="4030" spans="2:4" x14ac:dyDescent="0.2">
      <c r="B4030"/>
      <c r="C4030"/>
      <c r="D4030" s="10"/>
    </row>
    <row r="4031" spans="2:4" x14ac:dyDescent="0.2">
      <c r="B4031"/>
      <c r="C4031"/>
      <c r="D4031" s="10"/>
    </row>
    <row r="4032" spans="2:4" x14ac:dyDescent="0.2">
      <c r="B4032"/>
      <c r="C4032"/>
      <c r="D4032" s="10"/>
    </row>
    <row r="4033" spans="2:4" x14ac:dyDescent="0.2">
      <c r="B4033"/>
      <c r="C4033"/>
      <c r="D4033" s="10"/>
    </row>
    <row r="4034" spans="2:4" x14ac:dyDescent="0.2">
      <c r="B4034"/>
      <c r="C4034"/>
      <c r="D4034" s="10"/>
    </row>
    <row r="4035" spans="2:4" x14ac:dyDescent="0.2">
      <c r="B4035"/>
      <c r="C4035"/>
      <c r="D4035" s="10"/>
    </row>
    <row r="4036" spans="2:4" x14ac:dyDescent="0.2">
      <c r="B4036"/>
      <c r="C4036"/>
      <c r="D4036" s="10"/>
    </row>
    <row r="4037" spans="2:4" x14ac:dyDescent="0.2">
      <c r="B4037"/>
      <c r="C4037"/>
      <c r="D4037" s="10"/>
    </row>
    <row r="4038" spans="2:4" x14ac:dyDescent="0.2">
      <c r="B4038"/>
      <c r="C4038"/>
      <c r="D4038" s="10"/>
    </row>
    <row r="4039" spans="2:4" x14ac:dyDescent="0.2">
      <c r="B4039"/>
      <c r="C4039"/>
      <c r="D4039" s="10"/>
    </row>
    <row r="4040" spans="2:4" x14ac:dyDescent="0.2">
      <c r="B4040"/>
      <c r="C4040"/>
      <c r="D4040" s="10"/>
    </row>
    <row r="4041" spans="2:4" x14ac:dyDescent="0.2">
      <c r="B4041"/>
      <c r="C4041"/>
      <c r="D4041" s="10"/>
    </row>
    <row r="4042" spans="2:4" x14ac:dyDescent="0.2">
      <c r="B4042"/>
      <c r="C4042"/>
      <c r="D4042" s="10"/>
    </row>
    <row r="4043" spans="2:4" x14ac:dyDescent="0.2">
      <c r="B4043"/>
      <c r="C4043"/>
      <c r="D4043" s="10"/>
    </row>
    <row r="4044" spans="2:4" x14ac:dyDescent="0.2">
      <c r="B4044"/>
      <c r="C4044"/>
      <c r="D4044" s="10"/>
    </row>
    <row r="4045" spans="2:4" x14ac:dyDescent="0.2">
      <c r="B4045"/>
      <c r="C4045"/>
      <c r="D4045" s="10"/>
    </row>
    <row r="4046" spans="2:4" x14ac:dyDescent="0.2">
      <c r="B4046"/>
      <c r="C4046"/>
      <c r="D4046" s="10"/>
    </row>
    <row r="4047" spans="2:4" x14ac:dyDescent="0.2">
      <c r="B4047"/>
      <c r="C4047"/>
      <c r="D4047" s="10"/>
    </row>
    <row r="4048" spans="2:4" x14ac:dyDescent="0.2">
      <c r="B4048"/>
      <c r="C4048"/>
      <c r="D4048" s="10"/>
    </row>
    <row r="4049" spans="2:4" x14ac:dyDescent="0.2">
      <c r="B4049"/>
      <c r="C4049"/>
      <c r="D4049" s="10"/>
    </row>
    <row r="4050" spans="2:4" x14ac:dyDescent="0.2">
      <c r="B4050"/>
      <c r="C4050"/>
      <c r="D4050" s="10"/>
    </row>
    <row r="4051" spans="2:4" x14ac:dyDescent="0.2">
      <c r="B4051"/>
      <c r="C4051"/>
      <c r="D4051" s="10"/>
    </row>
    <row r="4052" spans="2:4" x14ac:dyDescent="0.2">
      <c r="B4052"/>
      <c r="C4052"/>
      <c r="D4052" s="10"/>
    </row>
    <row r="4053" spans="2:4" x14ac:dyDescent="0.2">
      <c r="B4053"/>
      <c r="C4053"/>
      <c r="D4053" s="10"/>
    </row>
    <row r="4054" spans="2:4" x14ac:dyDescent="0.2">
      <c r="B4054"/>
      <c r="C4054"/>
      <c r="D4054" s="10"/>
    </row>
    <row r="4055" spans="2:4" x14ac:dyDescent="0.2">
      <c r="B4055"/>
      <c r="C4055"/>
      <c r="D4055" s="10"/>
    </row>
    <row r="4056" spans="2:4" x14ac:dyDescent="0.2">
      <c r="B4056"/>
      <c r="C4056"/>
      <c r="D4056" s="10"/>
    </row>
    <row r="4057" spans="2:4" x14ac:dyDescent="0.2">
      <c r="B4057"/>
      <c r="C4057"/>
      <c r="D4057" s="10"/>
    </row>
    <row r="4058" spans="2:4" x14ac:dyDescent="0.2">
      <c r="B4058"/>
      <c r="C4058"/>
      <c r="D4058" s="10"/>
    </row>
    <row r="4059" spans="2:4" x14ac:dyDescent="0.2">
      <c r="B4059"/>
      <c r="C4059"/>
      <c r="D4059" s="10"/>
    </row>
    <row r="4060" spans="2:4" x14ac:dyDescent="0.2">
      <c r="B4060"/>
      <c r="C4060"/>
      <c r="D4060" s="10"/>
    </row>
    <row r="4061" spans="2:4" x14ac:dyDescent="0.2">
      <c r="B4061"/>
      <c r="C4061"/>
      <c r="D4061" s="10"/>
    </row>
    <row r="4062" spans="2:4" x14ac:dyDescent="0.2">
      <c r="B4062"/>
      <c r="C4062"/>
      <c r="D4062" s="10"/>
    </row>
    <row r="4063" spans="2:4" x14ac:dyDescent="0.2">
      <c r="B4063"/>
      <c r="C4063"/>
      <c r="D4063" s="10"/>
    </row>
    <row r="4064" spans="2:4" x14ac:dyDescent="0.2">
      <c r="B4064"/>
      <c r="C4064"/>
      <c r="D4064" s="10"/>
    </row>
    <row r="4065" spans="2:4" x14ac:dyDescent="0.2">
      <c r="B4065"/>
      <c r="C4065"/>
      <c r="D4065" s="10"/>
    </row>
    <row r="4066" spans="2:4" x14ac:dyDescent="0.2">
      <c r="B4066"/>
      <c r="C4066"/>
      <c r="D4066" s="10"/>
    </row>
    <row r="4067" spans="2:4" x14ac:dyDescent="0.2">
      <c r="B4067"/>
      <c r="C4067"/>
      <c r="D4067" s="10"/>
    </row>
    <row r="4068" spans="2:4" x14ac:dyDescent="0.2">
      <c r="B4068"/>
      <c r="C4068"/>
      <c r="D4068" s="10"/>
    </row>
    <row r="4069" spans="2:4" x14ac:dyDescent="0.2">
      <c r="B4069"/>
      <c r="C4069"/>
      <c r="D4069" s="10"/>
    </row>
    <row r="4070" spans="2:4" x14ac:dyDescent="0.2">
      <c r="B4070"/>
      <c r="C4070"/>
      <c r="D4070" s="10"/>
    </row>
    <row r="4071" spans="2:4" x14ac:dyDescent="0.2">
      <c r="B4071"/>
      <c r="C4071"/>
      <c r="D4071" s="10"/>
    </row>
    <row r="4072" spans="2:4" x14ac:dyDescent="0.2">
      <c r="B4072"/>
      <c r="C4072"/>
      <c r="D4072" s="10"/>
    </row>
    <row r="4073" spans="2:4" x14ac:dyDescent="0.2">
      <c r="B4073"/>
      <c r="C4073"/>
      <c r="D4073" s="10"/>
    </row>
    <row r="4074" spans="2:4" x14ac:dyDescent="0.2">
      <c r="B4074"/>
      <c r="C4074"/>
      <c r="D4074" s="10"/>
    </row>
    <row r="4075" spans="2:4" x14ac:dyDescent="0.2">
      <c r="B4075"/>
      <c r="C4075"/>
      <c r="D4075" s="10"/>
    </row>
    <row r="4076" spans="2:4" x14ac:dyDescent="0.2">
      <c r="B4076"/>
      <c r="C4076"/>
      <c r="D4076" s="10"/>
    </row>
    <row r="4077" spans="2:4" x14ac:dyDescent="0.2">
      <c r="B4077"/>
      <c r="C4077"/>
      <c r="D4077" s="10"/>
    </row>
    <row r="4078" spans="2:4" x14ac:dyDescent="0.2">
      <c r="B4078"/>
      <c r="C4078"/>
      <c r="D4078" s="10"/>
    </row>
    <row r="4079" spans="2:4" x14ac:dyDescent="0.2">
      <c r="B4079"/>
      <c r="C4079"/>
      <c r="D4079" s="10"/>
    </row>
    <row r="4080" spans="2:4" x14ac:dyDescent="0.2">
      <c r="B4080"/>
      <c r="C4080"/>
      <c r="D4080" s="10"/>
    </row>
    <row r="4081" spans="2:4" x14ac:dyDescent="0.2">
      <c r="B4081"/>
      <c r="C4081"/>
      <c r="D4081" s="10"/>
    </row>
    <row r="4082" spans="2:4" x14ac:dyDescent="0.2">
      <c r="B4082"/>
      <c r="C4082"/>
      <c r="D4082" s="10"/>
    </row>
    <row r="4083" spans="2:4" x14ac:dyDescent="0.2">
      <c r="B4083"/>
      <c r="C4083"/>
      <c r="D4083" s="10"/>
    </row>
    <row r="4084" spans="2:4" x14ac:dyDescent="0.2">
      <c r="B4084"/>
      <c r="C4084"/>
      <c r="D4084" s="10"/>
    </row>
    <row r="4085" spans="2:4" x14ac:dyDescent="0.2">
      <c r="B4085"/>
      <c r="C4085"/>
      <c r="D4085" s="10"/>
    </row>
    <row r="4086" spans="2:4" x14ac:dyDescent="0.2">
      <c r="B4086"/>
      <c r="C4086"/>
      <c r="D4086" s="10"/>
    </row>
    <row r="4087" spans="2:4" x14ac:dyDescent="0.2">
      <c r="B4087"/>
      <c r="C4087"/>
      <c r="D4087" s="10"/>
    </row>
    <row r="4088" spans="2:4" x14ac:dyDescent="0.2">
      <c r="B4088"/>
      <c r="C4088"/>
      <c r="D4088" s="10"/>
    </row>
    <row r="4089" spans="2:4" x14ac:dyDescent="0.2">
      <c r="B4089"/>
      <c r="C4089"/>
      <c r="D4089" s="10"/>
    </row>
    <row r="4090" spans="2:4" x14ac:dyDescent="0.2">
      <c r="B4090"/>
      <c r="C4090"/>
      <c r="D4090" s="10"/>
    </row>
    <row r="4091" spans="2:4" x14ac:dyDescent="0.2">
      <c r="B4091"/>
      <c r="C4091"/>
      <c r="D4091" s="10"/>
    </row>
    <row r="4092" spans="2:4" x14ac:dyDescent="0.2">
      <c r="B4092"/>
      <c r="C4092"/>
      <c r="D4092" s="10"/>
    </row>
    <row r="4093" spans="2:4" x14ac:dyDescent="0.2">
      <c r="B4093"/>
      <c r="C4093"/>
      <c r="D4093" s="10"/>
    </row>
    <row r="4094" spans="2:4" x14ac:dyDescent="0.2">
      <c r="B4094"/>
      <c r="C4094"/>
      <c r="D4094" s="10"/>
    </row>
    <row r="4095" spans="2:4" x14ac:dyDescent="0.2">
      <c r="B4095"/>
      <c r="C4095"/>
      <c r="D4095" s="10"/>
    </row>
    <row r="4096" spans="2:4" x14ac:dyDescent="0.2">
      <c r="B4096"/>
      <c r="C4096"/>
      <c r="D4096" s="10"/>
    </row>
    <row r="4097" spans="2:4" x14ac:dyDescent="0.2">
      <c r="B4097"/>
      <c r="C4097"/>
      <c r="D4097" s="10"/>
    </row>
    <row r="4098" spans="2:4" x14ac:dyDescent="0.2">
      <c r="B4098"/>
      <c r="C4098"/>
      <c r="D4098" s="10"/>
    </row>
    <row r="4099" spans="2:4" x14ac:dyDescent="0.2">
      <c r="B4099"/>
      <c r="C4099"/>
      <c r="D4099" s="10"/>
    </row>
    <row r="4100" spans="2:4" x14ac:dyDescent="0.2">
      <c r="B4100"/>
      <c r="C4100"/>
      <c r="D4100" s="10"/>
    </row>
    <row r="4101" spans="2:4" x14ac:dyDescent="0.2">
      <c r="B4101"/>
      <c r="C4101"/>
      <c r="D4101" s="10"/>
    </row>
    <row r="4102" spans="2:4" x14ac:dyDescent="0.2">
      <c r="B4102"/>
      <c r="C4102"/>
      <c r="D4102" s="10"/>
    </row>
    <row r="4103" spans="2:4" x14ac:dyDescent="0.2">
      <c r="B4103"/>
      <c r="C4103"/>
      <c r="D4103" s="10"/>
    </row>
    <row r="4104" spans="2:4" x14ac:dyDescent="0.2">
      <c r="B4104"/>
      <c r="C4104"/>
      <c r="D4104" s="10"/>
    </row>
    <row r="4105" spans="2:4" x14ac:dyDescent="0.2">
      <c r="B4105"/>
      <c r="C4105"/>
      <c r="D4105" s="10"/>
    </row>
    <row r="4106" spans="2:4" x14ac:dyDescent="0.2">
      <c r="B4106"/>
      <c r="C4106"/>
      <c r="D4106" s="10"/>
    </row>
    <row r="4107" spans="2:4" x14ac:dyDescent="0.2">
      <c r="B4107"/>
      <c r="C4107"/>
      <c r="D4107" s="10"/>
    </row>
    <row r="4108" spans="2:4" x14ac:dyDescent="0.2">
      <c r="B4108"/>
      <c r="C4108"/>
      <c r="D4108" s="10"/>
    </row>
    <row r="4109" spans="2:4" x14ac:dyDescent="0.2">
      <c r="B4109"/>
      <c r="C4109"/>
      <c r="D4109" s="10"/>
    </row>
    <row r="4110" spans="2:4" x14ac:dyDescent="0.2">
      <c r="B4110"/>
      <c r="C4110"/>
      <c r="D4110" s="10"/>
    </row>
    <row r="4111" spans="2:4" x14ac:dyDescent="0.2">
      <c r="B4111"/>
      <c r="C4111"/>
      <c r="D4111" s="10"/>
    </row>
    <row r="4112" spans="2:4" x14ac:dyDescent="0.2">
      <c r="B4112"/>
      <c r="C4112"/>
      <c r="D4112" s="10"/>
    </row>
    <row r="4113" spans="2:4" x14ac:dyDescent="0.2">
      <c r="B4113"/>
      <c r="C4113"/>
      <c r="D4113" s="10"/>
    </row>
    <row r="4114" spans="2:4" x14ac:dyDescent="0.2">
      <c r="B4114"/>
      <c r="C4114"/>
      <c r="D4114" s="10"/>
    </row>
    <row r="4115" spans="2:4" x14ac:dyDescent="0.2">
      <c r="B4115"/>
      <c r="C4115"/>
      <c r="D4115" s="10"/>
    </row>
    <row r="4116" spans="2:4" x14ac:dyDescent="0.2">
      <c r="B4116"/>
      <c r="C4116"/>
      <c r="D4116" s="10"/>
    </row>
    <row r="4117" spans="2:4" x14ac:dyDescent="0.2">
      <c r="B4117"/>
      <c r="C4117"/>
      <c r="D4117" s="10"/>
    </row>
    <row r="4118" spans="2:4" x14ac:dyDescent="0.2">
      <c r="B4118"/>
      <c r="C4118"/>
      <c r="D4118" s="10"/>
    </row>
    <row r="4119" spans="2:4" x14ac:dyDescent="0.2">
      <c r="B4119"/>
      <c r="C4119"/>
      <c r="D4119" s="10"/>
    </row>
    <row r="4120" spans="2:4" x14ac:dyDescent="0.2">
      <c r="B4120"/>
      <c r="C4120"/>
      <c r="D4120" s="10"/>
    </row>
    <row r="4121" spans="2:4" x14ac:dyDescent="0.2">
      <c r="B4121"/>
      <c r="C4121"/>
      <c r="D4121" s="10"/>
    </row>
    <row r="4122" spans="2:4" x14ac:dyDescent="0.2">
      <c r="B4122"/>
      <c r="C4122"/>
      <c r="D4122" s="10"/>
    </row>
    <row r="4123" spans="2:4" x14ac:dyDescent="0.2">
      <c r="B4123"/>
      <c r="C4123"/>
      <c r="D4123" s="10"/>
    </row>
    <row r="4124" spans="2:4" x14ac:dyDescent="0.2">
      <c r="B4124"/>
      <c r="C4124"/>
      <c r="D4124" s="10"/>
    </row>
    <row r="4125" spans="2:4" x14ac:dyDescent="0.2">
      <c r="B4125"/>
      <c r="C4125"/>
      <c r="D4125" s="10"/>
    </row>
    <row r="4126" spans="2:4" x14ac:dyDescent="0.2">
      <c r="B4126"/>
      <c r="C4126"/>
      <c r="D4126" s="10"/>
    </row>
    <row r="4127" spans="2:4" x14ac:dyDescent="0.2">
      <c r="B4127"/>
      <c r="C4127"/>
      <c r="D4127" s="10"/>
    </row>
    <row r="4128" spans="2:4" x14ac:dyDescent="0.2">
      <c r="B4128"/>
      <c r="C4128"/>
      <c r="D4128" s="10"/>
    </row>
    <row r="4129" spans="2:4" x14ac:dyDescent="0.2">
      <c r="B4129"/>
      <c r="C4129"/>
      <c r="D4129" s="10"/>
    </row>
    <row r="4130" spans="2:4" x14ac:dyDescent="0.2">
      <c r="B4130"/>
      <c r="C4130"/>
      <c r="D4130" s="10"/>
    </row>
    <row r="4131" spans="2:4" x14ac:dyDescent="0.2">
      <c r="B4131"/>
      <c r="C4131"/>
      <c r="D4131" s="10"/>
    </row>
    <row r="4132" spans="2:4" x14ac:dyDescent="0.2">
      <c r="B4132"/>
      <c r="C4132"/>
      <c r="D4132" s="10"/>
    </row>
    <row r="4133" spans="2:4" x14ac:dyDescent="0.2">
      <c r="B4133"/>
      <c r="C4133"/>
      <c r="D4133" s="10"/>
    </row>
    <row r="4134" spans="2:4" x14ac:dyDescent="0.2">
      <c r="B4134"/>
      <c r="C4134"/>
      <c r="D4134" s="10"/>
    </row>
    <row r="4135" spans="2:4" x14ac:dyDescent="0.2">
      <c r="B4135"/>
      <c r="C4135"/>
      <c r="D4135" s="10"/>
    </row>
    <row r="4136" spans="2:4" x14ac:dyDescent="0.2">
      <c r="B4136"/>
      <c r="C4136"/>
      <c r="D4136" s="10"/>
    </row>
    <row r="4137" spans="2:4" x14ac:dyDescent="0.2">
      <c r="B4137"/>
      <c r="C4137"/>
      <c r="D4137" s="10"/>
    </row>
    <row r="4138" spans="2:4" x14ac:dyDescent="0.2">
      <c r="B4138"/>
      <c r="C4138"/>
      <c r="D4138" s="10"/>
    </row>
    <row r="4139" spans="2:4" x14ac:dyDescent="0.2">
      <c r="B4139"/>
      <c r="C4139"/>
      <c r="D4139" s="10"/>
    </row>
    <row r="4140" spans="2:4" x14ac:dyDescent="0.2">
      <c r="B4140"/>
      <c r="C4140"/>
      <c r="D4140" s="10"/>
    </row>
    <row r="4141" spans="2:4" x14ac:dyDescent="0.2">
      <c r="B4141"/>
      <c r="C4141"/>
      <c r="D4141" s="10"/>
    </row>
    <row r="4142" spans="2:4" x14ac:dyDescent="0.2">
      <c r="B4142"/>
      <c r="C4142"/>
      <c r="D4142" s="10"/>
    </row>
    <row r="4143" spans="2:4" x14ac:dyDescent="0.2">
      <c r="B4143"/>
      <c r="C4143"/>
      <c r="D4143" s="10"/>
    </row>
    <row r="4144" spans="2:4" x14ac:dyDescent="0.2">
      <c r="B4144"/>
      <c r="C4144"/>
      <c r="D4144" s="10"/>
    </row>
    <row r="4145" spans="2:4" x14ac:dyDescent="0.2">
      <c r="B4145"/>
      <c r="C4145"/>
      <c r="D4145" s="10"/>
    </row>
    <row r="4146" spans="2:4" x14ac:dyDescent="0.2">
      <c r="B4146"/>
      <c r="C4146"/>
      <c r="D4146" s="10"/>
    </row>
    <row r="4147" spans="2:4" x14ac:dyDescent="0.2">
      <c r="B4147"/>
      <c r="C4147"/>
      <c r="D4147" s="10"/>
    </row>
    <row r="4148" spans="2:4" x14ac:dyDescent="0.2">
      <c r="B4148"/>
      <c r="C4148"/>
      <c r="D4148" s="10"/>
    </row>
    <row r="4149" spans="2:4" x14ac:dyDescent="0.2">
      <c r="B4149"/>
      <c r="C4149"/>
      <c r="D4149" s="10"/>
    </row>
    <row r="4150" spans="2:4" x14ac:dyDescent="0.2">
      <c r="B4150"/>
      <c r="C4150"/>
      <c r="D4150" s="10"/>
    </row>
    <row r="4151" spans="2:4" x14ac:dyDescent="0.2">
      <c r="B4151"/>
      <c r="C4151"/>
      <c r="D4151" s="10"/>
    </row>
    <row r="4152" spans="2:4" x14ac:dyDescent="0.2">
      <c r="B4152"/>
      <c r="C4152"/>
      <c r="D4152" s="10"/>
    </row>
    <row r="4153" spans="2:4" x14ac:dyDescent="0.2">
      <c r="B4153"/>
      <c r="C4153"/>
      <c r="D4153" s="10"/>
    </row>
    <row r="4154" spans="2:4" x14ac:dyDescent="0.2">
      <c r="B4154"/>
      <c r="C4154"/>
      <c r="D4154" s="10"/>
    </row>
    <row r="4155" spans="2:4" x14ac:dyDescent="0.2">
      <c r="B4155"/>
      <c r="C4155"/>
      <c r="D4155" s="10"/>
    </row>
    <row r="4156" spans="2:4" x14ac:dyDescent="0.2">
      <c r="B4156"/>
      <c r="C4156"/>
      <c r="D4156" s="10"/>
    </row>
    <row r="4157" spans="2:4" x14ac:dyDescent="0.2">
      <c r="B4157"/>
      <c r="C4157"/>
      <c r="D4157" s="10"/>
    </row>
    <row r="4158" spans="2:4" x14ac:dyDescent="0.2">
      <c r="B4158"/>
      <c r="C4158"/>
      <c r="D4158" s="10"/>
    </row>
    <row r="4159" spans="2:4" x14ac:dyDescent="0.2">
      <c r="B4159"/>
      <c r="C4159"/>
      <c r="D4159" s="10"/>
    </row>
    <row r="4160" spans="2:4" x14ac:dyDescent="0.2">
      <c r="B4160"/>
      <c r="C4160"/>
      <c r="D4160" s="10"/>
    </row>
    <row r="4161" spans="2:4" x14ac:dyDescent="0.2">
      <c r="B4161"/>
      <c r="C4161"/>
      <c r="D4161" s="10"/>
    </row>
    <row r="4162" spans="2:4" x14ac:dyDescent="0.2">
      <c r="B4162"/>
      <c r="C4162"/>
      <c r="D4162" s="10"/>
    </row>
    <row r="4163" spans="2:4" x14ac:dyDescent="0.2">
      <c r="B4163"/>
      <c r="C4163"/>
      <c r="D4163" s="10"/>
    </row>
    <row r="4164" spans="2:4" x14ac:dyDescent="0.2">
      <c r="B4164"/>
      <c r="C4164"/>
      <c r="D4164" s="10"/>
    </row>
    <row r="4165" spans="2:4" x14ac:dyDescent="0.2">
      <c r="B4165"/>
      <c r="C4165"/>
      <c r="D4165" s="10"/>
    </row>
    <row r="4166" spans="2:4" x14ac:dyDescent="0.2">
      <c r="B4166"/>
      <c r="C4166"/>
      <c r="D4166" s="10"/>
    </row>
    <row r="4167" spans="2:4" x14ac:dyDescent="0.2">
      <c r="B4167"/>
      <c r="C4167"/>
      <c r="D4167" s="10"/>
    </row>
    <row r="4168" spans="2:4" x14ac:dyDescent="0.2">
      <c r="B4168"/>
      <c r="C4168"/>
      <c r="D4168" s="10"/>
    </row>
    <row r="4169" spans="2:4" x14ac:dyDescent="0.2">
      <c r="B4169"/>
      <c r="C4169"/>
      <c r="D4169" s="10"/>
    </row>
    <row r="4170" spans="2:4" x14ac:dyDescent="0.2">
      <c r="B4170"/>
      <c r="C4170"/>
      <c r="D4170" s="10"/>
    </row>
    <row r="4171" spans="2:4" x14ac:dyDescent="0.2">
      <c r="B4171"/>
      <c r="C4171"/>
      <c r="D4171" s="10"/>
    </row>
    <row r="4172" spans="2:4" x14ac:dyDescent="0.2">
      <c r="B4172"/>
      <c r="C4172"/>
      <c r="D4172" s="10"/>
    </row>
    <row r="4173" spans="2:4" x14ac:dyDescent="0.2">
      <c r="B4173"/>
      <c r="C4173"/>
      <c r="D4173" s="10"/>
    </row>
    <row r="4174" spans="2:4" x14ac:dyDescent="0.2">
      <c r="B4174"/>
      <c r="C4174"/>
      <c r="D4174" s="10"/>
    </row>
    <row r="4175" spans="2:4" x14ac:dyDescent="0.2">
      <c r="B4175"/>
      <c r="C4175"/>
      <c r="D4175" s="10"/>
    </row>
    <row r="4176" spans="2:4" x14ac:dyDescent="0.2">
      <c r="B4176"/>
      <c r="C4176"/>
      <c r="D4176" s="10"/>
    </row>
    <row r="4177" spans="2:4" x14ac:dyDescent="0.2">
      <c r="B4177"/>
      <c r="C4177"/>
      <c r="D4177" s="10"/>
    </row>
    <row r="4178" spans="2:4" x14ac:dyDescent="0.2">
      <c r="B4178"/>
      <c r="C4178"/>
      <c r="D4178" s="10"/>
    </row>
    <row r="4179" spans="2:4" x14ac:dyDescent="0.2">
      <c r="B4179"/>
      <c r="C4179"/>
      <c r="D4179" s="10"/>
    </row>
    <row r="4180" spans="2:4" x14ac:dyDescent="0.2">
      <c r="B4180"/>
      <c r="C4180"/>
      <c r="D4180" s="10"/>
    </row>
    <row r="4181" spans="2:4" x14ac:dyDescent="0.2">
      <c r="B4181"/>
      <c r="C4181"/>
      <c r="D4181" s="10"/>
    </row>
    <row r="4182" spans="2:4" x14ac:dyDescent="0.2">
      <c r="B4182"/>
      <c r="C4182"/>
      <c r="D4182" s="10"/>
    </row>
    <row r="4183" spans="2:4" x14ac:dyDescent="0.2">
      <c r="B4183"/>
      <c r="C4183"/>
      <c r="D4183" s="10"/>
    </row>
    <row r="4184" spans="2:4" x14ac:dyDescent="0.2">
      <c r="B4184"/>
      <c r="C4184"/>
      <c r="D4184" s="10"/>
    </row>
    <row r="4185" spans="2:4" x14ac:dyDescent="0.2">
      <c r="B4185"/>
      <c r="C4185"/>
      <c r="D4185" s="10"/>
    </row>
    <row r="4186" spans="2:4" x14ac:dyDescent="0.2">
      <c r="B4186"/>
      <c r="C4186"/>
      <c r="D4186" s="10"/>
    </row>
    <row r="4187" spans="2:4" x14ac:dyDescent="0.2">
      <c r="B4187"/>
      <c r="C4187"/>
      <c r="D4187" s="10"/>
    </row>
    <row r="4188" spans="2:4" x14ac:dyDescent="0.2">
      <c r="B4188"/>
      <c r="C4188"/>
      <c r="D4188" s="10"/>
    </row>
    <row r="4189" spans="2:4" x14ac:dyDescent="0.2">
      <c r="B4189"/>
      <c r="C4189"/>
      <c r="D4189" s="10"/>
    </row>
    <row r="4190" spans="2:4" x14ac:dyDescent="0.2">
      <c r="B4190"/>
      <c r="C4190"/>
      <c r="D4190" s="10"/>
    </row>
    <row r="4191" spans="2:4" x14ac:dyDescent="0.2">
      <c r="B4191"/>
      <c r="C4191"/>
      <c r="D4191" s="10"/>
    </row>
    <row r="4192" spans="2:4" x14ac:dyDescent="0.2">
      <c r="B4192"/>
      <c r="C4192"/>
      <c r="D4192" s="10"/>
    </row>
    <row r="4193" spans="2:4" x14ac:dyDescent="0.2">
      <c r="B4193"/>
      <c r="C4193"/>
      <c r="D4193" s="10"/>
    </row>
    <row r="4194" spans="2:4" x14ac:dyDescent="0.2">
      <c r="B4194"/>
      <c r="C4194"/>
      <c r="D4194" s="10"/>
    </row>
    <row r="4195" spans="2:4" x14ac:dyDescent="0.2">
      <c r="B4195"/>
      <c r="C4195"/>
      <c r="D4195" s="10"/>
    </row>
    <row r="4196" spans="2:4" x14ac:dyDescent="0.2">
      <c r="B4196"/>
      <c r="C4196"/>
      <c r="D4196" s="10"/>
    </row>
    <row r="4197" spans="2:4" x14ac:dyDescent="0.2">
      <c r="B4197"/>
      <c r="C4197"/>
      <c r="D4197" s="10"/>
    </row>
    <row r="4198" spans="2:4" x14ac:dyDescent="0.2">
      <c r="B4198"/>
      <c r="C4198"/>
      <c r="D4198" s="10"/>
    </row>
    <row r="4199" spans="2:4" x14ac:dyDescent="0.2">
      <c r="B4199"/>
      <c r="C4199"/>
      <c r="D4199" s="10"/>
    </row>
    <row r="4200" spans="2:4" x14ac:dyDescent="0.2">
      <c r="B4200"/>
      <c r="C4200"/>
      <c r="D4200" s="10"/>
    </row>
    <row r="4201" spans="2:4" x14ac:dyDescent="0.2">
      <c r="B4201"/>
      <c r="C4201"/>
      <c r="D4201" s="10"/>
    </row>
    <row r="4202" spans="2:4" x14ac:dyDescent="0.2">
      <c r="B4202"/>
      <c r="C4202"/>
      <c r="D4202" s="10"/>
    </row>
    <row r="4203" spans="2:4" x14ac:dyDescent="0.2">
      <c r="B4203"/>
      <c r="C4203"/>
      <c r="D4203" s="10"/>
    </row>
    <row r="4204" spans="2:4" x14ac:dyDescent="0.2">
      <c r="B4204"/>
      <c r="C4204"/>
      <c r="D4204" s="10"/>
    </row>
    <row r="4205" spans="2:4" x14ac:dyDescent="0.2">
      <c r="B4205"/>
      <c r="C4205"/>
      <c r="D4205" s="10"/>
    </row>
    <row r="4206" spans="2:4" x14ac:dyDescent="0.2">
      <c r="B4206"/>
      <c r="C4206"/>
      <c r="D4206" s="10"/>
    </row>
    <row r="4207" spans="2:4" x14ac:dyDescent="0.2">
      <c r="B4207"/>
      <c r="C4207"/>
      <c r="D4207" s="10"/>
    </row>
    <row r="4208" spans="2:4" x14ac:dyDescent="0.2">
      <c r="B4208"/>
      <c r="C4208"/>
      <c r="D4208" s="10"/>
    </row>
    <row r="4209" spans="2:4" x14ac:dyDescent="0.2">
      <c r="B4209"/>
      <c r="C4209"/>
      <c r="D4209" s="10"/>
    </row>
    <row r="4210" spans="2:4" x14ac:dyDescent="0.2">
      <c r="B4210"/>
      <c r="C4210"/>
      <c r="D4210" s="10"/>
    </row>
    <row r="4211" spans="2:4" x14ac:dyDescent="0.2">
      <c r="B4211"/>
      <c r="C4211"/>
      <c r="D4211" s="10"/>
    </row>
    <row r="4212" spans="2:4" x14ac:dyDescent="0.2">
      <c r="B4212"/>
      <c r="C4212"/>
      <c r="D4212" s="10"/>
    </row>
    <row r="4213" spans="2:4" x14ac:dyDescent="0.2">
      <c r="B4213"/>
      <c r="C4213"/>
      <c r="D4213" s="10"/>
    </row>
    <row r="4214" spans="2:4" x14ac:dyDescent="0.2">
      <c r="B4214"/>
      <c r="C4214"/>
      <c r="D4214" s="10"/>
    </row>
    <row r="4215" spans="2:4" x14ac:dyDescent="0.2">
      <c r="B4215"/>
      <c r="C4215"/>
      <c r="D4215" s="10"/>
    </row>
    <row r="4216" spans="2:4" x14ac:dyDescent="0.2">
      <c r="B4216"/>
      <c r="C4216"/>
      <c r="D4216" s="10"/>
    </row>
    <row r="4217" spans="2:4" x14ac:dyDescent="0.2">
      <c r="B4217"/>
      <c r="C4217"/>
      <c r="D4217" s="10"/>
    </row>
    <row r="4218" spans="2:4" x14ac:dyDescent="0.2">
      <c r="B4218"/>
      <c r="C4218"/>
      <c r="D4218" s="10"/>
    </row>
    <row r="4219" spans="2:4" x14ac:dyDescent="0.2">
      <c r="B4219"/>
      <c r="C4219"/>
      <c r="D4219" s="10"/>
    </row>
    <row r="4220" spans="2:4" x14ac:dyDescent="0.2">
      <c r="B4220"/>
      <c r="C4220"/>
      <c r="D4220" s="10"/>
    </row>
    <row r="4221" spans="2:4" x14ac:dyDescent="0.2">
      <c r="B4221"/>
      <c r="C4221"/>
      <c r="D4221" s="10"/>
    </row>
    <row r="4222" spans="2:4" x14ac:dyDescent="0.2">
      <c r="B4222"/>
      <c r="C4222"/>
      <c r="D4222" s="10"/>
    </row>
    <row r="4223" spans="2:4" x14ac:dyDescent="0.2">
      <c r="B4223"/>
      <c r="C4223"/>
      <c r="D4223" s="10"/>
    </row>
    <row r="4224" spans="2:4" x14ac:dyDescent="0.2">
      <c r="B4224"/>
      <c r="C4224"/>
      <c r="D4224" s="10"/>
    </row>
    <row r="4225" spans="2:4" x14ac:dyDescent="0.2">
      <c r="B4225"/>
      <c r="C4225"/>
      <c r="D4225" s="10"/>
    </row>
    <row r="4226" spans="2:4" x14ac:dyDescent="0.2">
      <c r="B4226"/>
      <c r="C4226"/>
      <c r="D4226" s="10"/>
    </row>
    <row r="4227" spans="2:4" x14ac:dyDescent="0.2">
      <c r="B4227"/>
      <c r="C4227"/>
      <c r="D4227" s="10"/>
    </row>
    <row r="4228" spans="2:4" x14ac:dyDescent="0.2">
      <c r="B4228"/>
      <c r="C4228"/>
      <c r="D4228" s="10"/>
    </row>
    <row r="4229" spans="2:4" x14ac:dyDescent="0.2">
      <c r="B4229"/>
      <c r="C4229"/>
      <c r="D4229" s="10"/>
    </row>
    <row r="4230" spans="2:4" x14ac:dyDescent="0.2">
      <c r="B4230"/>
      <c r="C4230"/>
      <c r="D4230" s="10"/>
    </row>
    <row r="4231" spans="2:4" x14ac:dyDescent="0.2">
      <c r="B4231"/>
      <c r="C4231"/>
      <c r="D4231" s="10"/>
    </row>
    <row r="4232" spans="2:4" x14ac:dyDescent="0.2">
      <c r="B4232"/>
      <c r="C4232"/>
      <c r="D4232" s="10"/>
    </row>
    <row r="4233" spans="2:4" x14ac:dyDescent="0.2">
      <c r="B4233"/>
      <c r="C4233"/>
      <c r="D4233" s="10"/>
    </row>
    <row r="4234" spans="2:4" x14ac:dyDescent="0.2">
      <c r="B4234"/>
      <c r="C4234"/>
      <c r="D4234" s="10"/>
    </row>
    <row r="4235" spans="2:4" x14ac:dyDescent="0.2">
      <c r="B4235"/>
      <c r="C4235"/>
      <c r="D4235" s="10"/>
    </row>
    <row r="4236" spans="2:4" x14ac:dyDescent="0.2">
      <c r="B4236"/>
      <c r="C4236"/>
      <c r="D4236" s="10"/>
    </row>
    <row r="4237" spans="2:4" x14ac:dyDescent="0.2">
      <c r="B4237"/>
      <c r="C4237"/>
      <c r="D4237" s="10"/>
    </row>
    <row r="4238" spans="2:4" x14ac:dyDescent="0.2">
      <c r="B4238"/>
      <c r="C4238"/>
      <c r="D4238" s="10"/>
    </row>
    <row r="4239" spans="2:4" x14ac:dyDescent="0.2">
      <c r="B4239"/>
      <c r="C4239"/>
      <c r="D4239" s="10"/>
    </row>
    <row r="4240" spans="2:4" x14ac:dyDescent="0.2">
      <c r="B4240"/>
      <c r="C4240"/>
      <c r="D4240" s="10"/>
    </row>
    <row r="4241" spans="2:4" x14ac:dyDescent="0.2">
      <c r="B4241"/>
      <c r="C4241"/>
      <c r="D4241" s="10"/>
    </row>
    <row r="4242" spans="2:4" x14ac:dyDescent="0.2">
      <c r="B4242"/>
      <c r="C4242"/>
      <c r="D4242" s="10"/>
    </row>
    <row r="4243" spans="2:4" x14ac:dyDescent="0.2">
      <c r="B4243"/>
      <c r="C4243"/>
      <c r="D4243" s="10"/>
    </row>
    <row r="4244" spans="2:4" x14ac:dyDescent="0.2">
      <c r="B4244"/>
      <c r="C4244"/>
      <c r="D4244" s="10"/>
    </row>
    <row r="4245" spans="2:4" x14ac:dyDescent="0.2">
      <c r="B4245"/>
      <c r="C4245"/>
      <c r="D4245" s="10"/>
    </row>
    <row r="4246" spans="2:4" x14ac:dyDescent="0.2">
      <c r="B4246"/>
      <c r="C4246"/>
      <c r="D4246" s="10"/>
    </row>
    <row r="4247" spans="2:4" x14ac:dyDescent="0.2">
      <c r="B4247"/>
      <c r="C4247"/>
      <c r="D4247" s="10"/>
    </row>
    <row r="4248" spans="2:4" x14ac:dyDescent="0.2">
      <c r="B4248"/>
      <c r="C4248"/>
      <c r="D4248" s="10"/>
    </row>
    <row r="4249" spans="2:4" x14ac:dyDescent="0.2">
      <c r="B4249"/>
      <c r="C4249"/>
      <c r="D4249" s="10"/>
    </row>
    <row r="4250" spans="2:4" x14ac:dyDescent="0.2">
      <c r="B4250"/>
      <c r="C4250"/>
      <c r="D4250" s="10"/>
    </row>
    <row r="4251" spans="2:4" x14ac:dyDescent="0.2">
      <c r="B4251"/>
      <c r="C4251"/>
      <c r="D4251" s="10"/>
    </row>
    <row r="4252" spans="2:4" x14ac:dyDescent="0.2">
      <c r="B4252"/>
      <c r="C4252"/>
      <c r="D4252" s="10"/>
    </row>
    <row r="4253" spans="2:4" x14ac:dyDescent="0.2">
      <c r="B4253"/>
      <c r="C4253"/>
      <c r="D4253" s="10"/>
    </row>
    <row r="4254" spans="2:4" x14ac:dyDescent="0.2">
      <c r="B4254"/>
      <c r="C4254"/>
      <c r="D4254" s="10"/>
    </row>
    <row r="4255" spans="2:4" x14ac:dyDescent="0.2">
      <c r="B4255"/>
      <c r="C4255"/>
      <c r="D4255" s="10"/>
    </row>
    <row r="4256" spans="2:4" x14ac:dyDescent="0.2">
      <c r="B4256"/>
      <c r="C4256"/>
      <c r="D4256" s="10"/>
    </row>
    <row r="4257" spans="2:4" x14ac:dyDescent="0.2">
      <c r="B4257"/>
      <c r="C4257"/>
      <c r="D4257" s="10"/>
    </row>
    <row r="4258" spans="2:4" x14ac:dyDescent="0.2">
      <c r="B4258"/>
      <c r="C4258"/>
      <c r="D4258" s="10"/>
    </row>
    <row r="4259" spans="2:4" x14ac:dyDescent="0.2">
      <c r="B4259"/>
      <c r="C4259"/>
      <c r="D4259" s="10"/>
    </row>
    <row r="4260" spans="2:4" x14ac:dyDescent="0.2">
      <c r="B4260"/>
      <c r="C4260"/>
      <c r="D4260" s="10"/>
    </row>
    <row r="4261" spans="2:4" x14ac:dyDescent="0.2">
      <c r="B4261"/>
      <c r="C4261"/>
      <c r="D4261" s="10"/>
    </row>
    <row r="4262" spans="2:4" x14ac:dyDescent="0.2">
      <c r="B4262"/>
      <c r="C4262"/>
      <c r="D4262" s="10"/>
    </row>
    <row r="4263" spans="2:4" x14ac:dyDescent="0.2">
      <c r="B4263"/>
      <c r="C4263"/>
      <c r="D4263" s="10"/>
    </row>
    <row r="4264" spans="2:4" x14ac:dyDescent="0.2">
      <c r="B4264"/>
      <c r="C4264"/>
      <c r="D4264" s="10"/>
    </row>
    <row r="4265" spans="2:4" x14ac:dyDescent="0.2">
      <c r="B4265"/>
      <c r="C4265"/>
      <c r="D4265" s="10"/>
    </row>
    <row r="4266" spans="2:4" x14ac:dyDescent="0.2">
      <c r="B4266"/>
      <c r="C4266"/>
      <c r="D4266" s="10"/>
    </row>
    <row r="4267" spans="2:4" x14ac:dyDescent="0.2">
      <c r="B4267"/>
      <c r="C4267"/>
      <c r="D4267" s="10"/>
    </row>
    <row r="4268" spans="2:4" x14ac:dyDescent="0.2">
      <c r="B4268"/>
      <c r="C4268"/>
      <c r="D4268" s="10"/>
    </row>
    <row r="4269" spans="2:4" x14ac:dyDescent="0.2">
      <c r="B4269"/>
      <c r="C4269"/>
      <c r="D4269" s="10"/>
    </row>
    <row r="4270" spans="2:4" x14ac:dyDescent="0.2">
      <c r="B4270"/>
      <c r="C4270"/>
      <c r="D4270" s="10"/>
    </row>
    <row r="4271" spans="2:4" x14ac:dyDescent="0.2">
      <c r="B4271"/>
      <c r="C4271"/>
      <c r="D4271" s="10"/>
    </row>
    <row r="4272" spans="2:4" x14ac:dyDescent="0.2">
      <c r="B4272"/>
      <c r="C4272"/>
      <c r="D4272" s="10"/>
    </row>
    <row r="4273" spans="2:4" x14ac:dyDescent="0.2">
      <c r="B4273"/>
      <c r="C4273"/>
      <c r="D4273" s="10"/>
    </row>
    <row r="4274" spans="2:4" x14ac:dyDescent="0.2">
      <c r="B4274"/>
      <c r="C4274"/>
      <c r="D4274" s="10"/>
    </row>
    <row r="4275" spans="2:4" x14ac:dyDescent="0.2">
      <c r="B4275"/>
      <c r="C4275"/>
      <c r="D4275" s="10"/>
    </row>
    <row r="4276" spans="2:4" x14ac:dyDescent="0.2">
      <c r="B4276"/>
      <c r="C4276"/>
      <c r="D4276" s="10"/>
    </row>
    <row r="4277" spans="2:4" x14ac:dyDescent="0.2">
      <c r="B4277"/>
      <c r="C4277"/>
      <c r="D4277" s="10"/>
    </row>
    <row r="4278" spans="2:4" x14ac:dyDescent="0.2">
      <c r="B4278"/>
      <c r="C4278"/>
      <c r="D4278" s="10"/>
    </row>
    <row r="4279" spans="2:4" x14ac:dyDescent="0.2">
      <c r="B4279"/>
      <c r="C4279"/>
      <c r="D4279" s="10"/>
    </row>
    <row r="4280" spans="2:4" x14ac:dyDescent="0.2">
      <c r="B4280"/>
      <c r="C4280"/>
      <c r="D4280" s="10"/>
    </row>
    <row r="4281" spans="2:4" x14ac:dyDescent="0.2">
      <c r="B4281"/>
      <c r="C4281"/>
      <c r="D4281" s="10"/>
    </row>
    <row r="4282" spans="2:4" x14ac:dyDescent="0.2">
      <c r="B4282"/>
      <c r="C4282"/>
      <c r="D4282" s="10"/>
    </row>
    <row r="4283" spans="2:4" x14ac:dyDescent="0.2">
      <c r="B4283"/>
      <c r="C4283"/>
      <c r="D4283" s="10"/>
    </row>
    <row r="4284" spans="2:4" x14ac:dyDescent="0.2">
      <c r="B4284"/>
      <c r="C4284"/>
      <c r="D4284" s="10"/>
    </row>
    <row r="4285" spans="2:4" x14ac:dyDescent="0.2">
      <c r="B4285"/>
      <c r="C4285"/>
      <c r="D4285" s="10"/>
    </row>
    <row r="4286" spans="2:4" x14ac:dyDescent="0.2">
      <c r="B4286"/>
      <c r="C4286"/>
      <c r="D4286" s="10"/>
    </row>
    <row r="4287" spans="2:4" x14ac:dyDescent="0.2">
      <c r="B4287"/>
      <c r="C4287"/>
      <c r="D4287" s="10"/>
    </row>
    <row r="4288" spans="2:4" x14ac:dyDescent="0.2">
      <c r="B4288"/>
      <c r="C4288"/>
      <c r="D4288" s="10"/>
    </row>
    <row r="4289" spans="2:4" x14ac:dyDescent="0.2">
      <c r="B4289"/>
      <c r="C4289"/>
      <c r="D4289" s="10"/>
    </row>
    <row r="4290" spans="2:4" x14ac:dyDescent="0.2">
      <c r="B4290"/>
      <c r="C4290"/>
      <c r="D4290" s="10"/>
    </row>
    <row r="4291" spans="2:4" x14ac:dyDescent="0.2">
      <c r="B4291"/>
      <c r="C4291"/>
      <c r="D4291" s="10"/>
    </row>
    <row r="4292" spans="2:4" x14ac:dyDescent="0.2">
      <c r="B4292"/>
      <c r="C4292"/>
      <c r="D4292" s="10"/>
    </row>
    <row r="4293" spans="2:4" x14ac:dyDescent="0.2">
      <c r="B4293"/>
      <c r="C4293"/>
      <c r="D4293" s="10"/>
    </row>
    <row r="4294" spans="2:4" x14ac:dyDescent="0.2">
      <c r="B4294"/>
      <c r="C4294"/>
      <c r="D4294" s="10"/>
    </row>
    <row r="4295" spans="2:4" x14ac:dyDescent="0.2">
      <c r="B4295"/>
      <c r="C4295"/>
      <c r="D4295" s="10"/>
    </row>
    <row r="4296" spans="2:4" x14ac:dyDescent="0.2">
      <c r="B4296"/>
      <c r="C4296"/>
      <c r="D4296" s="10"/>
    </row>
    <row r="4297" spans="2:4" x14ac:dyDescent="0.2">
      <c r="B4297"/>
      <c r="C4297"/>
      <c r="D4297" s="10"/>
    </row>
    <row r="4298" spans="2:4" x14ac:dyDescent="0.2">
      <c r="B4298"/>
      <c r="C4298"/>
      <c r="D4298" s="10"/>
    </row>
    <row r="4299" spans="2:4" x14ac:dyDescent="0.2">
      <c r="B4299"/>
      <c r="C4299"/>
      <c r="D4299" s="10"/>
    </row>
    <row r="4300" spans="2:4" x14ac:dyDescent="0.2">
      <c r="B4300"/>
      <c r="C4300"/>
      <c r="D4300" s="10"/>
    </row>
    <row r="4301" spans="2:4" x14ac:dyDescent="0.2">
      <c r="B4301"/>
      <c r="C4301"/>
      <c r="D4301" s="10"/>
    </row>
    <row r="4302" spans="2:4" x14ac:dyDescent="0.2">
      <c r="B4302"/>
      <c r="C4302"/>
      <c r="D4302" s="10"/>
    </row>
    <row r="4303" spans="2:4" x14ac:dyDescent="0.2">
      <c r="B4303"/>
      <c r="C4303"/>
      <c r="D4303" s="10"/>
    </row>
    <row r="4304" spans="2:4" x14ac:dyDescent="0.2">
      <c r="B4304"/>
      <c r="C4304"/>
      <c r="D4304" s="10"/>
    </row>
    <row r="4305" spans="2:4" x14ac:dyDescent="0.2">
      <c r="B4305"/>
      <c r="C4305"/>
      <c r="D4305" s="10"/>
    </row>
    <row r="4306" spans="2:4" x14ac:dyDescent="0.2">
      <c r="B4306"/>
      <c r="C4306"/>
      <c r="D4306" s="10"/>
    </row>
    <row r="4307" spans="2:4" x14ac:dyDescent="0.2">
      <c r="B4307"/>
      <c r="C4307"/>
      <c r="D4307" s="10"/>
    </row>
    <row r="4308" spans="2:4" x14ac:dyDescent="0.2">
      <c r="B4308"/>
      <c r="C4308"/>
      <c r="D4308" s="10"/>
    </row>
    <row r="4309" spans="2:4" x14ac:dyDescent="0.2">
      <c r="B4309"/>
      <c r="C4309"/>
      <c r="D4309" s="10"/>
    </row>
    <row r="4310" spans="2:4" x14ac:dyDescent="0.2">
      <c r="B4310"/>
      <c r="C4310"/>
      <c r="D4310" s="10"/>
    </row>
    <row r="4311" spans="2:4" x14ac:dyDescent="0.2">
      <c r="B4311"/>
      <c r="C4311"/>
      <c r="D4311" s="10"/>
    </row>
    <row r="4312" spans="2:4" x14ac:dyDescent="0.2">
      <c r="B4312"/>
      <c r="C4312"/>
      <c r="D4312" s="10"/>
    </row>
    <row r="4313" spans="2:4" x14ac:dyDescent="0.2">
      <c r="B4313"/>
      <c r="C4313"/>
      <c r="D4313" s="10"/>
    </row>
    <row r="4314" spans="2:4" x14ac:dyDescent="0.2">
      <c r="B4314"/>
      <c r="C4314"/>
      <c r="D4314" s="10"/>
    </row>
    <row r="4315" spans="2:4" x14ac:dyDescent="0.2">
      <c r="B4315"/>
      <c r="C4315"/>
      <c r="D4315" s="10"/>
    </row>
    <row r="4316" spans="2:4" x14ac:dyDescent="0.2">
      <c r="B4316"/>
      <c r="C4316"/>
      <c r="D4316" s="10"/>
    </row>
    <row r="4317" spans="2:4" x14ac:dyDescent="0.2">
      <c r="B4317"/>
      <c r="C4317"/>
      <c r="D4317" s="10"/>
    </row>
    <row r="4318" spans="2:4" x14ac:dyDescent="0.2">
      <c r="B4318"/>
      <c r="C4318"/>
      <c r="D4318" s="10"/>
    </row>
    <row r="4319" spans="2:4" x14ac:dyDescent="0.2">
      <c r="B4319"/>
      <c r="C4319"/>
      <c r="D4319" s="10"/>
    </row>
    <row r="4320" spans="2:4" x14ac:dyDescent="0.2">
      <c r="B4320"/>
      <c r="C4320"/>
      <c r="D4320" s="10"/>
    </row>
    <row r="4321" spans="2:4" x14ac:dyDescent="0.2">
      <c r="B4321"/>
      <c r="C4321"/>
      <c r="D4321" s="10"/>
    </row>
    <row r="4322" spans="2:4" x14ac:dyDescent="0.2">
      <c r="B4322"/>
      <c r="C4322"/>
      <c r="D4322" s="10"/>
    </row>
    <row r="4323" spans="2:4" x14ac:dyDescent="0.2">
      <c r="B4323"/>
      <c r="C4323"/>
      <c r="D4323" s="10"/>
    </row>
    <row r="4324" spans="2:4" x14ac:dyDescent="0.2">
      <c r="B4324"/>
      <c r="C4324"/>
      <c r="D4324" s="10"/>
    </row>
    <row r="4325" spans="2:4" x14ac:dyDescent="0.2">
      <c r="B4325"/>
      <c r="C4325"/>
      <c r="D4325" s="10"/>
    </row>
    <row r="4326" spans="2:4" x14ac:dyDescent="0.2">
      <c r="B4326"/>
      <c r="C4326"/>
      <c r="D4326" s="10"/>
    </row>
    <row r="4327" spans="2:4" x14ac:dyDescent="0.2">
      <c r="B4327"/>
      <c r="C4327"/>
      <c r="D4327" s="10"/>
    </row>
    <row r="4328" spans="2:4" x14ac:dyDescent="0.2">
      <c r="B4328"/>
      <c r="C4328"/>
      <c r="D4328" s="10"/>
    </row>
    <row r="4329" spans="2:4" x14ac:dyDescent="0.2">
      <c r="B4329"/>
      <c r="C4329"/>
      <c r="D4329" s="10"/>
    </row>
    <row r="4330" spans="2:4" x14ac:dyDescent="0.2">
      <c r="B4330"/>
      <c r="C4330"/>
      <c r="D4330" s="10"/>
    </row>
    <row r="4331" spans="2:4" x14ac:dyDescent="0.2">
      <c r="B4331"/>
      <c r="C4331"/>
      <c r="D4331" s="10"/>
    </row>
    <row r="4332" spans="2:4" x14ac:dyDescent="0.2">
      <c r="B4332"/>
      <c r="C4332"/>
      <c r="D4332" s="10"/>
    </row>
    <row r="4333" spans="2:4" x14ac:dyDescent="0.2">
      <c r="B4333"/>
      <c r="C4333"/>
      <c r="D4333" s="10"/>
    </row>
    <row r="4334" spans="2:4" x14ac:dyDescent="0.2">
      <c r="B4334"/>
      <c r="C4334"/>
      <c r="D4334" s="10"/>
    </row>
    <row r="4335" spans="2:4" x14ac:dyDescent="0.2">
      <c r="B4335"/>
      <c r="C4335"/>
      <c r="D4335" s="10"/>
    </row>
    <row r="4336" spans="2:4" x14ac:dyDescent="0.2">
      <c r="B4336"/>
      <c r="C4336"/>
      <c r="D4336" s="10"/>
    </row>
    <row r="4337" spans="2:4" x14ac:dyDescent="0.2">
      <c r="B4337"/>
      <c r="C4337"/>
      <c r="D4337" s="10"/>
    </row>
    <row r="4338" spans="2:4" x14ac:dyDescent="0.2">
      <c r="B4338"/>
      <c r="C4338"/>
      <c r="D4338" s="10"/>
    </row>
    <row r="4339" spans="2:4" x14ac:dyDescent="0.2">
      <c r="B4339"/>
      <c r="C4339"/>
      <c r="D4339" s="10"/>
    </row>
    <row r="4340" spans="2:4" x14ac:dyDescent="0.2">
      <c r="B4340"/>
      <c r="C4340"/>
      <c r="D4340" s="10"/>
    </row>
    <row r="4341" spans="2:4" x14ac:dyDescent="0.2">
      <c r="B4341"/>
      <c r="C4341"/>
      <c r="D4341" s="10"/>
    </row>
    <row r="4342" spans="2:4" x14ac:dyDescent="0.2">
      <c r="B4342"/>
      <c r="C4342"/>
      <c r="D4342" s="10"/>
    </row>
    <row r="4343" spans="2:4" x14ac:dyDescent="0.2">
      <c r="B4343"/>
      <c r="C4343"/>
      <c r="D4343" s="10"/>
    </row>
    <row r="4344" spans="2:4" x14ac:dyDescent="0.2">
      <c r="B4344"/>
      <c r="C4344"/>
      <c r="D4344" s="10"/>
    </row>
    <row r="4345" spans="2:4" x14ac:dyDescent="0.2">
      <c r="B4345"/>
      <c r="C4345"/>
      <c r="D4345" s="10"/>
    </row>
    <row r="4346" spans="2:4" x14ac:dyDescent="0.2">
      <c r="B4346"/>
      <c r="C4346"/>
      <c r="D4346" s="10"/>
    </row>
    <row r="4347" spans="2:4" x14ac:dyDescent="0.2">
      <c r="B4347"/>
      <c r="C4347"/>
      <c r="D4347" s="10"/>
    </row>
    <row r="4348" spans="2:4" x14ac:dyDescent="0.2">
      <c r="B4348"/>
      <c r="C4348"/>
      <c r="D4348" s="10"/>
    </row>
    <row r="4349" spans="2:4" x14ac:dyDescent="0.2">
      <c r="B4349"/>
      <c r="C4349"/>
      <c r="D4349" s="10"/>
    </row>
    <row r="4350" spans="2:4" x14ac:dyDescent="0.2">
      <c r="B4350"/>
      <c r="C4350"/>
      <c r="D4350" s="10"/>
    </row>
    <row r="4351" spans="2:4" x14ac:dyDescent="0.2">
      <c r="B4351"/>
      <c r="C4351"/>
      <c r="D4351" s="10"/>
    </row>
    <row r="4352" spans="2:4" x14ac:dyDescent="0.2">
      <c r="B4352"/>
      <c r="C4352"/>
      <c r="D4352" s="10"/>
    </row>
    <row r="4353" spans="2:4" x14ac:dyDescent="0.2">
      <c r="B4353"/>
      <c r="C4353"/>
      <c r="D4353" s="10"/>
    </row>
    <row r="4354" spans="2:4" x14ac:dyDescent="0.2">
      <c r="B4354"/>
      <c r="C4354"/>
      <c r="D4354" s="10"/>
    </row>
    <row r="4355" spans="2:4" x14ac:dyDescent="0.2">
      <c r="B4355"/>
      <c r="C4355"/>
      <c r="D4355" s="10"/>
    </row>
    <row r="4356" spans="2:4" x14ac:dyDescent="0.2">
      <c r="B4356"/>
      <c r="C4356"/>
      <c r="D4356" s="10"/>
    </row>
    <row r="4357" spans="2:4" x14ac:dyDescent="0.2">
      <c r="B4357"/>
      <c r="C4357"/>
      <c r="D4357" s="10"/>
    </row>
    <row r="4358" spans="2:4" x14ac:dyDescent="0.2">
      <c r="B4358"/>
      <c r="C4358"/>
      <c r="D4358" s="10"/>
    </row>
    <row r="4359" spans="2:4" x14ac:dyDescent="0.2">
      <c r="B4359"/>
      <c r="C4359"/>
      <c r="D4359" s="10"/>
    </row>
    <row r="4360" spans="2:4" x14ac:dyDescent="0.2">
      <c r="B4360"/>
      <c r="C4360"/>
      <c r="D4360" s="10"/>
    </row>
    <row r="4361" spans="2:4" x14ac:dyDescent="0.2">
      <c r="B4361"/>
      <c r="C4361"/>
      <c r="D4361" s="10"/>
    </row>
    <row r="4362" spans="2:4" x14ac:dyDescent="0.2">
      <c r="B4362"/>
      <c r="C4362"/>
      <c r="D4362" s="10"/>
    </row>
    <row r="4363" spans="2:4" x14ac:dyDescent="0.2">
      <c r="B4363"/>
      <c r="C4363"/>
      <c r="D4363" s="10"/>
    </row>
    <row r="4364" spans="2:4" x14ac:dyDescent="0.2">
      <c r="B4364"/>
      <c r="C4364"/>
      <c r="D4364" s="10"/>
    </row>
    <row r="4365" spans="2:4" x14ac:dyDescent="0.2">
      <c r="B4365"/>
      <c r="C4365"/>
      <c r="D4365" s="10"/>
    </row>
    <row r="4366" spans="2:4" x14ac:dyDescent="0.2">
      <c r="B4366"/>
      <c r="C4366"/>
      <c r="D4366" s="10"/>
    </row>
    <row r="4367" spans="2:4" x14ac:dyDescent="0.2">
      <c r="B4367"/>
      <c r="C4367"/>
      <c r="D4367" s="10"/>
    </row>
    <row r="4368" spans="2:4" x14ac:dyDescent="0.2">
      <c r="B4368"/>
      <c r="C4368"/>
      <c r="D4368" s="10"/>
    </row>
    <row r="4369" spans="2:4" x14ac:dyDescent="0.2">
      <c r="B4369"/>
      <c r="C4369"/>
      <c r="D4369" s="10"/>
    </row>
    <row r="4370" spans="2:4" x14ac:dyDescent="0.2">
      <c r="B4370"/>
      <c r="C4370"/>
      <c r="D4370" s="10"/>
    </row>
    <row r="4371" spans="2:4" x14ac:dyDescent="0.2">
      <c r="B4371"/>
      <c r="C4371"/>
      <c r="D4371" s="10"/>
    </row>
    <row r="4372" spans="2:4" x14ac:dyDescent="0.2">
      <c r="B4372"/>
      <c r="C4372"/>
      <c r="D4372" s="10"/>
    </row>
    <row r="4373" spans="2:4" x14ac:dyDescent="0.2">
      <c r="B4373"/>
      <c r="C4373"/>
      <c r="D4373" s="10"/>
    </row>
    <row r="4374" spans="2:4" x14ac:dyDescent="0.2">
      <c r="B4374"/>
      <c r="C4374"/>
      <c r="D4374" s="10"/>
    </row>
    <row r="4375" spans="2:4" x14ac:dyDescent="0.2">
      <c r="B4375"/>
      <c r="C4375"/>
      <c r="D4375" s="10"/>
    </row>
    <row r="4376" spans="2:4" x14ac:dyDescent="0.2">
      <c r="B4376"/>
      <c r="C4376"/>
      <c r="D4376" s="10"/>
    </row>
    <row r="4377" spans="2:4" x14ac:dyDescent="0.2">
      <c r="B4377"/>
      <c r="C4377"/>
      <c r="D4377" s="10"/>
    </row>
    <row r="4378" spans="2:4" x14ac:dyDescent="0.2">
      <c r="B4378"/>
      <c r="C4378"/>
      <c r="D4378" s="10"/>
    </row>
    <row r="4379" spans="2:4" x14ac:dyDescent="0.2">
      <c r="B4379"/>
      <c r="C4379"/>
      <c r="D4379" s="10"/>
    </row>
    <row r="4380" spans="2:4" x14ac:dyDescent="0.2">
      <c r="B4380"/>
      <c r="C4380"/>
      <c r="D4380" s="10"/>
    </row>
    <row r="4381" spans="2:4" x14ac:dyDescent="0.2">
      <c r="B4381"/>
      <c r="C4381"/>
      <c r="D4381" s="10"/>
    </row>
    <row r="4382" spans="2:4" x14ac:dyDescent="0.2">
      <c r="B4382"/>
      <c r="C4382"/>
      <c r="D4382" s="10"/>
    </row>
    <row r="4383" spans="2:4" x14ac:dyDescent="0.2">
      <c r="B4383"/>
      <c r="C4383"/>
      <c r="D4383" s="10"/>
    </row>
    <row r="4384" spans="2:4" x14ac:dyDescent="0.2">
      <c r="B4384"/>
      <c r="C4384"/>
      <c r="D4384" s="10"/>
    </row>
    <row r="4385" spans="2:4" x14ac:dyDescent="0.2">
      <c r="B4385"/>
      <c r="C4385"/>
      <c r="D4385" s="10"/>
    </row>
    <row r="4386" spans="2:4" x14ac:dyDescent="0.2">
      <c r="B4386"/>
      <c r="C4386"/>
      <c r="D4386" s="10"/>
    </row>
    <row r="4387" spans="2:4" x14ac:dyDescent="0.2">
      <c r="B4387"/>
      <c r="C4387"/>
      <c r="D4387" s="10"/>
    </row>
    <row r="4388" spans="2:4" x14ac:dyDescent="0.2">
      <c r="B4388"/>
      <c r="C4388"/>
      <c r="D4388" s="10"/>
    </row>
    <row r="4389" spans="2:4" x14ac:dyDescent="0.2">
      <c r="B4389"/>
      <c r="C4389"/>
      <c r="D4389" s="10"/>
    </row>
    <row r="4390" spans="2:4" x14ac:dyDescent="0.2">
      <c r="B4390"/>
      <c r="C4390"/>
      <c r="D4390" s="10"/>
    </row>
    <row r="4391" spans="2:4" x14ac:dyDescent="0.2">
      <c r="B4391"/>
      <c r="C4391"/>
      <c r="D4391" s="10"/>
    </row>
    <row r="4392" spans="2:4" x14ac:dyDescent="0.2">
      <c r="B4392"/>
      <c r="C4392"/>
      <c r="D4392" s="10"/>
    </row>
    <row r="4393" spans="2:4" x14ac:dyDescent="0.2">
      <c r="B4393"/>
      <c r="C4393"/>
      <c r="D4393" s="10"/>
    </row>
    <row r="4394" spans="2:4" x14ac:dyDescent="0.2">
      <c r="B4394"/>
      <c r="C4394"/>
      <c r="D4394" s="10"/>
    </row>
    <row r="4395" spans="2:4" x14ac:dyDescent="0.2">
      <c r="B4395"/>
      <c r="C4395"/>
      <c r="D4395" s="10"/>
    </row>
    <row r="4396" spans="2:4" x14ac:dyDescent="0.2">
      <c r="B4396"/>
      <c r="C4396"/>
      <c r="D4396" s="10"/>
    </row>
    <row r="4397" spans="2:4" x14ac:dyDescent="0.2">
      <c r="B4397"/>
      <c r="C4397"/>
      <c r="D4397" s="10"/>
    </row>
    <row r="4398" spans="2:4" x14ac:dyDescent="0.2">
      <c r="B4398"/>
      <c r="C4398"/>
      <c r="D4398" s="10"/>
    </row>
    <row r="4399" spans="2:4" x14ac:dyDescent="0.2">
      <c r="B4399"/>
      <c r="C4399"/>
      <c r="D4399" s="10"/>
    </row>
    <row r="4400" spans="2:4" x14ac:dyDescent="0.2">
      <c r="B4400"/>
      <c r="C4400"/>
      <c r="D4400" s="10"/>
    </row>
    <row r="4401" spans="2:4" x14ac:dyDescent="0.2">
      <c r="B4401"/>
      <c r="C4401"/>
      <c r="D4401" s="10"/>
    </row>
    <row r="4402" spans="2:4" x14ac:dyDescent="0.2">
      <c r="B4402"/>
      <c r="C4402"/>
      <c r="D4402" s="10"/>
    </row>
    <row r="4403" spans="2:4" x14ac:dyDescent="0.2">
      <c r="B4403"/>
      <c r="C4403"/>
      <c r="D4403" s="10"/>
    </row>
    <row r="4404" spans="2:4" x14ac:dyDescent="0.2">
      <c r="B4404"/>
      <c r="C4404"/>
      <c r="D4404" s="10"/>
    </row>
    <row r="4405" spans="2:4" x14ac:dyDescent="0.2">
      <c r="B4405"/>
      <c r="C4405"/>
      <c r="D4405" s="10"/>
    </row>
    <row r="4406" spans="2:4" x14ac:dyDescent="0.2">
      <c r="B4406"/>
      <c r="C4406"/>
      <c r="D4406" s="10"/>
    </row>
    <row r="4407" spans="2:4" x14ac:dyDescent="0.2">
      <c r="B4407"/>
      <c r="C4407"/>
      <c r="D4407" s="10"/>
    </row>
    <row r="4408" spans="2:4" x14ac:dyDescent="0.2">
      <c r="B4408"/>
      <c r="C4408"/>
      <c r="D4408" s="10"/>
    </row>
    <row r="4409" spans="2:4" x14ac:dyDescent="0.2">
      <c r="B4409"/>
      <c r="C4409"/>
      <c r="D4409" s="10"/>
    </row>
    <row r="4410" spans="2:4" x14ac:dyDescent="0.2">
      <c r="B4410"/>
      <c r="C4410"/>
      <c r="D4410" s="10"/>
    </row>
    <row r="4411" spans="2:4" x14ac:dyDescent="0.2">
      <c r="B4411"/>
      <c r="C4411"/>
      <c r="D4411" s="10"/>
    </row>
    <row r="4412" spans="2:4" x14ac:dyDescent="0.2">
      <c r="B4412"/>
      <c r="C4412"/>
      <c r="D4412" s="10"/>
    </row>
    <row r="4413" spans="2:4" x14ac:dyDescent="0.2">
      <c r="B4413"/>
      <c r="C4413"/>
      <c r="D4413" s="10"/>
    </row>
    <row r="4414" spans="2:4" x14ac:dyDescent="0.2">
      <c r="B4414"/>
      <c r="C4414"/>
      <c r="D4414" s="10"/>
    </row>
    <row r="4415" spans="2:4" x14ac:dyDescent="0.2">
      <c r="B4415"/>
      <c r="C4415"/>
      <c r="D4415" s="10"/>
    </row>
    <row r="4416" spans="2:4" x14ac:dyDescent="0.2">
      <c r="B4416"/>
      <c r="C4416"/>
      <c r="D4416" s="10"/>
    </row>
    <row r="4417" spans="2:4" x14ac:dyDescent="0.2">
      <c r="B4417"/>
      <c r="C4417"/>
      <c r="D4417" s="10"/>
    </row>
    <row r="4418" spans="2:4" x14ac:dyDescent="0.2">
      <c r="B4418"/>
      <c r="C4418"/>
      <c r="D4418" s="10"/>
    </row>
    <row r="4419" spans="2:4" x14ac:dyDescent="0.2">
      <c r="B4419"/>
      <c r="C4419"/>
      <c r="D4419" s="10"/>
    </row>
    <row r="4420" spans="2:4" x14ac:dyDescent="0.2">
      <c r="B4420"/>
      <c r="C4420"/>
      <c r="D4420" s="10"/>
    </row>
    <row r="4421" spans="2:4" x14ac:dyDescent="0.2">
      <c r="B4421"/>
      <c r="C4421"/>
      <c r="D4421" s="10"/>
    </row>
    <row r="4422" spans="2:4" x14ac:dyDescent="0.2">
      <c r="B4422"/>
      <c r="C4422"/>
      <c r="D4422" s="10"/>
    </row>
    <row r="4423" spans="2:4" x14ac:dyDescent="0.2">
      <c r="B4423"/>
      <c r="C4423"/>
      <c r="D4423" s="10"/>
    </row>
    <row r="4424" spans="2:4" x14ac:dyDescent="0.2">
      <c r="B4424"/>
      <c r="C4424"/>
      <c r="D4424" s="10"/>
    </row>
    <row r="4425" spans="2:4" x14ac:dyDescent="0.2">
      <c r="B4425"/>
      <c r="C4425"/>
      <c r="D4425" s="10"/>
    </row>
    <row r="4426" spans="2:4" x14ac:dyDescent="0.2">
      <c r="B4426"/>
      <c r="C4426"/>
      <c r="D4426" s="10"/>
    </row>
    <row r="4427" spans="2:4" x14ac:dyDescent="0.2">
      <c r="B4427"/>
      <c r="C4427"/>
      <c r="D4427" s="10"/>
    </row>
    <row r="4428" spans="2:4" x14ac:dyDescent="0.2">
      <c r="B4428"/>
      <c r="C4428"/>
      <c r="D4428" s="10"/>
    </row>
    <row r="4429" spans="2:4" x14ac:dyDescent="0.2">
      <c r="B4429"/>
      <c r="C4429"/>
      <c r="D4429" s="10"/>
    </row>
    <row r="4430" spans="2:4" x14ac:dyDescent="0.2">
      <c r="B4430"/>
      <c r="C4430"/>
      <c r="D4430" s="10"/>
    </row>
    <row r="4431" spans="2:4" x14ac:dyDescent="0.2">
      <c r="B4431"/>
      <c r="C4431"/>
      <c r="D4431" s="10"/>
    </row>
    <row r="4432" spans="2:4" x14ac:dyDescent="0.2">
      <c r="B4432"/>
      <c r="C4432"/>
      <c r="D4432" s="10"/>
    </row>
    <row r="4433" spans="2:4" x14ac:dyDescent="0.2">
      <c r="B4433"/>
      <c r="C4433"/>
      <c r="D4433" s="10"/>
    </row>
    <row r="4434" spans="2:4" x14ac:dyDescent="0.2">
      <c r="B4434"/>
      <c r="C4434"/>
      <c r="D4434" s="10"/>
    </row>
    <row r="4435" spans="2:4" x14ac:dyDescent="0.2">
      <c r="B4435"/>
      <c r="C4435"/>
      <c r="D4435" s="10"/>
    </row>
    <row r="4436" spans="2:4" x14ac:dyDescent="0.2">
      <c r="B4436"/>
      <c r="C4436"/>
      <c r="D4436" s="10"/>
    </row>
    <row r="4437" spans="2:4" x14ac:dyDescent="0.2">
      <c r="B4437"/>
      <c r="C4437"/>
      <c r="D4437" s="10"/>
    </row>
    <row r="4438" spans="2:4" x14ac:dyDescent="0.2">
      <c r="B4438"/>
      <c r="C4438"/>
      <c r="D4438" s="10"/>
    </row>
    <row r="4439" spans="2:4" x14ac:dyDescent="0.2">
      <c r="B4439"/>
      <c r="C4439"/>
      <c r="D4439" s="10"/>
    </row>
    <row r="4440" spans="2:4" x14ac:dyDescent="0.2">
      <c r="B4440"/>
      <c r="C4440"/>
      <c r="D4440" s="10"/>
    </row>
    <row r="4441" spans="2:4" x14ac:dyDescent="0.2">
      <c r="B4441"/>
      <c r="C4441"/>
      <c r="D4441" s="10"/>
    </row>
    <row r="4442" spans="2:4" x14ac:dyDescent="0.2">
      <c r="B4442"/>
      <c r="C4442"/>
      <c r="D4442" s="10"/>
    </row>
    <row r="4443" spans="2:4" x14ac:dyDescent="0.2">
      <c r="B4443"/>
      <c r="C4443"/>
      <c r="D4443" s="10"/>
    </row>
    <row r="4444" spans="2:4" x14ac:dyDescent="0.2">
      <c r="B4444"/>
      <c r="C4444"/>
      <c r="D4444" s="10"/>
    </row>
    <row r="4445" spans="2:4" x14ac:dyDescent="0.2">
      <c r="B4445"/>
      <c r="C4445"/>
      <c r="D4445" s="10"/>
    </row>
    <row r="4446" spans="2:4" x14ac:dyDescent="0.2">
      <c r="B4446"/>
      <c r="C4446"/>
      <c r="D4446" s="10"/>
    </row>
    <row r="4447" spans="2:4" x14ac:dyDescent="0.2">
      <c r="B4447"/>
      <c r="C4447"/>
      <c r="D4447" s="10"/>
    </row>
    <row r="4448" spans="2:4" x14ac:dyDescent="0.2">
      <c r="B4448"/>
      <c r="C4448"/>
      <c r="D4448" s="10"/>
    </row>
    <row r="4449" spans="2:4" x14ac:dyDescent="0.2">
      <c r="B4449"/>
      <c r="C4449"/>
      <c r="D4449" s="10"/>
    </row>
    <row r="4450" spans="2:4" x14ac:dyDescent="0.2">
      <c r="B4450"/>
      <c r="C4450"/>
      <c r="D4450" s="10"/>
    </row>
    <row r="4451" spans="2:4" x14ac:dyDescent="0.2">
      <c r="B4451"/>
      <c r="C4451"/>
      <c r="D4451" s="10"/>
    </row>
    <row r="4452" spans="2:4" x14ac:dyDescent="0.2">
      <c r="B4452"/>
      <c r="C4452"/>
      <c r="D4452" s="10"/>
    </row>
    <row r="4453" spans="2:4" x14ac:dyDescent="0.2">
      <c r="B4453"/>
      <c r="C4453"/>
      <c r="D4453" s="10"/>
    </row>
    <row r="4454" spans="2:4" x14ac:dyDescent="0.2">
      <c r="B4454"/>
      <c r="C4454"/>
      <c r="D4454" s="10"/>
    </row>
    <row r="4455" spans="2:4" x14ac:dyDescent="0.2">
      <c r="B4455"/>
      <c r="C4455"/>
      <c r="D4455" s="10"/>
    </row>
    <row r="4456" spans="2:4" x14ac:dyDescent="0.2">
      <c r="B4456"/>
      <c r="C4456"/>
      <c r="D4456" s="10"/>
    </row>
    <row r="4457" spans="2:4" x14ac:dyDescent="0.2">
      <c r="B4457"/>
      <c r="C4457"/>
      <c r="D4457" s="10"/>
    </row>
    <row r="4458" spans="2:4" x14ac:dyDescent="0.2">
      <c r="B4458"/>
      <c r="C4458"/>
      <c r="D4458" s="10"/>
    </row>
    <row r="4459" spans="2:4" x14ac:dyDescent="0.2">
      <c r="B4459"/>
      <c r="C4459"/>
      <c r="D4459" s="10"/>
    </row>
    <row r="4460" spans="2:4" x14ac:dyDescent="0.2">
      <c r="B4460"/>
      <c r="C4460"/>
      <c r="D4460" s="10"/>
    </row>
    <row r="4461" spans="2:4" x14ac:dyDescent="0.2">
      <c r="B4461"/>
      <c r="C4461"/>
      <c r="D4461" s="10"/>
    </row>
    <row r="4462" spans="2:4" x14ac:dyDescent="0.2">
      <c r="B4462"/>
      <c r="C4462"/>
      <c r="D4462" s="10"/>
    </row>
    <row r="4463" spans="2:4" x14ac:dyDescent="0.2">
      <c r="B4463"/>
      <c r="C4463"/>
      <c r="D4463" s="10"/>
    </row>
    <row r="4464" spans="2:4" x14ac:dyDescent="0.2">
      <c r="B4464"/>
      <c r="C4464"/>
      <c r="D4464" s="10"/>
    </row>
    <row r="4465" spans="2:4" x14ac:dyDescent="0.2">
      <c r="B4465"/>
      <c r="C4465"/>
      <c r="D4465" s="10"/>
    </row>
    <row r="4466" spans="2:4" x14ac:dyDescent="0.2">
      <c r="B4466"/>
      <c r="C4466"/>
      <c r="D4466" s="10"/>
    </row>
    <row r="4467" spans="2:4" x14ac:dyDescent="0.2">
      <c r="B4467"/>
      <c r="C4467"/>
      <c r="D4467" s="10"/>
    </row>
    <row r="4468" spans="2:4" x14ac:dyDescent="0.2">
      <c r="B4468"/>
      <c r="C4468"/>
      <c r="D4468" s="10"/>
    </row>
    <row r="4469" spans="2:4" x14ac:dyDescent="0.2">
      <c r="B4469"/>
      <c r="C4469"/>
      <c r="D4469" s="10"/>
    </row>
    <row r="4470" spans="2:4" x14ac:dyDescent="0.2">
      <c r="B4470"/>
      <c r="C4470"/>
      <c r="D4470" s="10"/>
    </row>
    <row r="4471" spans="2:4" x14ac:dyDescent="0.2">
      <c r="B4471"/>
      <c r="C4471"/>
      <c r="D4471" s="10"/>
    </row>
    <row r="4472" spans="2:4" x14ac:dyDescent="0.2">
      <c r="B4472"/>
      <c r="C4472"/>
      <c r="D4472" s="10"/>
    </row>
    <row r="4473" spans="2:4" x14ac:dyDescent="0.2">
      <c r="B4473"/>
      <c r="C4473"/>
      <c r="D4473" s="10"/>
    </row>
    <row r="4474" spans="2:4" x14ac:dyDescent="0.2">
      <c r="B4474"/>
      <c r="C4474"/>
      <c r="D4474" s="10"/>
    </row>
    <row r="4475" spans="2:4" x14ac:dyDescent="0.2">
      <c r="B4475"/>
      <c r="C4475"/>
      <c r="D4475" s="10"/>
    </row>
    <row r="4476" spans="2:4" x14ac:dyDescent="0.2">
      <c r="B4476"/>
      <c r="C4476"/>
      <c r="D4476" s="10"/>
    </row>
    <row r="4477" spans="2:4" x14ac:dyDescent="0.2">
      <c r="B4477"/>
      <c r="C4477"/>
      <c r="D4477" s="10"/>
    </row>
    <row r="4478" spans="2:4" x14ac:dyDescent="0.2">
      <c r="B4478"/>
      <c r="C4478"/>
      <c r="D4478" s="10"/>
    </row>
    <row r="4479" spans="2:4" x14ac:dyDescent="0.2">
      <c r="B4479"/>
      <c r="C4479"/>
      <c r="D4479" s="10"/>
    </row>
    <row r="4480" spans="2:4" x14ac:dyDescent="0.2">
      <c r="B4480"/>
      <c r="C4480"/>
      <c r="D4480" s="10"/>
    </row>
    <row r="4481" spans="2:4" x14ac:dyDescent="0.2">
      <c r="B4481"/>
      <c r="C4481"/>
      <c r="D4481" s="10"/>
    </row>
    <row r="4482" spans="2:4" x14ac:dyDescent="0.2">
      <c r="B4482"/>
      <c r="C4482"/>
      <c r="D4482" s="10"/>
    </row>
    <row r="4483" spans="2:4" x14ac:dyDescent="0.2">
      <c r="B4483"/>
      <c r="C4483"/>
      <c r="D4483" s="10"/>
    </row>
    <row r="4484" spans="2:4" x14ac:dyDescent="0.2">
      <c r="B4484"/>
      <c r="C4484"/>
      <c r="D4484" s="10"/>
    </row>
    <row r="4485" spans="2:4" x14ac:dyDescent="0.2">
      <c r="B4485"/>
      <c r="C4485"/>
      <c r="D4485" s="10"/>
    </row>
    <row r="4486" spans="2:4" x14ac:dyDescent="0.2">
      <c r="B4486"/>
      <c r="C4486"/>
      <c r="D4486" s="10"/>
    </row>
    <row r="4487" spans="2:4" x14ac:dyDescent="0.2">
      <c r="B4487"/>
      <c r="C4487"/>
      <c r="D4487" s="10"/>
    </row>
    <row r="4488" spans="2:4" x14ac:dyDescent="0.2">
      <c r="B4488"/>
      <c r="C4488"/>
      <c r="D4488" s="10"/>
    </row>
    <row r="4489" spans="2:4" x14ac:dyDescent="0.2">
      <c r="B4489"/>
      <c r="C4489"/>
      <c r="D4489" s="10"/>
    </row>
    <row r="4490" spans="2:4" x14ac:dyDescent="0.2">
      <c r="B4490"/>
      <c r="C4490"/>
      <c r="D4490" s="10"/>
    </row>
    <row r="4491" spans="2:4" x14ac:dyDescent="0.2">
      <c r="B4491"/>
      <c r="C4491"/>
      <c r="D4491" s="10"/>
    </row>
    <row r="4492" spans="2:4" x14ac:dyDescent="0.2">
      <c r="B4492"/>
      <c r="C4492"/>
      <c r="D4492" s="10"/>
    </row>
    <row r="4493" spans="2:4" x14ac:dyDescent="0.2">
      <c r="B4493"/>
      <c r="C4493"/>
      <c r="D4493" s="10"/>
    </row>
    <row r="4494" spans="2:4" x14ac:dyDescent="0.2">
      <c r="B4494"/>
      <c r="C4494"/>
      <c r="D4494" s="10"/>
    </row>
    <row r="4495" spans="2:4" x14ac:dyDescent="0.2">
      <c r="B4495"/>
      <c r="C4495"/>
      <c r="D4495" s="10"/>
    </row>
    <row r="4496" spans="2:4" x14ac:dyDescent="0.2">
      <c r="B4496"/>
      <c r="C4496"/>
      <c r="D4496" s="10"/>
    </row>
    <row r="4497" spans="2:4" x14ac:dyDescent="0.2">
      <c r="B4497"/>
      <c r="C4497"/>
      <c r="D4497" s="10"/>
    </row>
    <row r="4498" spans="2:4" x14ac:dyDescent="0.2">
      <c r="B4498"/>
      <c r="C4498"/>
      <c r="D4498" s="10"/>
    </row>
    <row r="4499" spans="2:4" x14ac:dyDescent="0.2">
      <c r="B4499"/>
      <c r="C4499"/>
      <c r="D4499" s="10"/>
    </row>
    <row r="4500" spans="2:4" x14ac:dyDescent="0.2">
      <c r="B4500"/>
      <c r="C4500"/>
      <c r="D4500" s="10"/>
    </row>
    <row r="4501" spans="2:4" x14ac:dyDescent="0.2">
      <c r="B4501"/>
      <c r="C4501"/>
      <c r="D4501" s="10"/>
    </row>
    <row r="4502" spans="2:4" x14ac:dyDescent="0.2">
      <c r="B4502"/>
      <c r="C4502"/>
      <c r="D4502" s="10"/>
    </row>
    <row r="4503" spans="2:4" x14ac:dyDescent="0.2">
      <c r="B4503"/>
      <c r="C4503"/>
      <c r="D4503" s="10"/>
    </row>
    <row r="4504" spans="2:4" x14ac:dyDescent="0.2">
      <c r="B4504"/>
      <c r="C4504"/>
      <c r="D4504" s="10"/>
    </row>
    <row r="4505" spans="2:4" x14ac:dyDescent="0.2">
      <c r="B4505"/>
      <c r="C4505"/>
      <c r="D4505" s="10"/>
    </row>
    <row r="4506" spans="2:4" x14ac:dyDescent="0.2">
      <c r="B4506"/>
      <c r="C4506"/>
      <c r="D4506" s="10"/>
    </row>
    <row r="4507" spans="2:4" x14ac:dyDescent="0.2">
      <c r="B4507"/>
      <c r="C4507"/>
      <c r="D4507" s="10"/>
    </row>
    <row r="4508" spans="2:4" x14ac:dyDescent="0.2">
      <c r="B4508"/>
      <c r="C4508"/>
      <c r="D4508" s="10"/>
    </row>
    <row r="4509" spans="2:4" x14ac:dyDescent="0.2">
      <c r="B4509"/>
      <c r="C4509"/>
      <c r="D4509" s="10"/>
    </row>
    <row r="4510" spans="2:4" x14ac:dyDescent="0.2">
      <c r="B4510"/>
      <c r="C4510"/>
      <c r="D4510" s="10"/>
    </row>
    <row r="4511" spans="2:4" x14ac:dyDescent="0.2">
      <c r="B4511"/>
      <c r="C4511"/>
      <c r="D4511" s="10"/>
    </row>
    <row r="4512" spans="2:4" x14ac:dyDescent="0.2">
      <c r="B4512"/>
      <c r="C4512"/>
      <c r="D4512" s="10"/>
    </row>
    <row r="4513" spans="2:4" x14ac:dyDescent="0.2">
      <c r="B4513"/>
      <c r="C4513"/>
      <c r="D4513" s="10"/>
    </row>
    <row r="4514" spans="2:4" x14ac:dyDescent="0.2">
      <c r="B4514"/>
      <c r="C4514"/>
      <c r="D4514" s="10"/>
    </row>
    <row r="4515" spans="2:4" x14ac:dyDescent="0.2">
      <c r="B4515"/>
      <c r="C4515"/>
      <c r="D4515" s="10"/>
    </row>
    <row r="4516" spans="2:4" x14ac:dyDescent="0.2">
      <c r="B4516"/>
      <c r="C4516"/>
      <c r="D4516" s="10"/>
    </row>
    <row r="4517" spans="2:4" x14ac:dyDescent="0.2">
      <c r="B4517"/>
      <c r="C4517"/>
      <c r="D4517" s="10"/>
    </row>
    <row r="4518" spans="2:4" x14ac:dyDescent="0.2">
      <c r="B4518"/>
      <c r="C4518"/>
      <c r="D4518" s="10"/>
    </row>
    <row r="4519" spans="2:4" x14ac:dyDescent="0.2">
      <c r="B4519"/>
      <c r="C4519"/>
      <c r="D4519" s="10"/>
    </row>
    <row r="4520" spans="2:4" x14ac:dyDescent="0.2">
      <c r="B4520"/>
      <c r="C4520"/>
      <c r="D4520" s="10"/>
    </row>
    <row r="4521" spans="2:4" x14ac:dyDescent="0.2">
      <c r="B4521"/>
      <c r="C4521"/>
      <c r="D4521" s="10"/>
    </row>
    <row r="4522" spans="2:4" x14ac:dyDescent="0.2">
      <c r="B4522"/>
      <c r="C4522"/>
      <c r="D4522" s="10"/>
    </row>
    <row r="4523" spans="2:4" x14ac:dyDescent="0.2">
      <c r="B4523"/>
      <c r="C4523"/>
      <c r="D4523" s="10"/>
    </row>
    <row r="4524" spans="2:4" x14ac:dyDescent="0.2">
      <c r="B4524"/>
      <c r="C4524"/>
      <c r="D4524" s="10"/>
    </row>
    <row r="4525" spans="2:4" x14ac:dyDescent="0.2">
      <c r="B4525"/>
      <c r="C4525"/>
      <c r="D4525" s="10"/>
    </row>
    <row r="4526" spans="2:4" x14ac:dyDescent="0.2">
      <c r="B4526"/>
      <c r="C4526"/>
      <c r="D4526" s="10"/>
    </row>
    <row r="4527" spans="2:4" x14ac:dyDescent="0.2">
      <c r="B4527"/>
      <c r="C4527"/>
      <c r="D4527" s="10"/>
    </row>
    <row r="4528" spans="2:4" x14ac:dyDescent="0.2">
      <c r="B4528"/>
      <c r="C4528"/>
      <c r="D4528" s="10"/>
    </row>
    <row r="4529" spans="2:4" x14ac:dyDescent="0.2">
      <c r="B4529"/>
      <c r="C4529"/>
      <c r="D4529" s="10"/>
    </row>
    <row r="4530" spans="2:4" x14ac:dyDescent="0.2">
      <c r="B4530"/>
      <c r="C4530"/>
      <c r="D4530" s="10"/>
    </row>
    <row r="4531" spans="2:4" x14ac:dyDescent="0.2">
      <c r="B4531"/>
      <c r="C4531"/>
      <c r="D4531" s="10"/>
    </row>
    <row r="4532" spans="2:4" x14ac:dyDescent="0.2">
      <c r="B4532"/>
      <c r="C4532"/>
      <c r="D4532" s="10"/>
    </row>
    <row r="4533" spans="2:4" x14ac:dyDescent="0.2">
      <c r="B4533"/>
      <c r="C4533"/>
      <c r="D4533" s="10"/>
    </row>
    <row r="4534" spans="2:4" x14ac:dyDescent="0.2">
      <c r="B4534"/>
      <c r="C4534"/>
      <c r="D4534" s="10"/>
    </row>
    <row r="4535" spans="2:4" x14ac:dyDescent="0.2">
      <c r="B4535"/>
      <c r="C4535"/>
      <c r="D4535" s="10"/>
    </row>
    <row r="4536" spans="2:4" x14ac:dyDescent="0.2">
      <c r="B4536"/>
      <c r="C4536"/>
      <c r="D4536" s="10"/>
    </row>
    <row r="4537" spans="2:4" x14ac:dyDescent="0.2">
      <c r="B4537"/>
      <c r="C4537"/>
      <c r="D4537" s="10"/>
    </row>
    <row r="4538" spans="2:4" x14ac:dyDescent="0.2">
      <c r="B4538"/>
      <c r="C4538"/>
      <c r="D4538" s="10"/>
    </row>
    <row r="4539" spans="2:4" x14ac:dyDescent="0.2">
      <c r="B4539"/>
      <c r="C4539"/>
      <c r="D4539" s="10"/>
    </row>
    <row r="4540" spans="2:4" x14ac:dyDescent="0.2">
      <c r="B4540"/>
      <c r="C4540"/>
      <c r="D4540" s="10"/>
    </row>
    <row r="4541" spans="2:4" x14ac:dyDescent="0.2">
      <c r="B4541"/>
      <c r="C4541"/>
      <c r="D4541" s="10"/>
    </row>
    <row r="4542" spans="2:4" x14ac:dyDescent="0.2">
      <c r="B4542"/>
      <c r="C4542"/>
      <c r="D4542" s="10"/>
    </row>
    <row r="4543" spans="2:4" x14ac:dyDescent="0.2">
      <c r="B4543"/>
      <c r="C4543"/>
      <c r="D4543" s="10"/>
    </row>
    <row r="4544" spans="2:4" x14ac:dyDescent="0.2">
      <c r="B4544"/>
      <c r="C4544"/>
      <c r="D4544" s="10"/>
    </row>
    <row r="4545" spans="2:4" x14ac:dyDescent="0.2">
      <c r="B4545"/>
      <c r="C4545"/>
      <c r="D4545" s="10"/>
    </row>
    <row r="4546" spans="2:4" x14ac:dyDescent="0.2">
      <c r="B4546"/>
      <c r="C4546"/>
      <c r="D4546" s="10"/>
    </row>
    <row r="4547" spans="2:4" x14ac:dyDescent="0.2">
      <c r="B4547"/>
      <c r="C4547"/>
      <c r="D4547" s="10"/>
    </row>
    <row r="4548" spans="2:4" x14ac:dyDescent="0.2">
      <c r="B4548"/>
      <c r="C4548"/>
      <c r="D4548" s="10"/>
    </row>
    <row r="4549" spans="2:4" x14ac:dyDescent="0.2">
      <c r="B4549"/>
      <c r="C4549"/>
      <c r="D4549" s="10"/>
    </row>
    <row r="4550" spans="2:4" x14ac:dyDescent="0.2">
      <c r="B4550"/>
      <c r="C4550"/>
      <c r="D4550" s="10"/>
    </row>
    <row r="4551" spans="2:4" x14ac:dyDescent="0.2">
      <c r="B4551"/>
      <c r="C4551"/>
      <c r="D4551" s="10"/>
    </row>
    <row r="4552" spans="2:4" x14ac:dyDescent="0.2">
      <c r="B4552"/>
      <c r="C4552"/>
      <c r="D4552" s="10"/>
    </row>
    <row r="4553" spans="2:4" x14ac:dyDescent="0.2">
      <c r="B4553"/>
      <c r="C4553"/>
      <c r="D4553" s="10"/>
    </row>
    <row r="4554" spans="2:4" x14ac:dyDescent="0.2">
      <c r="B4554"/>
      <c r="C4554"/>
      <c r="D4554" s="10"/>
    </row>
    <row r="4555" spans="2:4" x14ac:dyDescent="0.2">
      <c r="B4555"/>
      <c r="C4555"/>
      <c r="D4555" s="10"/>
    </row>
    <row r="4556" spans="2:4" x14ac:dyDescent="0.2">
      <c r="B4556"/>
      <c r="C4556"/>
      <c r="D4556" s="10"/>
    </row>
    <row r="4557" spans="2:4" x14ac:dyDescent="0.2">
      <c r="B4557"/>
      <c r="C4557"/>
      <c r="D4557" s="10"/>
    </row>
    <row r="4558" spans="2:4" x14ac:dyDescent="0.2">
      <c r="B4558"/>
      <c r="C4558"/>
      <c r="D4558" s="10"/>
    </row>
    <row r="4559" spans="2:4" x14ac:dyDescent="0.2">
      <c r="B4559"/>
      <c r="C4559"/>
      <c r="D4559" s="10"/>
    </row>
    <row r="4560" spans="2:4" x14ac:dyDescent="0.2">
      <c r="B4560"/>
      <c r="C4560"/>
      <c r="D4560" s="10"/>
    </row>
    <row r="4561" spans="2:4" x14ac:dyDescent="0.2">
      <c r="B4561"/>
      <c r="C4561"/>
      <c r="D4561" s="10"/>
    </row>
    <row r="4562" spans="2:4" x14ac:dyDescent="0.2">
      <c r="B4562"/>
      <c r="C4562"/>
      <c r="D4562" s="10"/>
    </row>
    <row r="4563" spans="2:4" x14ac:dyDescent="0.2">
      <c r="B4563"/>
      <c r="C4563"/>
      <c r="D4563" s="10"/>
    </row>
    <row r="4564" spans="2:4" x14ac:dyDescent="0.2">
      <c r="B4564"/>
      <c r="C4564"/>
      <c r="D4564" s="10"/>
    </row>
    <row r="4565" spans="2:4" x14ac:dyDescent="0.2">
      <c r="B4565"/>
      <c r="C4565"/>
      <c r="D4565" s="10"/>
    </row>
    <row r="4566" spans="2:4" x14ac:dyDescent="0.2">
      <c r="B4566"/>
      <c r="C4566"/>
      <c r="D4566" s="10"/>
    </row>
    <row r="4567" spans="2:4" x14ac:dyDescent="0.2">
      <c r="B4567"/>
      <c r="C4567"/>
      <c r="D4567" s="10"/>
    </row>
    <row r="4568" spans="2:4" x14ac:dyDescent="0.2">
      <c r="B4568"/>
      <c r="C4568"/>
      <c r="D4568" s="10"/>
    </row>
    <row r="4569" spans="2:4" x14ac:dyDescent="0.2">
      <c r="B4569"/>
      <c r="C4569"/>
      <c r="D4569" s="10"/>
    </row>
    <row r="4570" spans="2:4" x14ac:dyDescent="0.2">
      <c r="B4570"/>
      <c r="C4570"/>
      <c r="D4570" s="10"/>
    </row>
    <row r="4571" spans="2:4" x14ac:dyDescent="0.2">
      <c r="B4571"/>
      <c r="C4571"/>
      <c r="D4571" s="10"/>
    </row>
    <row r="4572" spans="2:4" x14ac:dyDescent="0.2">
      <c r="B4572"/>
      <c r="C4572"/>
      <c r="D4572" s="10"/>
    </row>
    <row r="4573" spans="2:4" x14ac:dyDescent="0.2">
      <c r="B4573"/>
      <c r="C4573"/>
      <c r="D4573" s="10"/>
    </row>
    <row r="4574" spans="2:4" x14ac:dyDescent="0.2">
      <c r="B4574"/>
      <c r="C4574"/>
      <c r="D4574" s="10"/>
    </row>
    <row r="4575" spans="2:4" x14ac:dyDescent="0.2">
      <c r="B4575"/>
      <c r="C4575"/>
      <c r="D4575" s="10"/>
    </row>
    <row r="4576" spans="2:4" x14ac:dyDescent="0.2">
      <c r="B4576"/>
      <c r="C4576"/>
      <c r="D4576" s="10"/>
    </row>
    <row r="4577" spans="2:4" x14ac:dyDescent="0.2">
      <c r="B4577"/>
      <c r="C4577"/>
      <c r="D4577" s="10"/>
    </row>
    <row r="4578" spans="2:4" x14ac:dyDescent="0.2">
      <c r="B4578"/>
      <c r="C4578"/>
      <c r="D4578" s="10"/>
    </row>
    <row r="4579" spans="2:4" x14ac:dyDescent="0.2">
      <c r="B4579"/>
      <c r="C4579"/>
      <c r="D4579" s="10"/>
    </row>
    <row r="4580" spans="2:4" x14ac:dyDescent="0.2">
      <c r="B4580"/>
      <c r="C4580"/>
      <c r="D4580" s="10"/>
    </row>
    <row r="4581" spans="2:4" x14ac:dyDescent="0.2">
      <c r="B4581"/>
      <c r="C4581"/>
      <c r="D4581" s="10"/>
    </row>
    <row r="4582" spans="2:4" x14ac:dyDescent="0.2">
      <c r="B4582"/>
      <c r="C4582"/>
      <c r="D4582" s="10"/>
    </row>
    <row r="4583" spans="2:4" x14ac:dyDescent="0.2">
      <c r="B4583"/>
      <c r="C4583"/>
      <c r="D4583" s="10"/>
    </row>
    <row r="4584" spans="2:4" x14ac:dyDescent="0.2">
      <c r="B4584"/>
      <c r="C4584"/>
      <c r="D4584" s="10"/>
    </row>
    <row r="4585" spans="2:4" x14ac:dyDescent="0.2">
      <c r="B4585"/>
      <c r="C4585"/>
      <c r="D4585" s="10"/>
    </row>
    <row r="4586" spans="2:4" x14ac:dyDescent="0.2">
      <c r="B4586"/>
      <c r="C4586"/>
      <c r="D4586" s="10"/>
    </row>
    <row r="4587" spans="2:4" x14ac:dyDescent="0.2">
      <c r="B4587"/>
      <c r="C4587"/>
      <c r="D4587" s="10"/>
    </row>
    <row r="4588" spans="2:4" x14ac:dyDescent="0.2">
      <c r="B4588"/>
      <c r="C4588"/>
      <c r="D4588" s="10"/>
    </row>
    <row r="4589" spans="2:4" x14ac:dyDescent="0.2">
      <c r="B4589"/>
      <c r="C4589"/>
      <c r="D4589" s="10"/>
    </row>
    <row r="4590" spans="2:4" x14ac:dyDescent="0.2">
      <c r="B4590"/>
      <c r="C4590"/>
      <c r="D4590" s="10"/>
    </row>
    <row r="4591" spans="2:4" x14ac:dyDescent="0.2">
      <c r="B4591"/>
      <c r="C4591"/>
      <c r="D4591" s="10"/>
    </row>
    <row r="4592" spans="2:4" x14ac:dyDescent="0.2">
      <c r="B4592"/>
      <c r="C4592"/>
      <c r="D4592" s="10"/>
    </row>
    <row r="4593" spans="2:4" x14ac:dyDescent="0.2">
      <c r="B4593"/>
      <c r="C4593"/>
      <c r="D4593" s="10"/>
    </row>
    <row r="4594" spans="2:4" x14ac:dyDescent="0.2">
      <c r="B4594"/>
      <c r="C4594"/>
      <c r="D4594" s="10"/>
    </row>
    <row r="4595" spans="2:4" x14ac:dyDescent="0.2">
      <c r="B4595"/>
      <c r="C4595"/>
      <c r="D4595" s="10"/>
    </row>
    <row r="4596" spans="2:4" x14ac:dyDescent="0.2">
      <c r="B4596"/>
      <c r="C4596"/>
      <c r="D4596" s="10"/>
    </row>
    <row r="4597" spans="2:4" x14ac:dyDescent="0.2">
      <c r="B4597"/>
      <c r="C4597"/>
      <c r="D4597" s="10"/>
    </row>
    <row r="4598" spans="2:4" x14ac:dyDescent="0.2">
      <c r="B4598"/>
      <c r="C4598"/>
      <c r="D4598" s="10"/>
    </row>
    <row r="4599" spans="2:4" x14ac:dyDescent="0.2">
      <c r="B4599"/>
      <c r="C4599"/>
      <c r="D4599" s="10"/>
    </row>
    <row r="4600" spans="2:4" x14ac:dyDescent="0.2">
      <c r="B4600"/>
      <c r="C4600"/>
      <c r="D4600" s="10"/>
    </row>
    <row r="4601" spans="2:4" x14ac:dyDescent="0.2">
      <c r="B4601"/>
      <c r="C4601"/>
      <c r="D4601" s="10"/>
    </row>
    <row r="4602" spans="2:4" x14ac:dyDescent="0.2">
      <c r="B4602"/>
      <c r="C4602"/>
      <c r="D4602" s="10"/>
    </row>
    <row r="4603" spans="2:4" x14ac:dyDescent="0.2">
      <c r="B4603"/>
      <c r="C4603"/>
      <c r="D4603" s="10"/>
    </row>
    <row r="4604" spans="2:4" x14ac:dyDescent="0.2">
      <c r="B4604"/>
      <c r="C4604"/>
      <c r="D4604" s="10"/>
    </row>
    <row r="4605" spans="2:4" x14ac:dyDescent="0.2">
      <c r="B4605"/>
      <c r="C4605"/>
      <c r="D4605" s="10"/>
    </row>
    <row r="4606" spans="2:4" x14ac:dyDescent="0.2">
      <c r="B4606"/>
      <c r="C4606"/>
      <c r="D4606" s="10"/>
    </row>
    <row r="4607" spans="2:4" x14ac:dyDescent="0.2">
      <c r="B4607"/>
      <c r="C4607"/>
      <c r="D4607" s="10"/>
    </row>
    <row r="4608" spans="2:4" x14ac:dyDescent="0.2">
      <c r="B4608"/>
      <c r="C4608"/>
      <c r="D4608" s="10"/>
    </row>
    <row r="4609" spans="2:4" x14ac:dyDescent="0.2">
      <c r="B4609"/>
      <c r="C4609"/>
      <c r="D4609" s="10"/>
    </row>
    <row r="4610" spans="2:4" x14ac:dyDescent="0.2">
      <c r="B4610"/>
      <c r="C4610"/>
      <c r="D4610" s="10"/>
    </row>
    <row r="4611" spans="2:4" x14ac:dyDescent="0.2">
      <c r="B4611"/>
      <c r="C4611"/>
      <c r="D4611" s="10"/>
    </row>
    <row r="4612" spans="2:4" x14ac:dyDescent="0.2">
      <c r="B4612"/>
      <c r="C4612"/>
      <c r="D4612" s="10"/>
    </row>
    <row r="4613" spans="2:4" x14ac:dyDescent="0.2">
      <c r="B4613"/>
      <c r="C4613"/>
      <c r="D4613" s="10"/>
    </row>
    <row r="4614" spans="2:4" x14ac:dyDescent="0.2">
      <c r="B4614"/>
      <c r="C4614"/>
      <c r="D4614" s="10"/>
    </row>
    <row r="4615" spans="2:4" x14ac:dyDescent="0.2">
      <c r="B4615"/>
      <c r="C4615"/>
      <c r="D4615" s="10"/>
    </row>
    <row r="4616" spans="2:4" x14ac:dyDescent="0.2">
      <c r="B4616"/>
      <c r="C4616"/>
      <c r="D4616" s="10"/>
    </row>
    <row r="4617" spans="2:4" x14ac:dyDescent="0.2">
      <c r="B4617"/>
      <c r="C4617"/>
      <c r="D4617" s="10"/>
    </row>
    <row r="4618" spans="2:4" x14ac:dyDescent="0.2">
      <c r="B4618"/>
      <c r="C4618"/>
      <c r="D4618" s="10"/>
    </row>
    <row r="4619" spans="2:4" x14ac:dyDescent="0.2">
      <c r="B4619"/>
      <c r="C4619"/>
      <c r="D4619" s="10"/>
    </row>
    <row r="4620" spans="2:4" x14ac:dyDescent="0.2">
      <c r="B4620"/>
      <c r="C4620"/>
      <c r="D4620" s="10"/>
    </row>
    <row r="4621" spans="2:4" x14ac:dyDescent="0.2">
      <c r="B4621"/>
      <c r="C4621"/>
      <c r="D4621" s="10"/>
    </row>
    <row r="4622" spans="2:4" x14ac:dyDescent="0.2">
      <c r="B4622"/>
      <c r="C4622"/>
      <c r="D4622" s="10"/>
    </row>
    <row r="4623" spans="2:4" x14ac:dyDescent="0.2">
      <c r="B4623"/>
      <c r="C4623"/>
      <c r="D4623" s="10"/>
    </row>
    <row r="4624" spans="2:4" x14ac:dyDescent="0.2">
      <c r="B4624"/>
      <c r="C4624"/>
      <c r="D4624" s="10"/>
    </row>
    <row r="4625" spans="2:4" x14ac:dyDescent="0.2">
      <c r="B4625"/>
      <c r="C4625"/>
      <c r="D4625" s="10"/>
    </row>
    <row r="4626" spans="2:4" x14ac:dyDescent="0.2">
      <c r="B4626"/>
      <c r="C4626"/>
      <c r="D4626" s="10"/>
    </row>
    <row r="4627" spans="2:4" x14ac:dyDescent="0.2">
      <c r="B4627"/>
      <c r="C4627"/>
      <c r="D4627" s="10"/>
    </row>
    <row r="4628" spans="2:4" x14ac:dyDescent="0.2">
      <c r="B4628"/>
      <c r="C4628"/>
      <c r="D4628" s="10"/>
    </row>
    <row r="4629" spans="2:4" x14ac:dyDescent="0.2">
      <c r="B4629"/>
      <c r="C4629"/>
      <c r="D4629" s="10"/>
    </row>
    <row r="4630" spans="2:4" x14ac:dyDescent="0.2">
      <c r="B4630"/>
      <c r="C4630"/>
      <c r="D4630" s="10"/>
    </row>
    <row r="4631" spans="2:4" x14ac:dyDescent="0.2">
      <c r="B4631"/>
      <c r="C4631"/>
      <c r="D4631" s="10"/>
    </row>
    <row r="4632" spans="2:4" x14ac:dyDescent="0.2">
      <c r="B4632"/>
      <c r="C4632"/>
      <c r="D4632" s="10"/>
    </row>
    <row r="4633" spans="2:4" x14ac:dyDescent="0.2">
      <c r="B4633"/>
      <c r="C4633"/>
      <c r="D4633" s="10"/>
    </row>
    <row r="4634" spans="2:4" x14ac:dyDescent="0.2">
      <c r="B4634"/>
      <c r="C4634"/>
      <c r="D4634" s="10"/>
    </row>
    <row r="4635" spans="2:4" x14ac:dyDescent="0.2">
      <c r="B4635"/>
      <c r="C4635"/>
      <c r="D4635" s="10"/>
    </row>
    <row r="4636" spans="2:4" x14ac:dyDescent="0.2">
      <c r="B4636"/>
      <c r="C4636"/>
      <c r="D4636" s="10"/>
    </row>
    <row r="4637" spans="2:4" x14ac:dyDescent="0.2">
      <c r="B4637"/>
      <c r="C4637"/>
      <c r="D4637" s="10"/>
    </row>
    <row r="4638" spans="2:4" x14ac:dyDescent="0.2">
      <c r="B4638"/>
      <c r="C4638"/>
      <c r="D4638" s="10"/>
    </row>
    <row r="4639" spans="2:4" x14ac:dyDescent="0.2">
      <c r="B4639"/>
      <c r="C4639"/>
      <c r="D4639" s="10"/>
    </row>
    <row r="4640" spans="2:4" x14ac:dyDescent="0.2">
      <c r="B4640"/>
      <c r="C4640"/>
      <c r="D4640" s="10"/>
    </row>
    <row r="4641" spans="2:4" x14ac:dyDescent="0.2">
      <c r="B4641"/>
      <c r="C4641"/>
      <c r="D4641" s="10"/>
    </row>
    <row r="4642" spans="2:4" x14ac:dyDescent="0.2">
      <c r="B4642"/>
      <c r="C4642"/>
      <c r="D4642" s="10"/>
    </row>
    <row r="4643" spans="2:4" x14ac:dyDescent="0.2">
      <c r="B4643"/>
      <c r="C4643"/>
      <c r="D4643" s="10"/>
    </row>
    <row r="4644" spans="2:4" x14ac:dyDescent="0.2">
      <c r="B4644"/>
      <c r="C4644"/>
      <c r="D4644" s="10"/>
    </row>
    <row r="4645" spans="2:4" x14ac:dyDescent="0.2">
      <c r="B4645"/>
      <c r="C4645"/>
      <c r="D4645" s="10"/>
    </row>
    <row r="4646" spans="2:4" x14ac:dyDescent="0.2">
      <c r="B4646"/>
      <c r="C4646"/>
      <c r="D4646" s="10"/>
    </row>
    <row r="4647" spans="2:4" x14ac:dyDescent="0.2">
      <c r="B4647"/>
      <c r="C4647"/>
      <c r="D4647" s="10"/>
    </row>
    <row r="4648" spans="2:4" x14ac:dyDescent="0.2">
      <c r="B4648"/>
      <c r="C4648"/>
      <c r="D4648" s="10"/>
    </row>
    <row r="4649" spans="2:4" x14ac:dyDescent="0.2">
      <c r="B4649"/>
      <c r="C4649"/>
      <c r="D4649" s="10"/>
    </row>
    <row r="4650" spans="2:4" x14ac:dyDescent="0.2">
      <c r="B4650"/>
      <c r="C4650"/>
      <c r="D4650" s="10"/>
    </row>
    <row r="4651" spans="2:4" x14ac:dyDescent="0.2">
      <c r="B4651"/>
      <c r="C4651"/>
      <c r="D4651" s="10"/>
    </row>
    <row r="4652" spans="2:4" x14ac:dyDescent="0.2">
      <c r="B4652"/>
      <c r="C4652"/>
      <c r="D4652" s="10"/>
    </row>
    <row r="4653" spans="2:4" x14ac:dyDescent="0.2">
      <c r="B4653"/>
      <c r="C4653"/>
      <c r="D4653" s="10"/>
    </row>
    <row r="4654" spans="2:4" x14ac:dyDescent="0.2">
      <c r="B4654"/>
      <c r="C4654"/>
      <c r="D4654" s="10"/>
    </row>
    <row r="4655" spans="2:4" x14ac:dyDescent="0.2">
      <c r="B4655"/>
      <c r="C4655"/>
      <c r="D4655" s="10"/>
    </row>
    <row r="4656" spans="2:4" x14ac:dyDescent="0.2">
      <c r="B4656"/>
      <c r="C4656"/>
      <c r="D4656" s="10"/>
    </row>
    <row r="4657" spans="2:4" x14ac:dyDescent="0.2">
      <c r="B4657"/>
      <c r="C4657"/>
      <c r="D4657" s="10"/>
    </row>
    <row r="4658" spans="2:4" x14ac:dyDescent="0.2">
      <c r="B4658"/>
      <c r="C4658"/>
      <c r="D4658" s="10"/>
    </row>
    <row r="4659" spans="2:4" x14ac:dyDescent="0.2">
      <c r="B4659"/>
      <c r="C4659"/>
      <c r="D4659" s="10"/>
    </row>
    <row r="4660" spans="2:4" x14ac:dyDescent="0.2">
      <c r="B4660"/>
      <c r="C4660"/>
      <c r="D4660" s="10"/>
    </row>
    <row r="4661" spans="2:4" x14ac:dyDescent="0.2">
      <c r="B4661"/>
      <c r="C4661"/>
      <c r="D4661" s="10"/>
    </row>
    <row r="4662" spans="2:4" x14ac:dyDescent="0.2">
      <c r="B4662"/>
      <c r="C4662"/>
      <c r="D4662" s="10"/>
    </row>
    <row r="4663" spans="2:4" x14ac:dyDescent="0.2">
      <c r="B4663"/>
      <c r="C4663"/>
      <c r="D4663" s="10"/>
    </row>
    <row r="4664" spans="2:4" x14ac:dyDescent="0.2">
      <c r="B4664"/>
      <c r="C4664"/>
      <c r="D4664" s="10"/>
    </row>
    <row r="4665" spans="2:4" x14ac:dyDescent="0.2">
      <c r="B4665"/>
      <c r="C4665"/>
      <c r="D4665" s="10"/>
    </row>
    <row r="4666" spans="2:4" x14ac:dyDescent="0.2">
      <c r="B4666"/>
      <c r="C4666"/>
      <c r="D4666" s="10"/>
    </row>
    <row r="4667" spans="2:4" x14ac:dyDescent="0.2">
      <c r="B4667"/>
      <c r="C4667"/>
      <c r="D4667" s="10"/>
    </row>
    <row r="4668" spans="2:4" x14ac:dyDescent="0.2">
      <c r="B4668"/>
      <c r="C4668"/>
      <c r="D4668" s="10"/>
    </row>
    <row r="4669" spans="2:4" x14ac:dyDescent="0.2">
      <c r="B4669"/>
      <c r="C4669"/>
      <c r="D4669" s="10"/>
    </row>
    <row r="4670" spans="2:4" x14ac:dyDescent="0.2">
      <c r="B4670"/>
      <c r="C4670"/>
      <c r="D4670" s="10"/>
    </row>
    <row r="4671" spans="2:4" x14ac:dyDescent="0.2">
      <c r="B4671"/>
      <c r="C4671"/>
      <c r="D4671" s="10"/>
    </row>
    <row r="4672" spans="2:4" x14ac:dyDescent="0.2">
      <c r="B4672"/>
      <c r="C4672"/>
      <c r="D4672" s="10"/>
    </row>
    <row r="4673" spans="2:4" x14ac:dyDescent="0.2">
      <c r="B4673"/>
      <c r="C4673"/>
      <c r="D4673" s="10"/>
    </row>
    <row r="4674" spans="2:4" x14ac:dyDescent="0.2">
      <c r="B4674"/>
      <c r="C4674"/>
      <c r="D4674" s="10"/>
    </row>
    <row r="4675" spans="2:4" x14ac:dyDescent="0.2">
      <c r="B4675"/>
      <c r="C4675"/>
      <c r="D4675" s="10"/>
    </row>
    <row r="4676" spans="2:4" x14ac:dyDescent="0.2">
      <c r="B4676"/>
      <c r="C4676"/>
      <c r="D4676" s="10"/>
    </row>
    <row r="4677" spans="2:4" x14ac:dyDescent="0.2">
      <c r="B4677"/>
      <c r="C4677"/>
      <c r="D4677" s="10"/>
    </row>
    <row r="4678" spans="2:4" x14ac:dyDescent="0.2">
      <c r="B4678"/>
      <c r="C4678"/>
      <c r="D4678" s="10"/>
    </row>
    <row r="4679" spans="2:4" x14ac:dyDescent="0.2">
      <c r="B4679"/>
      <c r="C4679"/>
      <c r="D4679" s="10"/>
    </row>
    <row r="4680" spans="2:4" x14ac:dyDescent="0.2">
      <c r="B4680"/>
      <c r="C4680"/>
      <c r="D4680" s="10"/>
    </row>
    <row r="4681" spans="2:4" x14ac:dyDescent="0.2">
      <c r="B4681"/>
      <c r="C4681"/>
      <c r="D4681" s="10"/>
    </row>
    <row r="4682" spans="2:4" x14ac:dyDescent="0.2">
      <c r="B4682"/>
      <c r="C4682"/>
      <c r="D4682" s="10"/>
    </row>
    <row r="4683" spans="2:4" x14ac:dyDescent="0.2">
      <c r="B4683"/>
      <c r="C4683"/>
      <c r="D4683" s="10"/>
    </row>
    <row r="4684" spans="2:4" x14ac:dyDescent="0.2">
      <c r="B4684"/>
      <c r="C4684"/>
      <c r="D4684" s="10"/>
    </row>
    <row r="4685" spans="2:4" x14ac:dyDescent="0.2">
      <c r="B4685"/>
      <c r="C4685"/>
      <c r="D4685" s="10"/>
    </row>
    <row r="4686" spans="2:4" x14ac:dyDescent="0.2">
      <c r="B4686"/>
      <c r="C4686"/>
      <c r="D4686" s="10"/>
    </row>
    <row r="4687" spans="2:4" x14ac:dyDescent="0.2">
      <c r="B4687"/>
      <c r="C4687"/>
      <c r="D4687" s="10"/>
    </row>
    <row r="4688" spans="2:4" x14ac:dyDescent="0.2">
      <c r="B4688"/>
      <c r="C4688"/>
      <c r="D4688" s="10"/>
    </row>
    <row r="4689" spans="2:4" x14ac:dyDescent="0.2">
      <c r="B4689"/>
      <c r="C4689"/>
      <c r="D4689" s="10"/>
    </row>
    <row r="4690" spans="2:4" x14ac:dyDescent="0.2">
      <c r="B4690"/>
      <c r="C4690"/>
      <c r="D4690" s="10"/>
    </row>
    <row r="4691" spans="2:4" x14ac:dyDescent="0.2">
      <c r="B4691"/>
      <c r="C4691"/>
      <c r="D4691" s="10"/>
    </row>
    <row r="4692" spans="2:4" x14ac:dyDescent="0.2">
      <c r="B4692"/>
      <c r="C4692"/>
      <c r="D4692" s="10"/>
    </row>
    <row r="4693" spans="2:4" x14ac:dyDescent="0.2">
      <c r="B4693"/>
      <c r="C4693"/>
      <c r="D4693" s="10"/>
    </row>
    <row r="4694" spans="2:4" x14ac:dyDescent="0.2">
      <c r="B4694"/>
      <c r="C4694"/>
      <c r="D4694" s="10"/>
    </row>
    <row r="4695" spans="2:4" x14ac:dyDescent="0.2">
      <c r="B4695"/>
      <c r="C4695"/>
      <c r="D4695" s="10"/>
    </row>
    <row r="4696" spans="2:4" x14ac:dyDescent="0.2">
      <c r="B4696"/>
      <c r="C4696"/>
      <c r="D4696" s="10"/>
    </row>
    <row r="4697" spans="2:4" x14ac:dyDescent="0.2">
      <c r="B4697"/>
      <c r="C4697"/>
      <c r="D4697" s="10"/>
    </row>
    <row r="4698" spans="2:4" x14ac:dyDescent="0.2">
      <c r="B4698"/>
      <c r="C4698"/>
      <c r="D4698" s="10"/>
    </row>
    <row r="4699" spans="2:4" x14ac:dyDescent="0.2">
      <c r="B4699"/>
      <c r="C4699"/>
      <c r="D4699" s="10"/>
    </row>
    <row r="4700" spans="2:4" x14ac:dyDescent="0.2">
      <c r="B4700"/>
      <c r="C4700"/>
      <c r="D4700" s="10"/>
    </row>
    <row r="4701" spans="2:4" x14ac:dyDescent="0.2">
      <c r="B4701"/>
      <c r="C4701"/>
      <c r="D4701" s="10"/>
    </row>
    <row r="4702" spans="2:4" x14ac:dyDescent="0.2">
      <c r="B4702"/>
      <c r="C4702"/>
      <c r="D4702" s="10"/>
    </row>
    <row r="4703" spans="2:4" x14ac:dyDescent="0.2">
      <c r="B4703"/>
      <c r="C4703"/>
      <c r="D4703" s="10"/>
    </row>
    <row r="4704" spans="2:4" x14ac:dyDescent="0.2">
      <c r="B4704"/>
      <c r="C4704"/>
      <c r="D4704" s="10"/>
    </row>
    <row r="4705" spans="2:4" x14ac:dyDescent="0.2">
      <c r="B4705"/>
      <c r="C4705"/>
      <c r="D4705" s="10"/>
    </row>
    <row r="4706" spans="2:4" x14ac:dyDescent="0.2">
      <c r="B4706"/>
      <c r="C4706"/>
      <c r="D4706" s="10"/>
    </row>
    <row r="4707" spans="2:4" x14ac:dyDescent="0.2">
      <c r="B4707"/>
      <c r="C4707"/>
      <c r="D4707" s="10"/>
    </row>
    <row r="4708" spans="2:4" x14ac:dyDescent="0.2">
      <c r="B4708"/>
      <c r="C4708"/>
      <c r="D4708" s="10"/>
    </row>
    <row r="4709" spans="2:4" x14ac:dyDescent="0.2">
      <c r="B4709"/>
      <c r="C4709"/>
      <c r="D4709" s="10"/>
    </row>
    <row r="4710" spans="2:4" x14ac:dyDescent="0.2">
      <c r="B4710"/>
      <c r="C4710"/>
      <c r="D4710" s="10"/>
    </row>
    <row r="4711" spans="2:4" x14ac:dyDescent="0.2">
      <c r="B4711"/>
      <c r="C4711"/>
      <c r="D4711" s="10"/>
    </row>
    <row r="4712" spans="2:4" x14ac:dyDescent="0.2">
      <c r="B4712"/>
      <c r="C4712"/>
      <c r="D4712" s="10"/>
    </row>
    <row r="4713" spans="2:4" x14ac:dyDescent="0.2">
      <c r="B4713"/>
      <c r="C4713"/>
      <c r="D4713" s="10"/>
    </row>
    <row r="4714" spans="2:4" x14ac:dyDescent="0.2">
      <c r="B4714"/>
      <c r="C4714"/>
      <c r="D4714" s="10"/>
    </row>
    <row r="4715" spans="2:4" x14ac:dyDescent="0.2">
      <c r="B4715"/>
      <c r="C4715"/>
      <c r="D4715" s="10"/>
    </row>
    <row r="4716" spans="2:4" x14ac:dyDescent="0.2">
      <c r="B4716"/>
      <c r="C4716"/>
      <c r="D4716" s="10"/>
    </row>
    <row r="4717" spans="2:4" x14ac:dyDescent="0.2">
      <c r="B4717"/>
      <c r="C4717"/>
      <c r="D4717" s="10"/>
    </row>
    <row r="4718" spans="2:4" x14ac:dyDescent="0.2">
      <c r="B4718"/>
      <c r="C4718"/>
      <c r="D4718" s="10"/>
    </row>
    <row r="4719" spans="2:4" x14ac:dyDescent="0.2">
      <c r="B4719"/>
      <c r="C4719"/>
      <c r="D4719" s="10"/>
    </row>
    <row r="4720" spans="2:4" x14ac:dyDescent="0.2">
      <c r="B4720"/>
      <c r="C4720"/>
      <c r="D4720" s="10"/>
    </row>
    <row r="4721" spans="2:4" x14ac:dyDescent="0.2">
      <c r="B4721"/>
      <c r="C4721"/>
      <c r="D4721" s="10"/>
    </row>
    <row r="4722" spans="2:4" x14ac:dyDescent="0.2">
      <c r="B4722"/>
      <c r="C4722"/>
      <c r="D4722" s="10"/>
    </row>
    <row r="4723" spans="2:4" x14ac:dyDescent="0.2">
      <c r="B4723"/>
      <c r="C4723"/>
      <c r="D4723" s="10"/>
    </row>
    <row r="4724" spans="2:4" x14ac:dyDescent="0.2">
      <c r="B4724"/>
      <c r="C4724"/>
      <c r="D4724" s="10"/>
    </row>
    <row r="4725" spans="2:4" x14ac:dyDescent="0.2">
      <c r="B4725"/>
      <c r="C4725"/>
      <c r="D4725" s="10"/>
    </row>
    <row r="4726" spans="2:4" x14ac:dyDescent="0.2">
      <c r="B4726"/>
      <c r="C4726"/>
      <c r="D4726" s="10"/>
    </row>
    <row r="4727" spans="2:4" x14ac:dyDescent="0.2">
      <c r="B4727"/>
      <c r="C4727"/>
      <c r="D4727" s="10"/>
    </row>
    <row r="4728" spans="2:4" x14ac:dyDescent="0.2">
      <c r="B4728"/>
      <c r="C4728"/>
      <c r="D4728" s="10"/>
    </row>
    <row r="4729" spans="2:4" x14ac:dyDescent="0.2">
      <c r="B4729"/>
      <c r="C4729"/>
      <c r="D4729" s="10"/>
    </row>
    <row r="4730" spans="2:4" x14ac:dyDescent="0.2">
      <c r="B4730"/>
      <c r="C4730"/>
      <c r="D4730" s="10"/>
    </row>
    <row r="4731" spans="2:4" x14ac:dyDescent="0.2">
      <c r="B4731"/>
      <c r="C4731"/>
      <c r="D4731" s="10"/>
    </row>
    <row r="4732" spans="2:4" x14ac:dyDescent="0.2">
      <c r="B4732"/>
      <c r="C4732"/>
      <c r="D4732" s="10"/>
    </row>
    <row r="4733" spans="2:4" x14ac:dyDescent="0.2">
      <c r="B4733"/>
      <c r="C4733"/>
      <c r="D4733" s="10"/>
    </row>
    <row r="4734" spans="2:4" x14ac:dyDescent="0.2">
      <c r="B4734"/>
      <c r="C4734"/>
      <c r="D4734" s="10"/>
    </row>
    <row r="4735" spans="2:4" x14ac:dyDescent="0.2">
      <c r="B4735"/>
      <c r="C4735"/>
      <c r="D4735" s="10"/>
    </row>
    <row r="4736" spans="2:4" x14ac:dyDescent="0.2">
      <c r="B4736"/>
      <c r="C4736"/>
      <c r="D4736" s="10"/>
    </row>
    <row r="4737" spans="2:4" x14ac:dyDescent="0.2">
      <c r="B4737"/>
      <c r="C4737"/>
      <c r="D4737" s="10"/>
    </row>
    <row r="4738" spans="2:4" x14ac:dyDescent="0.2">
      <c r="B4738"/>
      <c r="C4738"/>
      <c r="D4738" s="10"/>
    </row>
    <row r="4739" spans="2:4" x14ac:dyDescent="0.2">
      <c r="B4739"/>
      <c r="C4739"/>
      <c r="D4739" s="10"/>
    </row>
    <row r="4740" spans="2:4" x14ac:dyDescent="0.2">
      <c r="B4740"/>
      <c r="C4740"/>
      <c r="D4740" s="10"/>
    </row>
    <row r="4741" spans="2:4" x14ac:dyDescent="0.2">
      <c r="B4741"/>
      <c r="C4741"/>
      <c r="D4741" s="10"/>
    </row>
    <row r="4742" spans="2:4" x14ac:dyDescent="0.2">
      <c r="B4742"/>
      <c r="C4742"/>
      <c r="D4742" s="10"/>
    </row>
    <row r="4743" spans="2:4" x14ac:dyDescent="0.2">
      <c r="B4743"/>
      <c r="C4743"/>
      <c r="D4743" s="10"/>
    </row>
    <row r="4744" spans="2:4" x14ac:dyDescent="0.2">
      <c r="B4744"/>
      <c r="C4744"/>
      <c r="D4744" s="10"/>
    </row>
    <row r="4745" spans="2:4" x14ac:dyDescent="0.2">
      <c r="B4745"/>
      <c r="C4745"/>
      <c r="D4745" s="10"/>
    </row>
    <row r="4746" spans="2:4" x14ac:dyDescent="0.2">
      <c r="B4746"/>
      <c r="C4746"/>
      <c r="D4746" s="10"/>
    </row>
    <row r="4747" spans="2:4" x14ac:dyDescent="0.2">
      <c r="B4747"/>
      <c r="C4747"/>
      <c r="D4747" s="10"/>
    </row>
    <row r="4748" spans="2:4" x14ac:dyDescent="0.2">
      <c r="B4748"/>
      <c r="C4748"/>
      <c r="D4748" s="10"/>
    </row>
    <row r="4749" spans="2:4" x14ac:dyDescent="0.2">
      <c r="B4749"/>
      <c r="C4749"/>
      <c r="D4749" s="10"/>
    </row>
    <row r="4750" spans="2:4" x14ac:dyDescent="0.2">
      <c r="B4750"/>
      <c r="C4750"/>
      <c r="D4750" s="10"/>
    </row>
    <row r="4751" spans="2:4" x14ac:dyDescent="0.2">
      <c r="B4751"/>
      <c r="C4751"/>
      <c r="D4751" s="10"/>
    </row>
    <row r="4752" spans="2:4" x14ac:dyDescent="0.2">
      <c r="B4752"/>
      <c r="C4752"/>
      <c r="D4752" s="10"/>
    </row>
    <row r="4753" spans="2:4" x14ac:dyDescent="0.2">
      <c r="B4753"/>
      <c r="C4753"/>
      <c r="D4753" s="10"/>
    </row>
    <row r="4754" spans="2:4" x14ac:dyDescent="0.2">
      <c r="B4754"/>
      <c r="C4754"/>
      <c r="D4754" s="10"/>
    </row>
    <row r="4755" spans="2:4" x14ac:dyDescent="0.2">
      <c r="B4755"/>
      <c r="C4755"/>
      <c r="D4755" s="10"/>
    </row>
    <row r="4756" spans="2:4" x14ac:dyDescent="0.2">
      <c r="B4756"/>
      <c r="C4756"/>
      <c r="D4756" s="10"/>
    </row>
    <row r="4757" spans="2:4" x14ac:dyDescent="0.2">
      <c r="B4757"/>
      <c r="C4757"/>
      <c r="D4757" s="10"/>
    </row>
    <row r="4758" spans="2:4" x14ac:dyDescent="0.2">
      <c r="B4758"/>
      <c r="C4758"/>
      <c r="D4758" s="10"/>
    </row>
    <row r="4759" spans="2:4" x14ac:dyDescent="0.2">
      <c r="B4759"/>
      <c r="C4759"/>
      <c r="D4759" s="10"/>
    </row>
    <row r="4760" spans="2:4" x14ac:dyDescent="0.2">
      <c r="B4760"/>
      <c r="C4760"/>
      <c r="D4760" s="10"/>
    </row>
    <row r="4761" spans="2:4" x14ac:dyDescent="0.2">
      <c r="B4761"/>
      <c r="C4761"/>
      <c r="D4761" s="10"/>
    </row>
    <row r="4762" spans="2:4" x14ac:dyDescent="0.2">
      <c r="B4762"/>
      <c r="C4762"/>
      <c r="D4762" s="10"/>
    </row>
    <row r="4763" spans="2:4" x14ac:dyDescent="0.2">
      <c r="B4763"/>
      <c r="C4763"/>
      <c r="D4763" s="10"/>
    </row>
    <row r="4764" spans="2:4" x14ac:dyDescent="0.2">
      <c r="B4764"/>
      <c r="C4764"/>
      <c r="D4764" s="10"/>
    </row>
    <row r="4765" spans="2:4" x14ac:dyDescent="0.2">
      <c r="B4765"/>
      <c r="C4765"/>
      <c r="D4765" s="10"/>
    </row>
    <row r="4766" spans="2:4" x14ac:dyDescent="0.2">
      <c r="B4766"/>
      <c r="C4766"/>
      <c r="D4766" s="10"/>
    </row>
    <row r="4767" spans="2:4" x14ac:dyDescent="0.2">
      <c r="B4767"/>
      <c r="C4767"/>
      <c r="D4767" s="10"/>
    </row>
    <row r="4768" spans="2:4" x14ac:dyDescent="0.2">
      <c r="B4768"/>
      <c r="C4768"/>
      <c r="D4768" s="10"/>
    </row>
    <row r="4769" spans="2:4" x14ac:dyDescent="0.2">
      <c r="B4769"/>
      <c r="C4769"/>
      <c r="D4769" s="10"/>
    </row>
    <row r="4770" spans="2:4" x14ac:dyDescent="0.2">
      <c r="B4770"/>
      <c r="C4770"/>
      <c r="D4770" s="10"/>
    </row>
    <row r="4771" spans="2:4" x14ac:dyDescent="0.2">
      <c r="B4771"/>
      <c r="C4771"/>
      <c r="D4771" s="10"/>
    </row>
    <row r="4772" spans="2:4" x14ac:dyDescent="0.2">
      <c r="B4772"/>
      <c r="C4772"/>
      <c r="D4772" s="10"/>
    </row>
    <row r="4773" spans="2:4" x14ac:dyDescent="0.2">
      <c r="B4773"/>
      <c r="C4773"/>
      <c r="D4773" s="10"/>
    </row>
    <row r="4774" spans="2:4" x14ac:dyDescent="0.2">
      <c r="B4774"/>
      <c r="C4774"/>
      <c r="D4774" s="10"/>
    </row>
    <row r="4775" spans="2:4" x14ac:dyDescent="0.2">
      <c r="B4775"/>
      <c r="C4775"/>
      <c r="D4775" s="10"/>
    </row>
    <row r="4776" spans="2:4" x14ac:dyDescent="0.2">
      <c r="B4776"/>
      <c r="C4776"/>
      <c r="D4776" s="10"/>
    </row>
    <row r="4777" spans="2:4" x14ac:dyDescent="0.2">
      <c r="B4777"/>
      <c r="C4777"/>
      <c r="D4777" s="10"/>
    </row>
    <row r="4778" spans="2:4" x14ac:dyDescent="0.2">
      <c r="B4778"/>
      <c r="C4778"/>
      <c r="D4778" s="10"/>
    </row>
    <row r="4779" spans="2:4" x14ac:dyDescent="0.2">
      <c r="B4779"/>
      <c r="C4779"/>
      <c r="D4779" s="10"/>
    </row>
    <row r="4780" spans="2:4" x14ac:dyDescent="0.2">
      <c r="B4780"/>
      <c r="C4780"/>
      <c r="D4780" s="10"/>
    </row>
    <row r="4781" spans="2:4" x14ac:dyDescent="0.2">
      <c r="B4781"/>
      <c r="C4781"/>
      <c r="D4781" s="10"/>
    </row>
    <row r="4782" spans="2:4" x14ac:dyDescent="0.2">
      <c r="B4782"/>
      <c r="C4782"/>
      <c r="D4782" s="10"/>
    </row>
    <row r="4783" spans="2:4" x14ac:dyDescent="0.2">
      <c r="B4783"/>
      <c r="C4783"/>
      <c r="D4783" s="10"/>
    </row>
    <row r="4784" spans="2:4" x14ac:dyDescent="0.2">
      <c r="B4784"/>
      <c r="C4784"/>
      <c r="D4784" s="10"/>
    </row>
    <row r="4785" spans="2:4" x14ac:dyDescent="0.2">
      <c r="B4785"/>
      <c r="C4785"/>
      <c r="D4785" s="10"/>
    </row>
    <row r="4786" spans="2:4" x14ac:dyDescent="0.2">
      <c r="B4786"/>
      <c r="C4786"/>
      <c r="D4786" s="10"/>
    </row>
    <row r="4787" spans="2:4" x14ac:dyDescent="0.2">
      <c r="B4787"/>
      <c r="C4787"/>
      <c r="D4787" s="10"/>
    </row>
    <row r="4788" spans="2:4" x14ac:dyDescent="0.2">
      <c r="B4788"/>
      <c r="C4788"/>
      <c r="D4788" s="10"/>
    </row>
    <row r="4789" spans="2:4" x14ac:dyDescent="0.2">
      <c r="B4789"/>
      <c r="C4789"/>
      <c r="D4789" s="10"/>
    </row>
    <row r="4790" spans="2:4" x14ac:dyDescent="0.2">
      <c r="B4790"/>
      <c r="C4790"/>
      <c r="D4790" s="10"/>
    </row>
    <row r="4791" spans="2:4" x14ac:dyDescent="0.2">
      <c r="B4791"/>
      <c r="C4791"/>
      <c r="D4791" s="10"/>
    </row>
    <row r="4792" spans="2:4" x14ac:dyDescent="0.2">
      <c r="B4792"/>
      <c r="C4792"/>
      <c r="D4792" s="10"/>
    </row>
    <row r="4793" spans="2:4" x14ac:dyDescent="0.2">
      <c r="B4793"/>
      <c r="C4793"/>
      <c r="D4793" s="10"/>
    </row>
    <row r="4794" spans="2:4" x14ac:dyDescent="0.2">
      <c r="B4794"/>
      <c r="C4794"/>
      <c r="D4794" s="10"/>
    </row>
    <row r="4795" spans="2:4" x14ac:dyDescent="0.2">
      <c r="B4795"/>
      <c r="C4795"/>
      <c r="D4795" s="10"/>
    </row>
    <row r="4796" spans="2:4" x14ac:dyDescent="0.2">
      <c r="B4796"/>
      <c r="C4796"/>
      <c r="D4796" s="10"/>
    </row>
    <row r="4797" spans="2:4" x14ac:dyDescent="0.2">
      <c r="B4797"/>
      <c r="C4797"/>
      <c r="D4797" s="10"/>
    </row>
    <row r="4798" spans="2:4" x14ac:dyDescent="0.2">
      <c r="B4798"/>
      <c r="C4798"/>
      <c r="D4798" s="10"/>
    </row>
    <row r="4799" spans="2:4" x14ac:dyDescent="0.2">
      <c r="B4799"/>
      <c r="C4799"/>
      <c r="D4799" s="10"/>
    </row>
    <row r="4800" spans="2:4" x14ac:dyDescent="0.2">
      <c r="B4800"/>
      <c r="C4800"/>
      <c r="D4800" s="10"/>
    </row>
    <row r="4801" spans="2:4" x14ac:dyDescent="0.2">
      <c r="B4801"/>
      <c r="C4801"/>
      <c r="D4801" s="10"/>
    </row>
    <row r="4802" spans="2:4" x14ac:dyDescent="0.2">
      <c r="B4802"/>
      <c r="C4802"/>
      <c r="D4802" s="10"/>
    </row>
    <row r="4803" spans="2:4" x14ac:dyDescent="0.2">
      <c r="B4803"/>
      <c r="C4803"/>
      <c r="D4803" s="10"/>
    </row>
    <row r="4804" spans="2:4" x14ac:dyDescent="0.2">
      <c r="B4804"/>
      <c r="C4804"/>
      <c r="D4804" s="10"/>
    </row>
    <row r="4805" spans="2:4" x14ac:dyDescent="0.2">
      <c r="B4805"/>
      <c r="C4805"/>
      <c r="D4805" s="10"/>
    </row>
    <row r="4806" spans="2:4" x14ac:dyDescent="0.2">
      <c r="B4806"/>
      <c r="C4806"/>
      <c r="D4806" s="10"/>
    </row>
    <row r="4807" spans="2:4" x14ac:dyDescent="0.2">
      <c r="B4807"/>
      <c r="C4807"/>
      <c r="D4807" s="10"/>
    </row>
    <row r="4808" spans="2:4" x14ac:dyDescent="0.2">
      <c r="B4808"/>
      <c r="C4808"/>
      <c r="D4808" s="10"/>
    </row>
    <row r="4809" spans="2:4" x14ac:dyDescent="0.2">
      <c r="B4809"/>
      <c r="C4809"/>
      <c r="D4809" s="10"/>
    </row>
    <row r="4810" spans="2:4" x14ac:dyDescent="0.2">
      <c r="B4810"/>
      <c r="C4810"/>
      <c r="D4810" s="10"/>
    </row>
    <row r="4811" spans="2:4" x14ac:dyDescent="0.2">
      <c r="B4811"/>
      <c r="C4811"/>
      <c r="D4811" s="10"/>
    </row>
    <row r="4812" spans="2:4" x14ac:dyDescent="0.2">
      <c r="B4812"/>
      <c r="C4812"/>
      <c r="D4812" s="10"/>
    </row>
    <row r="4813" spans="2:4" x14ac:dyDescent="0.2">
      <c r="B4813"/>
      <c r="C4813"/>
      <c r="D4813" s="10"/>
    </row>
    <row r="4814" spans="2:4" x14ac:dyDescent="0.2">
      <c r="B4814"/>
      <c r="C4814"/>
      <c r="D4814" s="10"/>
    </row>
    <row r="4815" spans="2:4" x14ac:dyDescent="0.2">
      <c r="B4815"/>
      <c r="C4815"/>
      <c r="D4815" s="10"/>
    </row>
    <row r="4816" spans="2:4" x14ac:dyDescent="0.2">
      <c r="B4816"/>
      <c r="C4816"/>
      <c r="D4816" s="10"/>
    </row>
    <row r="4817" spans="2:4" x14ac:dyDescent="0.2">
      <c r="B4817"/>
      <c r="C4817"/>
      <c r="D4817" s="10"/>
    </row>
    <row r="4818" spans="2:4" x14ac:dyDescent="0.2">
      <c r="B4818"/>
      <c r="C4818"/>
      <c r="D4818" s="10"/>
    </row>
    <row r="4819" spans="2:4" x14ac:dyDescent="0.2">
      <c r="B4819"/>
      <c r="C4819"/>
      <c r="D4819" s="10"/>
    </row>
    <row r="4820" spans="2:4" x14ac:dyDescent="0.2">
      <c r="B4820"/>
      <c r="C4820"/>
      <c r="D4820" s="10"/>
    </row>
    <row r="4821" spans="2:4" x14ac:dyDescent="0.2">
      <c r="B4821"/>
      <c r="C4821"/>
      <c r="D4821" s="10"/>
    </row>
    <row r="4822" spans="2:4" x14ac:dyDescent="0.2">
      <c r="B4822"/>
      <c r="C4822"/>
      <c r="D4822" s="10"/>
    </row>
    <row r="4823" spans="2:4" x14ac:dyDescent="0.2">
      <c r="B4823"/>
      <c r="C4823"/>
      <c r="D4823" s="10"/>
    </row>
    <row r="4824" spans="2:4" x14ac:dyDescent="0.2">
      <c r="B4824"/>
      <c r="C4824"/>
      <c r="D4824" s="10"/>
    </row>
    <row r="4825" spans="2:4" x14ac:dyDescent="0.2">
      <c r="B4825"/>
      <c r="C4825"/>
      <c r="D4825" s="10"/>
    </row>
    <row r="4826" spans="2:4" x14ac:dyDescent="0.2">
      <c r="B4826"/>
      <c r="C4826"/>
      <c r="D4826" s="10"/>
    </row>
    <row r="4827" spans="2:4" x14ac:dyDescent="0.2">
      <c r="B4827"/>
      <c r="C4827"/>
      <c r="D4827" s="10"/>
    </row>
    <row r="4828" spans="2:4" x14ac:dyDescent="0.2">
      <c r="B4828"/>
      <c r="C4828"/>
      <c r="D4828" s="10"/>
    </row>
    <row r="4829" spans="2:4" x14ac:dyDescent="0.2">
      <c r="B4829"/>
      <c r="C4829"/>
      <c r="D4829" s="10"/>
    </row>
    <row r="4830" spans="2:4" x14ac:dyDescent="0.2">
      <c r="B4830"/>
      <c r="C4830"/>
      <c r="D4830" s="10"/>
    </row>
    <row r="4831" spans="2:4" x14ac:dyDescent="0.2">
      <c r="B4831"/>
      <c r="C4831"/>
      <c r="D4831" s="10"/>
    </row>
    <row r="4832" spans="2:4" x14ac:dyDescent="0.2">
      <c r="B4832"/>
      <c r="C4832"/>
      <c r="D4832" s="10"/>
    </row>
    <row r="4833" spans="2:4" x14ac:dyDescent="0.2">
      <c r="B4833"/>
      <c r="C4833"/>
      <c r="D4833" s="10"/>
    </row>
    <row r="4834" spans="2:4" x14ac:dyDescent="0.2">
      <c r="B4834"/>
      <c r="C4834"/>
      <c r="D4834" s="10"/>
    </row>
    <row r="4835" spans="2:4" x14ac:dyDescent="0.2">
      <c r="B4835"/>
      <c r="C4835"/>
      <c r="D4835" s="10"/>
    </row>
    <row r="4836" spans="2:4" x14ac:dyDescent="0.2">
      <c r="B4836"/>
      <c r="C4836"/>
      <c r="D4836" s="10"/>
    </row>
    <row r="4837" spans="2:4" x14ac:dyDescent="0.2">
      <c r="B4837"/>
      <c r="C4837"/>
      <c r="D4837" s="10"/>
    </row>
    <row r="4838" spans="2:4" x14ac:dyDescent="0.2">
      <c r="B4838"/>
      <c r="C4838"/>
      <c r="D4838" s="10"/>
    </row>
    <row r="4839" spans="2:4" x14ac:dyDescent="0.2">
      <c r="B4839"/>
      <c r="C4839"/>
      <c r="D4839" s="10"/>
    </row>
    <row r="4840" spans="2:4" x14ac:dyDescent="0.2">
      <c r="B4840"/>
      <c r="C4840"/>
      <c r="D4840" s="10"/>
    </row>
    <row r="4841" spans="2:4" x14ac:dyDescent="0.2">
      <c r="B4841"/>
      <c r="C4841"/>
      <c r="D4841" s="10"/>
    </row>
    <row r="4842" spans="2:4" x14ac:dyDescent="0.2">
      <c r="B4842"/>
      <c r="C4842"/>
      <c r="D4842" s="10"/>
    </row>
    <row r="4843" spans="2:4" x14ac:dyDescent="0.2">
      <c r="B4843"/>
      <c r="C4843"/>
      <c r="D4843" s="10"/>
    </row>
    <row r="4844" spans="2:4" x14ac:dyDescent="0.2">
      <c r="B4844"/>
      <c r="C4844"/>
      <c r="D4844" s="10"/>
    </row>
    <row r="4845" spans="2:4" x14ac:dyDescent="0.2">
      <c r="B4845"/>
      <c r="C4845"/>
      <c r="D4845" s="10"/>
    </row>
    <row r="4846" spans="2:4" x14ac:dyDescent="0.2">
      <c r="B4846"/>
      <c r="C4846"/>
      <c r="D4846" s="10"/>
    </row>
    <row r="4847" spans="2:4" x14ac:dyDescent="0.2">
      <c r="B4847"/>
      <c r="C4847"/>
      <c r="D4847" s="10"/>
    </row>
    <row r="4848" spans="2:4" x14ac:dyDescent="0.2">
      <c r="B4848"/>
      <c r="C4848"/>
      <c r="D4848" s="10"/>
    </row>
    <row r="4849" spans="2:4" x14ac:dyDescent="0.2">
      <c r="B4849"/>
      <c r="C4849"/>
      <c r="D4849" s="10"/>
    </row>
    <row r="4850" spans="2:4" x14ac:dyDescent="0.2">
      <c r="B4850"/>
      <c r="C4850"/>
      <c r="D4850" s="10"/>
    </row>
    <row r="4851" spans="2:4" x14ac:dyDescent="0.2">
      <c r="B4851"/>
      <c r="C4851"/>
      <c r="D4851" s="10"/>
    </row>
    <row r="4852" spans="2:4" x14ac:dyDescent="0.2">
      <c r="B4852"/>
      <c r="C4852"/>
      <c r="D4852" s="10"/>
    </row>
    <row r="4853" spans="2:4" x14ac:dyDescent="0.2">
      <c r="B4853"/>
      <c r="C4853"/>
      <c r="D4853" s="10"/>
    </row>
    <row r="4854" spans="2:4" x14ac:dyDescent="0.2">
      <c r="B4854"/>
      <c r="C4854"/>
      <c r="D4854" s="10"/>
    </row>
    <row r="4855" spans="2:4" x14ac:dyDescent="0.2">
      <c r="B4855"/>
      <c r="C4855"/>
      <c r="D4855" s="10"/>
    </row>
    <row r="4856" spans="2:4" x14ac:dyDescent="0.2">
      <c r="B4856"/>
      <c r="C4856"/>
      <c r="D4856" s="10"/>
    </row>
    <row r="4857" spans="2:4" x14ac:dyDescent="0.2">
      <c r="B4857"/>
      <c r="C4857"/>
      <c r="D4857" s="10"/>
    </row>
    <row r="4858" spans="2:4" x14ac:dyDescent="0.2">
      <c r="B4858"/>
      <c r="C4858"/>
      <c r="D4858" s="10"/>
    </row>
    <row r="4859" spans="2:4" x14ac:dyDescent="0.2">
      <c r="B4859"/>
      <c r="C4859"/>
      <c r="D4859" s="10"/>
    </row>
    <row r="4860" spans="2:4" x14ac:dyDescent="0.2">
      <c r="B4860"/>
      <c r="C4860"/>
      <c r="D4860" s="10"/>
    </row>
    <row r="4861" spans="2:4" x14ac:dyDescent="0.2">
      <c r="B4861"/>
      <c r="C4861"/>
      <c r="D4861" s="10"/>
    </row>
    <row r="4862" spans="2:4" x14ac:dyDescent="0.2">
      <c r="B4862"/>
      <c r="C4862"/>
      <c r="D4862" s="10"/>
    </row>
    <row r="4863" spans="2:4" x14ac:dyDescent="0.2">
      <c r="B4863"/>
      <c r="C4863"/>
      <c r="D4863" s="10"/>
    </row>
    <row r="4864" spans="2:4" x14ac:dyDescent="0.2">
      <c r="B4864"/>
      <c r="C4864"/>
      <c r="D4864" s="10"/>
    </row>
    <row r="4865" spans="2:4" x14ac:dyDescent="0.2">
      <c r="B4865"/>
      <c r="C4865"/>
      <c r="D4865" s="10"/>
    </row>
    <row r="4866" spans="2:4" x14ac:dyDescent="0.2">
      <c r="B4866"/>
      <c r="C4866"/>
      <c r="D4866" s="10"/>
    </row>
    <row r="4867" spans="2:4" x14ac:dyDescent="0.2">
      <c r="B4867"/>
      <c r="C4867"/>
      <c r="D4867" s="10"/>
    </row>
    <row r="4868" spans="2:4" x14ac:dyDescent="0.2">
      <c r="B4868"/>
      <c r="C4868"/>
      <c r="D4868" s="10"/>
    </row>
    <row r="4869" spans="2:4" x14ac:dyDescent="0.2">
      <c r="B4869"/>
      <c r="C4869"/>
      <c r="D4869" s="10"/>
    </row>
    <row r="4870" spans="2:4" x14ac:dyDescent="0.2">
      <c r="B4870"/>
      <c r="C4870"/>
      <c r="D4870" s="10"/>
    </row>
    <row r="4871" spans="2:4" x14ac:dyDescent="0.2">
      <c r="B4871"/>
      <c r="C4871"/>
      <c r="D4871" s="10"/>
    </row>
    <row r="4872" spans="2:4" x14ac:dyDescent="0.2">
      <c r="B4872"/>
      <c r="C4872"/>
      <c r="D4872" s="10"/>
    </row>
    <row r="4873" spans="2:4" x14ac:dyDescent="0.2">
      <c r="B4873"/>
      <c r="C4873"/>
      <c r="D4873" s="10"/>
    </row>
    <row r="4874" spans="2:4" x14ac:dyDescent="0.2">
      <c r="B4874"/>
      <c r="C4874"/>
      <c r="D4874" s="10"/>
    </row>
    <row r="4875" spans="2:4" x14ac:dyDescent="0.2">
      <c r="B4875"/>
      <c r="C4875"/>
      <c r="D4875" s="10"/>
    </row>
    <row r="4876" spans="2:4" x14ac:dyDescent="0.2">
      <c r="B4876"/>
      <c r="C4876"/>
      <c r="D4876" s="10"/>
    </row>
    <row r="4877" spans="2:4" x14ac:dyDescent="0.2">
      <c r="B4877"/>
      <c r="C4877"/>
      <c r="D4877" s="10"/>
    </row>
    <row r="4878" spans="2:4" x14ac:dyDescent="0.2">
      <c r="B4878"/>
      <c r="C4878"/>
      <c r="D4878" s="10"/>
    </row>
    <row r="4879" spans="2:4" x14ac:dyDescent="0.2">
      <c r="B4879"/>
      <c r="C4879"/>
      <c r="D4879" s="10"/>
    </row>
    <row r="4880" spans="2:4" x14ac:dyDescent="0.2">
      <c r="B4880"/>
      <c r="C4880"/>
      <c r="D4880" s="10"/>
    </row>
    <row r="4881" spans="2:4" x14ac:dyDescent="0.2">
      <c r="B4881"/>
      <c r="C4881"/>
      <c r="D4881" s="10"/>
    </row>
    <row r="4882" spans="2:4" x14ac:dyDescent="0.2">
      <c r="B4882"/>
      <c r="C4882"/>
      <c r="D4882" s="10"/>
    </row>
    <row r="4883" spans="2:4" x14ac:dyDescent="0.2">
      <c r="B4883"/>
      <c r="C4883"/>
      <c r="D4883" s="10"/>
    </row>
    <row r="4884" spans="2:4" x14ac:dyDescent="0.2">
      <c r="B4884"/>
      <c r="C4884"/>
      <c r="D4884" s="10"/>
    </row>
    <row r="4885" spans="2:4" x14ac:dyDescent="0.2">
      <c r="B4885"/>
      <c r="C4885"/>
      <c r="D4885" s="10"/>
    </row>
    <row r="4886" spans="2:4" x14ac:dyDescent="0.2">
      <c r="B4886"/>
      <c r="C4886"/>
      <c r="D4886" s="10"/>
    </row>
    <row r="4887" spans="2:4" x14ac:dyDescent="0.2">
      <c r="B4887"/>
      <c r="C4887"/>
      <c r="D4887" s="10"/>
    </row>
    <row r="4888" spans="2:4" x14ac:dyDescent="0.2">
      <c r="B4888"/>
      <c r="C4888"/>
      <c r="D4888" s="10"/>
    </row>
    <row r="4889" spans="2:4" x14ac:dyDescent="0.2">
      <c r="B4889"/>
      <c r="C4889"/>
      <c r="D4889" s="10"/>
    </row>
    <row r="4890" spans="2:4" x14ac:dyDescent="0.2">
      <c r="B4890"/>
      <c r="C4890"/>
      <c r="D4890" s="10"/>
    </row>
    <row r="4891" spans="2:4" x14ac:dyDescent="0.2">
      <c r="B4891"/>
      <c r="C4891"/>
      <c r="D4891" s="10"/>
    </row>
    <row r="4892" spans="2:4" x14ac:dyDescent="0.2">
      <c r="B4892"/>
      <c r="C4892"/>
      <c r="D4892" s="10"/>
    </row>
    <row r="4893" spans="2:4" x14ac:dyDescent="0.2">
      <c r="B4893"/>
      <c r="C4893"/>
      <c r="D4893" s="10"/>
    </row>
    <row r="4894" spans="2:4" x14ac:dyDescent="0.2">
      <c r="B4894"/>
      <c r="C4894"/>
      <c r="D4894" s="10"/>
    </row>
    <row r="4895" spans="2:4" x14ac:dyDescent="0.2">
      <c r="B4895"/>
      <c r="C4895"/>
      <c r="D4895" s="10"/>
    </row>
    <row r="4896" spans="2:4" x14ac:dyDescent="0.2">
      <c r="B4896"/>
      <c r="C4896"/>
      <c r="D4896" s="10"/>
    </row>
    <row r="4897" spans="2:4" x14ac:dyDescent="0.2">
      <c r="B4897"/>
      <c r="C4897"/>
      <c r="D4897" s="10"/>
    </row>
    <row r="4898" spans="2:4" x14ac:dyDescent="0.2">
      <c r="B4898"/>
      <c r="C4898"/>
      <c r="D4898" s="10"/>
    </row>
    <row r="4899" spans="2:4" x14ac:dyDescent="0.2">
      <c r="B4899"/>
      <c r="C4899"/>
      <c r="D4899" s="10"/>
    </row>
    <row r="4900" spans="2:4" x14ac:dyDescent="0.2">
      <c r="B4900"/>
      <c r="C4900"/>
      <c r="D4900" s="10"/>
    </row>
    <row r="4901" spans="2:4" x14ac:dyDescent="0.2">
      <c r="B4901"/>
      <c r="C4901"/>
      <c r="D4901" s="10"/>
    </row>
    <row r="4902" spans="2:4" x14ac:dyDescent="0.2">
      <c r="B4902"/>
      <c r="C4902"/>
      <c r="D4902" s="10"/>
    </row>
    <row r="4903" spans="2:4" x14ac:dyDescent="0.2">
      <c r="B4903"/>
      <c r="C4903"/>
      <c r="D4903" s="10"/>
    </row>
    <row r="4904" spans="2:4" x14ac:dyDescent="0.2">
      <c r="B4904"/>
      <c r="C4904"/>
      <c r="D4904" s="10"/>
    </row>
    <row r="4905" spans="2:4" x14ac:dyDescent="0.2">
      <c r="B4905"/>
      <c r="C4905"/>
      <c r="D4905" s="10"/>
    </row>
    <row r="4906" spans="2:4" x14ac:dyDescent="0.2">
      <c r="B4906"/>
      <c r="C4906"/>
      <c r="D4906" s="10"/>
    </row>
    <row r="4907" spans="2:4" x14ac:dyDescent="0.2">
      <c r="B4907"/>
      <c r="C4907"/>
      <c r="D4907" s="10"/>
    </row>
    <row r="4908" spans="2:4" x14ac:dyDescent="0.2">
      <c r="B4908"/>
      <c r="C4908"/>
      <c r="D4908" s="10"/>
    </row>
    <row r="4909" spans="2:4" x14ac:dyDescent="0.2">
      <c r="B4909"/>
      <c r="C4909"/>
      <c r="D4909" s="10"/>
    </row>
    <row r="4910" spans="2:4" x14ac:dyDescent="0.2">
      <c r="B4910"/>
      <c r="C4910"/>
      <c r="D4910" s="10"/>
    </row>
    <row r="4911" spans="2:4" x14ac:dyDescent="0.2">
      <c r="B4911"/>
      <c r="C4911"/>
      <c r="D4911" s="10"/>
    </row>
    <row r="4912" spans="2:4" x14ac:dyDescent="0.2">
      <c r="B4912"/>
      <c r="C4912"/>
      <c r="D4912" s="10"/>
    </row>
    <row r="4913" spans="2:4" x14ac:dyDescent="0.2">
      <c r="B4913"/>
      <c r="C4913"/>
      <c r="D4913" s="10"/>
    </row>
    <row r="4914" spans="2:4" x14ac:dyDescent="0.2">
      <c r="B4914"/>
      <c r="C4914"/>
      <c r="D4914" s="10"/>
    </row>
    <row r="4915" spans="2:4" x14ac:dyDescent="0.2">
      <c r="B4915"/>
      <c r="C4915"/>
      <c r="D4915" s="10"/>
    </row>
    <row r="4916" spans="2:4" x14ac:dyDescent="0.2">
      <c r="B4916"/>
      <c r="C4916"/>
      <c r="D4916" s="10"/>
    </row>
    <row r="4917" spans="2:4" x14ac:dyDescent="0.2">
      <c r="B4917"/>
      <c r="C4917"/>
      <c r="D4917" s="10"/>
    </row>
    <row r="4918" spans="2:4" x14ac:dyDescent="0.2">
      <c r="B4918"/>
      <c r="C4918"/>
      <c r="D4918" s="10"/>
    </row>
    <row r="4919" spans="2:4" x14ac:dyDescent="0.2">
      <c r="B4919"/>
      <c r="C4919"/>
      <c r="D4919" s="10"/>
    </row>
    <row r="4920" spans="2:4" x14ac:dyDescent="0.2">
      <c r="B4920"/>
      <c r="C4920"/>
      <c r="D4920" s="10"/>
    </row>
    <row r="4921" spans="2:4" x14ac:dyDescent="0.2">
      <c r="B4921"/>
      <c r="C4921"/>
      <c r="D4921" s="10"/>
    </row>
    <row r="4922" spans="2:4" x14ac:dyDescent="0.2">
      <c r="B4922"/>
      <c r="C4922"/>
      <c r="D4922" s="10"/>
    </row>
    <row r="4923" spans="2:4" x14ac:dyDescent="0.2">
      <c r="B4923"/>
      <c r="C4923"/>
      <c r="D4923" s="10"/>
    </row>
    <row r="4924" spans="2:4" x14ac:dyDescent="0.2">
      <c r="B4924"/>
      <c r="C4924"/>
      <c r="D4924" s="10"/>
    </row>
    <row r="4925" spans="2:4" x14ac:dyDescent="0.2">
      <c r="B4925"/>
      <c r="C4925"/>
      <c r="D4925" s="10"/>
    </row>
    <row r="4926" spans="2:4" x14ac:dyDescent="0.2">
      <c r="B4926"/>
      <c r="C4926"/>
      <c r="D4926" s="10"/>
    </row>
    <row r="4927" spans="2:4" x14ac:dyDescent="0.2">
      <c r="B4927"/>
      <c r="C4927"/>
      <c r="D4927" s="10"/>
    </row>
    <row r="4928" spans="2:4" x14ac:dyDescent="0.2">
      <c r="B4928"/>
      <c r="C4928"/>
      <c r="D4928" s="10"/>
    </row>
    <row r="4929" spans="2:4" x14ac:dyDescent="0.2">
      <c r="B4929"/>
      <c r="C4929"/>
      <c r="D4929" s="10"/>
    </row>
    <row r="4930" spans="2:4" x14ac:dyDescent="0.2">
      <c r="B4930"/>
      <c r="C4930"/>
      <c r="D4930" s="10"/>
    </row>
    <row r="4931" spans="2:4" x14ac:dyDescent="0.2">
      <c r="B4931"/>
      <c r="C4931"/>
      <c r="D4931" s="10"/>
    </row>
    <row r="4932" spans="2:4" x14ac:dyDescent="0.2">
      <c r="B4932"/>
      <c r="C4932"/>
      <c r="D4932" s="10"/>
    </row>
    <row r="4933" spans="2:4" x14ac:dyDescent="0.2">
      <c r="B4933"/>
      <c r="C4933"/>
      <c r="D4933" s="10"/>
    </row>
    <row r="4934" spans="2:4" x14ac:dyDescent="0.2">
      <c r="B4934"/>
      <c r="C4934"/>
      <c r="D4934" s="10"/>
    </row>
    <row r="4935" spans="2:4" x14ac:dyDescent="0.2">
      <c r="B4935"/>
      <c r="C4935"/>
      <c r="D4935" s="10"/>
    </row>
    <row r="4936" spans="2:4" x14ac:dyDescent="0.2">
      <c r="B4936"/>
      <c r="C4936"/>
      <c r="D4936" s="10"/>
    </row>
    <row r="4937" spans="2:4" x14ac:dyDescent="0.2">
      <c r="B4937"/>
      <c r="C4937"/>
      <c r="D4937" s="10"/>
    </row>
    <row r="4938" spans="2:4" x14ac:dyDescent="0.2">
      <c r="B4938"/>
      <c r="C4938"/>
      <c r="D4938" s="10"/>
    </row>
    <row r="4939" spans="2:4" x14ac:dyDescent="0.2">
      <c r="B4939"/>
      <c r="C4939"/>
      <c r="D4939" s="10"/>
    </row>
    <row r="4940" spans="2:4" x14ac:dyDescent="0.2">
      <c r="B4940"/>
      <c r="C4940"/>
      <c r="D4940" s="10"/>
    </row>
    <row r="4941" spans="2:4" x14ac:dyDescent="0.2">
      <c r="B4941"/>
      <c r="C4941"/>
      <c r="D4941" s="10"/>
    </row>
    <row r="4942" spans="2:4" x14ac:dyDescent="0.2">
      <c r="B4942"/>
      <c r="C4942"/>
      <c r="D4942" s="10"/>
    </row>
    <row r="4943" spans="2:4" x14ac:dyDescent="0.2">
      <c r="B4943"/>
      <c r="C4943"/>
      <c r="D4943" s="10"/>
    </row>
    <row r="4944" spans="2:4" x14ac:dyDescent="0.2">
      <c r="B4944"/>
      <c r="C4944"/>
      <c r="D4944" s="10"/>
    </row>
    <row r="4945" spans="2:4" x14ac:dyDescent="0.2">
      <c r="B4945"/>
      <c r="C4945"/>
      <c r="D4945" s="10"/>
    </row>
    <row r="4946" spans="2:4" x14ac:dyDescent="0.2">
      <c r="B4946"/>
      <c r="C4946"/>
      <c r="D4946" s="10"/>
    </row>
    <row r="4947" spans="2:4" x14ac:dyDescent="0.2">
      <c r="B4947"/>
      <c r="C4947"/>
      <c r="D4947" s="10"/>
    </row>
    <row r="4948" spans="2:4" x14ac:dyDescent="0.2">
      <c r="B4948"/>
      <c r="C4948"/>
      <c r="D4948" s="10"/>
    </row>
    <row r="4949" spans="2:4" x14ac:dyDescent="0.2">
      <c r="B4949"/>
      <c r="C4949"/>
      <c r="D4949" s="10"/>
    </row>
    <row r="4950" spans="2:4" x14ac:dyDescent="0.2">
      <c r="B4950"/>
      <c r="C4950"/>
      <c r="D4950" s="10"/>
    </row>
    <row r="4951" spans="2:4" x14ac:dyDescent="0.2">
      <c r="B4951"/>
      <c r="C4951"/>
      <c r="D4951" s="10"/>
    </row>
    <row r="4952" spans="2:4" x14ac:dyDescent="0.2">
      <c r="B4952"/>
      <c r="C4952"/>
      <c r="D4952" s="10"/>
    </row>
    <row r="4953" spans="2:4" x14ac:dyDescent="0.2">
      <c r="B4953"/>
      <c r="C4953"/>
      <c r="D4953" s="10"/>
    </row>
    <row r="4954" spans="2:4" x14ac:dyDescent="0.2">
      <c r="B4954"/>
      <c r="C4954"/>
      <c r="D4954" s="10"/>
    </row>
    <row r="4955" spans="2:4" x14ac:dyDescent="0.2">
      <c r="B4955"/>
      <c r="C4955"/>
      <c r="D4955" s="10"/>
    </row>
    <row r="4956" spans="2:4" x14ac:dyDescent="0.2">
      <c r="B4956"/>
      <c r="C4956"/>
      <c r="D4956" s="10"/>
    </row>
    <row r="4957" spans="2:4" x14ac:dyDescent="0.2">
      <c r="B4957"/>
      <c r="C4957"/>
      <c r="D4957" s="10"/>
    </row>
    <row r="4958" spans="2:4" x14ac:dyDescent="0.2">
      <c r="B4958"/>
      <c r="C4958"/>
      <c r="D4958" s="10"/>
    </row>
    <row r="4959" spans="2:4" x14ac:dyDescent="0.2">
      <c r="B4959"/>
      <c r="C4959"/>
      <c r="D4959" s="10"/>
    </row>
    <row r="4960" spans="2:4" x14ac:dyDescent="0.2">
      <c r="B4960"/>
      <c r="C4960"/>
      <c r="D4960" s="10"/>
    </row>
    <row r="4961" spans="2:4" x14ac:dyDescent="0.2">
      <c r="B4961"/>
      <c r="C4961"/>
      <c r="D4961" s="10"/>
    </row>
    <row r="4962" spans="2:4" x14ac:dyDescent="0.2">
      <c r="B4962"/>
      <c r="C4962"/>
      <c r="D4962" s="10"/>
    </row>
    <row r="4963" spans="2:4" x14ac:dyDescent="0.2">
      <c r="B4963"/>
      <c r="C4963"/>
      <c r="D4963" s="10"/>
    </row>
    <row r="4964" spans="2:4" x14ac:dyDescent="0.2">
      <c r="B4964"/>
      <c r="C4964"/>
      <c r="D4964" s="10"/>
    </row>
    <row r="4965" spans="2:4" x14ac:dyDescent="0.2">
      <c r="B4965"/>
      <c r="C4965"/>
      <c r="D4965" s="10"/>
    </row>
    <row r="4966" spans="2:4" x14ac:dyDescent="0.2">
      <c r="B4966"/>
      <c r="C4966"/>
      <c r="D4966" s="10"/>
    </row>
    <row r="4967" spans="2:4" x14ac:dyDescent="0.2">
      <c r="B4967"/>
      <c r="C4967"/>
      <c r="D4967" s="10"/>
    </row>
    <row r="4968" spans="2:4" x14ac:dyDescent="0.2">
      <c r="B4968"/>
      <c r="C4968"/>
      <c r="D4968" s="10"/>
    </row>
    <row r="4969" spans="2:4" x14ac:dyDescent="0.2">
      <c r="B4969"/>
      <c r="C4969"/>
      <c r="D4969" s="10"/>
    </row>
    <row r="4970" spans="2:4" x14ac:dyDescent="0.2">
      <c r="B4970"/>
      <c r="C4970"/>
      <c r="D4970" s="10"/>
    </row>
    <row r="4971" spans="2:4" x14ac:dyDescent="0.2">
      <c r="B4971"/>
      <c r="C4971"/>
      <c r="D4971" s="10"/>
    </row>
    <row r="4972" spans="2:4" x14ac:dyDescent="0.2">
      <c r="B4972"/>
      <c r="C4972"/>
      <c r="D4972" s="10"/>
    </row>
    <row r="4973" spans="2:4" x14ac:dyDescent="0.2">
      <c r="B4973"/>
      <c r="C4973"/>
      <c r="D4973" s="10"/>
    </row>
    <row r="4974" spans="2:4" x14ac:dyDescent="0.2">
      <c r="B4974"/>
      <c r="C4974"/>
      <c r="D4974" s="10"/>
    </row>
    <row r="4975" spans="2:4" x14ac:dyDescent="0.2">
      <c r="B4975"/>
      <c r="C4975"/>
      <c r="D4975" s="10"/>
    </row>
    <row r="4976" spans="2:4" x14ac:dyDescent="0.2">
      <c r="B4976"/>
      <c r="C4976"/>
      <c r="D4976" s="10"/>
    </row>
    <row r="4977" spans="2:4" x14ac:dyDescent="0.2">
      <c r="B4977"/>
      <c r="C4977"/>
      <c r="D4977" s="10"/>
    </row>
    <row r="4978" spans="2:4" x14ac:dyDescent="0.2">
      <c r="B4978"/>
      <c r="C4978"/>
      <c r="D4978" s="10"/>
    </row>
    <row r="4979" spans="2:4" x14ac:dyDescent="0.2">
      <c r="B4979"/>
      <c r="C4979"/>
      <c r="D4979" s="10"/>
    </row>
    <row r="4980" spans="2:4" x14ac:dyDescent="0.2">
      <c r="B4980"/>
      <c r="C4980"/>
      <c r="D4980" s="10"/>
    </row>
    <row r="4981" spans="2:4" x14ac:dyDescent="0.2">
      <c r="B4981"/>
      <c r="C4981"/>
      <c r="D4981" s="10"/>
    </row>
    <row r="4982" spans="2:4" x14ac:dyDescent="0.2">
      <c r="B4982"/>
      <c r="C4982"/>
      <c r="D4982" s="10"/>
    </row>
    <row r="4983" spans="2:4" x14ac:dyDescent="0.2">
      <c r="B4983"/>
      <c r="C4983"/>
      <c r="D4983" s="10"/>
    </row>
    <row r="4984" spans="2:4" x14ac:dyDescent="0.2">
      <c r="B4984"/>
      <c r="C4984"/>
      <c r="D4984" s="10"/>
    </row>
    <row r="4985" spans="2:4" x14ac:dyDescent="0.2">
      <c r="B4985"/>
      <c r="C4985"/>
      <c r="D4985" s="10"/>
    </row>
    <row r="4986" spans="2:4" x14ac:dyDescent="0.2">
      <c r="B4986"/>
      <c r="C4986"/>
      <c r="D4986" s="10"/>
    </row>
    <row r="4987" spans="2:4" x14ac:dyDescent="0.2">
      <c r="B4987"/>
      <c r="C4987"/>
      <c r="D4987" s="10"/>
    </row>
    <row r="4988" spans="2:4" x14ac:dyDescent="0.2">
      <c r="B4988"/>
      <c r="C4988"/>
      <c r="D4988" s="10"/>
    </row>
    <row r="4989" spans="2:4" x14ac:dyDescent="0.2">
      <c r="B4989"/>
      <c r="C4989"/>
      <c r="D4989" s="10"/>
    </row>
    <row r="4990" spans="2:4" x14ac:dyDescent="0.2">
      <c r="B4990"/>
      <c r="C4990"/>
      <c r="D4990" s="10"/>
    </row>
    <row r="4991" spans="2:4" x14ac:dyDescent="0.2">
      <c r="B4991"/>
      <c r="C4991"/>
      <c r="D4991" s="10"/>
    </row>
    <row r="4992" spans="2:4" x14ac:dyDescent="0.2">
      <c r="B4992"/>
      <c r="C4992"/>
      <c r="D4992" s="10"/>
    </row>
    <row r="4993" spans="2:4" x14ac:dyDescent="0.2">
      <c r="B4993"/>
      <c r="C4993"/>
      <c r="D4993" s="10"/>
    </row>
    <row r="4994" spans="2:4" x14ac:dyDescent="0.2">
      <c r="B4994"/>
      <c r="C4994"/>
      <c r="D4994" s="10"/>
    </row>
    <row r="4995" spans="2:4" x14ac:dyDescent="0.2">
      <c r="B4995"/>
      <c r="C4995"/>
      <c r="D4995" s="10"/>
    </row>
    <row r="4996" spans="2:4" x14ac:dyDescent="0.2">
      <c r="B4996"/>
      <c r="C4996"/>
      <c r="D4996" s="10"/>
    </row>
    <row r="4997" spans="2:4" x14ac:dyDescent="0.2">
      <c r="B4997"/>
      <c r="C4997"/>
      <c r="D4997" s="10"/>
    </row>
    <row r="4998" spans="2:4" x14ac:dyDescent="0.2">
      <c r="B4998"/>
      <c r="C4998"/>
      <c r="D4998" s="10"/>
    </row>
    <row r="4999" spans="2:4" x14ac:dyDescent="0.2">
      <c r="B4999"/>
      <c r="C4999"/>
      <c r="D4999" s="10"/>
    </row>
    <row r="5000" spans="2:4" x14ac:dyDescent="0.2">
      <c r="B5000"/>
      <c r="C5000"/>
      <c r="D5000" s="10"/>
    </row>
    <row r="5001" spans="2:4" x14ac:dyDescent="0.2">
      <c r="B5001"/>
      <c r="C5001"/>
      <c r="D5001" s="10"/>
    </row>
    <row r="5002" spans="2:4" x14ac:dyDescent="0.2">
      <c r="B5002"/>
      <c r="C5002"/>
      <c r="D5002" s="10"/>
    </row>
    <row r="5003" spans="2:4" x14ac:dyDescent="0.2">
      <c r="B5003"/>
      <c r="C5003"/>
      <c r="D5003" s="10"/>
    </row>
    <row r="5004" spans="2:4" x14ac:dyDescent="0.2">
      <c r="B5004"/>
      <c r="C5004"/>
      <c r="D5004" s="10"/>
    </row>
    <row r="5005" spans="2:4" x14ac:dyDescent="0.2">
      <c r="B5005"/>
      <c r="C5005"/>
      <c r="D5005" s="10"/>
    </row>
    <row r="5006" spans="2:4" x14ac:dyDescent="0.2">
      <c r="B5006"/>
      <c r="C5006"/>
      <c r="D5006" s="10"/>
    </row>
    <row r="5007" spans="2:4" x14ac:dyDescent="0.2">
      <c r="B5007"/>
      <c r="C5007"/>
      <c r="D5007" s="10"/>
    </row>
    <row r="5008" spans="2:4" x14ac:dyDescent="0.2">
      <c r="B5008"/>
      <c r="C5008"/>
      <c r="D5008" s="10"/>
    </row>
    <row r="5009" spans="2:4" x14ac:dyDescent="0.2">
      <c r="B5009"/>
      <c r="C5009"/>
      <c r="D5009" s="10"/>
    </row>
    <row r="5010" spans="2:4" x14ac:dyDescent="0.2">
      <c r="B5010"/>
      <c r="C5010"/>
      <c r="D5010" s="10"/>
    </row>
    <row r="5011" spans="2:4" x14ac:dyDescent="0.2">
      <c r="B5011"/>
      <c r="C5011"/>
      <c r="D5011" s="10"/>
    </row>
  </sheetData>
  <mergeCells count="6">
    <mergeCell ref="A910:C910"/>
    <mergeCell ref="A911:G915"/>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58</v>
      </c>
      <c r="C3" s="293" t="s">
        <v>59</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85</v>
      </c>
      <c r="C8" s="185" t="s">
        <v>86</v>
      </c>
      <c r="D8" s="166"/>
      <c r="E8" s="167"/>
      <c r="F8" s="168"/>
      <c r="G8" s="168">
        <f>SUMIF(AG9:AG137,"&lt;&gt;NOR",G9:G137)</f>
        <v>0</v>
      </c>
      <c r="H8" s="168"/>
      <c r="I8" s="168">
        <f>SUM(I9:I137)</f>
        <v>0</v>
      </c>
      <c r="J8" s="168"/>
      <c r="K8" s="168">
        <f>SUM(K9:K137)</f>
        <v>0</v>
      </c>
      <c r="L8" s="168"/>
      <c r="M8" s="168">
        <f>SUM(M9:M137)</f>
        <v>0</v>
      </c>
      <c r="N8" s="168"/>
      <c r="O8" s="168">
        <f>SUM(O9:O137)</f>
        <v>796.6</v>
      </c>
      <c r="P8" s="168"/>
      <c r="Q8" s="168">
        <f>SUM(Q9:Q137)</f>
        <v>0</v>
      </c>
      <c r="R8" s="168"/>
      <c r="S8" s="168"/>
      <c r="T8" s="168"/>
      <c r="U8" s="168"/>
      <c r="V8" s="168">
        <f>SUM(V9:V137)</f>
        <v>3048.79</v>
      </c>
      <c r="W8" s="169"/>
      <c r="X8" s="163"/>
      <c r="AG8" t="s">
        <v>147</v>
      </c>
    </row>
    <row r="9" spans="1:60" outlineLevel="1" x14ac:dyDescent="0.2">
      <c r="A9" s="170">
        <v>1</v>
      </c>
      <c r="B9" s="171" t="s">
        <v>622</v>
      </c>
      <c r="C9" s="186" t="s">
        <v>623</v>
      </c>
      <c r="D9" s="172" t="s">
        <v>173</v>
      </c>
      <c r="E9" s="173">
        <v>42</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151</v>
      </c>
      <c r="T9" s="175" t="s">
        <v>152</v>
      </c>
      <c r="U9" s="175">
        <v>1.7629999999999999</v>
      </c>
      <c r="V9" s="175">
        <f>ROUND(E9*U9,2)</f>
        <v>74.05</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624</v>
      </c>
      <c r="D10" s="161"/>
      <c r="E10" s="162">
        <v>42</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ht="22.5" outlineLevel="1" x14ac:dyDescent="0.2">
      <c r="A11" s="170">
        <v>2</v>
      </c>
      <c r="B11" s="171" t="s">
        <v>625</v>
      </c>
      <c r="C11" s="186" t="s">
        <v>626</v>
      </c>
      <c r="D11" s="172" t="s">
        <v>173</v>
      </c>
      <c r="E11" s="173">
        <v>232.512</v>
      </c>
      <c r="F11" s="174"/>
      <c r="G11" s="175">
        <f>ROUND(E11*F11,2)</f>
        <v>0</v>
      </c>
      <c r="H11" s="174"/>
      <c r="I11" s="175">
        <f>ROUND(E11*H11,2)</f>
        <v>0</v>
      </c>
      <c r="J11" s="174"/>
      <c r="K11" s="175">
        <f>ROUND(E11*J11,2)</f>
        <v>0</v>
      </c>
      <c r="L11" s="175">
        <v>21</v>
      </c>
      <c r="M11" s="175">
        <f>G11*(1+L11/100)</f>
        <v>0</v>
      </c>
      <c r="N11" s="175">
        <v>0</v>
      </c>
      <c r="O11" s="175">
        <f>ROUND(E11*N11,2)</f>
        <v>0</v>
      </c>
      <c r="P11" s="175">
        <v>0</v>
      </c>
      <c r="Q11" s="175">
        <f>ROUND(E11*P11,2)</f>
        <v>0</v>
      </c>
      <c r="R11" s="175"/>
      <c r="S11" s="175" t="s">
        <v>151</v>
      </c>
      <c r="T11" s="175" t="s">
        <v>152</v>
      </c>
      <c r="U11" s="175">
        <v>0.13</v>
      </c>
      <c r="V11" s="175">
        <f>ROUND(E11*U11,2)</f>
        <v>30.23</v>
      </c>
      <c r="W11" s="176"/>
      <c r="X11" s="160" t="s">
        <v>153</v>
      </c>
      <c r="Y11" s="151"/>
      <c r="Z11" s="151"/>
      <c r="AA11" s="151"/>
      <c r="AB11" s="151"/>
      <c r="AC11" s="151"/>
      <c r="AD11" s="151"/>
      <c r="AE11" s="151"/>
      <c r="AF11" s="151"/>
      <c r="AG11" s="151" t="s">
        <v>154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87" t="s">
        <v>627</v>
      </c>
      <c r="D12" s="161"/>
      <c r="E12" s="162">
        <v>84.84</v>
      </c>
      <c r="F12" s="160"/>
      <c r="G12" s="160"/>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156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87" t="s">
        <v>628</v>
      </c>
      <c r="D13" s="161"/>
      <c r="E13" s="162">
        <v>85.512</v>
      </c>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87" t="s">
        <v>160</v>
      </c>
      <c r="D14" s="161"/>
      <c r="E14" s="162"/>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87" t="s">
        <v>629</v>
      </c>
      <c r="D15" s="161"/>
      <c r="E15" s="162"/>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87" t="s">
        <v>630</v>
      </c>
      <c r="D16" s="161"/>
      <c r="E16" s="162">
        <v>62.16</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0">
        <v>3</v>
      </c>
      <c r="B17" s="171" t="s">
        <v>631</v>
      </c>
      <c r="C17" s="186" t="s">
        <v>632</v>
      </c>
      <c r="D17" s="172" t="s">
        <v>173</v>
      </c>
      <c r="E17" s="173">
        <v>465.024</v>
      </c>
      <c r="F17" s="174"/>
      <c r="G17" s="175">
        <f>ROUND(E17*F17,2)</f>
        <v>0</v>
      </c>
      <c r="H17" s="174"/>
      <c r="I17" s="175">
        <f>ROUND(E17*H17,2)</f>
        <v>0</v>
      </c>
      <c r="J17" s="174"/>
      <c r="K17" s="175">
        <f>ROUND(E17*J17,2)</f>
        <v>0</v>
      </c>
      <c r="L17" s="175">
        <v>21</v>
      </c>
      <c r="M17" s="175">
        <f>G17*(1+L17/100)</f>
        <v>0</v>
      </c>
      <c r="N17" s="175">
        <v>0</v>
      </c>
      <c r="O17" s="175">
        <f>ROUND(E17*N17,2)</f>
        <v>0</v>
      </c>
      <c r="P17" s="175">
        <v>0</v>
      </c>
      <c r="Q17" s="175">
        <f>ROUND(E17*P17,2)</f>
        <v>0</v>
      </c>
      <c r="R17" s="175"/>
      <c r="S17" s="175" t="s">
        <v>151</v>
      </c>
      <c r="T17" s="175" t="s">
        <v>152</v>
      </c>
      <c r="U17" s="175">
        <v>0.16</v>
      </c>
      <c r="V17" s="175">
        <f>ROUND(E17*U17,2)</f>
        <v>74.400000000000006</v>
      </c>
      <c r="W17" s="176"/>
      <c r="X17" s="160" t="s">
        <v>153</v>
      </c>
      <c r="Y17" s="151"/>
      <c r="Z17" s="151"/>
      <c r="AA17" s="151"/>
      <c r="AB17" s="151"/>
      <c r="AC17" s="151"/>
      <c r="AD17" s="151"/>
      <c r="AE17" s="151"/>
      <c r="AF17" s="151"/>
      <c r="AG17" s="151" t="s">
        <v>154</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87" t="s">
        <v>633</v>
      </c>
      <c r="D18" s="161"/>
      <c r="E18" s="162">
        <v>169.68</v>
      </c>
      <c r="F18" s="160"/>
      <c r="G18" s="160"/>
      <c r="H18" s="160"/>
      <c r="I18" s="160"/>
      <c r="J18" s="160"/>
      <c r="K18" s="160"/>
      <c r="L18" s="160"/>
      <c r="M18" s="160"/>
      <c r="N18" s="160"/>
      <c r="O18" s="160"/>
      <c r="P18" s="160"/>
      <c r="Q18" s="160"/>
      <c r="R18" s="160"/>
      <c r="S18" s="160"/>
      <c r="T18" s="160"/>
      <c r="U18" s="160"/>
      <c r="V18" s="160"/>
      <c r="W18" s="160"/>
      <c r="X18" s="160"/>
      <c r="Y18" s="151"/>
      <c r="Z18" s="151"/>
      <c r="AA18" s="151"/>
      <c r="AB18" s="151"/>
      <c r="AC18" s="151"/>
      <c r="AD18" s="151"/>
      <c r="AE18" s="151"/>
      <c r="AF18" s="151"/>
      <c r="AG18" s="151" t="s">
        <v>156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87" t="s">
        <v>634</v>
      </c>
      <c r="D19" s="161"/>
      <c r="E19" s="162">
        <v>171.024</v>
      </c>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87" t="s">
        <v>160</v>
      </c>
      <c r="D20" s="161"/>
      <c r="E20" s="162"/>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87" t="s">
        <v>629</v>
      </c>
      <c r="D21" s="161"/>
      <c r="E21" s="162"/>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87" t="s">
        <v>635</v>
      </c>
      <c r="D22" s="161"/>
      <c r="E22" s="162">
        <v>124.32</v>
      </c>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156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0">
        <v>4</v>
      </c>
      <c r="B23" s="171" t="s">
        <v>636</v>
      </c>
      <c r="C23" s="186" t="s">
        <v>637</v>
      </c>
      <c r="D23" s="172" t="s">
        <v>173</v>
      </c>
      <c r="E23" s="173">
        <v>465.024</v>
      </c>
      <c r="F23" s="174"/>
      <c r="G23" s="175">
        <f>ROUND(E23*F23,2)</f>
        <v>0</v>
      </c>
      <c r="H23" s="174"/>
      <c r="I23" s="175">
        <f>ROUND(E23*H23,2)</f>
        <v>0</v>
      </c>
      <c r="J23" s="174"/>
      <c r="K23" s="175">
        <f>ROUND(E23*J23,2)</f>
        <v>0</v>
      </c>
      <c r="L23" s="175">
        <v>21</v>
      </c>
      <c r="M23" s="175">
        <f>G23*(1+L23/100)</f>
        <v>0</v>
      </c>
      <c r="N23" s="175">
        <v>0</v>
      </c>
      <c r="O23" s="175">
        <f>ROUND(E23*N23,2)</f>
        <v>0</v>
      </c>
      <c r="P23" s="175">
        <v>0</v>
      </c>
      <c r="Q23" s="175">
        <f>ROUND(E23*P23,2)</f>
        <v>0</v>
      </c>
      <c r="R23" s="175"/>
      <c r="S23" s="175" t="s">
        <v>151</v>
      </c>
      <c r="T23" s="175" t="s">
        <v>152</v>
      </c>
      <c r="U23" s="175">
        <v>8.4000000000000005E-2</v>
      </c>
      <c r="V23" s="175">
        <f>ROUND(E23*U23,2)</f>
        <v>39.06</v>
      </c>
      <c r="W23" s="176"/>
      <c r="X23" s="160" t="s">
        <v>153</v>
      </c>
      <c r="Y23" s="151"/>
      <c r="Z23" s="151"/>
      <c r="AA23" s="151"/>
      <c r="AB23" s="151"/>
      <c r="AC23" s="151"/>
      <c r="AD23" s="151"/>
      <c r="AE23" s="151"/>
      <c r="AF23" s="151"/>
      <c r="AG23" s="151" t="s">
        <v>154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87" t="s">
        <v>633</v>
      </c>
      <c r="D24" s="161"/>
      <c r="E24" s="162">
        <v>169.68</v>
      </c>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87" t="s">
        <v>634</v>
      </c>
      <c r="D25" s="161"/>
      <c r="E25" s="162">
        <v>171.024</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87" t="s">
        <v>160</v>
      </c>
      <c r="D26" s="161"/>
      <c r="E26" s="162"/>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156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87" t="s">
        <v>629</v>
      </c>
      <c r="D27" s="161"/>
      <c r="E27" s="162"/>
      <c r="F27" s="160"/>
      <c r="G27" s="160"/>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156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87" t="s">
        <v>635</v>
      </c>
      <c r="D28" s="161"/>
      <c r="E28" s="162">
        <v>124.32</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0">
        <v>5</v>
      </c>
      <c r="B29" s="171" t="s">
        <v>638</v>
      </c>
      <c r="C29" s="186" t="s">
        <v>639</v>
      </c>
      <c r="D29" s="172" t="s">
        <v>173</v>
      </c>
      <c r="E29" s="173">
        <v>465.024</v>
      </c>
      <c r="F29" s="174"/>
      <c r="G29" s="175">
        <f>ROUND(E29*F29,2)</f>
        <v>0</v>
      </c>
      <c r="H29" s="174"/>
      <c r="I29" s="175">
        <f>ROUND(E29*H29,2)</f>
        <v>0</v>
      </c>
      <c r="J29" s="174"/>
      <c r="K29" s="175">
        <f>ROUND(E29*J29,2)</f>
        <v>0</v>
      </c>
      <c r="L29" s="175">
        <v>21</v>
      </c>
      <c r="M29" s="175">
        <f>G29*(1+L29/100)</f>
        <v>0</v>
      </c>
      <c r="N29" s="175">
        <v>0</v>
      </c>
      <c r="O29" s="175">
        <f>ROUND(E29*N29,2)</f>
        <v>0</v>
      </c>
      <c r="P29" s="175">
        <v>0</v>
      </c>
      <c r="Q29" s="175">
        <f>ROUND(E29*P29,2)</f>
        <v>0</v>
      </c>
      <c r="R29" s="175"/>
      <c r="S29" s="175" t="s">
        <v>151</v>
      </c>
      <c r="T29" s="175" t="s">
        <v>152</v>
      </c>
      <c r="U29" s="175">
        <v>0.3</v>
      </c>
      <c r="V29" s="175">
        <f>ROUND(E29*U29,2)</f>
        <v>139.51</v>
      </c>
      <c r="W29" s="176"/>
      <c r="X29" s="160" t="s">
        <v>153</v>
      </c>
      <c r="Y29" s="151"/>
      <c r="Z29" s="151"/>
      <c r="AA29" s="151"/>
      <c r="AB29" s="151"/>
      <c r="AC29" s="151"/>
      <c r="AD29" s="151"/>
      <c r="AE29" s="151"/>
      <c r="AF29" s="151"/>
      <c r="AG29" s="151" t="s">
        <v>154</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87" t="s">
        <v>633</v>
      </c>
      <c r="D30" s="161"/>
      <c r="E30" s="162">
        <v>169.68</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87" t="s">
        <v>634</v>
      </c>
      <c r="D31" s="161"/>
      <c r="E31" s="162">
        <v>171.024</v>
      </c>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156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87" t="s">
        <v>160</v>
      </c>
      <c r="D32" s="161"/>
      <c r="E32" s="162"/>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156</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87" t="s">
        <v>629</v>
      </c>
      <c r="D33" s="161"/>
      <c r="E33" s="162"/>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87" t="s">
        <v>635</v>
      </c>
      <c r="D34" s="161"/>
      <c r="E34" s="162">
        <v>124.32</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70">
        <v>6</v>
      </c>
      <c r="B35" s="171" t="s">
        <v>640</v>
      </c>
      <c r="C35" s="186" t="s">
        <v>641</v>
      </c>
      <c r="D35" s="172" t="s">
        <v>173</v>
      </c>
      <c r="E35" s="173">
        <v>465.024</v>
      </c>
      <c r="F35" s="174"/>
      <c r="G35" s="175">
        <f>ROUND(E35*F35,2)</f>
        <v>0</v>
      </c>
      <c r="H35" s="174"/>
      <c r="I35" s="175">
        <f>ROUND(E35*H35,2)</f>
        <v>0</v>
      </c>
      <c r="J35" s="174"/>
      <c r="K35" s="175">
        <f>ROUND(E35*J35,2)</f>
        <v>0</v>
      </c>
      <c r="L35" s="175">
        <v>21</v>
      </c>
      <c r="M35" s="175">
        <f>G35*(1+L35/100)</f>
        <v>0</v>
      </c>
      <c r="N35" s="175">
        <v>0</v>
      </c>
      <c r="O35" s="175">
        <f>ROUND(E35*N35,2)</f>
        <v>0</v>
      </c>
      <c r="P35" s="175">
        <v>0</v>
      </c>
      <c r="Q35" s="175">
        <f>ROUND(E35*P35,2)</f>
        <v>0</v>
      </c>
      <c r="R35" s="175"/>
      <c r="S35" s="175" t="s">
        <v>151</v>
      </c>
      <c r="T35" s="175" t="s">
        <v>152</v>
      </c>
      <c r="U35" s="175">
        <v>0.14829999999999999</v>
      </c>
      <c r="V35" s="175">
        <f>ROUND(E35*U35,2)</f>
        <v>68.959999999999994</v>
      </c>
      <c r="W35" s="176"/>
      <c r="X35" s="160" t="s">
        <v>153</v>
      </c>
      <c r="Y35" s="151"/>
      <c r="Z35" s="151"/>
      <c r="AA35" s="151"/>
      <c r="AB35" s="151"/>
      <c r="AC35" s="151"/>
      <c r="AD35" s="151"/>
      <c r="AE35" s="151"/>
      <c r="AF35" s="151"/>
      <c r="AG35" s="151" t="s">
        <v>154</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87" t="s">
        <v>633</v>
      </c>
      <c r="D36" s="161"/>
      <c r="E36" s="162">
        <v>169.68</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87" t="s">
        <v>634</v>
      </c>
      <c r="D37" s="161"/>
      <c r="E37" s="162">
        <v>171.024</v>
      </c>
      <c r="F37" s="160"/>
      <c r="G37" s="160"/>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156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87" t="s">
        <v>160</v>
      </c>
      <c r="D38" s="161"/>
      <c r="E38" s="162"/>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87" t="s">
        <v>629</v>
      </c>
      <c r="D39" s="161"/>
      <c r="E39" s="162"/>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87" t="s">
        <v>635</v>
      </c>
      <c r="D40" s="161"/>
      <c r="E40" s="162">
        <v>124.32</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0">
        <v>7</v>
      </c>
      <c r="B41" s="171" t="s">
        <v>642</v>
      </c>
      <c r="C41" s="186" t="s">
        <v>643</v>
      </c>
      <c r="D41" s="172" t="s">
        <v>173</v>
      </c>
      <c r="E41" s="173">
        <v>387.52</v>
      </c>
      <c r="F41" s="174"/>
      <c r="G41" s="175">
        <f>ROUND(E41*F41,2)</f>
        <v>0</v>
      </c>
      <c r="H41" s="174"/>
      <c r="I41" s="175">
        <f>ROUND(E41*H41,2)</f>
        <v>0</v>
      </c>
      <c r="J41" s="174"/>
      <c r="K41" s="175">
        <f>ROUND(E41*J41,2)</f>
        <v>0</v>
      </c>
      <c r="L41" s="175">
        <v>21</v>
      </c>
      <c r="M41" s="175">
        <f>G41*(1+L41/100)</f>
        <v>0</v>
      </c>
      <c r="N41" s="175">
        <v>0</v>
      </c>
      <c r="O41" s="175">
        <f>ROUND(E41*N41,2)</f>
        <v>0</v>
      </c>
      <c r="P41" s="175">
        <v>0</v>
      </c>
      <c r="Q41" s="175">
        <f>ROUND(E41*P41,2)</f>
        <v>0</v>
      </c>
      <c r="R41" s="175"/>
      <c r="S41" s="175" t="s">
        <v>151</v>
      </c>
      <c r="T41" s="175" t="s">
        <v>152</v>
      </c>
      <c r="U41" s="175">
        <v>0.53</v>
      </c>
      <c r="V41" s="175">
        <f>ROUND(E41*U41,2)</f>
        <v>205.39</v>
      </c>
      <c r="W41" s="176"/>
      <c r="X41" s="160" t="s">
        <v>153</v>
      </c>
      <c r="Y41" s="151"/>
      <c r="Z41" s="151"/>
      <c r="AA41" s="151"/>
      <c r="AB41" s="151"/>
      <c r="AC41" s="151"/>
      <c r="AD41" s="151"/>
      <c r="AE41" s="151"/>
      <c r="AF41" s="151"/>
      <c r="AG41" s="151" t="s">
        <v>154</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87" t="s">
        <v>644</v>
      </c>
      <c r="D42" s="161"/>
      <c r="E42" s="162">
        <v>141.4</v>
      </c>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87" t="s">
        <v>645</v>
      </c>
      <c r="D43" s="161"/>
      <c r="E43" s="162">
        <v>142.52000000000001</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87" t="s">
        <v>160</v>
      </c>
      <c r="D44" s="161"/>
      <c r="E44" s="162"/>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87" t="s">
        <v>629</v>
      </c>
      <c r="D45" s="161"/>
      <c r="E45" s="162"/>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87" t="s">
        <v>646</v>
      </c>
      <c r="D46" s="161"/>
      <c r="E46" s="162">
        <v>103.6</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0">
        <v>8</v>
      </c>
      <c r="B47" s="171" t="s">
        <v>647</v>
      </c>
      <c r="C47" s="186" t="s">
        <v>648</v>
      </c>
      <c r="D47" s="172" t="s">
        <v>150</v>
      </c>
      <c r="E47" s="173">
        <v>3875.2</v>
      </c>
      <c r="F47" s="174"/>
      <c r="G47" s="175">
        <f>ROUND(E47*F47,2)</f>
        <v>0</v>
      </c>
      <c r="H47" s="174"/>
      <c r="I47" s="175">
        <f>ROUND(E47*H47,2)</f>
        <v>0</v>
      </c>
      <c r="J47" s="174"/>
      <c r="K47" s="175">
        <f>ROUND(E47*J47,2)</f>
        <v>0</v>
      </c>
      <c r="L47" s="175">
        <v>21</v>
      </c>
      <c r="M47" s="175">
        <f>G47*(1+L47/100)</f>
        <v>0</v>
      </c>
      <c r="N47" s="175">
        <v>9.8999999999999999E-4</v>
      </c>
      <c r="O47" s="175">
        <f>ROUND(E47*N47,2)</f>
        <v>3.84</v>
      </c>
      <c r="P47" s="175">
        <v>0</v>
      </c>
      <c r="Q47" s="175">
        <f>ROUND(E47*P47,2)</f>
        <v>0</v>
      </c>
      <c r="R47" s="175"/>
      <c r="S47" s="175" t="s">
        <v>151</v>
      </c>
      <c r="T47" s="175" t="s">
        <v>152</v>
      </c>
      <c r="U47" s="175">
        <v>0.23599999999999999</v>
      </c>
      <c r="V47" s="175">
        <f>ROUND(E47*U47,2)</f>
        <v>914.55</v>
      </c>
      <c r="W47" s="176"/>
      <c r="X47" s="160" t="s">
        <v>153</v>
      </c>
      <c r="Y47" s="151"/>
      <c r="Z47" s="151"/>
      <c r="AA47" s="151"/>
      <c r="AB47" s="151"/>
      <c r="AC47" s="151"/>
      <c r="AD47" s="151"/>
      <c r="AE47" s="151"/>
      <c r="AF47" s="151"/>
      <c r="AG47" s="151" t="s">
        <v>154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87" t="s">
        <v>649</v>
      </c>
      <c r="D48" s="161"/>
      <c r="E48" s="162">
        <v>1414</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87" t="s">
        <v>650</v>
      </c>
      <c r="D49" s="161"/>
      <c r="E49" s="162">
        <v>1425.2</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87" t="s">
        <v>160</v>
      </c>
      <c r="D50" s="161"/>
      <c r="E50" s="162"/>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87" t="s">
        <v>629</v>
      </c>
      <c r="D51" s="161"/>
      <c r="E51" s="162"/>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87" t="s">
        <v>651</v>
      </c>
      <c r="D52" s="161"/>
      <c r="E52" s="162">
        <v>1036</v>
      </c>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70">
        <v>9</v>
      </c>
      <c r="B53" s="171" t="s">
        <v>652</v>
      </c>
      <c r="C53" s="186" t="s">
        <v>653</v>
      </c>
      <c r="D53" s="172" t="s">
        <v>150</v>
      </c>
      <c r="E53" s="173">
        <v>3875.2</v>
      </c>
      <c r="F53" s="174"/>
      <c r="G53" s="175">
        <f>ROUND(E53*F53,2)</f>
        <v>0</v>
      </c>
      <c r="H53" s="174"/>
      <c r="I53" s="175">
        <f>ROUND(E53*H53,2)</f>
        <v>0</v>
      </c>
      <c r="J53" s="174"/>
      <c r="K53" s="175">
        <f>ROUND(E53*J53,2)</f>
        <v>0</v>
      </c>
      <c r="L53" s="175">
        <v>21</v>
      </c>
      <c r="M53" s="175">
        <f>G53*(1+L53/100)</f>
        <v>0</v>
      </c>
      <c r="N53" s="175">
        <v>0</v>
      </c>
      <c r="O53" s="175">
        <f>ROUND(E53*N53,2)</f>
        <v>0</v>
      </c>
      <c r="P53" s="175">
        <v>0</v>
      </c>
      <c r="Q53" s="175">
        <f>ROUND(E53*P53,2)</f>
        <v>0</v>
      </c>
      <c r="R53" s="175"/>
      <c r="S53" s="175" t="s">
        <v>151</v>
      </c>
      <c r="T53" s="175" t="s">
        <v>152</v>
      </c>
      <c r="U53" s="175">
        <v>7.0000000000000007E-2</v>
      </c>
      <c r="V53" s="175">
        <f>ROUND(E53*U53,2)</f>
        <v>271.26</v>
      </c>
      <c r="W53" s="176"/>
      <c r="X53" s="160" t="s">
        <v>153</v>
      </c>
      <c r="Y53" s="151"/>
      <c r="Z53" s="151"/>
      <c r="AA53" s="151"/>
      <c r="AB53" s="151"/>
      <c r="AC53" s="151"/>
      <c r="AD53" s="151"/>
      <c r="AE53" s="151"/>
      <c r="AF53" s="151"/>
      <c r="AG53" s="151" t="s">
        <v>154</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87" t="s">
        <v>649</v>
      </c>
      <c r="D54" s="161"/>
      <c r="E54" s="162">
        <v>1414</v>
      </c>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156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87" t="s">
        <v>650</v>
      </c>
      <c r="D55" s="161"/>
      <c r="E55" s="162">
        <v>1425.2</v>
      </c>
      <c r="F55" s="160"/>
      <c r="G55" s="160"/>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156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87" t="s">
        <v>160</v>
      </c>
      <c r="D56" s="161"/>
      <c r="E56" s="162"/>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87" t="s">
        <v>629</v>
      </c>
      <c r="D57" s="161"/>
      <c r="E57" s="162"/>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87" t="s">
        <v>651</v>
      </c>
      <c r="D58" s="161"/>
      <c r="E58" s="162">
        <v>1036</v>
      </c>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156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0">
        <v>10</v>
      </c>
      <c r="B59" s="171" t="s">
        <v>654</v>
      </c>
      <c r="C59" s="186" t="s">
        <v>655</v>
      </c>
      <c r="D59" s="172" t="s">
        <v>173</v>
      </c>
      <c r="E59" s="173">
        <v>775.04</v>
      </c>
      <c r="F59" s="174"/>
      <c r="G59" s="175">
        <f>ROUND(E59*F59,2)</f>
        <v>0</v>
      </c>
      <c r="H59" s="174"/>
      <c r="I59" s="175">
        <f>ROUND(E59*H59,2)</f>
        <v>0</v>
      </c>
      <c r="J59" s="174"/>
      <c r="K59" s="175">
        <f>ROUND(E59*J59,2)</f>
        <v>0</v>
      </c>
      <c r="L59" s="175">
        <v>21</v>
      </c>
      <c r="M59" s="175">
        <f>G59*(1+L59/100)</f>
        <v>0</v>
      </c>
      <c r="N59" s="175">
        <v>0</v>
      </c>
      <c r="O59" s="175">
        <f>ROUND(E59*N59,2)</f>
        <v>0</v>
      </c>
      <c r="P59" s="175">
        <v>0</v>
      </c>
      <c r="Q59" s="175">
        <f>ROUND(E59*P59,2)</f>
        <v>0</v>
      </c>
      <c r="R59" s="175"/>
      <c r="S59" s="175" t="s">
        <v>151</v>
      </c>
      <c r="T59" s="175" t="s">
        <v>152</v>
      </c>
      <c r="U59" s="175">
        <v>0.34499999999999997</v>
      </c>
      <c r="V59" s="175">
        <f>ROUND(E59*U59,2)</f>
        <v>267.39</v>
      </c>
      <c r="W59" s="176"/>
      <c r="X59" s="160" t="s">
        <v>153</v>
      </c>
      <c r="Y59" s="151"/>
      <c r="Z59" s="151"/>
      <c r="AA59" s="151"/>
      <c r="AB59" s="151"/>
      <c r="AC59" s="151"/>
      <c r="AD59" s="151"/>
      <c r="AE59" s="151"/>
      <c r="AF59" s="151"/>
      <c r="AG59" s="151" t="s">
        <v>154</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87" t="s">
        <v>656</v>
      </c>
      <c r="D60" s="161"/>
      <c r="E60" s="162">
        <v>282.8</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87" t="s">
        <v>657</v>
      </c>
      <c r="D61" s="161"/>
      <c r="E61" s="162">
        <v>285.04000000000002</v>
      </c>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87" t="s">
        <v>160</v>
      </c>
      <c r="D62" s="161"/>
      <c r="E62" s="162"/>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87" t="s">
        <v>629</v>
      </c>
      <c r="D63" s="161"/>
      <c r="E63" s="162"/>
      <c r="F63" s="160"/>
      <c r="G63" s="160"/>
      <c r="H63" s="160"/>
      <c r="I63" s="160"/>
      <c r="J63" s="160"/>
      <c r="K63" s="160"/>
      <c r="L63" s="160"/>
      <c r="M63" s="160"/>
      <c r="N63" s="160"/>
      <c r="O63" s="160"/>
      <c r="P63" s="160"/>
      <c r="Q63" s="160"/>
      <c r="R63" s="160"/>
      <c r="S63" s="160"/>
      <c r="T63" s="160"/>
      <c r="U63" s="160"/>
      <c r="V63" s="160"/>
      <c r="W63" s="160"/>
      <c r="X63" s="160"/>
      <c r="Y63" s="151"/>
      <c r="Z63" s="151"/>
      <c r="AA63" s="151"/>
      <c r="AB63" s="151"/>
      <c r="AC63" s="151"/>
      <c r="AD63" s="151"/>
      <c r="AE63" s="151"/>
      <c r="AF63" s="151"/>
      <c r="AG63" s="151" t="s">
        <v>156</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87" t="s">
        <v>658</v>
      </c>
      <c r="D64" s="161"/>
      <c r="E64" s="162">
        <v>207.2</v>
      </c>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156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ht="22.5" outlineLevel="1" x14ac:dyDescent="0.2">
      <c r="A65" s="170">
        <v>11</v>
      </c>
      <c r="B65" s="171" t="s">
        <v>267</v>
      </c>
      <c r="C65" s="186" t="s">
        <v>268</v>
      </c>
      <c r="D65" s="172" t="s">
        <v>173</v>
      </c>
      <c r="E65" s="173">
        <v>393</v>
      </c>
      <c r="F65" s="174"/>
      <c r="G65" s="175">
        <f>ROUND(E65*F65,2)</f>
        <v>0</v>
      </c>
      <c r="H65" s="174"/>
      <c r="I65" s="175">
        <f>ROUND(E65*H65,2)</f>
        <v>0</v>
      </c>
      <c r="J65" s="174"/>
      <c r="K65" s="175">
        <f>ROUND(E65*J65,2)</f>
        <v>0</v>
      </c>
      <c r="L65" s="175">
        <v>21</v>
      </c>
      <c r="M65" s="175">
        <f>G65*(1+L65/100)</f>
        <v>0</v>
      </c>
      <c r="N65" s="175">
        <v>0</v>
      </c>
      <c r="O65" s="175">
        <f>ROUND(E65*N65,2)</f>
        <v>0</v>
      </c>
      <c r="P65" s="175">
        <v>0</v>
      </c>
      <c r="Q65" s="175">
        <f>ROUND(E65*P65,2)</f>
        <v>0</v>
      </c>
      <c r="R65" s="175"/>
      <c r="S65" s="175" t="s">
        <v>151</v>
      </c>
      <c r="T65" s="175" t="s">
        <v>152</v>
      </c>
      <c r="U65" s="175">
        <v>1.0999999999999999E-2</v>
      </c>
      <c r="V65" s="175">
        <f>ROUND(E65*U65,2)</f>
        <v>4.32</v>
      </c>
      <c r="W65" s="176"/>
      <c r="X65" s="160" t="s">
        <v>153</v>
      </c>
      <c r="Y65" s="151"/>
      <c r="Z65" s="151"/>
      <c r="AA65" s="151"/>
      <c r="AB65" s="151"/>
      <c r="AC65" s="151"/>
      <c r="AD65" s="151"/>
      <c r="AE65" s="151"/>
      <c r="AF65" s="151"/>
      <c r="AG65" s="151" t="s">
        <v>154</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87" t="s">
        <v>659</v>
      </c>
      <c r="D66" s="161"/>
      <c r="E66" s="162">
        <v>30.3</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87" t="s">
        <v>660</v>
      </c>
      <c r="D67" s="161"/>
      <c r="E67" s="162">
        <v>30.54</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87" t="s">
        <v>661</v>
      </c>
      <c r="D68" s="161"/>
      <c r="E68" s="162">
        <v>121.2</v>
      </c>
      <c r="F68" s="160"/>
      <c r="G68" s="160"/>
      <c r="H68" s="160"/>
      <c r="I68" s="160"/>
      <c r="J68" s="160"/>
      <c r="K68" s="160"/>
      <c r="L68" s="160"/>
      <c r="M68" s="160"/>
      <c r="N68" s="160"/>
      <c r="O68" s="160"/>
      <c r="P68" s="160"/>
      <c r="Q68" s="160"/>
      <c r="R68" s="160"/>
      <c r="S68" s="160"/>
      <c r="T68" s="160"/>
      <c r="U68" s="160"/>
      <c r="V68" s="160"/>
      <c r="W68" s="160"/>
      <c r="X68" s="160"/>
      <c r="Y68" s="151"/>
      <c r="Z68" s="151"/>
      <c r="AA68" s="151"/>
      <c r="AB68" s="151"/>
      <c r="AC68" s="151"/>
      <c r="AD68" s="151"/>
      <c r="AE68" s="151"/>
      <c r="AF68" s="151"/>
      <c r="AG68" s="151" t="s">
        <v>156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87" t="s">
        <v>662</v>
      </c>
      <c r="D69" s="161"/>
      <c r="E69" s="162">
        <v>122.16</v>
      </c>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87" t="s">
        <v>160</v>
      </c>
      <c r="D70" s="161"/>
      <c r="E70" s="162"/>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87" t="s">
        <v>629</v>
      </c>
      <c r="D71" s="161"/>
      <c r="E71" s="162"/>
      <c r="F71" s="160"/>
      <c r="G71" s="160"/>
      <c r="H71" s="160"/>
      <c r="I71" s="160"/>
      <c r="J71" s="160"/>
      <c r="K71" s="160"/>
      <c r="L71" s="160"/>
      <c r="M71" s="160"/>
      <c r="N71" s="160"/>
      <c r="O71" s="160"/>
      <c r="P71" s="160"/>
      <c r="Q71" s="160"/>
      <c r="R71" s="160"/>
      <c r="S71" s="160"/>
      <c r="T71" s="160"/>
      <c r="U71" s="160"/>
      <c r="V71" s="160"/>
      <c r="W71" s="160"/>
      <c r="X71" s="160"/>
      <c r="Y71" s="151"/>
      <c r="Z71" s="151"/>
      <c r="AA71" s="151"/>
      <c r="AB71" s="151"/>
      <c r="AC71" s="151"/>
      <c r="AD71" s="151"/>
      <c r="AE71" s="151"/>
      <c r="AF71" s="151"/>
      <c r="AG71" s="151" t="s">
        <v>156</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87" t="s">
        <v>663</v>
      </c>
      <c r="D72" s="161"/>
      <c r="E72" s="162">
        <v>88.8</v>
      </c>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ht="22.5" outlineLevel="1" x14ac:dyDescent="0.2">
      <c r="A73" s="170">
        <v>12</v>
      </c>
      <c r="B73" s="171" t="s">
        <v>293</v>
      </c>
      <c r="C73" s="186" t="s">
        <v>294</v>
      </c>
      <c r="D73" s="172" t="s">
        <v>173</v>
      </c>
      <c r="E73" s="173">
        <v>131</v>
      </c>
      <c r="F73" s="174"/>
      <c r="G73" s="175">
        <f>ROUND(E73*F73,2)</f>
        <v>0</v>
      </c>
      <c r="H73" s="174"/>
      <c r="I73" s="175">
        <f>ROUND(E73*H73,2)</f>
        <v>0</v>
      </c>
      <c r="J73" s="174"/>
      <c r="K73" s="175">
        <f>ROUND(E73*J73,2)</f>
        <v>0</v>
      </c>
      <c r="L73" s="175">
        <v>21</v>
      </c>
      <c r="M73" s="175">
        <f>G73*(1+L73/100)</f>
        <v>0</v>
      </c>
      <c r="N73" s="175">
        <v>0</v>
      </c>
      <c r="O73" s="175">
        <f>ROUND(E73*N73,2)</f>
        <v>0</v>
      </c>
      <c r="P73" s="175">
        <v>0</v>
      </c>
      <c r="Q73" s="175">
        <f>ROUND(E73*P73,2)</f>
        <v>0</v>
      </c>
      <c r="R73" s="175"/>
      <c r="S73" s="175" t="s">
        <v>151</v>
      </c>
      <c r="T73" s="175" t="s">
        <v>152</v>
      </c>
      <c r="U73" s="175">
        <v>1.2E-2</v>
      </c>
      <c r="V73" s="175">
        <f>ROUND(E73*U73,2)</f>
        <v>1.57</v>
      </c>
      <c r="W73" s="176"/>
      <c r="X73" s="160" t="s">
        <v>153</v>
      </c>
      <c r="Y73" s="151"/>
      <c r="Z73" s="151"/>
      <c r="AA73" s="151"/>
      <c r="AB73" s="151"/>
      <c r="AC73" s="151"/>
      <c r="AD73" s="151"/>
      <c r="AE73" s="151"/>
      <c r="AF73" s="151"/>
      <c r="AG73" s="151" t="s">
        <v>154</v>
      </c>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87" t="s">
        <v>664</v>
      </c>
      <c r="D74" s="161"/>
      <c r="E74" s="162">
        <v>10.1</v>
      </c>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87" t="s">
        <v>665</v>
      </c>
      <c r="D75" s="161"/>
      <c r="E75" s="162">
        <v>10.18</v>
      </c>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156</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87" t="s">
        <v>666</v>
      </c>
      <c r="D76" s="161"/>
      <c r="E76" s="162">
        <v>40.4</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87" t="s">
        <v>667</v>
      </c>
      <c r="D77" s="161"/>
      <c r="E77" s="162">
        <v>40.72</v>
      </c>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156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87" t="s">
        <v>160</v>
      </c>
      <c r="D78" s="161"/>
      <c r="E78" s="162"/>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156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87" t="s">
        <v>629</v>
      </c>
      <c r="D79" s="161"/>
      <c r="E79" s="162"/>
      <c r="F79" s="160"/>
      <c r="G79" s="160"/>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156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87" t="s">
        <v>668</v>
      </c>
      <c r="D80" s="161"/>
      <c r="E80" s="162">
        <v>29.6</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70">
        <v>13</v>
      </c>
      <c r="B81" s="171" t="s">
        <v>300</v>
      </c>
      <c r="C81" s="186" t="s">
        <v>301</v>
      </c>
      <c r="D81" s="172" t="s">
        <v>173</v>
      </c>
      <c r="E81" s="173">
        <v>3930</v>
      </c>
      <c r="F81" s="174"/>
      <c r="G81" s="175">
        <f>ROUND(E81*F81,2)</f>
        <v>0</v>
      </c>
      <c r="H81" s="174"/>
      <c r="I81" s="175">
        <f>ROUND(E81*H81,2)</f>
        <v>0</v>
      </c>
      <c r="J81" s="174"/>
      <c r="K81" s="175">
        <f>ROUND(E81*J81,2)</f>
        <v>0</v>
      </c>
      <c r="L81" s="175">
        <v>21</v>
      </c>
      <c r="M81" s="175">
        <f>G81*(1+L81/100)</f>
        <v>0</v>
      </c>
      <c r="N81" s="175">
        <v>0</v>
      </c>
      <c r="O81" s="175">
        <f>ROUND(E81*N81,2)</f>
        <v>0</v>
      </c>
      <c r="P81" s="175">
        <v>0</v>
      </c>
      <c r="Q81" s="175">
        <f>ROUND(E81*P81,2)</f>
        <v>0</v>
      </c>
      <c r="R81" s="175"/>
      <c r="S81" s="175" t="s">
        <v>151</v>
      </c>
      <c r="T81" s="175" t="s">
        <v>152</v>
      </c>
      <c r="U81" s="175">
        <v>0</v>
      </c>
      <c r="V81" s="175">
        <f>ROUND(E81*U81,2)</f>
        <v>0</v>
      </c>
      <c r="W81" s="176"/>
      <c r="X81" s="160" t="s">
        <v>153</v>
      </c>
      <c r="Y81" s="151"/>
      <c r="Z81" s="151"/>
      <c r="AA81" s="151"/>
      <c r="AB81" s="151"/>
      <c r="AC81" s="151"/>
      <c r="AD81" s="151"/>
      <c r="AE81" s="151"/>
      <c r="AF81" s="151"/>
      <c r="AG81" s="151" t="s">
        <v>154</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87" t="s">
        <v>669</v>
      </c>
      <c r="D82" s="161"/>
      <c r="E82" s="162">
        <v>303</v>
      </c>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87" t="s">
        <v>670</v>
      </c>
      <c r="D83" s="161"/>
      <c r="E83" s="162">
        <v>305.39999999999998</v>
      </c>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87" t="s">
        <v>671</v>
      </c>
      <c r="D84" s="161"/>
      <c r="E84" s="162">
        <v>1212</v>
      </c>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156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87" t="s">
        <v>672</v>
      </c>
      <c r="D85" s="161"/>
      <c r="E85" s="162">
        <v>1221.5999999999999</v>
      </c>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156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87" t="s">
        <v>160</v>
      </c>
      <c r="D86" s="161"/>
      <c r="E86" s="162"/>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87" t="s">
        <v>629</v>
      </c>
      <c r="D87" s="161"/>
      <c r="E87" s="162"/>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156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87" t="s">
        <v>673</v>
      </c>
      <c r="D88" s="161"/>
      <c r="E88" s="162">
        <v>888</v>
      </c>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70">
        <v>14</v>
      </c>
      <c r="B89" s="171" t="s">
        <v>302</v>
      </c>
      <c r="C89" s="186" t="s">
        <v>303</v>
      </c>
      <c r="D89" s="172" t="s">
        <v>173</v>
      </c>
      <c r="E89" s="173">
        <v>1310</v>
      </c>
      <c r="F89" s="174"/>
      <c r="G89" s="175">
        <f>ROUND(E89*F89,2)</f>
        <v>0</v>
      </c>
      <c r="H89" s="174"/>
      <c r="I89" s="175">
        <f>ROUND(E89*H89,2)</f>
        <v>0</v>
      </c>
      <c r="J89" s="174"/>
      <c r="K89" s="175">
        <f>ROUND(E89*J89,2)</f>
        <v>0</v>
      </c>
      <c r="L89" s="175">
        <v>21</v>
      </c>
      <c r="M89" s="175">
        <f>G89*(1+L89/100)</f>
        <v>0</v>
      </c>
      <c r="N89" s="175">
        <v>0</v>
      </c>
      <c r="O89" s="175">
        <f>ROUND(E89*N89,2)</f>
        <v>0</v>
      </c>
      <c r="P89" s="175">
        <v>0</v>
      </c>
      <c r="Q89" s="175">
        <f>ROUND(E89*P89,2)</f>
        <v>0</v>
      </c>
      <c r="R89" s="175"/>
      <c r="S89" s="175" t="s">
        <v>151</v>
      </c>
      <c r="T89" s="175" t="s">
        <v>152</v>
      </c>
      <c r="U89" s="175">
        <v>0</v>
      </c>
      <c r="V89" s="175">
        <f>ROUND(E89*U89,2)</f>
        <v>0</v>
      </c>
      <c r="W89" s="176"/>
      <c r="X89" s="160" t="s">
        <v>153</v>
      </c>
      <c r="Y89" s="151"/>
      <c r="Z89" s="151"/>
      <c r="AA89" s="151"/>
      <c r="AB89" s="151"/>
      <c r="AC89" s="151"/>
      <c r="AD89" s="151"/>
      <c r="AE89" s="151"/>
      <c r="AF89" s="151"/>
      <c r="AG89" s="151" t="s">
        <v>154</v>
      </c>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87" t="s">
        <v>674</v>
      </c>
      <c r="D90" s="161"/>
      <c r="E90" s="162">
        <v>101</v>
      </c>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87" t="s">
        <v>675</v>
      </c>
      <c r="D91" s="161"/>
      <c r="E91" s="162">
        <v>101.8</v>
      </c>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87" t="s">
        <v>676</v>
      </c>
      <c r="D92" s="161"/>
      <c r="E92" s="162">
        <v>404</v>
      </c>
      <c r="F92" s="160"/>
      <c r="G92" s="160"/>
      <c r="H92" s="160"/>
      <c r="I92" s="160"/>
      <c r="J92" s="160"/>
      <c r="K92" s="160"/>
      <c r="L92" s="160"/>
      <c r="M92" s="160"/>
      <c r="N92" s="160"/>
      <c r="O92" s="160"/>
      <c r="P92" s="160"/>
      <c r="Q92" s="160"/>
      <c r="R92" s="160"/>
      <c r="S92" s="160"/>
      <c r="T92" s="160"/>
      <c r="U92" s="160"/>
      <c r="V92" s="160"/>
      <c r="W92" s="160"/>
      <c r="X92" s="160"/>
      <c r="Y92" s="151"/>
      <c r="Z92" s="151"/>
      <c r="AA92" s="151"/>
      <c r="AB92" s="151"/>
      <c r="AC92" s="151"/>
      <c r="AD92" s="151"/>
      <c r="AE92" s="151"/>
      <c r="AF92" s="151"/>
      <c r="AG92" s="151" t="s">
        <v>156</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87" t="s">
        <v>677</v>
      </c>
      <c r="D93" s="161"/>
      <c r="E93" s="162">
        <v>407.2</v>
      </c>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87" t="s">
        <v>160</v>
      </c>
      <c r="D94" s="161"/>
      <c r="E94" s="162"/>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87" t="s">
        <v>629</v>
      </c>
      <c r="D95" s="161"/>
      <c r="E95" s="162"/>
      <c r="F95" s="160"/>
      <c r="G95" s="1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156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87" t="s">
        <v>678</v>
      </c>
      <c r="D96" s="161"/>
      <c r="E96" s="162">
        <v>296</v>
      </c>
      <c r="F96" s="160"/>
      <c r="G96" s="160"/>
      <c r="H96" s="160"/>
      <c r="I96" s="160"/>
      <c r="J96" s="160"/>
      <c r="K96" s="160"/>
      <c r="L96" s="160"/>
      <c r="M96" s="160"/>
      <c r="N96" s="160"/>
      <c r="O96" s="160"/>
      <c r="P96" s="160"/>
      <c r="Q96" s="160"/>
      <c r="R96" s="160"/>
      <c r="S96" s="160"/>
      <c r="T96" s="160"/>
      <c r="U96" s="160"/>
      <c r="V96" s="160"/>
      <c r="W96" s="160"/>
      <c r="X96" s="160"/>
      <c r="Y96" s="151"/>
      <c r="Z96" s="151"/>
      <c r="AA96" s="151"/>
      <c r="AB96" s="151"/>
      <c r="AC96" s="151"/>
      <c r="AD96" s="151"/>
      <c r="AE96" s="151"/>
      <c r="AF96" s="151"/>
      <c r="AG96" s="151" t="s">
        <v>156</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70">
        <v>15</v>
      </c>
      <c r="B97" s="171" t="s">
        <v>304</v>
      </c>
      <c r="C97" s="186" t="s">
        <v>305</v>
      </c>
      <c r="D97" s="172" t="s">
        <v>173</v>
      </c>
      <c r="E97" s="173">
        <v>524</v>
      </c>
      <c r="F97" s="174"/>
      <c r="G97" s="175">
        <f>ROUND(E97*F97,2)</f>
        <v>0</v>
      </c>
      <c r="H97" s="174"/>
      <c r="I97" s="175">
        <f>ROUND(E97*H97,2)</f>
        <v>0</v>
      </c>
      <c r="J97" s="174"/>
      <c r="K97" s="175">
        <f>ROUND(E97*J97,2)</f>
        <v>0</v>
      </c>
      <c r="L97" s="175">
        <v>21</v>
      </c>
      <c r="M97" s="175">
        <f>G97*(1+L97/100)</f>
        <v>0</v>
      </c>
      <c r="N97" s="175">
        <v>0</v>
      </c>
      <c r="O97" s="175">
        <f>ROUND(E97*N97,2)</f>
        <v>0</v>
      </c>
      <c r="P97" s="175">
        <v>0</v>
      </c>
      <c r="Q97" s="175">
        <f>ROUND(E97*P97,2)</f>
        <v>0</v>
      </c>
      <c r="R97" s="175"/>
      <c r="S97" s="175" t="s">
        <v>151</v>
      </c>
      <c r="T97" s="175" t="s">
        <v>152</v>
      </c>
      <c r="U97" s="175">
        <v>5.2999999999999999E-2</v>
      </c>
      <c r="V97" s="175">
        <f>ROUND(E97*U97,2)</f>
        <v>27.77</v>
      </c>
      <c r="W97" s="176"/>
      <c r="X97" s="160" t="s">
        <v>153</v>
      </c>
      <c r="Y97" s="151"/>
      <c r="Z97" s="151"/>
      <c r="AA97" s="151"/>
      <c r="AB97" s="151"/>
      <c r="AC97" s="151"/>
      <c r="AD97" s="151"/>
      <c r="AE97" s="151"/>
      <c r="AF97" s="151"/>
      <c r="AG97" s="151" t="s">
        <v>154</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87" t="s">
        <v>679</v>
      </c>
      <c r="D98" s="161"/>
      <c r="E98" s="162">
        <v>40.4</v>
      </c>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87" t="s">
        <v>680</v>
      </c>
      <c r="D99" s="161"/>
      <c r="E99" s="162">
        <v>40.72</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87" t="s">
        <v>681</v>
      </c>
      <c r="D100" s="161"/>
      <c r="E100" s="162">
        <v>161.6</v>
      </c>
      <c r="F100" s="160"/>
      <c r="G100" s="160"/>
      <c r="H100" s="160"/>
      <c r="I100" s="160"/>
      <c r="J100" s="160"/>
      <c r="K100" s="160"/>
      <c r="L100" s="160"/>
      <c r="M100" s="160"/>
      <c r="N100" s="160"/>
      <c r="O100" s="160"/>
      <c r="P100" s="160"/>
      <c r="Q100" s="160"/>
      <c r="R100" s="160"/>
      <c r="S100" s="160"/>
      <c r="T100" s="160"/>
      <c r="U100" s="160"/>
      <c r="V100" s="160"/>
      <c r="W100" s="160"/>
      <c r="X100" s="160"/>
      <c r="Y100" s="151"/>
      <c r="Z100" s="151"/>
      <c r="AA100" s="151"/>
      <c r="AB100" s="151"/>
      <c r="AC100" s="151"/>
      <c r="AD100" s="151"/>
      <c r="AE100" s="151"/>
      <c r="AF100" s="151"/>
      <c r="AG100" s="151" t="s">
        <v>156</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87" t="s">
        <v>682</v>
      </c>
      <c r="D101" s="161"/>
      <c r="E101" s="162">
        <v>162.88</v>
      </c>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156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87" t="s">
        <v>160</v>
      </c>
      <c r="D102" s="161"/>
      <c r="E102" s="162"/>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156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87" t="s">
        <v>629</v>
      </c>
      <c r="D103" s="161"/>
      <c r="E103" s="162"/>
      <c r="F103" s="160"/>
      <c r="G103" s="160"/>
      <c r="H103" s="160"/>
      <c r="I103" s="160"/>
      <c r="J103" s="160"/>
      <c r="K103" s="160"/>
      <c r="L103" s="160"/>
      <c r="M103" s="160"/>
      <c r="N103" s="160"/>
      <c r="O103" s="160"/>
      <c r="P103" s="160"/>
      <c r="Q103" s="160"/>
      <c r="R103" s="160"/>
      <c r="S103" s="160"/>
      <c r="T103" s="160"/>
      <c r="U103" s="160"/>
      <c r="V103" s="160"/>
      <c r="W103" s="160"/>
      <c r="X103" s="160"/>
      <c r="Y103" s="151"/>
      <c r="Z103" s="151"/>
      <c r="AA103" s="151"/>
      <c r="AB103" s="151"/>
      <c r="AC103" s="151"/>
      <c r="AD103" s="151"/>
      <c r="AE103" s="151"/>
      <c r="AF103" s="151"/>
      <c r="AG103" s="151" t="s">
        <v>156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87" t="s">
        <v>683</v>
      </c>
      <c r="D104" s="161"/>
      <c r="E104" s="162">
        <v>118.4</v>
      </c>
      <c r="F104" s="160"/>
      <c r="G104" s="160"/>
      <c r="H104" s="160"/>
      <c r="I104" s="160"/>
      <c r="J104" s="160"/>
      <c r="K104" s="160"/>
      <c r="L104" s="160"/>
      <c r="M104" s="160"/>
      <c r="N104" s="160"/>
      <c r="O104" s="160"/>
      <c r="P104" s="160"/>
      <c r="Q104" s="160"/>
      <c r="R104" s="160"/>
      <c r="S104" s="160"/>
      <c r="T104" s="160"/>
      <c r="U104" s="160"/>
      <c r="V104" s="160"/>
      <c r="W104" s="160"/>
      <c r="X104" s="160"/>
      <c r="Y104" s="151"/>
      <c r="Z104" s="151"/>
      <c r="AA104" s="151"/>
      <c r="AB104" s="151"/>
      <c r="AC104" s="151"/>
      <c r="AD104" s="151"/>
      <c r="AE104" s="151"/>
      <c r="AF104" s="151"/>
      <c r="AG104" s="151" t="s">
        <v>156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70">
        <v>16</v>
      </c>
      <c r="B105" s="171" t="s">
        <v>322</v>
      </c>
      <c r="C105" s="186" t="s">
        <v>323</v>
      </c>
      <c r="D105" s="172" t="s">
        <v>173</v>
      </c>
      <c r="E105" s="173">
        <v>524</v>
      </c>
      <c r="F105" s="174"/>
      <c r="G105" s="175">
        <f>ROUND(E105*F105,2)</f>
        <v>0</v>
      </c>
      <c r="H105" s="174"/>
      <c r="I105" s="175">
        <f>ROUND(E105*H105,2)</f>
        <v>0</v>
      </c>
      <c r="J105" s="174"/>
      <c r="K105" s="175">
        <f>ROUND(E105*J105,2)</f>
        <v>0</v>
      </c>
      <c r="L105" s="175">
        <v>21</v>
      </c>
      <c r="M105" s="175">
        <f>G105*(1+L105/100)</f>
        <v>0</v>
      </c>
      <c r="N105" s="175">
        <v>0</v>
      </c>
      <c r="O105" s="175">
        <f>ROUND(E105*N105,2)</f>
        <v>0</v>
      </c>
      <c r="P105" s="175">
        <v>0</v>
      </c>
      <c r="Q105" s="175">
        <f>ROUND(E105*P105,2)</f>
        <v>0</v>
      </c>
      <c r="R105" s="175"/>
      <c r="S105" s="175" t="s">
        <v>151</v>
      </c>
      <c r="T105" s="175" t="s">
        <v>152</v>
      </c>
      <c r="U105" s="175">
        <v>8.9999999999999993E-3</v>
      </c>
      <c r="V105" s="175">
        <f>ROUND(E105*U105,2)</f>
        <v>4.72</v>
      </c>
      <c r="W105" s="176"/>
      <c r="X105" s="160" t="s">
        <v>153</v>
      </c>
      <c r="Y105" s="151"/>
      <c r="Z105" s="151"/>
      <c r="AA105" s="151"/>
      <c r="AB105" s="151"/>
      <c r="AC105" s="151"/>
      <c r="AD105" s="151"/>
      <c r="AE105" s="151"/>
      <c r="AF105" s="151"/>
      <c r="AG105" s="151" t="s">
        <v>154</v>
      </c>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87" t="s">
        <v>679</v>
      </c>
      <c r="D106" s="161"/>
      <c r="E106" s="162">
        <v>40.4</v>
      </c>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87" t="s">
        <v>680</v>
      </c>
      <c r="D107" s="161"/>
      <c r="E107" s="162">
        <v>40.72</v>
      </c>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156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87" t="s">
        <v>681</v>
      </c>
      <c r="D108" s="161"/>
      <c r="E108" s="162">
        <v>161.6</v>
      </c>
      <c r="F108" s="160"/>
      <c r="G108" s="160"/>
      <c r="H108" s="160"/>
      <c r="I108" s="160"/>
      <c r="J108" s="160"/>
      <c r="K108" s="160"/>
      <c r="L108" s="160"/>
      <c r="M108" s="160"/>
      <c r="N108" s="160"/>
      <c r="O108" s="160"/>
      <c r="P108" s="160"/>
      <c r="Q108" s="160"/>
      <c r="R108" s="160"/>
      <c r="S108" s="160"/>
      <c r="T108" s="160"/>
      <c r="U108" s="160"/>
      <c r="V108" s="160"/>
      <c r="W108" s="160"/>
      <c r="X108" s="160"/>
      <c r="Y108" s="151"/>
      <c r="Z108" s="151"/>
      <c r="AA108" s="151"/>
      <c r="AB108" s="151"/>
      <c r="AC108" s="151"/>
      <c r="AD108" s="151"/>
      <c r="AE108" s="151"/>
      <c r="AF108" s="151"/>
      <c r="AG108" s="151" t="s">
        <v>156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87" t="s">
        <v>682</v>
      </c>
      <c r="D109" s="161"/>
      <c r="E109" s="162">
        <v>162.88</v>
      </c>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156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87" t="s">
        <v>160</v>
      </c>
      <c r="D110" s="161"/>
      <c r="E110" s="162"/>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156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87" t="s">
        <v>629</v>
      </c>
      <c r="D111" s="161"/>
      <c r="E111" s="162"/>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156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87" t="s">
        <v>683</v>
      </c>
      <c r="D112" s="161"/>
      <c r="E112" s="162">
        <v>118.4</v>
      </c>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156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70">
        <v>17</v>
      </c>
      <c r="B113" s="171" t="s">
        <v>684</v>
      </c>
      <c r="C113" s="186" t="s">
        <v>685</v>
      </c>
      <c r="D113" s="172" t="s">
        <v>173</v>
      </c>
      <c r="E113" s="173">
        <v>1156.32</v>
      </c>
      <c r="F113" s="174"/>
      <c r="G113" s="175">
        <f>ROUND(E113*F113,2)</f>
        <v>0</v>
      </c>
      <c r="H113" s="174"/>
      <c r="I113" s="175">
        <f>ROUND(E113*H113,2)</f>
        <v>0</v>
      </c>
      <c r="J113" s="174"/>
      <c r="K113" s="175">
        <f>ROUND(E113*J113,2)</f>
        <v>0</v>
      </c>
      <c r="L113" s="175">
        <v>21</v>
      </c>
      <c r="M113" s="175">
        <f>G113*(1+L113/100)</f>
        <v>0</v>
      </c>
      <c r="N113" s="175">
        <v>0</v>
      </c>
      <c r="O113" s="175">
        <f>ROUND(E113*N113,2)</f>
        <v>0</v>
      </c>
      <c r="P113" s="175">
        <v>0</v>
      </c>
      <c r="Q113" s="175">
        <f>ROUND(E113*P113,2)</f>
        <v>0</v>
      </c>
      <c r="R113" s="175"/>
      <c r="S113" s="175" t="s">
        <v>151</v>
      </c>
      <c r="T113" s="175" t="s">
        <v>152</v>
      </c>
      <c r="U113" s="175">
        <v>0.20200000000000001</v>
      </c>
      <c r="V113" s="175">
        <f>ROUND(E113*U113,2)</f>
        <v>233.58</v>
      </c>
      <c r="W113" s="176"/>
      <c r="X113" s="160" t="s">
        <v>153</v>
      </c>
      <c r="Y113" s="151"/>
      <c r="Z113" s="151"/>
      <c r="AA113" s="151"/>
      <c r="AB113" s="151"/>
      <c r="AC113" s="151"/>
      <c r="AD113" s="151"/>
      <c r="AE113" s="151"/>
      <c r="AF113" s="151"/>
      <c r="AG113" s="151" t="s">
        <v>154</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87" t="s">
        <v>686</v>
      </c>
      <c r="D114" s="161"/>
      <c r="E114" s="162">
        <v>363.6</v>
      </c>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87" t="s">
        <v>687</v>
      </c>
      <c r="D115" s="161"/>
      <c r="E115" s="162">
        <v>366.48</v>
      </c>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87" t="s">
        <v>160</v>
      </c>
      <c r="D116" s="161"/>
      <c r="E116" s="162"/>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87" t="s">
        <v>629</v>
      </c>
      <c r="D117" s="161"/>
      <c r="E117" s="162"/>
      <c r="F117" s="160"/>
      <c r="G117" s="160"/>
      <c r="H117" s="160"/>
      <c r="I117" s="160"/>
      <c r="J117" s="160"/>
      <c r="K117" s="160"/>
      <c r="L117" s="160"/>
      <c r="M117" s="160"/>
      <c r="N117" s="160"/>
      <c r="O117" s="160"/>
      <c r="P117" s="160"/>
      <c r="Q117" s="160"/>
      <c r="R117" s="160"/>
      <c r="S117" s="160"/>
      <c r="T117" s="160"/>
      <c r="U117" s="160"/>
      <c r="V117" s="160"/>
      <c r="W117" s="160"/>
      <c r="X117" s="160"/>
      <c r="Y117" s="151"/>
      <c r="Z117" s="151"/>
      <c r="AA117" s="151"/>
      <c r="AB117" s="151"/>
      <c r="AC117" s="151"/>
      <c r="AD117" s="151"/>
      <c r="AE117" s="151"/>
      <c r="AF117" s="151"/>
      <c r="AG117" s="151" t="s">
        <v>156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87" t="s">
        <v>688</v>
      </c>
      <c r="D118" s="161"/>
      <c r="E118" s="162">
        <v>426.24</v>
      </c>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70">
        <v>18</v>
      </c>
      <c r="B119" s="171" t="s">
        <v>689</v>
      </c>
      <c r="C119" s="186" t="s">
        <v>690</v>
      </c>
      <c r="D119" s="172" t="s">
        <v>173</v>
      </c>
      <c r="E119" s="173">
        <v>436.06110999999999</v>
      </c>
      <c r="F119" s="174"/>
      <c r="G119" s="175">
        <f>ROUND(E119*F119,2)</f>
        <v>0</v>
      </c>
      <c r="H119" s="174"/>
      <c r="I119" s="175">
        <f>ROUND(E119*H119,2)</f>
        <v>0</v>
      </c>
      <c r="J119" s="174"/>
      <c r="K119" s="175">
        <f>ROUND(E119*J119,2)</f>
        <v>0</v>
      </c>
      <c r="L119" s="175">
        <v>21</v>
      </c>
      <c r="M119" s="175">
        <f>G119*(1+L119/100)</f>
        <v>0</v>
      </c>
      <c r="N119" s="175">
        <v>0</v>
      </c>
      <c r="O119" s="175">
        <f>ROUND(E119*N119,2)</f>
        <v>0</v>
      </c>
      <c r="P119" s="175">
        <v>0</v>
      </c>
      <c r="Q119" s="175">
        <f>ROUND(E119*P119,2)</f>
        <v>0</v>
      </c>
      <c r="R119" s="175"/>
      <c r="S119" s="175" t="s">
        <v>151</v>
      </c>
      <c r="T119" s="175" t="s">
        <v>152</v>
      </c>
      <c r="U119" s="175">
        <v>1.587</v>
      </c>
      <c r="V119" s="175">
        <f>ROUND(E119*U119,2)</f>
        <v>692.03</v>
      </c>
      <c r="W119" s="176"/>
      <c r="X119" s="160" t="s">
        <v>153</v>
      </c>
      <c r="Y119" s="151"/>
      <c r="Z119" s="151"/>
      <c r="AA119" s="151"/>
      <c r="AB119" s="151"/>
      <c r="AC119" s="151"/>
      <c r="AD119" s="151"/>
      <c r="AE119" s="151"/>
      <c r="AF119" s="151"/>
      <c r="AG119" s="151" t="s">
        <v>154</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87" t="s">
        <v>691</v>
      </c>
      <c r="D120" s="161"/>
      <c r="E120" s="162">
        <v>161.6</v>
      </c>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156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87" t="s">
        <v>692</v>
      </c>
      <c r="D121" s="161"/>
      <c r="E121" s="162">
        <v>162.88</v>
      </c>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87" t="s">
        <v>693</v>
      </c>
      <c r="D122" s="161"/>
      <c r="E122" s="162">
        <v>-3.9642499999999998</v>
      </c>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156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87" t="s">
        <v>694</v>
      </c>
      <c r="D123" s="161"/>
      <c r="E123" s="162">
        <v>-2.55722</v>
      </c>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156</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87" t="s">
        <v>160</v>
      </c>
      <c r="D124" s="161"/>
      <c r="E124" s="162"/>
      <c r="F124" s="160"/>
      <c r="G124" s="160"/>
      <c r="H124" s="160"/>
      <c r="I124" s="160"/>
      <c r="J124" s="160"/>
      <c r="K124" s="160"/>
      <c r="L124" s="160"/>
      <c r="M124" s="160"/>
      <c r="N124" s="160"/>
      <c r="O124" s="160"/>
      <c r="P124" s="160"/>
      <c r="Q124" s="160"/>
      <c r="R124" s="160"/>
      <c r="S124" s="160"/>
      <c r="T124" s="160"/>
      <c r="U124" s="160"/>
      <c r="V124" s="160"/>
      <c r="W124" s="160"/>
      <c r="X124" s="160"/>
      <c r="Y124" s="151"/>
      <c r="Z124" s="151"/>
      <c r="AA124" s="151"/>
      <c r="AB124" s="151"/>
      <c r="AC124" s="151"/>
      <c r="AD124" s="151"/>
      <c r="AE124" s="151"/>
      <c r="AF124" s="151"/>
      <c r="AG124" s="151" t="s">
        <v>156</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87" t="s">
        <v>629</v>
      </c>
      <c r="D125" s="161"/>
      <c r="E125" s="162"/>
      <c r="F125" s="160"/>
      <c r="G125" s="160"/>
      <c r="H125" s="160"/>
      <c r="I125" s="160"/>
      <c r="J125" s="160"/>
      <c r="K125" s="160"/>
      <c r="L125" s="160"/>
      <c r="M125" s="160"/>
      <c r="N125" s="160"/>
      <c r="O125" s="160"/>
      <c r="P125" s="160"/>
      <c r="Q125" s="160"/>
      <c r="R125" s="160"/>
      <c r="S125" s="160"/>
      <c r="T125" s="160"/>
      <c r="U125" s="160"/>
      <c r="V125" s="160"/>
      <c r="W125" s="160"/>
      <c r="X125" s="160"/>
      <c r="Y125" s="151"/>
      <c r="Z125" s="151"/>
      <c r="AA125" s="151"/>
      <c r="AB125" s="151"/>
      <c r="AC125" s="151"/>
      <c r="AD125" s="151"/>
      <c r="AE125" s="151"/>
      <c r="AF125" s="151"/>
      <c r="AG125" s="151" t="s">
        <v>156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87" t="s">
        <v>683</v>
      </c>
      <c r="D126" s="161"/>
      <c r="E126" s="162">
        <v>118.4</v>
      </c>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156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87" t="s">
        <v>695</v>
      </c>
      <c r="D127" s="161"/>
      <c r="E127" s="162">
        <v>-0.29742000000000002</v>
      </c>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70">
        <v>19</v>
      </c>
      <c r="B128" s="171" t="s">
        <v>696</v>
      </c>
      <c r="C128" s="186" t="s">
        <v>397</v>
      </c>
      <c r="D128" s="172" t="s">
        <v>398</v>
      </c>
      <c r="E128" s="173">
        <v>943.2</v>
      </c>
      <c r="F128" s="174"/>
      <c r="G128" s="175">
        <f>ROUND(E128*F128,2)</f>
        <v>0</v>
      </c>
      <c r="H128" s="174"/>
      <c r="I128" s="175">
        <f>ROUND(E128*H128,2)</f>
        <v>0</v>
      </c>
      <c r="J128" s="174"/>
      <c r="K128" s="175">
        <f>ROUND(E128*J128,2)</f>
        <v>0</v>
      </c>
      <c r="L128" s="175">
        <v>21</v>
      </c>
      <c r="M128" s="175">
        <f>G128*(1+L128/100)</f>
        <v>0</v>
      </c>
      <c r="N128" s="175">
        <v>0</v>
      </c>
      <c r="O128" s="175">
        <f>ROUND(E128*N128,2)</f>
        <v>0</v>
      </c>
      <c r="P128" s="175">
        <v>0</v>
      </c>
      <c r="Q128" s="175">
        <f>ROUND(E128*P128,2)</f>
        <v>0</v>
      </c>
      <c r="R128" s="175"/>
      <c r="S128" s="175" t="s">
        <v>390</v>
      </c>
      <c r="T128" s="175" t="s">
        <v>391</v>
      </c>
      <c r="U128" s="175">
        <v>0</v>
      </c>
      <c r="V128" s="175">
        <f>ROUND(E128*U128,2)</f>
        <v>0</v>
      </c>
      <c r="W128" s="176"/>
      <c r="X128" s="160" t="s">
        <v>153</v>
      </c>
      <c r="Y128" s="151"/>
      <c r="Z128" s="151"/>
      <c r="AA128" s="151"/>
      <c r="AB128" s="151"/>
      <c r="AC128" s="151"/>
      <c r="AD128" s="151"/>
      <c r="AE128" s="151"/>
      <c r="AF128" s="151"/>
      <c r="AG128" s="151" t="s">
        <v>154</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87" t="s">
        <v>697</v>
      </c>
      <c r="D129" s="161"/>
      <c r="E129" s="162">
        <v>72.72</v>
      </c>
      <c r="F129" s="160"/>
      <c r="G129" s="160"/>
      <c r="H129" s="160"/>
      <c r="I129" s="160"/>
      <c r="J129" s="160"/>
      <c r="K129" s="160"/>
      <c r="L129" s="160"/>
      <c r="M129" s="160"/>
      <c r="N129" s="160"/>
      <c r="O129" s="160"/>
      <c r="P129" s="160"/>
      <c r="Q129" s="160"/>
      <c r="R129" s="160"/>
      <c r="S129" s="160"/>
      <c r="T129" s="160"/>
      <c r="U129" s="160"/>
      <c r="V129" s="160"/>
      <c r="W129" s="160"/>
      <c r="X129" s="160"/>
      <c r="Y129" s="151"/>
      <c r="Z129" s="151"/>
      <c r="AA129" s="151"/>
      <c r="AB129" s="151"/>
      <c r="AC129" s="151"/>
      <c r="AD129" s="151"/>
      <c r="AE129" s="151"/>
      <c r="AF129" s="151"/>
      <c r="AG129" s="151" t="s">
        <v>156</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87" t="s">
        <v>698</v>
      </c>
      <c r="D130" s="161"/>
      <c r="E130" s="162">
        <v>73.296000000000006</v>
      </c>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156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87" t="s">
        <v>699</v>
      </c>
      <c r="D131" s="161"/>
      <c r="E131" s="162">
        <v>290.88</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156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87" t="s">
        <v>700</v>
      </c>
      <c r="D132" s="161"/>
      <c r="E132" s="162">
        <v>293.18400000000003</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156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87" t="s">
        <v>160</v>
      </c>
      <c r="D133" s="161"/>
      <c r="E133" s="162"/>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156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87" t="s">
        <v>629</v>
      </c>
      <c r="D134" s="161"/>
      <c r="E134" s="162"/>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156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87" t="s">
        <v>701</v>
      </c>
      <c r="D135" s="161"/>
      <c r="E135" s="162">
        <v>213.12</v>
      </c>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156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ht="22.5" outlineLevel="1" x14ac:dyDescent="0.2">
      <c r="A136" s="170">
        <v>20</v>
      </c>
      <c r="B136" s="171" t="s">
        <v>702</v>
      </c>
      <c r="C136" s="186" t="s">
        <v>703</v>
      </c>
      <c r="D136" s="172" t="s">
        <v>398</v>
      </c>
      <c r="E136" s="173">
        <v>792.75909999999999</v>
      </c>
      <c r="F136" s="174"/>
      <c r="G136" s="175">
        <f>ROUND(E136*F136,2)</f>
        <v>0</v>
      </c>
      <c r="H136" s="174"/>
      <c r="I136" s="175">
        <f>ROUND(E136*H136,2)</f>
        <v>0</v>
      </c>
      <c r="J136" s="174"/>
      <c r="K136" s="175">
        <f>ROUND(E136*J136,2)</f>
        <v>0</v>
      </c>
      <c r="L136" s="175">
        <v>21</v>
      </c>
      <c r="M136" s="175">
        <f>G136*(1+L136/100)</f>
        <v>0</v>
      </c>
      <c r="N136" s="175">
        <v>1</v>
      </c>
      <c r="O136" s="175">
        <f>ROUND(E136*N136,2)</f>
        <v>792.76</v>
      </c>
      <c r="P136" s="175">
        <v>0</v>
      </c>
      <c r="Q136" s="175">
        <f>ROUND(E136*P136,2)</f>
        <v>0</v>
      </c>
      <c r="R136" s="175" t="s">
        <v>403</v>
      </c>
      <c r="S136" s="175" t="s">
        <v>151</v>
      </c>
      <c r="T136" s="175" t="s">
        <v>152</v>
      </c>
      <c r="U136" s="175">
        <v>0</v>
      </c>
      <c r="V136" s="175">
        <f>ROUND(E136*U136,2)</f>
        <v>0</v>
      </c>
      <c r="W136" s="176"/>
      <c r="X136" s="160" t="s">
        <v>404</v>
      </c>
      <c r="Y136" s="151"/>
      <c r="Z136" s="151"/>
      <c r="AA136" s="151"/>
      <c r="AB136" s="151"/>
      <c r="AC136" s="151"/>
      <c r="AD136" s="151"/>
      <c r="AE136" s="151"/>
      <c r="AF136" s="151"/>
      <c r="AG136" s="151" t="s">
        <v>405</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87" t="s">
        <v>704</v>
      </c>
      <c r="D137" s="161"/>
      <c r="E137" s="162">
        <v>792.75909999999999</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x14ac:dyDescent="0.2">
      <c r="A138" s="164" t="s">
        <v>146</v>
      </c>
      <c r="B138" s="165" t="s">
        <v>93</v>
      </c>
      <c r="C138" s="185" t="s">
        <v>94</v>
      </c>
      <c r="D138" s="166"/>
      <c r="E138" s="167"/>
      <c r="F138" s="168"/>
      <c r="G138" s="168">
        <f>SUMIF(AG139:AG146,"&lt;&gt;NOR",G139:G146)</f>
        <v>0</v>
      </c>
      <c r="H138" s="168"/>
      <c r="I138" s="168">
        <f>SUM(I139:I146)</f>
        <v>0</v>
      </c>
      <c r="J138" s="168"/>
      <c r="K138" s="168">
        <f>SUM(K139:K146)</f>
        <v>0</v>
      </c>
      <c r="L138" s="168"/>
      <c r="M138" s="168">
        <f>SUM(M139:M146)</f>
        <v>0</v>
      </c>
      <c r="N138" s="168"/>
      <c r="O138" s="168">
        <f>SUM(O139:O146)</f>
        <v>210.15</v>
      </c>
      <c r="P138" s="168"/>
      <c r="Q138" s="168">
        <f>SUM(Q139:Q146)</f>
        <v>0</v>
      </c>
      <c r="R138" s="168"/>
      <c r="S138" s="168"/>
      <c r="T138" s="168"/>
      <c r="U138" s="168"/>
      <c r="V138" s="168">
        <f>SUM(V139:V146)</f>
        <v>199.26</v>
      </c>
      <c r="W138" s="169"/>
      <c r="X138" s="163"/>
      <c r="AG138" t="s">
        <v>147</v>
      </c>
    </row>
    <row r="139" spans="1:60" outlineLevel="1" x14ac:dyDescent="0.2">
      <c r="A139" s="170">
        <v>21</v>
      </c>
      <c r="B139" s="171" t="s">
        <v>705</v>
      </c>
      <c r="C139" s="186" t="s">
        <v>706</v>
      </c>
      <c r="D139" s="172" t="s">
        <v>173</v>
      </c>
      <c r="E139" s="173">
        <v>110.72</v>
      </c>
      <c r="F139" s="174"/>
      <c r="G139" s="175">
        <f>ROUND(E139*F139,2)</f>
        <v>0</v>
      </c>
      <c r="H139" s="174"/>
      <c r="I139" s="175">
        <f>ROUND(E139*H139,2)</f>
        <v>0</v>
      </c>
      <c r="J139" s="174"/>
      <c r="K139" s="175">
        <f>ROUND(E139*J139,2)</f>
        <v>0</v>
      </c>
      <c r="L139" s="175">
        <v>21</v>
      </c>
      <c r="M139" s="175">
        <f>G139*(1+L139/100)</f>
        <v>0</v>
      </c>
      <c r="N139" s="175">
        <v>1.8907700000000001</v>
      </c>
      <c r="O139" s="175">
        <f>ROUND(E139*N139,2)</f>
        <v>209.35</v>
      </c>
      <c r="P139" s="175">
        <v>0</v>
      </c>
      <c r="Q139" s="175">
        <f>ROUND(E139*P139,2)</f>
        <v>0</v>
      </c>
      <c r="R139" s="175"/>
      <c r="S139" s="175" t="s">
        <v>151</v>
      </c>
      <c r="T139" s="175" t="s">
        <v>152</v>
      </c>
      <c r="U139" s="175">
        <v>1.6950000000000001</v>
      </c>
      <c r="V139" s="175">
        <f>ROUND(E139*U139,2)</f>
        <v>187.67</v>
      </c>
      <c r="W139" s="176"/>
      <c r="X139" s="160" t="s">
        <v>153</v>
      </c>
      <c r="Y139" s="151"/>
      <c r="Z139" s="151"/>
      <c r="AA139" s="151"/>
      <c r="AB139" s="151"/>
      <c r="AC139" s="151"/>
      <c r="AD139" s="151"/>
      <c r="AE139" s="151"/>
      <c r="AF139" s="151"/>
      <c r="AG139" s="151" t="s">
        <v>154</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87" t="s">
        <v>679</v>
      </c>
      <c r="D140" s="161"/>
      <c r="E140" s="162">
        <v>40.4</v>
      </c>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156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87" t="s">
        <v>680</v>
      </c>
      <c r="D141" s="161"/>
      <c r="E141" s="162">
        <v>40.72</v>
      </c>
      <c r="F141" s="160"/>
      <c r="G141" s="160"/>
      <c r="H141" s="160"/>
      <c r="I141" s="160"/>
      <c r="J141" s="160"/>
      <c r="K141" s="160"/>
      <c r="L141" s="160"/>
      <c r="M141" s="160"/>
      <c r="N141" s="160"/>
      <c r="O141" s="160"/>
      <c r="P141" s="160"/>
      <c r="Q141" s="160"/>
      <c r="R141" s="160"/>
      <c r="S141" s="160"/>
      <c r="T141" s="160"/>
      <c r="U141" s="160"/>
      <c r="V141" s="160"/>
      <c r="W141" s="160"/>
      <c r="X141" s="160"/>
      <c r="Y141" s="151"/>
      <c r="Z141" s="151"/>
      <c r="AA141" s="151"/>
      <c r="AB141" s="151"/>
      <c r="AC141" s="151"/>
      <c r="AD141" s="151"/>
      <c r="AE141" s="151"/>
      <c r="AF141" s="151"/>
      <c r="AG141" s="151" t="s">
        <v>156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87" t="s">
        <v>160</v>
      </c>
      <c r="D142" s="161"/>
      <c r="E142" s="162"/>
      <c r="F142" s="160"/>
      <c r="G142" s="160"/>
      <c r="H142" s="160"/>
      <c r="I142" s="160"/>
      <c r="J142" s="160"/>
      <c r="K142" s="160"/>
      <c r="L142" s="160"/>
      <c r="M142" s="160"/>
      <c r="N142" s="160"/>
      <c r="O142" s="160"/>
      <c r="P142" s="160"/>
      <c r="Q142" s="160"/>
      <c r="R142" s="160"/>
      <c r="S142" s="160"/>
      <c r="T142" s="160"/>
      <c r="U142" s="160"/>
      <c r="V142" s="160"/>
      <c r="W142" s="160"/>
      <c r="X142" s="160"/>
      <c r="Y142" s="151"/>
      <c r="Z142" s="151"/>
      <c r="AA142" s="151"/>
      <c r="AB142" s="151"/>
      <c r="AC142" s="151"/>
      <c r="AD142" s="151"/>
      <c r="AE142" s="151"/>
      <c r="AF142" s="151"/>
      <c r="AG142" s="151" t="s">
        <v>156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87" t="s">
        <v>629</v>
      </c>
      <c r="D143" s="161"/>
      <c r="E143" s="162"/>
      <c r="F143" s="160"/>
      <c r="G143" s="160"/>
      <c r="H143" s="160"/>
      <c r="I143" s="160"/>
      <c r="J143" s="160"/>
      <c r="K143" s="160"/>
      <c r="L143" s="160"/>
      <c r="M143" s="160"/>
      <c r="N143" s="160"/>
      <c r="O143" s="160"/>
      <c r="P143" s="160"/>
      <c r="Q143" s="160"/>
      <c r="R143" s="160"/>
      <c r="S143" s="160"/>
      <c r="T143" s="160"/>
      <c r="U143" s="160"/>
      <c r="V143" s="160"/>
      <c r="W143" s="160"/>
      <c r="X143" s="160"/>
      <c r="Y143" s="151"/>
      <c r="Z143" s="151"/>
      <c r="AA143" s="151"/>
      <c r="AB143" s="151"/>
      <c r="AC143" s="151"/>
      <c r="AD143" s="151"/>
      <c r="AE143" s="151"/>
      <c r="AF143" s="151"/>
      <c r="AG143" s="151" t="s">
        <v>156</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87" t="s">
        <v>707</v>
      </c>
      <c r="D144" s="161"/>
      <c r="E144" s="162">
        <v>29.6</v>
      </c>
      <c r="F144" s="160"/>
      <c r="G144" s="160"/>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156</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70">
        <v>22</v>
      </c>
      <c r="B145" s="171" t="s">
        <v>708</v>
      </c>
      <c r="C145" s="186" t="s">
        <v>709</v>
      </c>
      <c r="D145" s="172" t="s">
        <v>389</v>
      </c>
      <c r="E145" s="173">
        <v>8</v>
      </c>
      <c r="F145" s="174"/>
      <c r="G145" s="175">
        <f>ROUND(E145*F145,2)</f>
        <v>0</v>
      </c>
      <c r="H145" s="174"/>
      <c r="I145" s="175">
        <f>ROUND(E145*H145,2)</f>
        <v>0</v>
      </c>
      <c r="J145" s="174"/>
      <c r="K145" s="175">
        <f>ROUND(E145*J145,2)</f>
        <v>0</v>
      </c>
      <c r="L145" s="175">
        <v>21</v>
      </c>
      <c r="M145" s="175">
        <f>G145*(1+L145/100)</f>
        <v>0</v>
      </c>
      <c r="N145" s="175">
        <v>0.1</v>
      </c>
      <c r="O145" s="175">
        <f>ROUND(E145*N145,2)</f>
        <v>0.8</v>
      </c>
      <c r="P145" s="175">
        <v>0</v>
      </c>
      <c r="Q145" s="175">
        <f>ROUND(E145*P145,2)</f>
        <v>0</v>
      </c>
      <c r="R145" s="175"/>
      <c r="S145" s="175" t="s">
        <v>390</v>
      </c>
      <c r="T145" s="175" t="s">
        <v>391</v>
      </c>
      <c r="U145" s="175">
        <v>1.4490000000000001</v>
      </c>
      <c r="V145" s="175">
        <f>ROUND(E145*U145,2)</f>
        <v>11.59</v>
      </c>
      <c r="W145" s="176"/>
      <c r="X145" s="160" t="s">
        <v>153</v>
      </c>
      <c r="Y145" s="151"/>
      <c r="Z145" s="151"/>
      <c r="AA145" s="151"/>
      <c r="AB145" s="151"/>
      <c r="AC145" s="151"/>
      <c r="AD145" s="151"/>
      <c r="AE145" s="151"/>
      <c r="AF145" s="151"/>
      <c r="AG145" s="151" t="s">
        <v>154</v>
      </c>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87" t="s">
        <v>96</v>
      </c>
      <c r="D146" s="161"/>
      <c r="E146" s="162">
        <v>8</v>
      </c>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156</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x14ac:dyDescent="0.2">
      <c r="A147" s="164" t="s">
        <v>146</v>
      </c>
      <c r="B147" s="165" t="s">
        <v>96</v>
      </c>
      <c r="C147" s="185" t="s">
        <v>97</v>
      </c>
      <c r="D147" s="166"/>
      <c r="E147" s="167"/>
      <c r="F147" s="168"/>
      <c r="G147" s="168">
        <f>SUMIF(AG148:AG269,"&lt;&gt;NOR",G148:G269)</f>
        <v>0</v>
      </c>
      <c r="H147" s="168"/>
      <c r="I147" s="168">
        <f>SUM(I148:I269)</f>
        <v>0</v>
      </c>
      <c r="J147" s="168"/>
      <c r="K147" s="168">
        <f>SUM(K148:K269)</f>
        <v>0</v>
      </c>
      <c r="L147" s="168"/>
      <c r="M147" s="168">
        <f>SUM(M148:M269)</f>
        <v>0</v>
      </c>
      <c r="N147" s="168"/>
      <c r="O147" s="168">
        <f>SUM(O148:O269)</f>
        <v>17.440000000000001</v>
      </c>
      <c r="P147" s="168"/>
      <c r="Q147" s="168">
        <f>SUM(Q148:Q269)</f>
        <v>0</v>
      </c>
      <c r="R147" s="168"/>
      <c r="S147" s="168"/>
      <c r="T147" s="168"/>
      <c r="U147" s="168"/>
      <c r="V147" s="168">
        <f>SUM(V148:V269)</f>
        <v>1029.5100000000002</v>
      </c>
      <c r="W147" s="169"/>
      <c r="X147" s="163"/>
      <c r="AG147" t="s">
        <v>147</v>
      </c>
    </row>
    <row r="148" spans="1:60" ht="22.5" outlineLevel="1" x14ac:dyDescent="0.2">
      <c r="A148" s="170">
        <v>23</v>
      </c>
      <c r="B148" s="171" t="s">
        <v>710</v>
      </c>
      <c r="C148" s="186" t="s">
        <v>711</v>
      </c>
      <c r="D148" s="172" t="s">
        <v>389</v>
      </c>
      <c r="E148" s="173">
        <v>35</v>
      </c>
      <c r="F148" s="174"/>
      <c r="G148" s="175">
        <f>ROUND(E148*F148,2)</f>
        <v>0</v>
      </c>
      <c r="H148" s="174"/>
      <c r="I148" s="175">
        <f>ROUND(E148*H148,2)</f>
        <v>0</v>
      </c>
      <c r="J148" s="174"/>
      <c r="K148" s="175">
        <f>ROUND(E148*J148,2)</f>
        <v>0</v>
      </c>
      <c r="L148" s="175">
        <v>21</v>
      </c>
      <c r="M148" s="175">
        <f>G148*(1+L148/100)</f>
        <v>0</v>
      </c>
      <c r="N148" s="175">
        <v>0</v>
      </c>
      <c r="O148" s="175">
        <f>ROUND(E148*N148,2)</f>
        <v>0</v>
      </c>
      <c r="P148" s="175">
        <v>0</v>
      </c>
      <c r="Q148" s="175">
        <f>ROUND(E148*P148,2)</f>
        <v>0</v>
      </c>
      <c r="R148" s="175"/>
      <c r="S148" s="175" t="s">
        <v>151</v>
      </c>
      <c r="T148" s="175" t="s">
        <v>152</v>
      </c>
      <c r="U148" s="175">
        <v>1.2736000000000001</v>
      </c>
      <c r="V148" s="175">
        <f>ROUND(E148*U148,2)</f>
        <v>44.58</v>
      </c>
      <c r="W148" s="176"/>
      <c r="X148" s="160" t="s">
        <v>153</v>
      </c>
      <c r="Y148" s="151"/>
      <c r="Z148" s="151"/>
      <c r="AA148" s="151"/>
      <c r="AB148" s="151"/>
      <c r="AC148" s="151"/>
      <c r="AD148" s="151"/>
      <c r="AE148" s="151"/>
      <c r="AF148" s="151"/>
      <c r="AG148" s="151" t="s">
        <v>154</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87" t="s">
        <v>712</v>
      </c>
      <c r="D149" s="161"/>
      <c r="E149" s="162">
        <v>32</v>
      </c>
      <c r="F149" s="160"/>
      <c r="G149" s="1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156</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87" t="s">
        <v>85</v>
      </c>
      <c r="D150" s="161"/>
      <c r="E150" s="162">
        <v>1</v>
      </c>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156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87" t="s">
        <v>89</v>
      </c>
      <c r="D151" s="161"/>
      <c r="E151" s="162">
        <v>2</v>
      </c>
      <c r="F151" s="160"/>
      <c r="G151" s="160"/>
      <c r="H151" s="160"/>
      <c r="I151" s="160"/>
      <c r="J151" s="160"/>
      <c r="K151" s="160"/>
      <c r="L151" s="160"/>
      <c r="M151" s="160"/>
      <c r="N151" s="160"/>
      <c r="O151" s="160"/>
      <c r="P151" s="160"/>
      <c r="Q151" s="160"/>
      <c r="R151" s="160"/>
      <c r="S151" s="160"/>
      <c r="T151" s="160"/>
      <c r="U151" s="160"/>
      <c r="V151" s="160"/>
      <c r="W151" s="160"/>
      <c r="X151" s="160"/>
      <c r="Y151" s="151"/>
      <c r="Z151" s="151"/>
      <c r="AA151" s="151"/>
      <c r="AB151" s="151"/>
      <c r="AC151" s="151"/>
      <c r="AD151" s="151"/>
      <c r="AE151" s="151"/>
      <c r="AF151" s="151"/>
      <c r="AG151" s="151" t="s">
        <v>156</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ht="22.5" outlineLevel="1" x14ac:dyDescent="0.2">
      <c r="A152" s="170">
        <v>24</v>
      </c>
      <c r="B152" s="171" t="s">
        <v>713</v>
      </c>
      <c r="C152" s="186" t="s">
        <v>714</v>
      </c>
      <c r="D152" s="172" t="s">
        <v>389</v>
      </c>
      <c r="E152" s="173">
        <v>23</v>
      </c>
      <c r="F152" s="174"/>
      <c r="G152" s="175">
        <f>ROUND(E152*F152,2)</f>
        <v>0</v>
      </c>
      <c r="H152" s="174"/>
      <c r="I152" s="175">
        <f>ROUND(E152*H152,2)</f>
        <v>0</v>
      </c>
      <c r="J152" s="174"/>
      <c r="K152" s="175">
        <f>ROUND(E152*J152,2)</f>
        <v>0</v>
      </c>
      <c r="L152" s="175">
        <v>21</v>
      </c>
      <c r="M152" s="175">
        <f>G152*(1+L152/100)</f>
        <v>0</v>
      </c>
      <c r="N152" s="175">
        <v>2.1000000000000001E-4</v>
      </c>
      <c r="O152" s="175">
        <f>ROUND(E152*N152,2)</f>
        <v>0</v>
      </c>
      <c r="P152" s="175">
        <v>0</v>
      </c>
      <c r="Q152" s="175">
        <f>ROUND(E152*P152,2)</f>
        <v>0</v>
      </c>
      <c r="R152" s="175"/>
      <c r="S152" s="175" t="s">
        <v>151</v>
      </c>
      <c r="T152" s="175" t="s">
        <v>152</v>
      </c>
      <c r="U152" s="175">
        <v>1.6504000000000001</v>
      </c>
      <c r="V152" s="175">
        <f>ROUND(E152*U152,2)</f>
        <v>37.96</v>
      </c>
      <c r="W152" s="176"/>
      <c r="X152" s="160" t="s">
        <v>153</v>
      </c>
      <c r="Y152" s="151"/>
      <c r="Z152" s="151"/>
      <c r="AA152" s="151"/>
      <c r="AB152" s="151"/>
      <c r="AC152" s="151"/>
      <c r="AD152" s="151"/>
      <c r="AE152" s="151"/>
      <c r="AF152" s="151"/>
      <c r="AG152" s="151" t="s">
        <v>154</v>
      </c>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87" t="s">
        <v>715</v>
      </c>
      <c r="D153" s="161"/>
      <c r="E153" s="162">
        <v>14</v>
      </c>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156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87" t="s">
        <v>160</v>
      </c>
      <c r="D154" s="161"/>
      <c r="E154" s="162"/>
      <c r="F154" s="160"/>
      <c r="G154" s="160"/>
      <c r="H154" s="160"/>
      <c r="I154" s="160"/>
      <c r="J154" s="160"/>
      <c r="K154" s="160"/>
      <c r="L154" s="160"/>
      <c r="M154" s="160"/>
      <c r="N154" s="160"/>
      <c r="O154" s="160"/>
      <c r="P154" s="160"/>
      <c r="Q154" s="160"/>
      <c r="R154" s="160"/>
      <c r="S154" s="160"/>
      <c r="T154" s="160"/>
      <c r="U154" s="160"/>
      <c r="V154" s="160"/>
      <c r="W154" s="160"/>
      <c r="X154" s="160"/>
      <c r="Y154" s="151"/>
      <c r="Z154" s="151"/>
      <c r="AA154" s="151"/>
      <c r="AB154" s="151"/>
      <c r="AC154" s="151"/>
      <c r="AD154" s="151"/>
      <c r="AE154" s="151"/>
      <c r="AF154" s="151"/>
      <c r="AG154" s="151" t="s">
        <v>156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87" t="s">
        <v>716</v>
      </c>
      <c r="D155" s="161"/>
      <c r="E155" s="162">
        <v>7</v>
      </c>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156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87" t="s">
        <v>160</v>
      </c>
      <c r="D156" s="161"/>
      <c r="E156" s="162"/>
      <c r="F156" s="160"/>
      <c r="G156" s="160"/>
      <c r="H156" s="160"/>
      <c r="I156" s="160"/>
      <c r="J156" s="160"/>
      <c r="K156" s="160"/>
      <c r="L156" s="160"/>
      <c r="M156" s="160"/>
      <c r="N156" s="160"/>
      <c r="O156" s="160"/>
      <c r="P156" s="160"/>
      <c r="Q156" s="160"/>
      <c r="R156" s="160"/>
      <c r="S156" s="160"/>
      <c r="T156" s="160"/>
      <c r="U156" s="160"/>
      <c r="V156" s="160"/>
      <c r="W156" s="160"/>
      <c r="X156" s="160"/>
      <c r="Y156" s="151"/>
      <c r="Z156" s="151"/>
      <c r="AA156" s="151"/>
      <c r="AB156" s="151"/>
      <c r="AC156" s="151"/>
      <c r="AD156" s="151"/>
      <c r="AE156" s="151"/>
      <c r="AF156" s="151"/>
      <c r="AG156" s="151" t="s">
        <v>156</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87" t="s">
        <v>717</v>
      </c>
      <c r="D157" s="161"/>
      <c r="E157" s="162">
        <v>2</v>
      </c>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156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70">
        <v>25</v>
      </c>
      <c r="B158" s="171" t="s">
        <v>718</v>
      </c>
      <c r="C158" s="186" t="s">
        <v>719</v>
      </c>
      <c r="D158" s="172" t="s">
        <v>420</v>
      </c>
      <c r="E158" s="173">
        <v>370</v>
      </c>
      <c r="F158" s="174"/>
      <c r="G158" s="175">
        <f>ROUND(E158*F158,2)</f>
        <v>0</v>
      </c>
      <c r="H158" s="174"/>
      <c r="I158" s="175">
        <f>ROUND(E158*H158,2)</f>
        <v>0</v>
      </c>
      <c r="J158" s="174"/>
      <c r="K158" s="175">
        <f>ROUND(E158*J158,2)</f>
        <v>0</v>
      </c>
      <c r="L158" s="175">
        <v>21</v>
      </c>
      <c r="M158" s="175">
        <f>G158*(1+L158/100)</f>
        <v>0</v>
      </c>
      <c r="N158" s="175">
        <v>0</v>
      </c>
      <c r="O158" s="175">
        <f>ROUND(E158*N158,2)</f>
        <v>0</v>
      </c>
      <c r="P158" s="175">
        <v>0</v>
      </c>
      <c r="Q158" s="175">
        <f>ROUND(E158*P158,2)</f>
        <v>0</v>
      </c>
      <c r="R158" s="175"/>
      <c r="S158" s="175" t="s">
        <v>151</v>
      </c>
      <c r="T158" s="175" t="s">
        <v>152</v>
      </c>
      <c r="U158" s="175">
        <v>3.4000000000000002E-2</v>
      </c>
      <c r="V158" s="175">
        <f>ROUND(E158*U158,2)</f>
        <v>12.58</v>
      </c>
      <c r="W158" s="176"/>
      <c r="X158" s="160" t="s">
        <v>153</v>
      </c>
      <c r="Y158" s="151"/>
      <c r="Z158" s="151"/>
      <c r="AA158" s="151"/>
      <c r="AB158" s="151"/>
      <c r="AC158" s="151"/>
      <c r="AD158" s="151"/>
      <c r="AE158" s="151"/>
      <c r="AF158" s="151"/>
      <c r="AG158" s="151" t="s">
        <v>154</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87" t="s">
        <v>720</v>
      </c>
      <c r="D159" s="161"/>
      <c r="E159" s="162">
        <v>370</v>
      </c>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70">
        <v>26</v>
      </c>
      <c r="B160" s="171" t="s">
        <v>721</v>
      </c>
      <c r="C160" s="186" t="s">
        <v>722</v>
      </c>
      <c r="D160" s="172" t="s">
        <v>420</v>
      </c>
      <c r="E160" s="173">
        <v>509</v>
      </c>
      <c r="F160" s="174"/>
      <c r="G160" s="175">
        <f>ROUND(E160*F160,2)</f>
        <v>0</v>
      </c>
      <c r="H160" s="174"/>
      <c r="I160" s="175">
        <f>ROUND(E160*H160,2)</f>
        <v>0</v>
      </c>
      <c r="J160" s="174"/>
      <c r="K160" s="175">
        <f>ROUND(E160*J160,2)</f>
        <v>0</v>
      </c>
      <c r="L160" s="175">
        <v>21</v>
      </c>
      <c r="M160" s="175">
        <f>G160*(1+L160/100)</f>
        <v>0</v>
      </c>
      <c r="N160" s="175">
        <v>0</v>
      </c>
      <c r="O160" s="175">
        <f>ROUND(E160*N160,2)</f>
        <v>0</v>
      </c>
      <c r="P160" s="175">
        <v>0</v>
      </c>
      <c r="Q160" s="175">
        <f>ROUND(E160*P160,2)</f>
        <v>0</v>
      </c>
      <c r="R160" s="175"/>
      <c r="S160" s="175" t="s">
        <v>151</v>
      </c>
      <c r="T160" s="175" t="s">
        <v>152</v>
      </c>
      <c r="U160" s="175">
        <v>0.126</v>
      </c>
      <c r="V160" s="175">
        <f>ROUND(E160*U160,2)</f>
        <v>64.13</v>
      </c>
      <c r="W160" s="176"/>
      <c r="X160" s="160" t="s">
        <v>153</v>
      </c>
      <c r="Y160" s="151"/>
      <c r="Z160" s="151"/>
      <c r="AA160" s="151"/>
      <c r="AB160" s="151"/>
      <c r="AC160" s="151"/>
      <c r="AD160" s="151"/>
      <c r="AE160" s="151"/>
      <c r="AF160" s="151"/>
      <c r="AG160" s="151" t="s">
        <v>154</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87" t="s">
        <v>723</v>
      </c>
      <c r="D161" s="161"/>
      <c r="E161" s="162">
        <v>509</v>
      </c>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156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70">
        <v>27</v>
      </c>
      <c r="B162" s="171" t="s">
        <v>724</v>
      </c>
      <c r="C162" s="186" t="s">
        <v>725</v>
      </c>
      <c r="D162" s="172" t="s">
        <v>420</v>
      </c>
      <c r="E162" s="173">
        <v>505</v>
      </c>
      <c r="F162" s="174"/>
      <c r="G162" s="175">
        <f>ROUND(E162*F162,2)</f>
        <v>0</v>
      </c>
      <c r="H162" s="174"/>
      <c r="I162" s="175">
        <f>ROUND(E162*H162,2)</f>
        <v>0</v>
      </c>
      <c r="J162" s="174"/>
      <c r="K162" s="175">
        <f>ROUND(E162*J162,2)</f>
        <v>0</v>
      </c>
      <c r="L162" s="175">
        <v>21</v>
      </c>
      <c r="M162" s="175">
        <f>G162*(1+L162/100)</f>
        <v>0</v>
      </c>
      <c r="N162" s="175">
        <v>0</v>
      </c>
      <c r="O162" s="175">
        <f>ROUND(E162*N162,2)</f>
        <v>0</v>
      </c>
      <c r="P162" s="175">
        <v>0</v>
      </c>
      <c r="Q162" s="175">
        <f>ROUND(E162*P162,2)</f>
        <v>0</v>
      </c>
      <c r="R162" s="175"/>
      <c r="S162" s="175" t="s">
        <v>151</v>
      </c>
      <c r="T162" s="175" t="s">
        <v>152</v>
      </c>
      <c r="U162" s="175">
        <v>0.17199999999999999</v>
      </c>
      <c r="V162" s="175">
        <f>ROUND(E162*U162,2)</f>
        <v>86.86</v>
      </c>
      <c r="W162" s="176"/>
      <c r="X162" s="160" t="s">
        <v>153</v>
      </c>
      <c r="Y162" s="151"/>
      <c r="Z162" s="151"/>
      <c r="AA162" s="151"/>
      <c r="AB162" s="151"/>
      <c r="AC162" s="151"/>
      <c r="AD162" s="151"/>
      <c r="AE162" s="151"/>
      <c r="AF162" s="151"/>
      <c r="AG162" s="151" t="s">
        <v>154</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87" t="s">
        <v>726</v>
      </c>
      <c r="D163" s="161"/>
      <c r="E163" s="162">
        <v>505</v>
      </c>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156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70">
        <v>28</v>
      </c>
      <c r="B164" s="171" t="s">
        <v>727</v>
      </c>
      <c r="C164" s="186" t="s">
        <v>728</v>
      </c>
      <c r="D164" s="172" t="s">
        <v>389</v>
      </c>
      <c r="E164" s="173">
        <v>40</v>
      </c>
      <c r="F164" s="174"/>
      <c r="G164" s="175">
        <f>ROUND(E164*F164,2)</f>
        <v>0</v>
      </c>
      <c r="H164" s="174"/>
      <c r="I164" s="175">
        <f>ROUND(E164*H164,2)</f>
        <v>0</v>
      </c>
      <c r="J164" s="174"/>
      <c r="K164" s="175">
        <f>ROUND(E164*J164,2)</f>
        <v>0</v>
      </c>
      <c r="L164" s="175">
        <v>21</v>
      </c>
      <c r="M164" s="175">
        <f>G164*(1+L164/100)</f>
        <v>0</v>
      </c>
      <c r="N164" s="175">
        <v>8.0000000000000007E-5</v>
      </c>
      <c r="O164" s="175">
        <f>ROUND(E164*N164,2)</f>
        <v>0</v>
      </c>
      <c r="P164" s="175">
        <v>0</v>
      </c>
      <c r="Q164" s="175">
        <f>ROUND(E164*P164,2)</f>
        <v>0</v>
      </c>
      <c r="R164" s="175"/>
      <c r="S164" s="175" t="s">
        <v>151</v>
      </c>
      <c r="T164" s="175" t="s">
        <v>152</v>
      </c>
      <c r="U164" s="175">
        <v>0.92</v>
      </c>
      <c r="V164" s="175">
        <f>ROUND(E164*U164,2)</f>
        <v>36.799999999999997</v>
      </c>
      <c r="W164" s="176"/>
      <c r="X164" s="160" t="s">
        <v>153</v>
      </c>
      <c r="Y164" s="151"/>
      <c r="Z164" s="151"/>
      <c r="AA164" s="151"/>
      <c r="AB164" s="151"/>
      <c r="AC164" s="151"/>
      <c r="AD164" s="151"/>
      <c r="AE164" s="151"/>
      <c r="AF164" s="151"/>
      <c r="AG164" s="151" t="s">
        <v>154</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87" t="s">
        <v>729</v>
      </c>
      <c r="D165" s="161"/>
      <c r="E165" s="162">
        <v>40</v>
      </c>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70">
        <v>29</v>
      </c>
      <c r="B166" s="171" t="s">
        <v>730</v>
      </c>
      <c r="C166" s="186" t="s">
        <v>731</v>
      </c>
      <c r="D166" s="172" t="s">
        <v>389</v>
      </c>
      <c r="E166" s="173">
        <v>40</v>
      </c>
      <c r="F166" s="174"/>
      <c r="G166" s="175">
        <f>ROUND(E166*F166,2)</f>
        <v>0</v>
      </c>
      <c r="H166" s="174"/>
      <c r="I166" s="175">
        <f>ROUND(E166*H166,2)</f>
        <v>0</v>
      </c>
      <c r="J166" s="174"/>
      <c r="K166" s="175">
        <f>ROUND(E166*J166,2)</f>
        <v>0</v>
      </c>
      <c r="L166" s="175">
        <v>21</v>
      </c>
      <c r="M166" s="175">
        <f>G166*(1+L166/100)</f>
        <v>0</v>
      </c>
      <c r="N166" s="175">
        <v>2.0000000000000002E-5</v>
      </c>
      <c r="O166" s="175">
        <f>ROUND(E166*N166,2)</f>
        <v>0</v>
      </c>
      <c r="P166" s="175">
        <v>0</v>
      </c>
      <c r="Q166" s="175">
        <f>ROUND(E166*P166,2)</f>
        <v>0</v>
      </c>
      <c r="R166" s="175"/>
      <c r="S166" s="175" t="s">
        <v>151</v>
      </c>
      <c r="T166" s="175" t="s">
        <v>152</v>
      </c>
      <c r="U166" s="175">
        <v>0.38400000000000001</v>
      </c>
      <c r="V166" s="175">
        <f>ROUND(E166*U166,2)</f>
        <v>15.36</v>
      </c>
      <c r="W166" s="176"/>
      <c r="X166" s="160" t="s">
        <v>153</v>
      </c>
      <c r="Y166" s="151"/>
      <c r="Z166" s="151"/>
      <c r="AA166" s="151"/>
      <c r="AB166" s="151"/>
      <c r="AC166" s="151"/>
      <c r="AD166" s="151"/>
      <c r="AE166" s="151"/>
      <c r="AF166" s="151"/>
      <c r="AG166" s="151" t="s">
        <v>154</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87" t="s">
        <v>729</v>
      </c>
      <c r="D167" s="161"/>
      <c r="E167" s="162">
        <v>40</v>
      </c>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70">
        <v>30</v>
      </c>
      <c r="B168" s="171" t="s">
        <v>732</v>
      </c>
      <c r="C168" s="186" t="s">
        <v>733</v>
      </c>
      <c r="D168" s="172" t="s">
        <v>389</v>
      </c>
      <c r="E168" s="173">
        <v>2</v>
      </c>
      <c r="F168" s="174"/>
      <c r="G168" s="175">
        <f>ROUND(E168*F168,2)</f>
        <v>0</v>
      </c>
      <c r="H168" s="174"/>
      <c r="I168" s="175">
        <f>ROUND(E168*H168,2)</f>
        <v>0</v>
      </c>
      <c r="J168" s="174"/>
      <c r="K168" s="175">
        <f>ROUND(E168*J168,2)</f>
        <v>0</v>
      </c>
      <c r="L168" s="175">
        <v>21</v>
      </c>
      <c r="M168" s="175">
        <f>G168*(1+L168/100)</f>
        <v>0</v>
      </c>
      <c r="N168" s="175">
        <v>1.1E-4</v>
      </c>
      <c r="O168" s="175">
        <f>ROUND(E168*N168,2)</f>
        <v>0</v>
      </c>
      <c r="P168" s="175">
        <v>0</v>
      </c>
      <c r="Q168" s="175">
        <f>ROUND(E168*P168,2)</f>
        <v>0</v>
      </c>
      <c r="R168" s="175"/>
      <c r="S168" s="175" t="s">
        <v>151</v>
      </c>
      <c r="T168" s="175" t="s">
        <v>152</v>
      </c>
      <c r="U168" s="175">
        <v>0.70799999999999996</v>
      </c>
      <c r="V168" s="175">
        <f>ROUND(E168*U168,2)</f>
        <v>1.42</v>
      </c>
      <c r="W168" s="176"/>
      <c r="X168" s="160" t="s">
        <v>153</v>
      </c>
      <c r="Y168" s="151"/>
      <c r="Z168" s="151"/>
      <c r="AA168" s="151"/>
      <c r="AB168" s="151"/>
      <c r="AC168" s="151"/>
      <c r="AD168" s="151"/>
      <c r="AE168" s="151"/>
      <c r="AF168" s="151"/>
      <c r="AG168" s="151" t="s">
        <v>154</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87" t="s">
        <v>89</v>
      </c>
      <c r="D169" s="161"/>
      <c r="E169" s="162">
        <v>2</v>
      </c>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156</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0">
        <v>31</v>
      </c>
      <c r="B170" s="171" t="s">
        <v>734</v>
      </c>
      <c r="C170" s="186" t="s">
        <v>735</v>
      </c>
      <c r="D170" s="172" t="s">
        <v>389</v>
      </c>
      <c r="E170" s="173">
        <v>24</v>
      </c>
      <c r="F170" s="174"/>
      <c r="G170" s="175">
        <f>ROUND(E170*F170,2)</f>
        <v>0</v>
      </c>
      <c r="H170" s="174"/>
      <c r="I170" s="175">
        <f>ROUND(E170*H170,2)</f>
        <v>0</v>
      </c>
      <c r="J170" s="174"/>
      <c r="K170" s="175">
        <f>ROUND(E170*J170,2)</f>
        <v>0</v>
      </c>
      <c r="L170" s="175">
        <v>21</v>
      </c>
      <c r="M170" s="175">
        <f>G170*(1+L170/100)</f>
        <v>0</v>
      </c>
      <c r="N170" s="175">
        <v>0</v>
      </c>
      <c r="O170" s="175">
        <f>ROUND(E170*N170,2)</f>
        <v>0</v>
      </c>
      <c r="P170" s="175">
        <v>0</v>
      </c>
      <c r="Q170" s="175">
        <f>ROUND(E170*P170,2)</f>
        <v>0</v>
      </c>
      <c r="R170" s="175"/>
      <c r="S170" s="175" t="s">
        <v>151</v>
      </c>
      <c r="T170" s="175" t="s">
        <v>152</v>
      </c>
      <c r="U170" s="175">
        <v>3.4740000000000002</v>
      </c>
      <c r="V170" s="175">
        <f>ROUND(E170*U170,2)</f>
        <v>83.38</v>
      </c>
      <c r="W170" s="176"/>
      <c r="X170" s="160" t="s">
        <v>153</v>
      </c>
      <c r="Y170" s="151"/>
      <c r="Z170" s="151"/>
      <c r="AA170" s="151"/>
      <c r="AB170" s="151"/>
      <c r="AC170" s="151"/>
      <c r="AD170" s="151"/>
      <c r="AE170" s="151"/>
      <c r="AF170" s="151"/>
      <c r="AG170" s="151" t="s">
        <v>154</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87" t="s">
        <v>392</v>
      </c>
      <c r="D171" s="161"/>
      <c r="E171" s="162">
        <v>24</v>
      </c>
      <c r="F171" s="160"/>
      <c r="G171" s="160"/>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70">
        <v>32</v>
      </c>
      <c r="B172" s="171" t="s">
        <v>736</v>
      </c>
      <c r="C172" s="186" t="s">
        <v>737</v>
      </c>
      <c r="D172" s="172" t="s">
        <v>389</v>
      </c>
      <c r="E172" s="173">
        <v>46</v>
      </c>
      <c r="F172" s="174"/>
      <c r="G172" s="175">
        <f>ROUND(E172*F172,2)</f>
        <v>0</v>
      </c>
      <c r="H172" s="174"/>
      <c r="I172" s="175">
        <f>ROUND(E172*H172,2)</f>
        <v>0</v>
      </c>
      <c r="J172" s="174"/>
      <c r="K172" s="175">
        <f>ROUND(E172*J172,2)</f>
        <v>0</v>
      </c>
      <c r="L172" s="175">
        <v>21</v>
      </c>
      <c r="M172" s="175">
        <f>G172*(1+L172/100)</f>
        <v>0</v>
      </c>
      <c r="N172" s="175">
        <v>4.0999999999999999E-4</v>
      </c>
      <c r="O172" s="175">
        <f>ROUND(E172*N172,2)</f>
        <v>0.02</v>
      </c>
      <c r="P172" s="175">
        <v>0</v>
      </c>
      <c r="Q172" s="175">
        <f>ROUND(E172*P172,2)</f>
        <v>0</v>
      </c>
      <c r="R172" s="175"/>
      <c r="S172" s="175" t="s">
        <v>151</v>
      </c>
      <c r="T172" s="175" t="s">
        <v>152</v>
      </c>
      <c r="U172" s="175">
        <v>1.8660000000000001</v>
      </c>
      <c r="V172" s="175">
        <f>ROUND(E172*U172,2)</f>
        <v>85.84</v>
      </c>
      <c r="W172" s="176"/>
      <c r="X172" s="160" t="s">
        <v>153</v>
      </c>
      <c r="Y172" s="151"/>
      <c r="Z172" s="151"/>
      <c r="AA172" s="151"/>
      <c r="AB172" s="151"/>
      <c r="AC172" s="151"/>
      <c r="AD172" s="151"/>
      <c r="AE172" s="151"/>
      <c r="AF172" s="151"/>
      <c r="AG172" s="151" t="s">
        <v>154</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87" t="s">
        <v>729</v>
      </c>
      <c r="D173" s="161"/>
      <c r="E173" s="162">
        <v>40</v>
      </c>
      <c r="F173" s="160"/>
      <c r="G173" s="160"/>
      <c r="H173" s="160"/>
      <c r="I173" s="160"/>
      <c r="J173" s="160"/>
      <c r="K173" s="160"/>
      <c r="L173" s="160"/>
      <c r="M173" s="160"/>
      <c r="N173" s="160"/>
      <c r="O173" s="160"/>
      <c r="P173" s="160"/>
      <c r="Q173" s="160"/>
      <c r="R173" s="160"/>
      <c r="S173" s="160"/>
      <c r="T173" s="160"/>
      <c r="U173" s="160"/>
      <c r="V173" s="160"/>
      <c r="W173" s="160"/>
      <c r="X173" s="160"/>
      <c r="Y173" s="151"/>
      <c r="Z173" s="151"/>
      <c r="AA173" s="151"/>
      <c r="AB173" s="151"/>
      <c r="AC173" s="151"/>
      <c r="AD173" s="151"/>
      <c r="AE173" s="151"/>
      <c r="AF173" s="151"/>
      <c r="AG173" s="151" t="s">
        <v>156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87" t="s">
        <v>160</v>
      </c>
      <c r="D174" s="161"/>
      <c r="E174" s="162"/>
      <c r="F174" s="160"/>
      <c r="G174" s="160"/>
      <c r="H174" s="160"/>
      <c r="I174" s="160"/>
      <c r="J174" s="160"/>
      <c r="K174" s="160"/>
      <c r="L174" s="160"/>
      <c r="M174" s="160"/>
      <c r="N174" s="160"/>
      <c r="O174" s="160"/>
      <c r="P174" s="160"/>
      <c r="Q174" s="160"/>
      <c r="R174" s="160"/>
      <c r="S174" s="160"/>
      <c r="T174" s="160"/>
      <c r="U174" s="160"/>
      <c r="V174" s="160"/>
      <c r="W174" s="160"/>
      <c r="X174" s="160"/>
      <c r="Y174" s="151"/>
      <c r="Z174" s="151"/>
      <c r="AA174" s="151"/>
      <c r="AB174" s="151"/>
      <c r="AC174" s="151"/>
      <c r="AD174" s="151"/>
      <c r="AE174" s="151"/>
      <c r="AF174" s="151"/>
      <c r="AG174" s="151" t="s">
        <v>156</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87" t="s">
        <v>93</v>
      </c>
      <c r="D175" s="161"/>
      <c r="E175" s="162">
        <v>4</v>
      </c>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156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87" t="s">
        <v>89</v>
      </c>
      <c r="D176" s="161"/>
      <c r="E176" s="162">
        <v>2</v>
      </c>
      <c r="F176" s="160"/>
      <c r="G176" s="1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156</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0">
        <v>33</v>
      </c>
      <c r="B177" s="171" t="s">
        <v>738</v>
      </c>
      <c r="C177" s="186" t="s">
        <v>739</v>
      </c>
      <c r="D177" s="172" t="s">
        <v>389</v>
      </c>
      <c r="E177" s="173">
        <v>16</v>
      </c>
      <c r="F177" s="174"/>
      <c r="G177" s="175">
        <f>ROUND(E177*F177,2)</f>
        <v>0</v>
      </c>
      <c r="H177" s="174"/>
      <c r="I177" s="175">
        <f>ROUND(E177*H177,2)</f>
        <v>0</v>
      </c>
      <c r="J177" s="174"/>
      <c r="K177" s="175">
        <f>ROUND(E177*J177,2)</f>
        <v>0</v>
      </c>
      <c r="L177" s="175">
        <v>21</v>
      </c>
      <c r="M177" s="175">
        <f>G177*(1+L177/100)</f>
        <v>0</v>
      </c>
      <c r="N177" s="175">
        <v>0</v>
      </c>
      <c r="O177" s="175">
        <f>ROUND(E177*N177,2)</f>
        <v>0</v>
      </c>
      <c r="P177" s="175">
        <v>0</v>
      </c>
      <c r="Q177" s="175">
        <f>ROUND(E177*P177,2)</f>
        <v>0</v>
      </c>
      <c r="R177" s="175"/>
      <c r="S177" s="175" t="s">
        <v>151</v>
      </c>
      <c r="T177" s="175" t="s">
        <v>152</v>
      </c>
      <c r="U177" s="175">
        <v>3.51</v>
      </c>
      <c r="V177" s="175">
        <f>ROUND(E177*U177,2)</f>
        <v>56.16</v>
      </c>
      <c r="W177" s="176"/>
      <c r="X177" s="160" t="s">
        <v>153</v>
      </c>
      <c r="Y177" s="151"/>
      <c r="Z177" s="151"/>
      <c r="AA177" s="151"/>
      <c r="AB177" s="151"/>
      <c r="AC177" s="151"/>
      <c r="AD177" s="151"/>
      <c r="AE177" s="151"/>
      <c r="AF177" s="151"/>
      <c r="AG177" s="151" t="s">
        <v>154</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87" t="s">
        <v>740</v>
      </c>
      <c r="D178" s="161"/>
      <c r="E178" s="162">
        <v>16</v>
      </c>
      <c r="F178" s="160"/>
      <c r="G178" s="160"/>
      <c r="H178" s="160"/>
      <c r="I178" s="160"/>
      <c r="J178" s="160"/>
      <c r="K178" s="160"/>
      <c r="L178" s="160"/>
      <c r="M178" s="160"/>
      <c r="N178" s="160"/>
      <c r="O178" s="160"/>
      <c r="P178" s="160"/>
      <c r="Q178" s="160"/>
      <c r="R178" s="160"/>
      <c r="S178" s="160"/>
      <c r="T178" s="160"/>
      <c r="U178" s="160"/>
      <c r="V178" s="160"/>
      <c r="W178" s="160"/>
      <c r="X178" s="160"/>
      <c r="Y178" s="151"/>
      <c r="Z178" s="151"/>
      <c r="AA178" s="151"/>
      <c r="AB178" s="151"/>
      <c r="AC178" s="151"/>
      <c r="AD178" s="151"/>
      <c r="AE178" s="151"/>
      <c r="AF178" s="151"/>
      <c r="AG178" s="151" t="s">
        <v>156</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0">
        <v>34</v>
      </c>
      <c r="B179" s="171" t="s">
        <v>741</v>
      </c>
      <c r="C179" s="186" t="s">
        <v>742</v>
      </c>
      <c r="D179" s="172" t="s">
        <v>420</v>
      </c>
      <c r="E179" s="173">
        <v>370</v>
      </c>
      <c r="F179" s="174"/>
      <c r="G179" s="175">
        <f>ROUND(E179*F179,2)</f>
        <v>0</v>
      </c>
      <c r="H179" s="174"/>
      <c r="I179" s="175">
        <f>ROUND(E179*H179,2)</f>
        <v>0</v>
      </c>
      <c r="J179" s="174"/>
      <c r="K179" s="175">
        <f>ROUND(E179*J179,2)</f>
        <v>0</v>
      </c>
      <c r="L179" s="175">
        <v>21</v>
      </c>
      <c r="M179" s="175">
        <f>G179*(1+L179/100)</f>
        <v>0</v>
      </c>
      <c r="N179" s="175">
        <v>0</v>
      </c>
      <c r="O179" s="175">
        <f>ROUND(E179*N179,2)</f>
        <v>0</v>
      </c>
      <c r="P179" s="175">
        <v>0</v>
      </c>
      <c r="Q179" s="175">
        <f>ROUND(E179*P179,2)</f>
        <v>0</v>
      </c>
      <c r="R179" s="175"/>
      <c r="S179" s="175" t="s">
        <v>151</v>
      </c>
      <c r="T179" s="175" t="s">
        <v>152</v>
      </c>
      <c r="U179" s="175">
        <v>4.3999999999999997E-2</v>
      </c>
      <c r="V179" s="175">
        <f>ROUND(E179*U179,2)</f>
        <v>16.28</v>
      </c>
      <c r="W179" s="176"/>
      <c r="X179" s="160" t="s">
        <v>153</v>
      </c>
      <c r="Y179" s="151"/>
      <c r="Z179" s="151"/>
      <c r="AA179" s="151"/>
      <c r="AB179" s="151"/>
      <c r="AC179" s="151"/>
      <c r="AD179" s="151"/>
      <c r="AE179" s="151"/>
      <c r="AF179" s="151"/>
      <c r="AG179" s="151" t="s">
        <v>154</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87" t="s">
        <v>720</v>
      </c>
      <c r="D180" s="161"/>
      <c r="E180" s="162">
        <v>370</v>
      </c>
      <c r="F180" s="160"/>
      <c r="G180" s="160"/>
      <c r="H180" s="160"/>
      <c r="I180" s="160"/>
      <c r="J180" s="160"/>
      <c r="K180" s="160"/>
      <c r="L180" s="160"/>
      <c r="M180" s="160"/>
      <c r="N180" s="160"/>
      <c r="O180" s="160"/>
      <c r="P180" s="160"/>
      <c r="Q180" s="160"/>
      <c r="R180" s="160"/>
      <c r="S180" s="160"/>
      <c r="T180" s="160"/>
      <c r="U180" s="160"/>
      <c r="V180" s="160"/>
      <c r="W180" s="160"/>
      <c r="X180" s="160"/>
      <c r="Y180" s="151"/>
      <c r="Z180" s="151"/>
      <c r="AA180" s="151"/>
      <c r="AB180" s="151"/>
      <c r="AC180" s="151"/>
      <c r="AD180" s="151"/>
      <c r="AE180" s="151"/>
      <c r="AF180" s="151"/>
      <c r="AG180" s="151" t="s">
        <v>156</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70">
        <v>35</v>
      </c>
      <c r="B181" s="171" t="s">
        <v>741</v>
      </c>
      <c r="C181" s="186" t="s">
        <v>742</v>
      </c>
      <c r="D181" s="172" t="s">
        <v>420</v>
      </c>
      <c r="E181" s="173">
        <v>509</v>
      </c>
      <c r="F181" s="174"/>
      <c r="G181" s="175">
        <f>ROUND(E181*F181,2)</f>
        <v>0</v>
      </c>
      <c r="H181" s="174"/>
      <c r="I181" s="175">
        <f>ROUND(E181*H181,2)</f>
        <v>0</v>
      </c>
      <c r="J181" s="174"/>
      <c r="K181" s="175">
        <f>ROUND(E181*J181,2)</f>
        <v>0</v>
      </c>
      <c r="L181" s="175">
        <v>21</v>
      </c>
      <c r="M181" s="175">
        <f>G181*(1+L181/100)</f>
        <v>0</v>
      </c>
      <c r="N181" s="175">
        <v>0</v>
      </c>
      <c r="O181" s="175">
        <f>ROUND(E181*N181,2)</f>
        <v>0</v>
      </c>
      <c r="P181" s="175">
        <v>0</v>
      </c>
      <c r="Q181" s="175">
        <f>ROUND(E181*P181,2)</f>
        <v>0</v>
      </c>
      <c r="R181" s="175"/>
      <c r="S181" s="175" t="s">
        <v>151</v>
      </c>
      <c r="T181" s="175" t="s">
        <v>152</v>
      </c>
      <c r="U181" s="175">
        <v>4.3999999999999997E-2</v>
      </c>
      <c r="V181" s="175">
        <f>ROUND(E181*U181,2)</f>
        <v>22.4</v>
      </c>
      <c r="W181" s="176"/>
      <c r="X181" s="160" t="s">
        <v>153</v>
      </c>
      <c r="Y181" s="151"/>
      <c r="Z181" s="151"/>
      <c r="AA181" s="151"/>
      <c r="AB181" s="151"/>
      <c r="AC181" s="151"/>
      <c r="AD181" s="151"/>
      <c r="AE181" s="151"/>
      <c r="AF181" s="151"/>
      <c r="AG181" s="151" t="s">
        <v>154</v>
      </c>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87" t="s">
        <v>743</v>
      </c>
      <c r="D182" s="161"/>
      <c r="E182" s="162">
        <v>509</v>
      </c>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0">
        <v>36</v>
      </c>
      <c r="B183" s="171" t="s">
        <v>744</v>
      </c>
      <c r="C183" s="186" t="s">
        <v>745</v>
      </c>
      <c r="D183" s="172" t="s">
        <v>420</v>
      </c>
      <c r="E183" s="173">
        <v>505</v>
      </c>
      <c r="F183" s="174"/>
      <c r="G183" s="175">
        <f>ROUND(E183*F183,2)</f>
        <v>0</v>
      </c>
      <c r="H183" s="174"/>
      <c r="I183" s="175">
        <f>ROUND(E183*H183,2)</f>
        <v>0</v>
      </c>
      <c r="J183" s="174"/>
      <c r="K183" s="175">
        <f>ROUND(E183*J183,2)</f>
        <v>0</v>
      </c>
      <c r="L183" s="175">
        <v>21</v>
      </c>
      <c r="M183" s="175">
        <f>G183*(1+L183/100)</f>
        <v>0</v>
      </c>
      <c r="N183" s="175">
        <v>0</v>
      </c>
      <c r="O183" s="175">
        <f>ROUND(E183*N183,2)</f>
        <v>0</v>
      </c>
      <c r="P183" s="175">
        <v>0</v>
      </c>
      <c r="Q183" s="175">
        <f>ROUND(E183*P183,2)</f>
        <v>0</v>
      </c>
      <c r="R183" s="175"/>
      <c r="S183" s="175" t="s">
        <v>151</v>
      </c>
      <c r="T183" s="175" t="s">
        <v>152</v>
      </c>
      <c r="U183" s="175">
        <v>4.3999999999999997E-2</v>
      </c>
      <c r="V183" s="175">
        <f>ROUND(E183*U183,2)</f>
        <v>22.22</v>
      </c>
      <c r="W183" s="176"/>
      <c r="X183" s="160" t="s">
        <v>153</v>
      </c>
      <c r="Y183" s="151"/>
      <c r="Z183" s="151"/>
      <c r="AA183" s="151"/>
      <c r="AB183" s="151"/>
      <c r="AC183" s="151"/>
      <c r="AD183" s="151"/>
      <c r="AE183" s="151"/>
      <c r="AF183" s="151"/>
      <c r="AG183" s="151" t="s">
        <v>154</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87" t="s">
        <v>726</v>
      </c>
      <c r="D184" s="161"/>
      <c r="E184" s="162">
        <v>505</v>
      </c>
      <c r="F184" s="160"/>
      <c r="G184" s="160"/>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156</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70">
        <v>37</v>
      </c>
      <c r="B185" s="171" t="s">
        <v>746</v>
      </c>
      <c r="C185" s="186" t="s">
        <v>747</v>
      </c>
      <c r="D185" s="172" t="s">
        <v>420</v>
      </c>
      <c r="E185" s="173">
        <v>370</v>
      </c>
      <c r="F185" s="174"/>
      <c r="G185" s="175">
        <f>ROUND(E185*F185,2)</f>
        <v>0</v>
      </c>
      <c r="H185" s="174"/>
      <c r="I185" s="175">
        <f>ROUND(E185*H185,2)</f>
        <v>0</v>
      </c>
      <c r="J185" s="174"/>
      <c r="K185" s="175">
        <f>ROUND(E185*J185,2)</f>
        <v>0</v>
      </c>
      <c r="L185" s="175">
        <v>21</v>
      </c>
      <c r="M185" s="175">
        <f>G185*(1+L185/100)</f>
        <v>0</v>
      </c>
      <c r="N185" s="175">
        <v>0</v>
      </c>
      <c r="O185" s="175">
        <f>ROUND(E185*N185,2)</f>
        <v>0</v>
      </c>
      <c r="P185" s="175">
        <v>0</v>
      </c>
      <c r="Q185" s="175">
        <f>ROUND(E185*P185,2)</f>
        <v>0</v>
      </c>
      <c r="R185" s="175"/>
      <c r="S185" s="175" t="s">
        <v>151</v>
      </c>
      <c r="T185" s="175" t="s">
        <v>152</v>
      </c>
      <c r="U185" s="175">
        <v>0.15</v>
      </c>
      <c r="V185" s="175">
        <f>ROUND(E185*U185,2)</f>
        <v>55.5</v>
      </c>
      <c r="W185" s="176"/>
      <c r="X185" s="160" t="s">
        <v>153</v>
      </c>
      <c r="Y185" s="151"/>
      <c r="Z185" s="151"/>
      <c r="AA185" s="151"/>
      <c r="AB185" s="151"/>
      <c r="AC185" s="151"/>
      <c r="AD185" s="151"/>
      <c r="AE185" s="151"/>
      <c r="AF185" s="151"/>
      <c r="AG185" s="151" t="s">
        <v>154</v>
      </c>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87" t="s">
        <v>720</v>
      </c>
      <c r="D186" s="161"/>
      <c r="E186" s="162">
        <v>370</v>
      </c>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156</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70">
        <v>38</v>
      </c>
      <c r="B187" s="171" t="s">
        <v>748</v>
      </c>
      <c r="C187" s="186" t="s">
        <v>749</v>
      </c>
      <c r="D187" s="172" t="s">
        <v>420</v>
      </c>
      <c r="E187" s="173">
        <v>1014</v>
      </c>
      <c r="F187" s="174"/>
      <c r="G187" s="175">
        <f>ROUND(E187*F187,2)</f>
        <v>0</v>
      </c>
      <c r="H187" s="174"/>
      <c r="I187" s="175">
        <f>ROUND(E187*H187,2)</f>
        <v>0</v>
      </c>
      <c r="J187" s="174"/>
      <c r="K187" s="175">
        <f>ROUND(E187*J187,2)</f>
        <v>0</v>
      </c>
      <c r="L187" s="175">
        <v>21</v>
      </c>
      <c r="M187" s="175">
        <f>G187*(1+L187/100)</f>
        <v>0</v>
      </c>
      <c r="N187" s="175">
        <v>0</v>
      </c>
      <c r="O187" s="175">
        <f>ROUND(E187*N187,2)</f>
        <v>0</v>
      </c>
      <c r="P187" s="175">
        <v>0</v>
      </c>
      <c r="Q187" s="175">
        <f>ROUND(E187*P187,2)</f>
        <v>0</v>
      </c>
      <c r="R187" s="175"/>
      <c r="S187" s="175" t="s">
        <v>151</v>
      </c>
      <c r="T187" s="175" t="s">
        <v>152</v>
      </c>
      <c r="U187" s="175">
        <v>0.21</v>
      </c>
      <c r="V187" s="175">
        <f>ROUND(E187*U187,2)</f>
        <v>212.94</v>
      </c>
      <c r="W187" s="176"/>
      <c r="X187" s="160" t="s">
        <v>153</v>
      </c>
      <c r="Y187" s="151"/>
      <c r="Z187" s="151"/>
      <c r="AA187" s="151"/>
      <c r="AB187" s="151"/>
      <c r="AC187" s="151"/>
      <c r="AD187" s="151"/>
      <c r="AE187" s="151"/>
      <c r="AF187" s="151"/>
      <c r="AG187" s="151" t="s">
        <v>154</v>
      </c>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87" t="s">
        <v>750</v>
      </c>
      <c r="D188" s="161"/>
      <c r="E188" s="162">
        <v>1014</v>
      </c>
      <c r="F188" s="160"/>
      <c r="G188" s="160"/>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156</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70">
        <v>39</v>
      </c>
      <c r="B189" s="171" t="s">
        <v>751</v>
      </c>
      <c r="C189" s="186" t="s">
        <v>752</v>
      </c>
      <c r="D189" s="172" t="s">
        <v>389</v>
      </c>
      <c r="E189" s="173">
        <v>40</v>
      </c>
      <c r="F189" s="174"/>
      <c r="G189" s="175">
        <f>ROUND(E189*F189,2)</f>
        <v>0</v>
      </c>
      <c r="H189" s="174"/>
      <c r="I189" s="175">
        <f>ROUND(E189*H189,2)</f>
        <v>0</v>
      </c>
      <c r="J189" s="174"/>
      <c r="K189" s="175">
        <f>ROUND(E189*J189,2)</f>
        <v>0</v>
      </c>
      <c r="L189" s="175">
        <v>21</v>
      </c>
      <c r="M189" s="175">
        <f>G189*(1+L189/100)</f>
        <v>0</v>
      </c>
      <c r="N189" s="175">
        <v>0</v>
      </c>
      <c r="O189" s="175">
        <f>ROUND(E189*N189,2)</f>
        <v>0</v>
      </c>
      <c r="P189" s="175">
        <v>0</v>
      </c>
      <c r="Q189" s="175">
        <f>ROUND(E189*P189,2)</f>
        <v>0</v>
      </c>
      <c r="R189" s="175"/>
      <c r="S189" s="175" t="s">
        <v>151</v>
      </c>
      <c r="T189" s="175" t="s">
        <v>152</v>
      </c>
      <c r="U189" s="175">
        <v>1.25</v>
      </c>
      <c r="V189" s="175">
        <f>ROUND(E189*U189,2)</f>
        <v>50</v>
      </c>
      <c r="W189" s="176"/>
      <c r="X189" s="160" t="s">
        <v>153</v>
      </c>
      <c r="Y189" s="151"/>
      <c r="Z189" s="151"/>
      <c r="AA189" s="151"/>
      <c r="AB189" s="151"/>
      <c r="AC189" s="151"/>
      <c r="AD189" s="151"/>
      <c r="AE189" s="151"/>
      <c r="AF189" s="151"/>
      <c r="AG189" s="151" t="s">
        <v>154</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87" t="s">
        <v>729</v>
      </c>
      <c r="D190" s="161"/>
      <c r="E190" s="162">
        <v>40</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156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70">
        <v>40</v>
      </c>
      <c r="B191" s="171" t="s">
        <v>753</v>
      </c>
      <c r="C191" s="186" t="s">
        <v>754</v>
      </c>
      <c r="D191" s="172" t="s">
        <v>389</v>
      </c>
      <c r="E191" s="173">
        <v>46</v>
      </c>
      <c r="F191" s="174"/>
      <c r="G191" s="175">
        <f>ROUND(E191*F191,2)</f>
        <v>0</v>
      </c>
      <c r="H191" s="174"/>
      <c r="I191" s="175">
        <f>ROUND(E191*H191,2)</f>
        <v>0</v>
      </c>
      <c r="J191" s="174"/>
      <c r="K191" s="175">
        <f>ROUND(E191*J191,2)</f>
        <v>0</v>
      </c>
      <c r="L191" s="175">
        <v>21</v>
      </c>
      <c r="M191" s="175">
        <f>G191*(1+L191/100)</f>
        <v>0</v>
      </c>
      <c r="N191" s="175">
        <v>0.12303</v>
      </c>
      <c r="O191" s="175">
        <f>ROUND(E191*N191,2)</f>
        <v>5.66</v>
      </c>
      <c r="P191" s="175">
        <v>0</v>
      </c>
      <c r="Q191" s="175">
        <f>ROUND(E191*P191,2)</f>
        <v>0</v>
      </c>
      <c r="R191" s="175"/>
      <c r="S191" s="175" t="s">
        <v>151</v>
      </c>
      <c r="T191" s="175" t="s">
        <v>152</v>
      </c>
      <c r="U191" s="175">
        <v>0.86299999999999999</v>
      </c>
      <c r="V191" s="175">
        <f>ROUND(E191*U191,2)</f>
        <v>39.700000000000003</v>
      </c>
      <c r="W191" s="176"/>
      <c r="X191" s="160" t="s">
        <v>153</v>
      </c>
      <c r="Y191" s="151"/>
      <c r="Z191" s="151"/>
      <c r="AA191" s="151"/>
      <c r="AB191" s="151"/>
      <c r="AC191" s="151"/>
      <c r="AD191" s="151"/>
      <c r="AE191" s="151"/>
      <c r="AF191" s="151"/>
      <c r="AG191" s="151" t="s">
        <v>154</v>
      </c>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87" t="s">
        <v>729</v>
      </c>
      <c r="D192" s="161"/>
      <c r="E192" s="162">
        <v>40</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87" t="s">
        <v>93</v>
      </c>
      <c r="D193" s="161"/>
      <c r="E193" s="162">
        <v>4</v>
      </c>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156</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87" t="s">
        <v>89</v>
      </c>
      <c r="D194" s="161"/>
      <c r="E194" s="162">
        <v>2</v>
      </c>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156</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70">
        <v>41</v>
      </c>
      <c r="B195" s="171" t="s">
        <v>755</v>
      </c>
      <c r="C195" s="186" t="s">
        <v>756</v>
      </c>
      <c r="D195" s="172" t="s">
        <v>389</v>
      </c>
      <c r="E195" s="173">
        <v>2</v>
      </c>
      <c r="F195" s="174"/>
      <c r="G195" s="175">
        <f>ROUND(E195*F195,2)</f>
        <v>0</v>
      </c>
      <c r="H195" s="174"/>
      <c r="I195" s="175">
        <f>ROUND(E195*H195,2)</f>
        <v>0</v>
      </c>
      <c r="J195" s="174"/>
      <c r="K195" s="175">
        <f>ROUND(E195*J195,2)</f>
        <v>0</v>
      </c>
      <c r="L195" s="175">
        <v>21</v>
      </c>
      <c r="M195" s="175">
        <f>G195*(1+L195/100)</f>
        <v>0</v>
      </c>
      <c r="N195" s="175">
        <v>0.32906000000000002</v>
      </c>
      <c r="O195" s="175">
        <f>ROUND(E195*N195,2)</f>
        <v>0.66</v>
      </c>
      <c r="P195" s="175">
        <v>0</v>
      </c>
      <c r="Q195" s="175">
        <f>ROUND(E195*P195,2)</f>
        <v>0</v>
      </c>
      <c r="R195" s="175"/>
      <c r="S195" s="175" t="s">
        <v>151</v>
      </c>
      <c r="T195" s="175" t="s">
        <v>152</v>
      </c>
      <c r="U195" s="175">
        <v>1.1819999999999999</v>
      </c>
      <c r="V195" s="175">
        <f>ROUND(E195*U195,2)</f>
        <v>2.36</v>
      </c>
      <c r="W195" s="176"/>
      <c r="X195" s="160" t="s">
        <v>153</v>
      </c>
      <c r="Y195" s="151"/>
      <c r="Z195" s="151"/>
      <c r="AA195" s="151"/>
      <c r="AB195" s="151"/>
      <c r="AC195" s="151"/>
      <c r="AD195" s="151"/>
      <c r="AE195" s="151"/>
      <c r="AF195" s="151"/>
      <c r="AG195" s="151" t="s">
        <v>154</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87" t="s">
        <v>89</v>
      </c>
      <c r="D196" s="161"/>
      <c r="E196" s="162">
        <v>2</v>
      </c>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156</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0">
        <v>42</v>
      </c>
      <c r="B197" s="171" t="s">
        <v>757</v>
      </c>
      <c r="C197" s="186" t="s">
        <v>758</v>
      </c>
      <c r="D197" s="172" t="s">
        <v>420</v>
      </c>
      <c r="E197" s="173">
        <v>1384</v>
      </c>
      <c r="F197" s="174"/>
      <c r="G197" s="175">
        <f>ROUND(E197*F197,2)</f>
        <v>0</v>
      </c>
      <c r="H197" s="174"/>
      <c r="I197" s="175">
        <f>ROUND(E197*H197,2)</f>
        <v>0</v>
      </c>
      <c r="J197" s="174"/>
      <c r="K197" s="175">
        <f>ROUND(E197*J197,2)</f>
        <v>0</v>
      </c>
      <c r="L197" s="175">
        <v>21</v>
      </c>
      <c r="M197" s="175">
        <f>G197*(1+L197/100)</f>
        <v>0</v>
      </c>
      <c r="N197" s="175">
        <v>0</v>
      </c>
      <c r="O197" s="175">
        <f>ROUND(E197*N197,2)</f>
        <v>0</v>
      </c>
      <c r="P197" s="175">
        <v>0</v>
      </c>
      <c r="Q197" s="175">
        <f>ROUND(E197*P197,2)</f>
        <v>0</v>
      </c>
      <c r="R197" s="175"/>
      <c r="S197" s="175" t="s">
        <v>151</v>
      </c>
      <c r="T197" s="175" t="s">
        <v>152</v>
      </c>
      <c r="U197" s="175">
        <v>2.5999999999999999E-2</v>
      </c>
      <c r="V197" s="175">
        <f>ROUND(E197*U197,2)</f>
        <v>35.979999999999997</v>
      </c>
      <c r="W197" s="176"/>
      <c r="X197" s="160" t="s">
        <v>153</v>
      </c>
      <c r="Y197" s="151"/>
      <c r="Z197" s="151"/>
      <c r="AA197" s="151"/>
      <c r="AB197" s="151"/>
      <c r="AC197" s="151"/>
      <c r="AD197" s="151"/>
      <c r="AE197" s="151"/>
      <c r="AF197" s="151"/>
      <c r="AG197" s="151" t="s">
        <v>154</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87" t="s">
        <v>750</v>
      </c>
      <c r="D198" s="161"/>
      <c r="E198" s="162">
        <v>1014</v>
      </c>
      <c r="F198" s="160"/>
      <c r="G198" s="1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156</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87" t="s">
        <v>720</v>
      </c>
      <c r="D199" s="161"/>
      <c r="E199" s="162">
        <v>370</v>
      </c>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156</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70">
        <v>43</v>
      </c>
      <c r="B200" s="171" t="s">
        <v>759</v>
      </c>
      <c r="C200" s="186" t="s">
        <v>760</v>
      </c>
      <c r="D200" s="172" t="s">
        <v>420</v>
      </c>
      <c r="E200" s="173">
        <v>1384</v>
      </c>
      <c r="F200" s="174"/>
      <c r="G200" s="175">
        <f>ROUND(E200*F200,2)</f>
        <v>0</v>
      </c>
      <c r="H200" s="174"/>
      <c r="I200" s="175">
        <f>ROUND(E200*H200,2)</f>
        <v>0</v>
      </c>
      <c r="J200" s="174"/>
      <c r="K200" s="175">
        <f>ROUND(E200*J200,2)</f>
        <v>0</v>
      </c>
      <c r="L200" s="175">
        <v>21</v>
      </c>
      <c r="M200" s="175">
        <f>G200*(1+L200/100)</f>
        <v>0</v>
      </c>
      <c r="N200" s="175">
        <v>1.2999999999999999E-4</v>
      </c>
      <c r="O200" s="175">
        <f>ROUND(E200*N200,2)</f>
        <v>0.18</v>
      </c>
      <c r="P200" s="175">
        <v>0</v>
      </c>
      <c r="Q200" s="175">
        <f>ROUND(E200*P200,2)</f>
        <v>0</v>
      </c>
      <c r="R200" s="175"/>
      <c r="S200" s="175" t="s">
        <v>151</v>
      </c>
      <c r="T200" s="175" t="s">
        <v>152</v>
      </c>
      <c r="U200" s="175">
        <v>3.4000000000000002E-2</v>
      </c>
      <c r="V200" s="175">
        <f>ROUND(E200*U200,2)</f>
        <v>47.06</v>
      </c>
      <c r="W200" s="176"/>
      <c r="X200" s="160" t="s">
        <v>153</v>
      </c>
      <c r="Y200" s="151"/>
      <c r="Z200" s="151"/>
      <c r="AA200" s="151"/>
      <c r="AB200" s="151"/>
      <c r="AC200" s="151"/>
      <c r="AD200" s="151"/>
      <c r="AE200" s="151"/>
      <c r="AF200" s="151"/>
      <c r="AG200" s="151" t="s">
        <v>154</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87" t="s">
        <v>750</v>
      </c>
      <c r="D201" s="161"/>
      <c r="E201" s="162">
        <v>1014</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156</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87" t="s">
        <v>720</v>
      </c>
      <c r="D202" s="161"/>
      <c r="E202" s="162">
        <v>370</v>
      </c>
      <c r="F202" s="160"/>
      <c r="G202" s="160"/>
      <c r="H202" s="160"/>
      <c r="I202" s="160"/>
      <c r="J202" s="160"/>
      <c r="K202" s="160"/>
      <c r="L202" s="160"/>
      <c r="M202" s="160"/>
      <c r="N202" s="160"/>
      <c r="O202" s="160"/>
      <c r="P202" s="160"/>
      <c r="Q202" s="160"/>
      <c r="R202" s="160"/>
      <c r="S202" s="160"/>
      <c r="T202" s="160"/>
      <c r="U202" s="160"/>
      <c r="V202" s="160"/>
      <c r="W202" s="160"/>
      <c r="X202" s="160"/>
      <c r="Y202" s="151"/>
      <c r="Z202" s="151"/>
      <c r="AA202" s="151"/>
      <c r="AB202" s="151"/>
      <c r="AC202" s="151"/>
      <c r="AD202" s="151"/>
      <c r="AE202" s="151"/>
      <c r="AF202" s="151"/>
      <c r="AG202" s="151" t="s">
        <v>156</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70">
        <v>44</v>
      </c>
      <c r="B203" s="171" t="s">
        <v>761</v>
      </c>
      <c r="C203" s="186" t="s">
        <v>762</v>
      </c>
      <c r="D203" s="172" t="s">
        <v>389</v>
      </c>
      <c r="E203" s="173">
        <v>40</v>
      </c>
      <c r="F203" s="174"/>
      <c r="G203" s="175">
        <f>ROUND(E203*F203,2)</f>
        <v>0</v>
      </c>
      <c r="H203" s="174"/>
      <c r="I203" s="175">
        <f>ROUND(E203*H203,2)</f>
        <v>0</v>
      </c>
      <c r="J203" s="174"/>
      <c r="K203" s="175">
        <f>ROUND(E203*J203,2)</f>
        <v>0</v>
      </c>
      <c r="L203" s="175">
        <v>21</v>
      </c>
      <c r="M203" s="175">
        <f>G203*(1+L203/100)</f>
        <v>0</v>
      </c>
      <c r="N203" s="175">
        <v>0</v>
      </c>
      <c r="O203" s="175">
        <f>ROUND(E203*N203,2)</f>
        <v>0</v>
      </c>
      <c r="P203" s="175">
        <v>0</v>
      </c>
      <c r="Q203" s="175">
        <f>ROUND(E203*P203,2)</f>
        <v>0</v>
      </c>
      <c r="R203" s="175"/>
      <c r="S203" s="175" t="s">
        <v>390</v>
      </c>
      <c r="T203" s="175" t="s">
        <v>391</v>
      </c>
      <c r="U203" s="175">
        <v>0</v>
      </c>
      <c r="V203" s="175">
        <f>ROUND(E203*U203,2)</f>
        <v>0</v>
      </c>
      <c r="W203" s="176"/>
      <c r="X203" s="160" t="s">
        <v>153</v>
      </c>
      <c r="Y203" s="151"/>
      <c r="Z203" s="151"/>
      <c r="AA203" s="151"/>
      <c r="AB203" s="151"/>
      <c r="AC203" s="151"/>
      <c r="AD203" s="151"/>
      <c r="AE203" s="151"/>
      <c r="AF203" s="151"/>
      <c r="AG203" s="151" t="s">
        <v>154</v>
      </c>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87" t="s">
        <v>729</v>
      </c>
      <c r="D204" s="161"/>
      <c r="E204" s="162">
        <v>40</v>
      </c>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156</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70">
        <v>45</v>
      </c>
      <c r="B205" s="171" t="s">
        <v>763</v>
      </c>
      <c r="C205" s="186" t="s">
        <v>764</v>
      </c>
      <c r="D205" s="172" t="s">
        <v>389</v>
      </c>
      <c r="E205" s="173">
        <v>2</v>
      </c>
      <c r="F205" s="174"/>
      <c r="G205" s="175">
        <f>ROUND(E205*F205,2)</f>
        <v>0</v>
      </c>
      <c r="H205" s="174"/>
      <c r="I205" s="175">
        <f>ROUND(E205*H205,2)</f>
        <v>0</v>
      </c>
      <c r="J205" s="174"/>
      <c r="K205" s="175">
        <f>ROUND(E205*J205,2)</f>
        <v>0</v>
      </c>
      <c r="L205" s="175">
        <v>21</v>
      </c>
      <c r="M205" s="175">
        <f>G205*(1+L205/100)</f>
        <v>0</v>
      </c>
      <c r="N205" s="175">
        <v>0</v>
      </c>
      <c r="O205" s="175">
        <f>ROUND(E205*N205,2)</f>
        <v>0</v>
      </c>
      <c r="P205" s="175">
        <v>0</v>
      </c>
      <c r="Q205" s="175">
        <f>ROUND(E205*P205,2)</f>
        <v>0</v>
      </c>
      <c r="R205" s="175"/>
      <c r="S205" s="175" t="s">
        <v>390</v>
      </c>
      <c r="T205" s="175" t="s">
        <v>391</v>
      </c>
      <c r="U205" s="175">
        <v>0</v>
      </c>
      <c r="V205" s="175">
        <f>ROUND(E205*U205,2)</f>
        <v>0</v>
      </c>
      <c r="W205" s="176"/>
      <c r="X205" s="160" t="s">
        <v>153</v>
      </c>
      <c r="Y205" s="151"/>
      <c r="Z205" s="151"/>
      <c r="AA205" s="151"/>
      <c r="AB205" s="151"/>
      <c r="AC205" s="151"/>
      <c r="AD205" s="151"/>
      <c r="AE205" s="151"/>
      <c r="AF205" s="151"/>
      <c r="AG205" s="151" t="s">
        <v>154</v>
      </c>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87" t="s">
        <v>89</v>
      </c>
      <c r="D206" s="161"/>
      <c r="E206" s="162">
        <v>2</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156</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0">
        <v>46</v>
      </c>
      <c r="B207" s="171" t="s">
        <v>765</v>
      </c>
      <c r="C207" s="186" t="s">
        <v>766</v>
      </c>
      <c r="D207" s="172" t="s">
        <v>389</v>
      </c>
      <c r="E207" s="173">
        <v>40</v>
      </c>
      <c r="F207" s="174"/>
      <c r="G207" s="175">
        <f>ROUND(E207*F207,2)</f>
        <v>0</v>
      </c>
      <c r="H207" s="174"/>
      <c r="I207" s="175">
        <f>ROUND(E207*H207,2)</f>
        <v>0</v>
      </c>
      <c r="J207" s="174"/>
      <c r="K207" s="175">
        <f>ROUND(E207*J207,2)</f>
        <v>0</v>
      </c>
      <c r="L207" s="175">
        <v>21</v>
      </c>
      <c r="M207" s="175">
        <f>G207*(1+L207/100)</f>
        <v>0</v>
      </c>
      <c r="N207" s="175">
        <v>0</v>
      </c>
      <c r="O207" s="175">
        <f>ROUND(E207*N207,2)</f>
        <v>0</v>
      </c>
      <c r="P207" s="175">
        <v>0</v>
      </c>
      <c r="Q207" s="175">
        <f>ROUND(E207*P207,2)</f>
        <v>0</v>
      </c>
      <c r="R207" s="175" t="s">
        <v>403</v>
      </c>
      <c r="S207" s="175" t="s">
        <v>151</v>
      </c>
      <c r="T207" s="175" t="s">
        <v>152</v>
      </c>
      <c r="U207" s="175">
        <v>0</v>
      </c>
      <c r="V207" s="175">
        <f>ROUND(E207*U207,2)</f>
        <v>0</v>
      </c>
      <c r="W207" s="176"/>
      <c r="X207" s="160" t="s">
        <v>404</v>
      </c>
      <c r="Y207" s="151"/>
      <c r="Z207" s="151"/>
      <c r="AA207" s="151"/>
      <c r="AB207" s="151"/>
      <c r="AC207" s="151"/>
      <c r="AD207" s="151"/>
      <c r="AE207" s="151"/>
      <c r="AF207" s="151"/>
      <c r="AG207" s="151" t="s">
        <v>405</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87" t="s">
        <v>729</v>
      </c>
      <c r="D208" s="161"/>
      <c r="E208" s="162">
        <v>40</v>
      </c>
      <c r="F208" s="160"/>
      <c r="G208" s="160"/>
      <c r="H208" s="160"/>
      <c r="I208" s="160"/>
      <c r="J208" s="160"/>
      <c r="K208" s="160"/>
      <c r="L208" s="160"/>
      <c r="M208" s="160"/>
      <c r="N208" s="160"/>
      <c r="O208" s="160"/>
      <c r="P208" s="160"/>
      <c r="Q208" s="160"/>
      <c r="R208" s="160"/>
      <c r="S208" s="160"/>
      <c r="T208" s="160"/>
      <c r="U208" s="160"/>
      <c r="V208" s="160"/>
      <c r="W208" s="160"/>
      <c r="X208" s="160"/>
      <c r="Y208" s="151"/>
      <c r="Z208" s="151"/>
      <c r="AA208" s="151"/>
      <c r="AB208" s="151"/>
      <c r="AC208" s="151"/>
      <c r="AD208" s="151"/>
      <c r="AE208" s="151"/>
      <c r="AF208" s="151"/>
      <c r="AG208" s="151" t="s">
        <v>156</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70">
        <v>47</v>
      </c>
      <c r="B209" s="171" t="s">
        <v>767</v>
      </c>
      <c r="C209" s="186" t="s">
        <v>768</v>
      </c>
      <c r="D209" s="172" t="s">
        <v>402</v>
      </c>
      <c r="E209" s="173">
        <v>375.55</v>
      </c>
      <c r="F209" s="174"/>
      <c r="G209" s="175">
        <f>ROUND(E209*F209,2)</f>
        <v>0</v>
      </c>
      <c r="H209" s="174"/>
      <c r="I209" s="175">
        <f>ROUND(E209*H209,2)</f>
        <v>0</v>
      </c>
      <c r="J209" s="174"/>
      <c r="K209" s="175">
        <f>ROUND(E209*J209,2)</f>
        <v>0</v>
      </c>
      <c r="L209" s="175">
        <v>21</v>
      </c>
      <c r="M209" s="175">
        <f>G209*(1+L209/100)</f>
        <v>0</v>
      </c>
      <c r="N209" s="175">
        <v>1E-3</v>
      </c>
      <c r="O209" s="175">
        <f>ROUND(E209*N209,2)</f>
        <v>0.38</v>
      </c>
      <c r="P209" s="175">
        <v>0</v>
      </c>
      <c r="Q209" s="175">
        <f>ROUND(E209*P209,2)</f>
        <v>0</v>
      </c>
      <c r="R209" s="175" t="s">
        <v>403</v>
      </c>
      <c r="S209" s="175" t="s">
        <v>151</v>
      </c>
      <c r="T209" s="175" t="s">
        <v>152</v>
      </c>
      <c r="U209" s="175">
        <v>0</v>
      </c>
      <c r="V209" s="175">
        <f>ROUND(E209*U209,2)</f>
        <v>0</v>
      </c>
      <c r="W209" s="176"/>
      <c r="X209" s="160" t="s">
        <v>404</v>
      </c>
      <c r="Y209" s="151"/>
      <c r="Z209" s="151"/>
      <c r="AA209" s="151"/>
      <c r="AB209" s="151"/>
      <c r="AC209" s="151"/>
      <c r="AD209" s="151"/>
      <c r="AE209" s="151"/>
      <c r="AF209" s="151"/>
      <c r="AG209" s="151" t="s">
        <v>405</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87" t="s">
        <v>769</v>
      </c>
      <c r="D210" s="161"/>
      <c r="E210" s="162">
        <v>375.55</v>
      </c>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156</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ht="22.5" outlineLevel="1" x14ac:dyDescent="0.2">
      <c r="A211" s="170">
        <v>48</v>
      </c>
      <c r="B211" s="171" t="s">
        <v>770</v>
      </c>
      <c r="C211" s="186" t="s">
        <v>771</v>
      </c>
      <c r="D211" s="172" t="s">
        <v>420</v>
      </c>
      <c r="E211" s="173">
        <v>516.63499999999999</v>
      </c>
      <c r="F211" s="174"/>
      <c r="G211" s="175">
        <f>ROUND(E211*F211,2)</f>
        <v>0</v>
      </c>
      <c r="H211" s="174"/>
      <c r="I211" s="175">
        <f>ROUND(E211*H211,2)</f>
        <v>0</v>
      </c>
      <c r="J211" s="174"/>
      <c r="K211" s="175">
        <f>ROUND(E211*J211,2)</f>
        <v>0</v>
      </c>
      <c r="L211" s="175">
        <v>21</v>
      </c>
      <c r="M211" s="175">
        <f>G211*(1+L211/100)</f>
        <v>0</v>
      </c>
      <c r="N211" s="175">
        <v>2.14E-3</v>
      </c>
      <c r="O211" s="175">
        <f>ROUND(E211*N211,2)</f>
        <v>1.1100000000000001</v>
      </c>
      <c r="P211" s="175">
        <v>0</v>
      </c>
      <c r="Q211" s="175">
        <f>ROUND(E211*P211,2)</f>
        <v>0</v>
      </c>
      <c r="R211" s="175" t="s">
        <v>403</v>
      </c>
      <c r="S211" s="175" t="s">
        <v>151</v>
      </c>
      <c r="T211" s="175" t="s">
        <v>152</v>
      </c>
      <c r="U211" s="175">
        <v>0</v>
      </c>
      <c r="V211" s="175">
        <f>ROUND(E211*U211,2)</f>
        <v>0</v>
      </c>
      <c r="W211" s="176"/>
      <c r="X211" s="160" t="s">
        <v>404</v>
      </c>
      <c r="Y211" s="151"/>
      <c r="Z211" s="151"/>
      <c r="AA211" s="151"/>
      <c r="AB211" s="151"/>
      <c r="AC211" s="151"/>
      <c r="AD211" s="151"/>
      <c r="AE211" s="151"/>
      <c r="AF211" s="151"/>
      <c r="AG211" s="151" t="s">
        <v>405</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87" t="s">
        <v>772</v>
      </c>
      <c r="D212" s="161"/>
      <c r="E212" s="162">
        <v>516.63499999999999</v>
      </c>
      <c r="F212" s="160"/>
      <c r="G212" s="160"/>
      <c r="H212" s="160"/>
      <c r="I212" s="160"/>
      <c r="J212" s="160"/>
      <c r="K212" s="160"/>
      <c r="L212" s="160"/>
      <c r="M212" s="160"/>
      <c r="N212" s="160"/>
      <c r="O212" s="160"/>
      <c r="P212" s="160"/>
      <c r="Q212" s="160"/>
      <c r="R212" s="160"/>
      <c r="S212" s="160"/>
      <c r="T212" s="160"/>
      <c r="U212" s="160"/>
      <c r="V212" s="160"/>
      <c r="W212" s="160"/>
      <c r="X212" s="160"/>
      <c r="Y212" s="151"/>
      <c r="Z212" s="151"/>
      <c r="AA212" s="151"/>
      <c r="AB212" s="151"/>
      <c r="AC212" s="151"/>
      <c r="AD212" s="151"/>
      <c r="AE212" s="151"/>
      <c r="AF212" s="151"/>
      <c r="AG212" s="151" t="s">
        <v>156</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ht="22.5" outlineLevel="1" x14ac:dyDescent="0.2">
      <c r="A213" s="170">
        <v>49</v>
      </c>
      <c r="B213" s="171" t="s">
        <v>773</v>
      </c>
      <c r="C213" s="186" t="s">
        <v>774</v>
      </c>
      <c r="D213" s="172" t="s">
        <v>420</v>
      </c>
      <c r="E213" s="173">
        <v>512.57500000000005</v>
      </c>
      <c r="F213" s="174"/>
      <c r="G213" s="175">
        <f>ROUND(E213*F213,2)</f>
        <v>0</v>
      </c>
      <c r="H213" s="174"/>
      <c r="I213" s="175">
        <f>ROUND(E213*H213,2)</f>
        <v>0</v>
      </c>
      <c r="J213" s="174"/>
      <c r="K213" s="175">
        <f>ROUND(E213*J213,2)</f>
        <v>0</v>
      </c>
      <c r="L213" s="175">
        <v>21</v>
      </c>
      <c r="M213" s="175">
        <f>G213*(1+L213/100)</f>
        <v>0</v>
      </c>
      <c r="N213" s="175">
        <v>3.1800000000000001E-3</v>
      </c>
      <c r="O213" s="175">
        <f>ROUND(E213*N213,2)</f>
        <v>1.63</v>
      </c>
      <c r="P213" s="175">
        <v>0</v>
      </c>
      <c r="Q213" s="175">
        <f>ROUND(E213*P213,2)</f>
        <v>0</v>
      </c>
      <c r="R213" s="175" t="s">
        <v>403</v>
      </c>
      <c r="S213" s="175" t="s">
        <v>151</v>
      </c>
      <c r="T213" s="175" t="s">
        <v>152</v>
      </c>
      <c r="U213" s="175">
        <v>0</v>
      </c>
      <c r="V213" s="175">
        <f>ROUND(E213*U213,2)</f>
        <v>0</v>
      </c>
      <c r="W213" s="176"/>
      <c r="X213" s="160" t="s">
        <v>404</v>
      </c>
      <c r="Y213" s="151"/>
      <c r="Z213" s="151"/>
      <c r="AA213" s="151"/>
      <c r="AB213" s="151"/>
      <c r="AC213" s="151"/>
      <c r="AD213" s="151"/>
      <c r="AE213" s="151"/>
      <c r="AF213" s="151"/>
      <c r="AG213" s="151" t="s">
        <v>405</v>
      </c>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87" t="s">
        <v>775</v>
      </c>
      <c r="D214" s="161"/>
      <c r="E214" s="162">
        <v>512.57500000000005</v>
      </c>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156</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ht="33.75" outlineLevel="1" x14ac:dyDescent="0.2">
      <c r="A215" s="170">
        <v>50</v>
      </c>
      <c r="B215" s="171" t="s">
        <v>776</v>
      </c>
      <c r="C215" s="186" t="s">
        <v>777</v>
      </c>
      <c r="D215" s="172" t="s">
        <v>389</v>
      </c>
      <c r="E215" s="173">
        <v>40</v>
      </c>
      <c r="F215" s="174"/>
      <c r="G215" s="175">
        <f>ROUND(E215*F215,2)</f>
        <v>0</v>
      </c>
      <c r="H215" s="174"/>
      <c r="I215" s="175">
        <f>ROUND(E215*H215,2)</f>
        <v>0</v>
      </c>
      <c r="J215" s="174"/>
      <c r="K215" s="175">
        <f>ROUND(E215*J215,2)</f>
        <v>0</v>
      </c>
      <c r="L215" s="175">
        <v>21</v>
      </c>
      <c r="M215" s="175">
        <f>G215*(1+L215/100)</f>
        <v>0</v>
      </c>
      <c r="N215" s="175">
        <v>0.13</v>
      </c>
      <c r="O215" s="175">
        <f>ROUND(E215*N215,2)</f>
        <v>5.2</v>
      </c>
      <c r="P215" s="175">
        <v>0</v>
      </c>
      <c r="Q215" s="175">
        <f>ROUND(E215*P215,2)</f>
        <v>0</v>
      </c>
      <c r="R215" s="175" t="s">
        <v>403</v>
      </c>
      <c r="S215" s="175" t="s">
        <v>151</v>
      </c>
      <c r="T215" s="175" t="s">
        <v>152</v>
      </c>
      <c r="U215" s="175">
        <v>0</v>
      </c>
      <c r="V215" s="175">
        <f>ROUND(E215*U215,2)</f>
        <v>0</v>
      </c>
      <c r="W215" s="176"/>
      <c r="X215" s="160" t="s">
        <v>404</v>
      </c>
      <c r="Y215" s="151"/>
      <c r="Z215" s="151"/>
      <c r="AA215" s="151"/>
      <c r="AB215" s="151"/>
      <c r="AC215" s="151"/>
      <c r="AD215" s="151"/>
      <c r="AE215" s="151"/>
      <c r="AF215" s="151"/>
      <c r="AG215" s="151" t="s">
        <v>405</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87" t="s">
        <v>729</v>
      </c>
      <c r="D216" s="161"/>
      <c r="E216" s="162">
        <v>40</v>
      </c>
      <c r="F216" s="160"/>
      <c r="G216" s="160"/>
      <c r="H216" s="160"/>
      <c r="I216" s="160"/>
      <c r="J216" s="160"/>
      <c r="K216" s="160"/>
      <c r="L216" s="160"/>
      <c r="M216" s="160"/>
      <c r="N216" s="160"/>
      <c r="O216" s="160"/>
      <c r="P216" s="160"/>
      <c r="Q216" s="160"/>
      <c r="R216" s="160"/>
      <c r="S216" s="160"/>
      <c r="T216" s="160"/>
      <c r="U216" s="160"/>
      <c r="V216" s="160"/>
      <c r="W216" s="160"/>
      <c r="X216" s="160"/>
      <c r="Y216" s="151"/>
      <c r="Z216" s="151"/>
      <c r="AA216" s="151"/>
      <c r="AB216" s="151"/>
      <c r="AC216" s="151"/>
      <c r="AD216" s="151"/>
      <c r="AE216" s="151"/>
      <c r="AF216" s="151"/>
      <c r="AG216" s="151" t="s">
        <v>156</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70">
        <v>51</v>
      </c>
      <c r="B217" s="171" t="s">
        <v>778</v>
      </c>
      <c r="C217" s="186" t="s">
        <v>779</v>
      </c>
      <c r="D217" s="172" t="s">
        <v>389</v>
      </c>
      <c r="E217" s="173">
        <v>46</v>
      </c>
      <c r="F217" s="174"/>
      <c r="G217" s="175">
        <f>ROUND(E217*F217,2)</f>
        <v>0</v>
      </c>
      <c r="H217" s="174"/>
      <c r="I217" s="175">
        <f>ROUND(E217*H217,2)</f>
        <v>0</v>
      </c>
      <c r="J217" s="174"/>
      <c r="K217" s="175">
        <f>ROUND(E217*J217,2)</f>
        <v>0</v>
      </c>
      <c r="L217" s="175">
        <v>21</v>
      </c>
      <c r="M217" s="175">
        <f>G217*(1+L217/100)</f>
        <v>0</v>
      </c>
      <c r="N217" s="175">
        <v>1.1299999999999999E-2</v>
      </c>
      <c r="O217" s="175">
        <f>ROUND(E217*N217,2)</f>
        <v>0.52</v>
      </c>
      <c r="P217" s="175">
        <v>0</v>
      </c>
      <c r="Q217" s="175">
        <f>ROUND(E217*P217,2)</f>
        <v>0</v>
      </c>
      <c r="R217" s="175" t="s">
        <v>403</v>
      </c>
      <c r="S217" s="175" t="s">
        <v>151</v>
      </c>
      <c r="T217" s="175" t="s">
        <v>152</v>
      </c>
      <c r="U217" s="175">
        <v>0</v>
      </c>
      <c r="V217" s="175">
        <f>ROUND(E217*U217,2)</f>
        <v>0</v>
      </c>
      <c r="W217" s="176"/>
      <c r="X217" s="160" t="s">
        <v>404</v>
      </c>
      <c r="Y217" s="151"/>
      <c r="Z217" s="151"/>
      <c r="AA217" s="151"/>
      <c r="AB217" s="151"/>
      <c r="AC217" s="151"/>
      <c r="AD217" s="151"/>
      <c r="AE217" s="151"/>
      <c r="AF217" s="151"/>
      <c r="AG217" s="151" t="s">
        <v>405</v>
      </c>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87" t="s">
        <v>729</v>
      </c>
      <c r="D218" s="161"/>
      <c r="E218" s="162">
        <v>40</v>
      </c>
      <c r="F218" s="160"/>
      <c r="G218" s="160"/>
      <c r="H218" s="160"/>
      <c r="I218" s="160"/>
      <c r="J218" s="160"/>
      <c r="K218" s="160"/>
      <c r="L218" s="160"/>
      <c r="M218" s="160"/>
      <c r="N218" s="160"/>
      <c r="O218" s="160"/>
      <c r="P218" s="160"/>
      <c r="Q218" s="160"/>
      <c r="R218" s="160"/>
      <c r="S218" s="160"/>
      <c r="T218" s="160"/>
      <c r="U218" s="160"/>
      <c r="V218" s="160"/>
      <c r="W218" s="160"/>
      <c r="X218" s="160"/>
      <c r="Y218" s="151"/>
      <c r="Z218" s="151"/>
      <c r="AA218" s="151"/>
      <c r="AB218" s="151"/>
      <c r="AC218" s="151"/>
      <c r="AD218" s="151"/>
      <c r="AE218" s="151"/>
      <c r="AF218" s="151"/>
      <c r="AG218" s="151" t="s">
        <v>156</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87" t="s">
        <v>93</v>
      </c>
      <c r="D219" s="161"/>
      <c r="E219" s="162">
        <v>4</v>
      </c>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156</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58"/>
      <c r="B220" s="159"/>
      <c r="C220" s="187" t="s">
        <v>89</v>
      </c>
      <c r="D220" s="161"/>
      <c r="E220" s="162">
        <v>2</v>
      </c>
      <c r="F220" s="160"/>
      <c r="G220" s="160"/>
      <c r="H220" s="160"/>
      <c r="I220" s="160"/>
      <c r="J220" s="160"/>
      <c r="K220" s="160"/>
      <c r="L220" s="160"/>
      <c r="M220" s="160"/>
      <c r="N220" s="160"/>
      <c r="O220" s="160"/>
      <c r="P220" s="160"/>
      <c r="Q220" s="160"/>
      <c r="R220" s="160"/>
      <c r="S220" s="160"/>
      <c r="T220" s="160"/>
      <c r="U220" s="160"/>
      <c r="V220" s="160"/>
      <c r="W220" s="160"/>
      <c r="X220" s="160"/>
      <c r="Y220" s="151"/>
      <c r="Z220" s="151"/>
      <c r="AA220" s="151"/>
      <c r="AB220" s="151"/>
      <c r="AC220" s="151"/>
      <c r="AD220" s="151"/>
      <c r="AE220" s="151"/>
      <c r="AF220" s="151"/>
      <c r="AG220" s="151" t="s">
        <v>156</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70">
        <v>52</v>
      </c>
      <c r="B221" s="171" t="s">
        <v>780</v>
      </c>
      <c r="C221" s="186" t="s">
        <v>781</v>
      </c>
      <c r="D221" s="172" t="s">
        <v>389</v>
      </c>
      <c r="E221" s="173">
        <v>2</v>
      </c>
      <c r="F221" s="174"/>
      <c r="G221" s="175">
        <f>ROUND(E221*F221,2)</f>
        <v>0</v>
      </c>
      <c r="H221" s="174"/>
      <c r="I221" s="175">
        <f>ROUND(E221*H221,2)</f>
        <v>0</v>
      </c>
      <c r="J221" s="174"/>
      <c r="K221" s="175">
        <f>ROUND(E221*J221,2)</f>
        <v>0</v>
      </c>
      <c r="L221" s="175">
        <v>21</v>
      </c>
      <c r="M221" s="175">
        <f>G221*(1+L221/100)</f>
        <v>0</v>
      </c>
      <c r="N221" s="175">
        <v>3.2000000000000001E-2</v>
      </c>
      <c r="O221" s="175">
        <f>ROUND(E221*N221,2)</f>
        <v>0.06</v>
      </c>
      <c r="P221" s="175">
        <v>0</v>
      </c>
      <c r="Q221" s="175">
        <f>ROUND(E221*P221,2)</f>
        <v>0</v>
      </c>
      <c r="R221" s="175" t="s">
        <v>403</v>
      </c>
      <c r="S221" s="175" t="s">
        <v>151</v>
      </c>
      <c r="T221" s="175" t="s">
        <v>152</v>
      </c>
      <c r="U221" s="175">
        <v>0</v>
      </c>
      <c r="V221" s="175">
        <f>ROUND(E221*U221,2)</f>
        <v>0</v>
      </c>
      <c r="W221" s="176"/>
      <c r="X221" s="160" t="s">
        <v>404</v>
      </c>
      <c r="Y221" s="151"/>
      <c r="Z221" s="151"/>
      <c r="AA221" s="151"/>
      <c r="AB221" s="151"/>
      <c r="AC221" s="151"/>
      <c r="AD221" s="151"/>
      <c r="AE221" s="151"/>
      <c r="AF221" s="151"/>
      <c r="AG221" s="151" t="s">
        <v>405</v>
      </c>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87" t="s">
        <v>89</v>
      </c>
      <c r="D222" s="161"/>
      <c r="E222" s="162">
        <v>2</v>
      </c>
      <c r="F222" s="160"/>
      <c r="G222" s="160"/>
      <c r="H222" s="160"/>
      <c r="I222" s="160"/>
      <c r="J222" s="160"/>
      <c r="K222" s="160"/>
      <c r="L222" s="160"/>
      <c r="M222" s="160"/>
      <c r="N222" s="160"/>
      <c r="O222" s="160"/>
      <c r="P222" s="160"/>
      <c r="Q222" s="160"/>
      <c r="R222" s="160"/>
      <c r="S222" s="160"/>
      <c r="T222" s="160"/>
      <c r="U222" s="160"/>
      <c r="V222" s="160"/>
      <c r="W222" s="160"/>
      <c r="X222" s="160"/>
      <c r="Y222" s="151"/>
      <c r="Z222" s="151"/>
      <c r="AA222" s="151"/>
      <c r="AB222" s="151"/>
      <c r="AC222" s="151"/>
      <c r="AD222" s="151"/>
      <c r="AE222" s="151"/>
      <c r="AF222" s="151"/>
      <c r="AG222" s="151" t="s">
        <v>156</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70">
        <v>53</v>
      </c>
      <c r="B223" s="171" t="s">
        <v>782</v>
      </c>
      <c r="C223" s="186" t="s">
        <v>783</v>
      </c>
      <c r="D223" s="172" t="s">
        <v>389</v>
      </c>
      <c r="E223" s="173">
        <v>40</v>
      </c>
      <c r="F223" s="174"/>
      <c r="G223" s="175">
        <f>ROUND(E223*F223,2)</f>
        <v>0</v>
      </c>
      <c r="H223" s="174"/>
      <c r="I223" s="175">
        <f>ROUND(E223*H223,2)</f>
        <v>0</v>
      </c>
      <c r="J223" s="174"/>
      <c r="K223" s="175">
        <f>ROUND(E223*J223,2)</f>
        <v>0</v>
      </c>
      <c r="L223" s="175">
        <v>21</v>
      </c>
      <c r="M223" s="175">
        <f>G223*(1+L223/100)</f>
        <v>0</v>
      </c>
      <c r="N223" s="175">
        <v>2.8000000000000001E-2</v>
      </c>
      <c r="O223" s="175">
        <f>ROUND(E223*N223,2)</f>
        <v>1.1200000000000001</v>
      </c>
      <c r="P223" s="175">
        <v>0</v>
      </c>
      <c r="Q223" s="175">
        <f>ROUND(E223*P223,2)</f>
        <v>0</v>
      </c>
      <c r="R223" s="175" t="s">
        <v>403</v>
      </c>
      <c r="S223" s="175" t="s">
        <v>151</v>
      </c>
      <c r="T223" s="175" t="s">
        <v>391</v>
      </c>
      <c r="U223" s="175">
        <v>0</v>
      </c>
      <c r="V223" s="175">
        <f>ROUND(E223*U223,2)</f>
        <v>0</v>
      </c>
      <c r="W223" s="176"/>
      <c r="X223" s="160" t="s">
        <v>404</v>
      </c>
      <c r="Y223" s="151"/>
      <c r="Z223" s="151"/>
      <c r="AA223" s="151"/>
      <c r="AB223" s="151"/>
      <c r="AC223" s="151"/>
      <c r="AD223" s="151"/>
      <c r="AE223" s="151"/>
      <c r="AF223" s="151"/>
      <c r="AG223" s="151" t="s">
        <v>405</v>
      </c>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c r="B224" s="159"/>
      <c r="C224" s="187" t="s">
        <v>729</v>
      </c>
      <c r="D224" s="161"/>
      <c r="E224" s="162">
        <v>40</v>
      </c>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156</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70">
        <v>54</v>
      </c>
      <c r="B225" s="171" t="s">
        <v>784</v>
      </c>
      <c r="C225" s="186" t="s">
        <v>785</v>
      </c>
      <c r="D225" s="172" t="s">
        <v>389</v>
      </c>
      <c r="E225" s="173">
        <v>3</v>
      </c>
      <c r="F225" s="174"/>
      <c r="G225" s="175">
        <f>ROUND(E225*F225,2)</f>
        <v>0</v>
      </c>
      <c r="H225" s="174"/>
      <c r="I225" s="175">
        <f>ROUND(E225*H225,2)</f>
        <v>0</v>
      </c>
      <c r="J225" s="174"/>
      <c r="K225" s="175">
        <f>ROUND(E225*J225,2)</f>
        <v>0</v>
      </c>
      <c r="L225" s="175">
        <v>21</v>
      </c>
      <c r="M225" s="175">
        <f>G225*(1+L225/100)</f>
        <v>0</v>
      </c>
      <c r="N225" s="175">
        <v>1.61E-2</v>
      </c>
      <c r="O225" s="175">
        <f>ROUND(E225*N225,2)</f>
        <v>0.05</v>
      </c>
      <c r="P225" s="175">
        <v>0</v>
      </c>
      <c r="Q225" s="175">
        <f>ROUND(E225*P225,2)</f>
        <v>0</v>
      </c>
      <c r="R225" s="175"/>
      <c r="S225" s="175" t="s">
        <v>390</v>
      </c>
      <c r="T225" s="175" t="s">
        <v>152</v>
      </c>
      <c r="U225" s="175">
        <v>0</v>
      </c>
      <c r="V225" s="175">
        <f>ROUND(E225*U225,2)</f>
        <v>0</v>
      </c>
      <c r="W225" s="176"/>
      <c r="X225" s="160" t="s">
        <v>404</v>
      </c>
      <c r="Y225" s="151"/>
      <c r="Z225" s="151"/>
      <c r="AA225" s="151"/>
      <c r="AB225" s="151"/>
      <c r="AC225" s="151"/>
      <c r="AD225" s="151"/>
      <c r="AE225" s="151"/>
      <c r="AF225" s="151"/>
      <c r="AG225" s="151" t="s">
        <v>405</v>
      </c>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87" t="s">
        <v>91</v>
      </c>
      <c r="D226" s="161"/>
      <c r="E226" s="162">
        <v>3</v>
      </c>
      <c r="F226" s="160"/>
      <c r="G226" s="160"/>
      <c r="H226" s="160"/>
      <c r="I226" s="160"/>
      <c r="J226" s="160"/>
      <c r="K226" s="160"/>
      <c r="L226" s="160"/>
      <c r="M226" s="160"/>
      <c r="N226" s="160"/>
      <c r="O226" s="160"/>
      <c r="P226" s="160"/>
      <c r="Q226" s="160"/>
      <c r="R226" s="160"/>
      <c r="S226" s="160"/>
      <c r="T226" s="160"/>
      <c r="U226" s="160"/>
      <c r="V226" s="160"/>
      <c r="W226" s="160"/>
      <c r="X226" s="160"/>
      <c r="Y226" s="151"/>
      <c r="Z226" s="151"/>
      <c r="AA226" s="151"/>
      <c r="AB226" s="151"/>
      <c r="AC226" s="151"/>
      <c r="AD226" s="151"/>
      <c r="AE226" s="151"/>
      <c r="AF226" s="151"/>
      <c r="AG226" s="151" t="s">
        <v>156</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70">
        <v>55</v>
      </c>
      <c r="B227" s="171" t="s">
        <v>786</v>
      </c>
      <c r="C227" s="186" t="s">
        <v>787</v>
      </c>
      <c r="D227" s="172" t="s">
        <v>389</v>
      </c>
      <c r="E227" s="173">
        <v>4</v>
      </c>
      <c r="F227" s="174"/>
      <c r="G227" s="175">
        <f>ROUND(E227*F227,2)</f>
        <v>0</v>
      </c>
      <c r="H227" s="174"/>
      <c r="I227" s="175">
        <f>ROUND(E227*H227,2)</f>
        <v>0</v>
      </c>
      <c r="J227" s="174"/>
      <c r="K227" s="175">
        <f>ROUND(E227*J227,2)</f>
        <v>0</v>
      </c>
      <c r="L227" s="175">
        <v>21</v>
      </c>
      <c r="M227" s="175">
        <f>G227*(1+L227/100)</f>
        <v>0</v>
      </c>
      <c r="N227" s="175">
        <v>2.1899999999999999E-2</v>
      </c>
      <c r="O227" s="175">
        <f>ROUND(E227*N227,2)</f>
        <v>0.09</v>
      </c>
      <c r="P227" s="175">
        <v>0</v>
      </c>
      <c r="Q227" s="175">
        <f>ROUND(E227*P227,2)</f>
        <v>0</v>
      </c>
      <c r="R227" s="175"/>
      <c r="S227" s="175" t="s">
        <v>390</v>
      </c>
      <c r="T227" s="175" t="s">
        <v>152</v>
      </c>
      <c r="U227" s="175">
        <v>0</v>
      </c>
      <c r="V227" s="175">
        <f>ROUND(E227*U227,2)</f>
        <v>0</v>
      </c>
      <c r="W227" s="176"/>
      <c r="X227" s="160" t="s">
        <v>404</v>
      </c>
      <c r="Y227" s="151"/>
      <c r="Z227" s="151"/>
      <c r="AA227" s="151"/>
      <c r="AB227" s="151"/>
      <c r="AC227" s="151"/>
      <c r="AD227" s="151"/>
      <c r="AE227" s="151"/>
      <c r="AF227" s="151"/>
      <c r="AG227" s="151" t="s">
        <v>405</v>
      </c>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87" t="s">
        <v>93</v>
      </c>
      <c r="D228" s="161"/>
      <c r="E228" s="162">
        <v>4</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156</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70">
        <v>56</v>
      </c>
      <c r="B229" s="171" t="s">
        <v>788</v>
      </c>
      <c r="C229" s="186" t="s">
        <v>789</v>
      </c>
      <c r="D229" s="172" t="s">
        <v>389</v>
      </c>
      <c r="E229" s="173">
        <v>40</v>
      </c>
      <c r="F229" s="174"/>
      <c r="G229" s="175">
        <f>ROUND(E229*F229,2)</f>
        <v>0</v>
      </c>
      <c r="H229" s="174"/>
      <c r="I229" s="175">
        <f>ROUND(E229*H229,2)</f>
        <v>0</v>
      </c>
      <c r="J229" s="174"/>
      <c r="K229" s="175">
        <f>ROUND(E229*J229,2)</f>
        <v>0</v>
      </c>
      <c r="L229" s="175">
        <v>21</v>
      </c>
      <c r="M229" s="175">
        <f>G229*(1+L229/100)</f>
        <v>0</v>
      </c>
      <c r="N229" s="175">
        <v>2.5000000000000001E-3</v>
      </c>
      <c r="O229" s="175">
        <f>ROUND(E229*N229,2)</f>
        <v>0.1</v>
      </c>
      <c r="P229" s="175">
        <v>0</v>
      </c>
      <c r="Q229" s="175">
        <f>ROUND(E229*P229,2)</f>
        <v>0</v>
      </c>
      <c r="R229" s="175" t="s">
        <v>403</v>
      </c>
      <c r="S229" s="175" t="s">
        <v>151</v>
      </c>
      <c r="T229" s="175" t="s">
        <v>152</v>
      </c>
      <c r="U229" s="175">
        <v>0</v>
      </c>
      <c r="V229" s="175">
        <f>ROUND(E229*U229,2)</f>
        <v>0</v>
      </c>
      <c r="W229" s="176"/>
      <c r="X229" s="160" t="s">
        <v>404</v>
      </c>
      <c r="Y229" s="151"/>
      <c r="Z229" s="151"/>
      <c r="AA229" s="151"/>
      <c r="AB229" s="151"/>
      <c r="AC229" s="151"/>
      <c r="AD229" s="151"/>
      <c r="AE229" s="151"/>
      <c r="AF229" s="151"/>
      <c r="AG229" s="151" t="s">
        <v>405</v>
      </c>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87" t="s">
        <v>729</v>
      </c>
      <c r="D230" s="161"/>
      <c r="E230" s="162">
        <v>40</v>
      </c>
      <c r="F230" s="160"/>
      <c r="G230" s="160"/>
      <c r="H230" s="160"/>
      <c r="I230" s="160"/>
      <c r="J230" s="160"/>
      <c r="K230" s="160"/>
      <c r="L230" s="160"/>
      <c r="M230" s="160"/>
      <c r="N230" s="160"/>
      <c r="O230" s="160"/>
      <c r="P230" s="160"/>
      <c r="Q230" s="160"/>
      <c r="R230" s="160"/>
      <c r="S230" s="160"/>
      <c r="T230" s="160"/>
      <c r="U230" s="160"/>
      <c r="V230" s="160"/>
      <c r="W230" s="160"/>
      <c r="X230" s="160"/>
      <c r="Y230" s="151"/>
      <c r="Z230" s="151"/>
      <c r="AA230" s="151"/>
      <c r="AB230" s="151"/>
      <c r="AC230" s="151"/>
      <c r="AD230" s="151"/>
      <c r="AE230" s="151"/>
      <c r="AF230" s="151"/>
      <c r="AG230" s="151" t="s">
        <v>156</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70">
        <v>57</v>
      </c>
      <c r="B231" s="171" t="s">
        <v>790</v>
      </c>
      <c r="C231" s="186" t="s">
        <v>791</v>
      </c>
      <c r="D231" s="172" t="s">
        <v>389</v>
      </c>
      <c r="E231" s="173">
        <v>24</v>
      </c>
      <c r="F231" s="174"/>
      <c r="G231" s="175">
        <f>ROUND(E231*F231,2)</f>
        <v>0</v>
      </c>
      <c r="H231" s="174"/>
      <c r="I231" s="175">
        <f>ROUND(E231*H231,2)</f>
        <v>0</v>
      </c>
      <c r="J231" s="174"/>
      <c r="K231" s="175">
        <f>ROUND(E231*J231,2)</f>
        <v>0</v>
      </c>
      <c r="L231" s="175">
        <v>21</v>
      </c>
      <c r="M231" s="175">
        <f>G231*(1+L231/100)</f>
        <v>0</v>
      </c>
      <c r="N231" s="175">
        <v>2.8500000000000001E-3</v>
      </c>
      <c r="O231" s="175">
        <f>ROUND(E231*N231,2)</f>
        <v>7.0000000000000007E-2</v>
      </c>
      <c r="P231" s="175">
        <v>0</v>
      </c>
      <c r="Q231" s="175">
        <f>ROUND(E231*P231,2)</f>
        <v>0</v>
      </c>
      <c r="R231" s="175" t="s">
        <v>403</v>
      </c>
      <c r="S231" s="175" t="s">
        <v>151</v>
      </c>
      <c r="T231" s="175" t="s">
        <v>152</v>
      </c>
      <c r="U231" s="175">
        <v>0</v>
      </c>
      <c r="V231" s="175">
        <f>ROUND(E231*U231,2)</f>
        <v>0</v>
      </c>
      <c r="W231" s="176"/>
      <c r="X231" s="160" t="s">
        <v>404</v>
      </c>
      <c r="Y231" s="151"/>
      <c r="Z231" s="151"/>
      <c r="AA231" s="151"/>
      <c r="AB231" s="151"/>
      <c r="AC231" s="151"/>
      <c r="AD231" s="151"/>
      <c r="AE231" s="151"/>
      <c r="AF231" s="151"/>
      <c r="AG231" s="151" t="s">
        <v>405</v>
      </c>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87" t="s">
        <v>392</v>
      </c>
      <c r="D232" s="161"/>
      <c r="E232" s="162">
        <v>24</v>
      </c>
      <c r="F232" s="160"/>
      <c r="G232" s="160"/>
      <c r="H232" s="160"/>
      <c r="I232" s="160"/>
      <c r="J232" s="160"/>
      <c r="K232" s="160"/>
      <c r="L232" s="160"/>
      <c r="M232" s="160"/>
      <c r="N232" s="160"/>
      <c r="O232" s="160"/>
      <c r="P232" s="160"/>
      <c r="Q232" s="160"/>
      <c r="R232" s="160"/>
      <c r="S232" s="160"/>
      <c r="T232" s="160"/>
      <c r="U232" s="160"/>
      <c r="V232" s="160"/>
      <c r="W232" s="160"/>
      <c r="X232" s="160"/>
      <c r="Y232" s="151"/>
      <c r="Z232" s="151"/>
      <c r="AA232" s="151"/>
      <c r="AB232" s="151"/>
      <c r="AC232" s="151"/>
      <c r="AD232" s="151"/>
      <c r="AE232" s="151"/>
      <c r="AF232" s="151"/>
      <c r="AG232" s="151" t="s">
        <v>156</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70">
        <v>58</v>
      </c>
      <c r="B233" s="171" t="s">
        <v>792</v>
      </c>
      <c r="C233" s="186" t="s">
        <v>793</v>
      </c>
      <c r="D233" s="172" t="s">
        <v>389</v>
      </c>
      <c r="E233" s="173">
        <v>16</v>
      </c>
      <c r="F233" s="174"/>
      <c r="G233" s="175">
        <f>ROUND(E233*F233,2)</f>
        <v>0</v>
      </c>
      <c r="H233" s="174"/>
      <c r="I233" s="175">
        <f>ROUND(E233*H233,2)</f>
        <v>0</v>
      </c>
      <c r="J233" s="174"/>
      <c r="K233" s="175">
        <f>ROUND(E233*J233,2)</f>
        <v>0</v>
      </c>
      <c r="L233" s="175">
        <v>21</v>
      </c>
      <c r="M233" s="175">
        <f>G233*(1+L233/100)</f>
        <v>0</v>
      </c>
      <c r="N233" s="175">
        <v>3.0000000000000001E-3</v>
      </c>
      <c r="O233" s="175">
        <f>ROUND(E233*N233,2)</f>
        <v>0.05</v>
      </c>
      <c r="P233" s="175">
        <v>0</v>
      </c>
      <c r="Q233" s="175">
        <f>ROUND(E233*P233,2)</f>
        <v>0</v>
      </c>
      <c r="R233" s="175" t="s">
        <v>403</v>
      </c>
      <c r="S233" s="175" t="s">
        <v>151</v>
      </c>
      <c r="T233" s="175" t="s">
        <v>152</v>
      </c>
      <c r="U233" s="175">
        <v>0</v>
      </c>
      <c r="V233" s="175">
        <f>ROUND(E233*U233,2)</f>
        <v>0</v>
      </c>
      <c r="W233" s="176"/>
      <c r="X233" s="160" t="s">
        <v>404</v>
      </c>
      <c r="Y233" s="151"/>
      <c r="Z233" s="151"/>
      <c r="AA233" s="151"/>
      <c r="AB233" s="151"/>
      <c r="AC233" s="151"/>
      <c r="AD233" s="151"/>
      <c r="AE233" s="151"/>
      <c r="AF233" s="151"/>
      <c r="AG233" s="151" t="s">
        <v>405</v>
      </c>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87" t="s">
        <v>740</v>
      </c>
      <c r="D234" s="161"/>
      <c r="E234" s="162">
        <v>16</v>
      </c>
      <c r="F234" s="160"/>
      <c r="G234" s="160"/>
      <c r="H234" s="160"/>
      <c r="I234" s="160"/>
      <c r="J234" s="160"/>
      <c r="K234" s="160"/>
      <c r="L234" s="160"/>
      <c r="M234" s="160"/>
      <c r="N234" s="160"/>
      <c r="O234" s="160"/>
      <c r="P234" s="160"/>
      <c r="Q234" s="160"/>
      <c r="R234" s="160"/>
      <c r="S234" s="160"/>
      <c r="T234" s="160"/>
      <c r="U234" s="160"/>
      <c r="V234" s="160"/>
      <c r="W234" s="160"/>
      <c r="X234" s="160"/>
      <c r="Y234" s="151"/>
      <c r="Z234" s="151"/>
      <c r="AA234" s="151"/>
      <c r="AB234" s="151"/>
      <c r="AC234" s="151"/>
      <c r="AD234" s="151"/>
      <c r="AE234" s="151"/>
      <c r="AF234" s="151"/>
      <c r="AG234" s="151" t="s">
        <v>156</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0">
        <v>59</v>
      </c>
      <c r="B235" s="171" t="s">
        <v>794</v>
      </c>
      <c r="C235" s="186" t="s">
        <v>795</v>
      </c>
      <c r="D235" s="172" t="s">
        <v>389</v>
      </c>
      <c r="E235" s="173">
        <v>2</v>
      </c>
      <c r="F235" s="174"/>
      <c r="G235" s="175">
        <f>ROUND(E235*F235,2)</f>
        <v>0</v>
      </c>
      <c r="H235" s="174"/>
      <c r="I235" s="175">
        <f>ROUND(E235*H235,2)</f>
        <v>0</v>
      </c>
      <c r="J235" s="174"/>
      <c r="K235" s="175">
        <f>ROUND(E235*J235,2)</f>
        <v>0</v>
      </c>
      <c r="L235" s="175">
        <v>21</v>
      </c>
      <c r="M235" s="175">
        <f>G235*(1+L235/100)</f>
        <v>0</v>
      </c>
      <c r="N235" s="175">
        <v>3.9E-2</v>
      </c>
      <c r="O235" s="175">
        <f>ROUND(E235*N235,2)</f>
        <v>0.08</v>
      </c>
      <c r="P235" s="175">
        <v>0</v>
      </c>
      <c r="Q235" s="175">
        <f>ROUND(E235*P235,2)</f>
        <v>0</v>
      </c>
      <c r="R235" s="175" t="s">
        <v>403</v>
      </c>
      <c r="S235" s="175" t="s">
        <v>151</v>
      </c>
      <c r="T235" s="175" t="s">
        <v>152</v>
      </c>
      <c r="U235" s="175">
        <v>0</v>
      </c>
      <c r="V235" s="175">
        <f>ROUND(E235*U235,2)</f>
        <v>0</v>
      </c>
      <c r="W235" s="176"/>
      <c r="X235" s="160" t="s">
        <v>404</v>
      </c>
      <c r="Y235" s="151"/>
      <c r="Z235" s="151"/>
      <c r="AA235" s="151"/>
      <c r="AB235" s="151"/>
      <c r="AC235" s="151"/>
      <c r="AD235" s="151"/>
      <c r="AE235" s="151"/>
      <c r="AF235" s="151"/>
      <c r="AG235" s="151" t="s">
        <v>405</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87" t="s">
        <v>89</v>
      </c>
      <c r="D236" s="161"/>
      <c r="E236" s="162">
        <v>2</v>
      </c>
      <c r="F236" s="160"/>
      <c r="G236" s="160"/>
      <c r="H236" s="160"/>
      <c r="I236" s="160"/>
      <c r="J236" s="160"/>
      <c r="K236" s="160"/>
      <c r="L236" s="160"/>
      <c r="M236" s="160"/>
      <c r="N236" s="160"/>
      <c r="O236" s="160"/>
      <c r="P236" s="160"/>
      <c r="Q236" s="160"/>
      <c r="R236" s="160"/>
      <c r="S236" s="160"/>
      <c r="T236" s="160"/>
      <c r="U236" s="160"/>
      <c r="V236" s="160"/>
      <c r="W236" s="160"/>
      <c r="X236" s="160"/>
      <c r="Y236" s="151"/>
      <c r="Z236" s="151"/>
      <c r="AA236" s="151"/>
      <c r="AB236" s="151"/>
      <c r="AC236" s="151"/>
      <c r="AD236" s="151"/>
      <c r="AE236" s="151"/>
      <c r="AF236" s="151"/>
      <c r="AG236" s="151" t="s">
        <v>156</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70">
        <v>60</v>
      </c>
      <c r="B237" s="171" t="s">
        <v>796</v>
      </c>
      <c r="C237" s="186" t="s">
        <v>797</v>
      </c>
      <c r="D237" s="172" t="s">
        <v>389</v>
      </c>
      <c r="E237" s="173">
        <v>2</v>
      </c>
      <c r="F237" s="174"/>
      <c r="G237" s="175">
        <f>ROUND(E237*F237,2)</f>
        <v>0</v>
      </c>
      <c r="H237" s="174"/>
      <c r="I237" s="175">
        <f>ROUND(E237*H237,2)</f>
        <v>0</v>
      </c>
      <c r="J237" s="174"/>
      <c r="K237" s="175">
        <f>ROUND(E237*J237,2)</f>
        <v>0</v>
      </c>
      <c r="L237" s="175">
        <v>21</v>
      </c>
      <c r="M237" s="175">
        <f>G237*(1+L237/100)</f>
        <v>0</v>
      </c>
      <c r="N237" s="175">
        <v>8.0000000000000002E-3</v>
      </c>
      <c r="O237" s="175">
        <f>ROUND(E237*N237,2)</f>
        <v>0.02</v>
      </c>
      <c r="P237" s="175">
        <v>0</v>
      </c>
      <c r="Q237" s="175">
        <f>ROUND(E237*P237,2)</f>
        <v>0</v>
      </c>
      <c r="R237" s="175" t="s">
        <v>403</v>
      </c>
      <c r="S237" s="175" t="s">
        <v>151</v>
      </c>
      <c r="T237" s="175" t="s">
        <v>152</v>
      </c>
      <c r="U237" s="175">
        <v>0</v>
      </c>
      <c r="V237" s="175">
        <f>ROUND(E237*U237,2)</f>
        <v>0</v>
      </c>
      <c r="W237" s="176"/>
      <c r="X237" s="160" t="s">
        <v>404</v>
      </c>
      <c r="Y237" s="151"/>
      <c r="Z237" s="151"/>
      <c r="AA237" s="151"/>
      <c r="AB237" s="151"/>
      <c r="AC237" s="151"/>
      <c r="AD237" s="151"/>
      <c r="AE237" s="151"/>
      <c r="AF237" s="151"/>
      <c r="AG237" s="151" t="s">
        <v>405</v>
      </c>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87" t="s">
        <v>89</v>
      </c>
      <c r="D238" s="161"/>
      <c r="E238" s="162">
        <v>2</v>
      </c>
      <c r="F238" s="160"/>
      <c r="G238" s="160"/>
      <c r="H238" s="160"/>
      <c r="I238" s="160"/>
      <c r="J238" s="160"/>
      <c r="K238" s="160"/>
      <c r="L238" s="160"/>
      <c r="M238" s="160"/>
      <c r="N238" s="160"/>
      <c r="O238" s="160"/>
      <c r="P238" s="160"/>
      <c r="Q238" s="160"/>
      <c r="R238" s="160"/>
      <c r="S238" s="160"/>
      <c r="T238" s="160"/>
      <c r="U238" s="160"/>
      <c r="V238" s="160"/>
      <c r="W238" s="160"/>
      <c r="X238" s="160"/>
      <c r="Y238" s="151"/>
      <c r="Z238" s="151"/>
      <c r="AA238" s="151"/>
      <c r="AB238" s="151"/>
      <c r="AC238" s="151"/>
      <c r="AD238" s="151"/>
      <c r="AE238" s="151"/>
      <c r="AF238" s="151"/>
      <c r="AG238" s="151" t="s">
        <v>156</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70">
        <v>61</v>
      </c>
      <c r="B239" s="171" t="s">
        <v>798</v>
      </c>
      <c r="C239" s="186" t="s">
        <v>799</v>
      </c>
      <c r="D239" s="172" t="s">
        <v>389</v>
      </c>
      <c r="E239" s="173">
        <v>4</v>
      </c>
      <c r="F239" s="174"/>
      <c r="G239" s="175">
        <f>ROUND(E239*F239,2)</f>
        <v>0</v>
      </c>
      <c r="H239" s="174"/>
      <c r="I239" s="175">
        <f>ROUND(E239*H239,2)</f>
        <v>0</v>
      </c>
      <c r="J239" s="174"/>
      <c r="K239" s="175">
        <f>ROUND(E239*J239,2)</f>
        <v>0</v>
      </c>
      <c r="L239" s="175">
        <v>21</v>
      </c>
      <c r="M239" s="175">
        <f>G239*(1+L239/100)</f>
        <v>0</v>
      </c>
      <c r="N239" s="175">
        <v>8.0000000000000002E-3</v>
      </c>
      <c r="O239" s="175">
        <f>ROUND(E239*N239,2)</f>
        <v>0.03</v>
      </c>
      <c r="P239" s="175">
        <v>0</v>
      </c>
      <c r="Q239" s="175">
        <f>ROUND(E239*P239,2)</f>
        <v>0</v>
      </c>
      <c r="R239" s="175" t="s">
        <v>403</v>
      </c>
      <c r="S239" s="175" t="s">
        <v>151</v>
      </c>
      <c r="T239" s="175" t="s">
        <v>152</v>
      </c>
      <c r="U239" s="175">
        <v>0</v>
      </c>
      <c r="V239" s="175">
        <f>ROUND(E239*U239,2)</f>
        <v>0</v>
      </c>
      <c r="W239" s="176"/>
      <c r="X239" s="160" t="s">
        <v>404</v>
      </c>
      <c r="Y239" s="151"/>
      <c r="Z239" s="151"/>
      <c r="AA239" s="151"/>
      <c r="AB239" s="151"/>
      <c r="AC239" s="151"/>
      <c r="AD239" s="151"/>
      <c r="AE239" s="151"/>
      <c r="AF239" s="151"/>
      <c r="AG239" s="151" t="s">
        <v>405</v>
      </c>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87" t="s">
        <v>93</v>
      </c>
      <c r="D240" s="161"/>
      <c r="E240" s="162">
        <v>4</v>
      </c>
      <c r="F240" s="160"/>
      <c r="G240" s="160"/>
      <c r="H240" s="160"/>
      <c r="I240" s="160"/>
      <c r="J240" s="160"/>
      <c r="K240" s="160"/>
      <c r="L240" s="160"/>
      <c r="M240" s="160"/>
      <c r="N240" s="160"/>
      <c r="O240" s="160"/>
      <c r="P240" s="160"/>
      <c r="Q240" s="160"/>
      <c r="R240" s="160"/>
      <c r="S240" s="160"/>
      <c r="T240" s="160"/>
      <c r="U240" s="160"/>
      <c r="V240" s="160"/>
      <c r="W240" s="160"/>
      <c r="X240" s="160"/>
      <c r="Y240" s="151"/>
      <c r="Z240" s="151"/>
      <c r="AA240" s="151"/>
      <c r="AB240" s="151"/>
      <c r="AC240" s="151"/>
      <c r="AD240" s="151"/>
      <c r="AE240" s="151"/>
      <c r="AF240" s="151"/>
      <c r="AG240" s="151" t="s">
        <v>156</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70">
        <v>62</v>
      </c>
      <c r="B241" s="171" t="s">
        <v>800</v>
      </c>
      <c r="C241" s="186" t="s">
        <v>801</v>
      </c>
      <c r="D241" s="172" t="s">
        <v>389</v>
      </c>
      <c r="E241" s="173">
        <v>16</v>
      </c>
      <c r="F241" s="174"/>
      <c r="G241" s="175">
        <f>ROUND(E241*F241,2)</f>
        <v>0</v>
      </c>
      <c r="H241" s="174"/>
      <c r="I241" s="175">
        <f>ROUND(E241*H241,2)</f>
        <v>0</v>
      </c>
      <c r="J241" s="174"/>
      <c r="K241" s="175">
        <f>ROUND(E241*J241,2)</f>
        <v>0</v>
      </c>
      <c r="L241" s="175">
        <v>21</v>
      </c>
      <c r="M241" s="175">
        <f>G241*(1+L241/100)</f>
        <v>0</v>
      </c>
      <c r="N241" s="175">
        <v>3.8999999999999998E-3</v>
      </c>
      <c r="O241" s="175">
        <f>ROUND(E241*N241,2)</f>
        <v>0.06</v>
      </c>
      <c r="P241" s="175">
        <v>0</v>
      </c>
      <c r="Q241" s="175">
        <f>ROUND(E241*P241,2)</f>
        <v>0</v>
      </c>
      <c r="R241" s="175"/>
      <c r="S241" s="175" t="s">
        <v>390</v>
      </c>
      <c r="T241" s="175" t="s">
        <v>152</v>
      </c>
      <c r="U241" s="175">
        <v>0</v>
      </c>
      <c r="V241" s="175">
        <f>ROUND(E241*U241,2)</f>
        <v>0</v>
      </c>
      <c r="W241" s="176"/>
      <c r="X241" s="160" t="s">
        <v>404</v>
      </c>
      <c r="Y241" s="151"/>
      <c r="Z241" s="151"/>
      <c r="AA241" s="151"/>
      <c r="AB241" s="151"/>
      <c r="AC241" s="151"/>
      <c r="AD241" s="151"/>
      <c r="AE241" s="151"/>
      <c r="AF241" s="151"/>
      <c r="AG241" s="151" t="s">
        <v>405</v>
      </c>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87" t="s">
        <v>740</v>
      </c>
      <c r="D242" s="161"/>
      <c r="E242" s="162">
        <v>16</v>
      </c>
      <c r="F242" s="160"/>
      <c r="G242" s="160"/>
      <c r="H242" s="160"/>
      <c r="I242" s="160"/>
      <c r="J242" s="160"/>
      <c r="K242" s="160"/>
      <c r="L242" s="160"/>
      <c r="M242" s="160"/>
      <c r="N242" s="160"/>
      <c r="O242" s="160"/>
      <c r="P242" s="160"/>
      <c r="Q242" s="160"/>
      <c r="R242" s="160"/>
      <c r="S242" s="160"/>
      <c r="T242" s="160"/>
      <c r="U242" s="160"/>
      <c r="V242" s="160"/>
      <c r="W242" s="160"/>
      <c r="X242" s="160"/>
      <c r="Y242" s="151"/>
      <c r="Z242" s="151"/>
      <c r="AA242" s="151"/>
      <c r="AB242" s="151"/>
      <c r="AC242" s="151"/>
      <c r="AD242" s="151"/>
      <c r="AE242" s="151"/>
      <c r="AF242" s="151"/>
      <c r="AG242" s="151" t="s">
        <v>156</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70">
        <v>63</v>
      </c>
      <c r="B243" s="171" t="s">
        <v>802</v>
      </c>
      <c r="C243" s="186" t="s">
        <v>803</v>
      </c>
      <c r="D243" s="172" t="s">
        <v>389</v>
      </c>
      <c r="E243" s="173">
        <v>17</v>
      </c>
      <c r="F243" s="174"/>
      <c r="G243" s="175">
        <f>ROUND(E243*F243,2)</f>
        <v>0</v>
      </c>
      <c r="H243" s="174"/>
      <c r="I243" s="175">
        <f>ROUND(E243*H243,2)</f>
        <v>0</v>
      </c>
      <c r="J243" s="174"/>
      <c r="K243" s="175">
        <f>ROUND(E243*J243,2)</f>
        <v>0</v>
      </c>
      <c r="L243" s="175">
        <v>21</v>
      </c>
      <c r="M243" s="175">
        <f>G243*(1+L243/100)</f>
        <v>0</v>
      </c>
      <c r="N243" s="175">
        <v>4.5999999999999999E-3</v>
      </c>
      <c r="O243" s="175">
        <f>ROUND(E243*N243,2)</f>
        <v>0.08</v>
      </c>
      <c r="P243" s="175">
        <v>0</v>
      </c>
      <c r="Q243" s="175">
        <f>ROUND(E243*P243,2)</f>
        <v>0</v>
      </c>
      <c r="R243" s="175" t="s">
        <v>403</v>
      </c>
      <c r="S243" s="175" t="s">
        <v>151</v>
      </c>
      <c r="T243" s="175" t="s">
        <v>152</v>
      </c>
      <c r="U243" s="175">
        <v>0</v>
      </c>
      <c r="V243" s="175">
        <f>ROUND(E243*U243,2)</f>
        <v>0</v>
      </c>
      <c r="W243" s="176"/>
      <c r="X243" s="160" t="s">
        <v>404</v>
      </c>
      <c r="Y243" s="151"/>
      <c r="Z243" s="151"/>
      <c r="AA243" s="151"/>
      <c r="AB243" s="151"/>
      <c r="AC243" s="151"/>
      <c r="AD243" s="151"/>
      <c r="AE243" s="151"/>
      <c r="AF243" s="151"/>
      <c r="AG243" s="151" t="s">
        <v>405</v>
      </c>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87" t="s">
        <v>740</v>
      </c>
      <c r="D244" s="161"/>
      <c r="E244" s="162">
        <v>16</v>
      </c>
      <c r="F244" s="160"/>
      <c r="G244" s="160"/>
      <c r="H244" s="160"/>
      <c r="I244" s="160"/>
      <c r="J244" s="160"/>
      <c r="K244" s="160"/>
      <c r="L244" s="160"/>
      <c r="M244" s="160"/>
      <c r="N244" s="160"/>
      <c r="O244" s="160"/>
      <c r="P244" s="160"/>
      <c r="Q244" s="160"/>
      <c r="R244" s="160"/>
      <c r="S244" s="160"/>
      <c r="T244" s="160"/>
      <c r="U244" s="160"/>
      <c r="V244" s="160"/>
      <c r="W244" s="160"/>
      <c r="X244" s="160"/>
      <c r="Y244" s="151"/>
      <c r="Z244" s="151"/>
      <c r="AA244" s="151"/>
      <c r="AB244" s="151"/>
      <c r="AC244" s="151"/>
      <c r="AD244" s="151"/>
      <c r="AE244" s="151"/>
      <c r="AF244" s="151"/>
      <c r="AG244" s="151" t="s">
        <v>156</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87" t="s">
        <v>85</v>
      </c>
      <c r="D245" s="161"/>
      <c r="E245" s="162">
        <v>1</v>
      </c>
      <c r="F245" s="160"/>
      <c r="G245" s="160"/>
      <c r="H245" s="160"/>
      <c r="I245" s="160"/>
      <c r="J245" s="160"/>
      <c r="K245" s="160"/>
      <c r="L245" s="160"/>
      <c r="M245" s="160"/>
      <c r="N245" s="160"/>
      <c r="O245" s="160"/>
      <c r="P245" s="160"/>
      <c r="Q245" s="160"/>
      <c r="R245" s="160"/>
      <c r="S245" s="160"/>
      <c r="T245" s="160"/>
      <c r="U245" s="160"/>
      <c r="V245" s="160"/>
      <c r="W245" s="160"/>
      <c r="X245" s="160"/>
      <c r="Y245" s="151"/>
      <c r="Z245" s="151"/>
      <c r="AA245" s="151"/>
      <c r="AB245" s="151"/>
      <c r="AC245" s="151"/>
      <c r="AD245" s="151"/>
      <c r="AE245" s="151"/>
      <c r="AF245" s="151"/>
      <c r="AG245" s="151" t="s">
        <v>156</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0">
        <v>64</v>
      </c>
      <c r="B246" s="171" t="s">
        <v>804</v>
      </c>
      <c r="C246" s="186" t="s">
        <v>805</v>
      </c>
      <c r="D246" s="172" t="s">
        <v>389</v>
      </c>
      <c r="E246" s="173">
        <v>7</v>
      </c>
      <c r="F246" s="174"/>
      <c r="G246" s="175">
        <f>ROUND(E246*F246,2)</f>
        <v>0</v>
      </c>
      <c r="H246" s="174"/>
      <c r="I246" s="175">
        <f>ROUND(E246*H246,2)</f>
        <v>0</v>
      </c>
      <c r="J246" s="174"/>
      <c r="K246" s="175">
        <f>ROUND(E246*J246,2)</f>
        <v>0</v>
      </c>
      <c r="L246" s="175">
        <v>21</v>
      </c>
      <c r="M246" s="175">
        <f>G246*(1+L246/100)</f>
        <v>0</v>
      </c>
      <c r="N246" s="175">
        <v>1.32E-2</v>
      </c>
      <c r="O246" s="175">
        <f>ROUND(E246*N246,2)</f>
        <v>0.09</v>
      </c>
      <c r="P246" s="175">
        <v>0</v>
      </c>
      <c r="Q246" s="175">
        <f>ROUND(E246*P246,2)</f>
        <v>0</v>
      </c>
      <c r="R246" s="175" t="s">
        <v>403</v>
      </c>
      <c r="S246" s="175" t="s">
        <v>151</v>
      </c>
      <c r="T246" s="175" t="s">
        <v>152</v>
      </c>
      <c r="U246" s="175">
        <v>0</v>
      </c>
      <c r="V246" s="175">
        <f>ROUND(E246*U246,2)</f>
        <v>0</v>
      </c>
      <c r="W246" s="176"/>
      <c r="X246" s="160" t="s">
        <v>404</v>
      </c>
      <c r="Y246" s="151"/>
      <c r="Z246" s="151"/>
      <c r="AA246" s="151"/>
      <c r="AB246" s="151"/>
      <c r="AC246" s="151"/>
      <c r="AD246" s="151"/>
      <c r="AE246" s="151"/>
      <c r="AF246" s="151"/>
      <c r="AG246" s="151" t="s">
        <v>405</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87" t="s">
        <v>503</v>
      </c>
      <c r="D247" s="161"/>
      <c r="E247" s="162">
        <v>7</v>
      </c>
      <c r="F247" s="160"/>
      <c r="G247" s="160"/>
      <c r="H247" s="160"/>
      <c r="I247" s="160"/>
      <c r="J247" s="160"/>
      <c r="K247" s="160"/>
      <c r="L247" s="160"/>
      <c r="M247" s="160"/>
      <c r="N247" s="160"/>
      <c r="O247" s="160"/>
      <c r="P247" s="160"/>
      <c r="Q247" s="160"/>
      <c r="R247" s="160"/>
      <c r="S247" s="160"/>
      <c r="T247" s="160"/>
      <c r="U247" s="160"/>
      <c r="V247" s="160"/>
      <c r="W247" s="160"/>
      <c r="X247" s="160"/>
      <c r="Y247" s="151"/>
      <c r="Z247" s="151"/>
      <c r="AA247" s="151"/>
      <c r="AB247" s="151"/>
      <c r="AC247" s="151"/>
      <c r="AD247" s="151"/>
      <c r="AE247" s="151"/>
      <c r="AF247" s="151"/>
      <c r="AG247" s="151" t="s">
        <v>156</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0">
        <v>65</v>
      </c>
      <c r="B248" s="171" t="s">
        <v>806</v>
      </c>
      <c r="C248" s="186" t="s">
        <v>807</v>
      </c>
      <c r="D248" s="172" t="s">
        <v>389</v>
      </c>
      <c r="E248" s="173">
        <v>2</v>
      </c>
      <c r="F248" s="174"/>
      <c r="G248" s="175">
        <f>ROUND(E248*F248,2)</f>
        <v>0</v>
      </c>
      <c r="H248" s="174"/>
      <c r="I248" s="175">
        <f>ROUND(E248*H248,2)</f>
        <v>0</v>
      </c>
      <c r="J248" s="174"/>
      <c r="K248" s="175">
        <f>ROUND(E248*J248,2)</f>
        <v>0</v>
      </c>
      <c r="L248" s="175">
        <v>21</v>
      </c>
      <c r="M248" s="175">
        <f>G248*(1+L248/100)</f>
        <v>0</v>
      </c>
      <c r="N248" s="175">
        <v>1.2200000000000001E-2</v>
      </c>
      <c r="O248" s="175">
        <f>ROUND(E248*N248,2)</f>
        <v>0.02</v>
      </c>
      <c r="P248" s="175">
        <v>0</v>
      </c>
      <c r="Q248" s="175">
        <f>ROUND(E248*P248,2)</f>
        <v>0</v>
      </c>
      <c r="R248" s="175" t="s">
        <v>403</v>
      </c>
      <c r="S248" s="175" t="s">
        <v>151</v>
      </c>
      <c r="T248" s="175" t="s">
        <v>152</v>
      </c>
      <c r="U248" s="175">
        <v>0</v>
      </c>
      <c r="V248" s="175">
        <f>ROUND(E248*U248,2)</f>
        <v>0</v>
      </c>
      <c r="W248" s="176"/>
      <c r="X248" s="160" t="s">
        <v>404</v>
      </c>
      <c r="Y248" s="151"/>
      <c r="Z248" s="151"/>
      <c r="AA248" s="151"/>
      <c r="AB248" s="151"/>
      <c r="AC248" s="151"/>
      <c r="AD248" s="151"/>
      <c r="AE248" s="151"/>
      <c r="AF248" s="151"/>
      <c r="AG248" s="151" t="s">
        <v>405</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87" t="s">
        <v>89</v>
      </c>
      <c r="D249" s="161"/>
      <c r="E249" s="162">
        <v>2</v>
      </c>
      <c r="F249" s="160"/>
      <c r="G249" s="160"/>
      <c r="H249" s="160"/>
      <c r="I249" s="160"/>
      <c r="J249" s="160"/>
      <c r="K249" s="160"/>
      <c r="L249" s="160"/>
      <c r="M249" s="160"/>
      <c r="N249" s="160"/>
      <c r="O249" s="160"/>
      <c r="P249" s="160"/>
      <c r="Q249" s="160"/>
      <c r="R249" s="160"/>
      <c r="S249" s="160"/>
      <c r="T249" s="160"/>
      <c r="U249" s="160"/>
      <c r="V249" s="160"/>
      <c r="W249" s="160"/>
      <c r="X249" s="160"/>
      <c r="Y249" s="151"/>
      <c r="Z249" s="151"/>
      <c r="AA249" s="151"/>
      <c r="AB249" s="151"/>
      <c r="AC249" s="151"/>
      <c r="AD249" s="151"/>
      <c r="AE249" s="151"/>
      <c r="AF249" s="151"/>
      <c r="AG249" s="151" t="s">
        <v>156</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x14ac:dyDescent="0.2">
      <c r="A250" s="170">
        <v>66</v>
      </c>
      <c r="B250" s="171" t="s">
        <v>808</v>
      </c>
      <c r="C250" s="186" t="s">
        <v>809</v>
      </c>
      <c r="D250" s="172" t="s">
        <v>389</v>
      </c>
      <c r="E250" s="173">
        <v>2</v>
      </c>
      <c r="F250" s="174"/>
      <c r="G250" s="175">
        <f>ROUND(E250*F250,2)</f>
        <v>0</v>
      </c>
      <c r="H250" s="174"/>
      <c r="I250" s="175">
        <f>ROUND(E250*H250,2)</f>
        <v>0</v>
      </c>
      <c r="J250" s="174"/>
      <c r="K250" s="175">
        <f>ROUND(E250*J250,2)</f>
        <v>0</v>
      </c>
      <c r="L250" s="175">
        <v>21</v>
      </c>
      <c r="M250" s="175">
        <f>G250*(1+L250/100)</f>
        <v>0</v>
      </c>
      <c r="N250" s="175">
        <v>9.7000000000000003E-3</v>
      </c>
      <c r="O250" s="175">
        <f>ROUND(E250*N250,2)</f>
        <v>0.02</v>
      </c>
      <c r="P250" s="175">
        <v>0</v>
      </c>
      <c r="Q250" s="175">
        <f>ROUND(E250*P250,2)</f>
        <v>0</v>
      </c>
      <c r="R250" s="175" t="s">
        <v>403</v>
      </c>
      <c r="S250" s="175" t="s">
        <v>151</v>
      </c>
      <c r="T250" s="175" t="s">
        <v>152</v>
      </c>
      <c r="U250" s="175">
        <v>0</v>
      </c>
      <c r="V250" s="175">
        <f>ROUND(E250*U250,2)</f>
        <v>0</v>
      </c>
      <c r="W250" s="176"/>
      <c r="X250" s="160" t="s">
        <v>404</v>
      </c>
      <c r="Y250" s="151"/>
      <c r="Z250" s="151"/>
      <c r="AA250" s="151"/>
      <c r="AB250" s="151"/>
      <c r="AC250" s="151"/>
      <c r="AD250" s="151"/>
      <c r="AE250" s="151"/>
      <c r="AF250" s="151"/>
      <c r="AG250" s="151" t="s">
        <v>405</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87" t="s">
        <v>89</v>
      </c>
      <c r="D251" s="161"/>
      <c r="E251" s="162">
        <v>2</v>
      </c>
      <c r="F251" s="160"/>
      <c r="G251" s="160"/>
      <c r="H251" s="160"/>
      <c r="I251" s="160"/>
      <c r="J251" s="160"/>
      <c r="K251" s="160"/>
      <c r="L251" s="160"/>
      <c r="M251" s="160"/>
      <c r="N251" s="160"/>
      <c r="O251" s="160"/>
      <c r="P251" s="160"/>
      <c r="Q251" s="160"/>
      <c r="R251" s="160"/>
      <c r="S251" s="160"/>
      <c r="T251" s="160"/>
      <c r="U251" s="160"/>
      <c r="V251" s="160"/>
      <c r="W251" s="160"/>
      <c r="X251" s="160"/>
      <c r="Y251" s="151"/>
      <c r="Z251" s="151"/>
      <c r="AA251" s="151"/>
      <c r="AB251" s="151"/>
      <c r="AC251" s="151"/>
      <c r="AD251" s="151"/>
      <c r="AE251" s="151"/>
      <c r="AF251" s="151"/>
      <c r="AG251" s="151" t="s">
        <v>156</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outlineLevel="1" x14ac:dyDescent="0.2">
      <c r="A252" s="170">
        <v>67</v>
      </c>
      <c r="B252" s="171" t="s">
        <v>810</v>
      </c>
      <c r="C252" s="186" t="s">
        <v>811</v>
      </c>
      <c r="D252" s="172" t="s">
        <v>389</v>
      </c>
      <c r="E252" s="173">
        <v>1</v>
      </c>
      <c r="F252" s="174"/>
      <c r="G252" s="175">
        <f>ROUND(E252*F252,2)</f>
        <v>0</v>
      </c>
      <c r="H252" s="174"/>
      <c r="I252" s="175">
        <f>ROUND(E252*H252,2)</f>
        <v>0</v>
      </c>
      <c r="J252" s="174"/>
      <c r="K252" s="175">
        <f>ROUND(E252*J252,2)</f>
        <v>0</v>
      </c>
      <c r="L252" s="175">
        <v>21</v>
      </c>
      <c r="M252" s="175">
        <f>G252*(1+L252/100)</f>
        <v>0</v>
      </c>
      <c r="N252" s="175">
        <v>1.2500000000000001E-2</v>
      </c>
      <c r="O252" s="175">
        <f>ROUND(E252*N252,2)</f>
        <v>0.01</v>
      </c>
      <c r="P252" s="175">
        <v>0</v>
      </c>
      <c r="Q252" s="175">
        <f>ROUND(E252*P252,2)</f>
        <v>0</v>
      </c>
      <c r="R252" s="175" t="s">
        <v>403</v>
      </c>
      <c r="S252" s="175" t="s">
        <v>151</v>
      </c>
      <c r="T252" s="175" t="s">
        <v>152</v>
      </c>
      <c r="U252" s="175">
        <v>0</v>
      </c>
      <c r="V252" s="175">
        <f>ROUND(E252*U252,2)</f>
        <v>0</v>
      </c>
      <c r="W252" s="176"/>
      <c r="X252" s="160" t="s">
        <v>404</v>
      </c>
      <c r="Y252" s="151"/>
      <c r="Z252" s="151"/>
      <c r="AA252" s="151"/>
      <c r="AB252" s="151"/>
      <c r="AC252" s="151"/>
      <c r="AD252" s="151"/>
      <c r="AE252" s="151"/>
      <c r="AF252" s="151"/>
      <c r="AG252" s="151" t="s">
        <v>405</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87" t="s">
        <v>85</v>
      </c>
      <c r="D253" s="161"/>
      <c r="E253" s="162">
        <v>1</v>
      </c>
      <c r="F253" s="160"/>
      <c r="G253" s="160"/>
      <c r="H253" s="160"/>
      <c r="I253" s="160"/>
      <c r="J253" s="160"/>
      <c r="K253" s="160"/>
      <c r="L253" s="160"/>
      <c r="M253" s="160"/>
      <c r="N253" s="160"/>
      <c r="O253" s="160"/>
      <c r="P253" s="160"/>
      <c r="Q253" s="160"/>
      <c r="R253" s="160"/>
      <c r="S253" s="160"/>
      <c r="T253" s="160"/>
      <c r="U253" s="160"/>
      <c r="V253" s="160"/>
      <c r="W253" s="160"/>
      <c r="X253" s="160"/>
      <c r="Y253" s="151"/>
      <c r="Z253" s="151"/>
      <c r="AA253" s="151"/>
      <c r="AB253" s="151"/>
      <c r="AC253" s="151"/>
      <c r="AD253" s="151"/>
      <c r="AE253" s="151"/>
      <c r="AF253" s="151"/>
      <c r="AG253" s="151" t="s">
        <v>156</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outlineLevel="1" x14ac:dyDescent="0.2">
      <c r="A254" s="170">
        <v>68</v>
      </c>
      <c r="B254" s="171" t="s">
        <v>812</v>
      </c>
      <c r="C254" s="186" t="s">
        <v>813</v>
      </c>
      <c r="D254" s="172" t="s">
        <v>389</v>
      </c>
      <c r="E254" s="173">
        <v>2</v>
      </c>
      <c r="F254" s="174"/>
      <c r="G254" s="175">
        <f>ROUND(E254*F254,2)</f>
        <v>0</v>
      </c>
      <c r="H254" s="174"/>
      <c r="I254" s="175">
        <f>ROUND(E254*H254,2)</f>
        <v>0</v>
      </c>
      <c r="J254" s="174"/>
      <c r="K254" s="175">
        <f>ROUND(E254*J254,2)</f>
        <v>0</v>
      </c>
      <c r="L254" s="175">
        <v>21</v>
      </c>
      <c r="M254" s="175">
        <f>G254*(1+L254/100)</f>
        <v>0</v>
      </c>
      <c r="N254" s="175">
        <v>9.7000000000000003E-3</v>
      </c>
      <c r="O254" s="175">
        <f>ROUND(E254*N254,2)</f>
        <v>0.02</v>
      </c>
      <c r="P254" s="175">
        <v>0</v>
      </c>
      <c r="Q254" s="175">
        <f>ROUND(E254*P254,2)</f>
        <v>0</v>
      </c>
      <c r="R254" s="175" t="s">
        <v>403</v>
      </c>
      <c r="S254" s="175" t="s">
        <v>151</v>
      </c>
      <c r="T254" s="175" t="s">
        <v>152</v>
      </c>
      <c r="U254" s="175">
        <v>0</v>
      </c>
      <c r="V254" s="175">
        <f>ROUND(E254*U254,2)</f>
        <v>0</v>
      </c>
      <c r="W254" s="176"/>
      <c r="X254" s="160" t="s">
        <v>404</v>
      </c>
      <c r="Y254" s="151"/>
      <c r="Z254" s="151"/>
      <c r="AA254" s="151"/>
      <c r="AB254" s="151"/>
      <c r="AC254" s="151"/>
      <c r="AD254" s="151"/>
      <c r="AE254" s="151"/>
      <c r="AF254" s="151"/>
      <c r="AG254" s="151" t="s">
        <v>405</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87" t="s">
        <v>89</v>
      </c>
      <c r="D255" s="161"/>
      <c r="E255" s="162">
        <v>2</v>
      </c>
      <c r="F255" s="160"/>
      <c r="G255" s="160"/>
      <c r="H255" s="160"/>
      <c r="I255" s="160"/>
      <c r="J255" s="160"/>
      <c r="K255" s="160"/>
      <c r="L255" s="160"/>
      <c r="M255" s="160"/>
      <c r="N255" s="160"/>
      <c r="O255" s="160"/>
      <c r="P255" s="160"/>
      <c r="Q255" s="160"/>
      <c r="R255" s="160"/>
      <c r="S255" s="160"/>
      <c r="T255" s="160"/>
      <c r="U255" s="160"/>
      <c r="V255" s="160"/>
      <c r="W255" s="160"/>
      <c r="X255" s="160"/>
      <c r="Y255" s="151"/>
      <c r="Z255" s="151"/>
      <c r="AA255" s="151"/>
      <c r="AB255" s="151"/>
      <c r="AC255" s="151"/>
      <c r="AD255" s="151"/>
      <c r="AE255" s="151"/>
      <c r="AF255" s="151"/>
      <c r="AG255" s="151" t="s">
        <v>156</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70">
        <v>69</v>
      </c>
      <c r="B256" s="171" t="s">
        <v>814</v>
      </c>
      <c r="C256" s="186" t="s">
        <v>815</v>
      </c>
      <c r="D256" s="172" t="s">
        <v>389</v>
      </c>
      <c r="E256" s="173">
        <v>3</v>
      </c>
      <c r="F256" s="174"/>
      <c r="G256" s="175">
        <f>ROUND(E256*F256,2)</f>
        <v>0</v>
      </c>
      <c r="H256" s="174"/>
      <c r="I256" s="175">
        <f>ROUND(E256*H256,2)</f>
        <v>0</v>
      </c>
      <c r="J256" s="174"/>
      <c r="K256" s="175">
        <f>ROUND(E256*J256,2)</f>
        <v>0</v>
      </c>
      <c r="L256" s="175">
        <v>21</v>
      </c>
      <c r="M256" s="175">
        <f>G256*(1+L256/100)</f>
        <v>0</v>
      </c>
      <c r="N256" s="175">
        <v>1.26E-2</v>
      </c>
      <c r="O256" s="175">
        <f>ROUND(E256*N256,2)</f>
        <v>0.04</v>
      </c>
      <c r="P256" s="175">
        <v>0</v>
      </c>
      <c r="Q256" s="175">
        <f>ROUND(E256*P256,2)</f>
        <v>0</v>
      </c>
      <c r="R256" s="175" t="s">
        <v>403</v>
      </c>
      <c r="S256" s="175" t="s">
        <v>151</v>
      </c>
      <c r="T256" s="175" t="s">
        <v>152</v>
      </c>
      <c r="U256" s="175">
        <v>0</v>
      </c>
      <c r="V256" s="175">
        <f>ROUND(E256*U256,2)</f>
        <v>0</v>
      </c>
      <c r="W256" s="176"/>
      <c r="X256" s="160" t="s">
        <v>404</v>
      </c>
      <c r="Y256" s="151"/>
      <c r="Z256" s="151"/>
      <c r="AA256" s="151"/>
      <c r="AB256" s="151"/>
      <c r="AC256" s="151"/>
      <c r="AD256" s="151"/>
      <c r="AE256" s="151"/>
      <c r="AF256" s="151"/>
      <c r="AG256" s="151" t="s">
        <v>405</v>
      </c>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87" t="s">
        <v>91</v>
      </c>
      <c r="D257" s="161"/>
      <c r="E257" s="162">
        <v>3</v>
      </c>
      <c r="F257" s="160"/>
      <c r="G257" s="160"/>
      <c r="H257" s="160"/>
      <c r="I257" s="160"/>
      <c r="J257" s="160"/>
      <c r="K257" s="160"/>
      <c r="L257" s="160"/>
      <c r="M257" s="160"/>
      <c r="N257" s="160"/>
      <c r="O257" s="160"/>
      <c r="P257" s="160"/>
      <c r="Q257" s="160"/>
      <c r="R257" s="160"/>
      <c r="S257" s="160"/>
      <c r="T257" s="160"/>
      <c r="U257" s="160"/>
      <c r="V257" s="160"/>
      <c r="W257" s="160"/>
      <c r="X257" s="160"/>
      <c r="Y257" s="151"/>
      <c r="Z257" s="151"/>
      <c r="AA257" s="151"/>
      <c r="AB257" s="151"/>
      <c r="AC257" s="151"/>
      <c r="AD257" s="151"/>
      <c r="AE257" s="151"/>
      <c r="AF257" s="151"/>
      <c r="AG257" s="151" t="s">
        <v>156</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70">
        <v>70</v>
      </c>
      <c r="B258" s="171" t="s">
        <v>816</v>
      </c>
      <c r="C258" s="186" t="s">
        <v>817</v>
      </c>
      <c r="D258" s="172" t="s">
        <v>389</v>
      </c>
      <c r="E258" s="173">
        <v>2</v>
      </c>
      <c r="F258" s="174"/>
      <c r="G258" s="175">
        <f>ROUND(E258*F258,2)</f>
        <v>0</v>
      </c>
      <c r="H258" s="174"/>
      <c r="I258" s="175">
        <f>ROUND(E258*H258,2)</f>
        <v>0</v>
      </c>
      <c r="J258" s="174"/>
      <c r="K258" s="175">
        <f>ROUND(E258*J258,2)</f>
        <v>0</v>
      </c>
      <c r="L258" s="175">
        <v>21</v>
      </c>
      <c r="M258" s="175">
        <f>G258*(1+L258/100)</f>
        <v>0</v>
      </c>
      <c r="N258" s="175">
        <v>1.11E-2</v>
      </c>
      <c r="O258" s="175">
        <f>ROUND(E258*N258,2)</f>
        <v>0.02</v>
      </c>
      <c r="P258" s="175">
        <v>0</v>
      </c>
      <c r="Q258" s="175">
        <f>ROUND(E258*P258,2)</f>
        <v>0</v>
      </c>
      <c r="R258" s="175" t="s">
        <v>403</v>
      </c>
      <c r="S258" s="175" t="s">
        <v>151</v>
      </c>
      <c r="T258" s="175" t="s">
        <v>152</v>
      </c>
      <c r="U258" s="175">
        <v>0</v>
      </c>
      <c r="V258" s="175">
        <f>ROUND(E258*U258,2)</f>
        <v>0</v>
      </c>
      <c r="W258" s="176"/>
      <c r="X258" s="160" t="s">
        <v>404</v>
      </c>
      <c r="Y258" s="151"/>
      <c r="Z258" s="151"/>
      <c r="AA258" s="151"/>
      <c r="AB258" s="151"/>
      <c r="AC258" s="151"/>
      <c r="AD258" s="151"/>
      <c r="AE258" s="151"/>
      <c r="AF258" s="151"/>
      <c r="AG258" s="151" t="s">
        <v>405</v>
      </c>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87" t="s">
        <v>89</v>
      </c>
      <c r="D259" s="161"/>
      <c r="E259" s="162">
        <v>2</v>
      </c>
      <c r="F259" s="160"/>
      <c r="G259" s="160"/>
      <c r="H259" s="160"/>
      <c r="I259" s="160"/>
      <c r="J259" s="160"/>
      <c r="K259" s="160"/>
      <c r="L259" s="160"/>
      <c r="M259" s="160"/>
      <c r="N259" s="160"/>
      <c r="O259" s="160"/>
      <c r="P259" s="160"/>
      <c r="Q259" s="160"/>
      <c r="R259" s="160"/>
      <c r="S259" s="160"/>
      <c r="T259" s="160"/>
      <c r="U259" s="160"/>
      <c r="V259" s="160"/>
      <c r="W259" s="160"/>
      <c r="X259" s="160"/>
      <c r="Y259" s="151"/>
      <c r="Z259" s="151"/>
      <c r="AA259" s="151"/>
      <c r="AB259" s="151"/>
      <c r="AC259" s="151"/>
      <c r="AD259" s="151"/>
      <c r="AE259" s="151"/>
      <c r="AF259" s="151"/>
      <c r="AG259" s="151" t="s">
        <v>156</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70">
        <v>71</v>
      </c>
      <c r="B260" s="171" t="s">
        <v>818</v>
      </c>
      <c r="C260" s="186" t="s">
        <v>819</v>
      </c>
      <c r="D260" s="172" t="s">
        <v>389</v>
      </c>
      <c r="E260" s="173">
        <v>1</v>
      </c>
      <c r="F260" s="174"/>
      <c r="G260" s="175">
        <f>ROUND(E260*F260,2)</f>
        <v>0</v>
      </c>
      <c r="H260" s="174"/>
      <c r="I260" s="175">
        <f>ROUND(E260*H260,2)</f>
        <v>0</v>
      </c>
      <c r="J260" s="174"/>
      <c r="K260" s="175">
        <f>ROUND(E260*J260,2)</f>
        <v>0</v>
      </c>
      <c r="L260" s="175">
        <v>21</v>
      </c>
      <c r="M260" s="175">
        <f>G260*(1+L260/100)</f>
        <v>0</v>
      </c>
      <c r="N260" s="175">
        <v>8.9999999999999993E-3</v>
      </c>
      <c r="O260" s="175">
        <f>ROUND(E260*N260,2)</f>
        <v>0.01</v>
      </c>
      <c r="P260" s="175">
        <v>0</v>
      </c>
      <c r="Q260" s="175">
        <f>ROUND(E260*P260,2)</f>
        <v>0</v>
      </c>
      <c r="R260" s="175" t="s">
        <v>403</v>
      </c>
      <c r="S260" s="175" t="s">
        <v>151</v>
      </c>
      <c r="T260" s="175" t="s">
        <v>152</v>
      </c>
      <c r="U260" s="175">
        <v>0</v>
      </c>
      <c r="V260" s="175">
        <f>ROUND(E260*U260,2)</f>
        <v>0</v>
      </c>
      <c r="W260" s="176"/>
      <c r="X260" s="160" t="s">
        <v>404</v>
      </c>
      <c r="Y260" s="151"/>
      <c r="Z260" s="151"/>
      <c r="AA260" s="151"/>
      <c r="AB260" s="151"/>
      <c r="AC260" s="151"/>
      <c r="AD260" s="151"/>
      <c r="AE260" s="151"/>
      <c r="AF260" s="151"/>
      <c r="AG260" s="151" t="s">
        <v>405</v>
      </c>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87" t="s">
        <v>85</v>
      </c>
      <c r="D261" s="161"/>
      <c r="E261" s="162">
        <v>1</v>
      </c>
      <c r="F261" s="160"/>
      <c r="G261" s="160"/>
      <c r="H261" s="160"/>
      <c r="I261" s="160"/>
      <c r="J261" s="160"/>
      <c r="K261" s="160"/>
      <c r="L261" s="160"/>
      <c r="M261" s="160"/>
      <c r="N261" s="160"/>
      <c r="O261" s="160"/>
      <c r="P261" s="160"/>
      <c r="Q261" s="160"/>
      <c r="R261" s="160"/>
      <c r="S261" s="160"/>
      <c r="T261" s="160"/>
      <c r="U261" s="160"/>
      <c r="V261" s="160"/>
      <c r="W261" s="160"/>
      <c r="X261" s="160"/>
      <c r="Y261" s="151"/>
      <c r="Z261" s="151"/>
      <c r="AA261" s="151"/>
      <c r="AB261" s="151"/>
      <c r="AC261" s="151"/>
      <c r="AD261" s="151"/>
      <c r="AE261" s="151"/>
      <c r="AF261" s="151"/>
      <c r="AG261" s="151" t="s">
        <v>156</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70">
        <v>72</v>
      </c>
      <c r="B262" s="171" t="s">
        <v>820</v>
      </c>
      <c r="C262" s="186" t="s">
        <v>821</v>
      </c>
      <c r="D262" s="172" t="s">
        <v>389</v>
      </c>
      <c r="E262" s="173">
        <v>1</v>
      </c>
      <c r="F262" s="174"/>
      <c r="G262" s="175">
        <f>ROUND(E262*F262,2)</f>
        <v>0</v>
      </c>
      <c r="H262" s="174"/>
      <c r="I262" s="175">
        <f>ROUND(E262*H262,2)</f>
        <v>0</v>
      </c>
      <c r="J262" s="174"/>
      <c r="K262" s="175">
        <f>ROUND(E262*J262,2)</f>
        <v>0</v>
      </c>
      <c r="L262" s="175">
        <v>21</v>
      </c>
      <c r="M262" s="175">
        <f>G262*(1+L262/100)</f>
        <v>0</v>
      </c>
      <c r="N262" s="175">
        <v>1.21E-2</v>
      </c>
      <c r="O262" s="175">
        <f>ROUND(E262*N262,2)</f>
        <v>0.01</v>
      </c>
      <c r="P262" s="175">
        <v>0</v>
      </c>
      <c r="Q262" s="175">
        <f>ROUND(E262*P262,2)</f>
        <v>0</v>
      </c>
      <c r="R262" s="175" t="s">
        <v>403</v>
      </c>
      <c r="S262" s="175" t="s">
        <v>151</v>
      </c>
      <c r="T262" s="175" t="s">
        <v>152</v>
      </c>
      <c r="U262" s="175">
        <v>0</v>
      </c>
      <c r="V262" s="175">
        <f>ROUND(E262*U262,2)</f>
        <v>0</v>
      </c>
      <c r="W262" s="176"/>
      <c r="X262" s="160" t="s">
        <v>404</v>
      </c>
      <c r="Y262" s="151"/>
      <c r="Z262" s="151"/>
      <c r="AA262" s="151"/>
      <c r="AB262" s="151"/>
      <c r="AC262" s="151"/>
      <c r="AD262" s="151"/>
      <c r="AE262" s="151"/>
      <c r="AF262" s="151"/>
      <c r="AG262" s="151" t="s">
        <v>405</v>
      </c>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87" t="s">
        <v>85</v>
      </c>
      <c r="D263" s="161"/>
      <c r="E263" s="162">
        <v>1</v>
      </c>
      <c r="F263" s="160"/>
      <c r="G263" s="160"/>
      <c r="H263" s="160"/>
      <c r="I263" s="160"/>
      <c r="J263" s="160"/>
      <c r="K263" s="160"/>
      <c r="L263" s="160"/>
      <c r="M263" s="160"/>
      <c r="N263" s="160"/>
      <c r="O263" s="160"/>
      <c r="P263" s="160"/>
      <c r="Q263" s="160"/>
      <c r="R263" s="160"/>
      <c r="S263" s="160"/>
      <c r="T263" s="160"/>
      <c r="U263" s="160"/>
      <c r="V263" s="160"/>
      <c r="W263" s="160"/>
      <c r="X263" s="160"/>
      <c r="Y263" s="151"/>
      <c r="Z263" s="151"/>
      <c r="AA263" s="151"/>
      <c r="AB263" s="151"/>
      <c r="AC263" s="151"/>
      <c r="AD263" s="151"/>
      <c r="AE263" s="151"/>
      <c r="AF263" s="151"/>
      <c r="AG263" s="151" t="s">
        <v>156</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outlineLevel="1" x14ac:dyDescent="0.2">
      <c r="A264" s="170">
        <v>73</v>
      </c>
      <c r="B264" s="171" t="s">
        <v>822</v>
      </c>
      <c r="C264" s="186" t="s">
        <v>823</v>
      </c>
      <c r="D264" s="172" t="s">
        <v>389</v>
      </c>
      <c r="E264" s="173">
        <v>2</v>
      </c>
      <c r="F264" s="174"/>
      <c r="G264" s="175">
        <f>ROUND(E264*F264,2)</f>
        <v>0</v>
      </c>
      <c r="H264" s="174"/>
      <c r="I264" s="175">
        <f>ROUND(E264*H264,2)</f>
        <v>0</v>
      </c>
      <c r="J264" s="174"/>
      <c r="K264" s="175">
        <f>ROUND(E264*J264,2)</f>
        <v>0</v>
      </c>
      <c r="L264" s="175">
        <v>21</v>
      </c>
      <c r="M264" s="175">
        <f>G264*(1+L264/100)</f>
        <v>0</v>
      </c>
      <c r="N264" s="175">
        <v>4.8999999999999998E-3</v>
      </c>
      <c r="O264" s="175">
        <f>ROUND(E264*N264,2)</f>
        <v>0.01</v>
      </c>
      <c r="P264" s="175">
        <v>0</v>
      </c>
      <c r="Q264" s="175">
        <f>ROUND(E264*P264,2)</f>
        <v>0</v>
      </c>
      <c r="R264" s="175"/>
      <c r="S264" s="175" t="s">
        <v>390</v>
      </c>
      <c r="T264" s="175" t="s">
        <v>152</v>
      </c>
      <c r="U264" s="175">
        <v>0</v>
      </c>
      <c r="V264" s="175">
        <f>ROUND(E264*U264,2)</f>
        <v>0</v>
      </c>
      <c r="W264" s="176"/>
      <c r="X264" s="160" t="s">
        <v>404</v>
      </c>
      <c r="Y264" s="151"/>
      <c r="Z264" s="151"/>
      <c r="AA264" s="151"/>
      <c r="AB264" s="151"/>
      <c r="AC264" s="151"/>
      <c r="AD264" s="151"/>
      <c r="AE264" s="151"/>
      <c r="AF264" s="151"/>
      <c r="AG264" s="151" t="s">
        <v>405</v>
      </c>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87" t="s">
        <v>89</v>
      </c>
      <c r="D265" s="161"/>
      <c r="E265" s="162">
        <v>2</v>
      </c>
      <c r="F265" s="160"/>
      <c r="G265" s="160"/>
      <c r="H265" s="160"/>
      <c r="I265" s="160"/>
      <c r="J265" s="160"/>
      <c r="K265" s="160"/>
      <c r="L265" s="160"/>
      <c r="M265" s="160"/>
      <c r="N265" s="160"/>
      <c r="O265" s="160"/>
      <c r="P265" s="160"/>
      <c r="Q265" s="160"/>
      <c r="R265" s="160"/>
      <c r="S265" s="160"/>
      <c r="T265" s="160"/>
      <c r="U265" s="160"/>
      <c r="V265" s="160"/>
      <c r="W265" s="160"/>
      <c r="X265" s="160"/>
      <c r="Y265" s="151"/>
      <c r="Z265" s="151"/>
      <c r="AA265" s="151"/>
      <c r="AB265" s="151"/>
      <c r="AC265" s="151"/>
      <c r="AD265" s="151"/>
      <c r="AE265" s="151"/>
      <c r="AF265" s="151"/>
      <c r="AG265" s="151" t="s">
        <v>156</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outlineLevel="1" x14ac:dyDescent="0.2">
      <c r="A266" s="170">
        <v>74</v>
      </c>
      <c r="B266" s="171" t="s">
        <v>824</v>
      </c>
      <c r="C266" s="186" t="s">
        <v>825</v>
      </c>
      <c r="D266" s="172" t="s">
        <v>389</v>
      </c>
      <c r="E266" s="173">
        <v>2</v>
      </c>
      <c r="F266" s="174"/>
      <c r="G266" s="175">
        <f>ROUND(E266*F266,2)</f>
        <v>0</v>
      </c>
      <c r="H266" s="174"/>
      <c r="I266" s="175">
        <f>ROUND(E266*H266,2)</f>
        <v>0</v>
      </c>
      <c r="J266" s="174"/>
      <c r="K266" s="175">
        <f>ROUND(E266*J266,2)</f>
        <v>0</v>
      </c>
      <c r="L266" s="175">
        <v>21</v>
      </c>
      <c r="M266" s="175">
        <f>G266*(1+L266/100)</f>
        <v>0</v>
      </c>
      <c r="N266" s="175">
        <v>1.2200000000000001E-2</v>
      </c>
      <c r="O266" s="175">
        <f>ROUND(E266*N266,2)</f>
        <v>0.02</v>
      </c>
      <c r="P266" s="175">
        <v>0</v>
      </c>
      <c r="Q266" s="175">
        <f>ROUND(E266*P266,2)</f>
        <v>0</v>
      </c>
      <c r="R266" s="175" t="s">
        <v>403</v>
      </c>
      <c r="S266" s="175" t="s">
        <v>151</v>
      </c>
      <c r="T266" s="175" t="s">
        <v>152</v>
      </c>
      <c r="U266" s="175">
        <v>0</v>
      </c>
      <c r="V266" s="175">
        <f>ROUND(E266*U266,2)</f>
        <v>0</v>
      </c>
      <c r="W266" s="176"/>
      <c r="X266" s="160" t="s">
        <v>404</v>
      </c>
      <c r="Y266" s="151"/>
      <c r="Z266" s="151"/>
      <c r="AA266" s="151"/>
      <c r="AB266" s="151"/>
      <c r="AC266" s="151"/>
      <c r="AD266" s="151"/>
      <c r="AE266" s="151"/>
      <c r="AF266" s="151"/>
      <c r="AG266" s="151" t="s">
        <v>405</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87" t="s">
        <v>89</v>
      </c>
      <c r="D267" s="161"/>
      <c r="E267" s="162">
        <v>2</v>
      </c>
      <c r="F267" s="160"/>
      <c r="G267" s="160"/>
      <c r="H267" s="160"/>
      <c r="I267" s="160"/>
      <c r="J267" s="160"/>
      <c r="K267" s="160"/>
      <c r="L267" s="160"/>
      <c r="M267" s="160"/>
      <c r="N267" s="160"/>
      <c r="O267" s="160"/>
      <c r="P267" s="160"/>
      <c r="Q267" s="160"/>
      <c r="R267" s="160"/>
      <c r="S267" s="160"/>
      <c r="T267" s="160"/>
      <c r="U267" s="160"/>
      <c r="V267" s="160"/>
      <c r="W267" s="160"/>
      <c r="X267" s="160"/>
      <c r="Y267" s="151"/>
      <c r="Z267" s="151"/>
      <c r="AA267" s="151"/>
      <c r="AB267" s="151"/>
      <c r="AC267" s="151"/>
      <c r="AD267" s="151"/>
      <c r="AE267" s="151"/>
      <c r="AF267" s="151"/>
      <c r="AG267" s="151" t="s">
        <v>156</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22.5" outlineLevel="1" x14ac:dyDescent="0.2">
      <c r="A268" s="170">
        <v>75</v>
      </c>
      <c r="B268" s="171" t="s">
        <v>826</v>
      </c>
      <c r="C268" s="186" t="s">
        <v>827</v>
      </c>
      <c r="D268" s="172" t="s">
        <v>828</v>
      </c>
      <c r="E268" s="173">
        <v>1</v>
      </c>
      <c r="F268" s="174"/>
      <c r="G268" s="175">
        <f>ROUND(E268*F268,2)</f>
        <v>0</v>
      </c>
      <c r="H268" s="174"/>
      <c r="I268" s="175">
        <f>ROUND(E268*H268,2)</f>
        <v>0</v>
      </c>
      <c r="J268" s="174"/>
      <c r="K268" s="175">
        <f>ROUND(E268*J268,2)</f>
        <v>0</v>
      </c>
      <c r="L268" s="175">
        <v>21</v>
      </c>
      <c r="M268" s="175">
        <f>G268*(1+L268/100)</f>
        <v>0</v>
      </c>
      <c r="N268" s="175">
        <v>0</v>
      </c>
      <c r="O268" s="175">
        <f>ROUND(E268*N268,2)</f>
        <v>0</v>
      </c>
      <c r="P268" s="175">
        <v>0</v>
      </c>
      <c r="Q268" s="175">
        <f>ROUND(E268*P268,2)</f>
        <v>0</v>
      </c>
      <c r="R268" s="175"/>
      <c r="S268" s="175" t="s">
        <v>390</v>
      </c>
      <c r="T268" s="175" t="s">
        <v>391</v>
      </c>
      <c r="U268" s="175">
        <v>0</v>
      </c>
      <c r="V268" s="175">
        <f>ROUND(E268*U268,2)</f>
        <v>0</v>
      </c>
      <c r="W268" s="176"/>
      <c r="X268" s="160" t="s">
        <v>404</v>
      </c>
      <c r="Y268" s="151"/>
      <c r="Z268" s="151"/>
      <c r="AA268" s="151"/>
      <c r="AB268" s="151"/>
      <c r="AC268" s="151"/>
      <c r="AD268" s="151"/>
      <c r="AE268" s="151"/>
      <c r="AF268" s="151"/>
      <c r="AG268" s="151" t="s">
        <v>405</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87" t="s">
        <v>85</v>
      </c>
      <c r="D269" s="161"/>
      <c r="E269" s="162">
        <v>1</v>
      </c>
      <c r="F269" s="160"/>
      <c r="G269" s="160"/>
      <c r="H269" s="160"/>
      <c r="I269" s="160"/>
      <c r="J269" s="160"/>
      <c r="K269" s="160"/>
      <c r="L269" s="160"/>
      <c r="M269" s="160"/>
      <c r="N269" s="160"/>
      <c r="O269" s="160"/>
      <c r="P269" s="160"/>
      <c r="Q269" s="160"/>
      <c r="R269" s="160"/>
      <c r="S269" s="160"/>
      <c r="T269" s="160"/>
      <c r="U269" s="160"/>
      <c r="V269" s="160"/>
      <c r="W269" s="160"/>
      <c r="X269" s="160"/>
      <c r="Y269" s="151"/>
      <c r="Z269" s="151"/>
      <c r="AA269" s="151"/>
      <c r="AB269" s="151"/>
      <c r="AC269" s="151"/>
      <c r="AD269" s="151"/>
      <c r="AE269" s="151"/>
      <c r="AF269" s="151"/>
      <c r="AG269" s="151" t="s">
        <v>156</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x14ac:dyDescent="0.2">
      <c r="A270" s="164" t="s">
        <v>146</v>
      </c>
      <c r="B270" s="165" t="s">
        <v>104</v>
      </c>
      <c r="C270" s="185" t="s">
        <v>105</v>
      </c>
      <c r="D270" s="166"/>
      <c r="E270" s="167"/>
      <c r="F270" s="168"/>
      <c r="G270" s="168">
        <f>SUMIF(AG271:AG271,"&lt;&gt;NOR",G271:G271)</f>
        <v>0</v>
      </c>
      <c r="H270" s="168"/>
      <c r="I270" s="168">
        <f>SUM(I271:I271)</f>
        <v>0</v>
      </c>
      <c r="J270" s="168"/>
      <c r="K270" s="168">
        <f>SUM(K271:K271)</f>
        <v>0</v>
      </c>
      <c r="L270" s="168"/>
      <c r="M270" s="168">
        <f>SUM(M271:M271)</f>
        <v>0</v>
      </c>
      <c r="N270" s="168"/>
      <c r="O270" s="168">
        <f>SUM(O271:O271)</f>
        <v>0</v>
      </c>
      <c r="P270" s="168"/>
      <c r="Q270" s="168">
        <f>SUM(Q271:Q271)</f>
        <v>0</v>
      </c>
      <c r="R270" s="168"/>
      <c r="S270" s="168"/>
      <c r="T270" s="168"/>
      <c r="U270" s="168"/>
      <c r="V270" s="168">
        <f>SUM(V271:V271)</f>
        <v>216.61</v>
      </c>
      <c r="W270" s="169"/>
      <c r="X270" s="163"/>
      <c r="AG270" t="s">
        <v>147</v>
      </c>
    </row>
    <row r="271" spans="1:60" outlineLevel="1" x14ac:dyDescent="0.2">
      <c r="A271" s="170">
        <v>76</v>
      </c>
      <c r="B271" s="171" t="s">
        <v>829</v>
      </c>
      <c r="C271" s="186" t="s">
        <v>830</v>
      </c>
      <c r="D271" s="172" t="s">
        <v>398</v>
      </c>
      <c r="E271" s="173">
        <v>1024.18417</v>
      </c>
      <c r="F271" s="174"/>
      <c r="G271" s="175">
        <f>ROUND(E271*F271,2)</f>
        <v>0</v>
      </c>
      <c r="H271" s="174"/>
      <c r="I271" s="175">
        <f>ROUND(E271*H271,2)</f>
        <v>0</v>
      </c>
      <c r="J271" s="174"/>
      <c r="K271" s="175">
        <f>ROUND(E271*J271,2)</f>
        <v>0</v>
      </c>
      <c r="L271" s="175">
        <v>21</v>
      </c>
      <c r="M271" s="175">
        <f>G271*(1+L271/100)</f>
        <v>0</v>
      </c>
      <c r="N271" s="175">
        <v>0</v>
      </c>
      <c r="O271" s="175">
        <f>ROUND(E271*N271,2)</f>
        <v>0</v>
      </c>
      <c r="P271" s="175">
        <v>0</v>
      </c>
      <c r="Q271" s="175">
        <f>ROUND(E271*P271,2)</f>
        <v>0</v>
      </c>
      <c r="R271" s="175"/>
      <c r="S271" s="175" t="s">
        <v>151</v>
      </c>
      <c r="T271" s="175" t="s">
        <v>152</v>
      </c>
      <c r="U271" s="175">
        <v>0.21149999999999999</v>
      </c>
      <c r="V271" s="175">
        <f>ROUND(E271*U271,2)</f>
        <v>216.61</v>
      </c>
      <c r="W271" s="176"/>
      <c r="X271" s="160" t="s">
        <v>574</v>
      </c>
      <c r="Y271" s="151"/>
      <c r="Z271" s="151"/>
      <c r="AA271" s="151"/>
      <c r="AB271" s="151"/>
      <c r="AC271" s="151"/>
      <c r="AD271" s="151"/>
      <c r="AE271" s="151"/>
      <c r="AF271" s="151"/>
      <c r="AG271" s="151" t="s">
        <v>575</v>
      </c>
      <c r="AH271" s="151"/>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x14ac:dyDescent="0.2">
      <c r="A272" s="3"/>
      <c r="B272" s="4"/>
      <c r="C272" s="189"/>
      <c r="D272" s="6"/>
      <c r="E272" s="3"/>
      <c r="F272" s="3"/>
      <c r="G272" s="3"/>
      <c r="H272" s="3"/>
      <c r="I272" s="3"/>
      <c r="J272" s="3"/>
      <c r="K272" s="3"/>
      <c r="L272" s="3"/>
      <c r="M272" s="3"/>
      <c r="N272" s="3"/>
      <c r="O272" s="3"/>
      <c r="P272" s="3"/>
      <c r="Q272" s="3"/>
      <c r="R272" s="3"/>
      <c r="S272" s="3"/>
      <c r="T272" s="3"/>
      <c r="U272" s="3"/>
      <c r="V272" s="3"/>
      <c r="W272" s="3"/>
      <c r="X272" s="3"/>
      <c r="AE272">
        <v>15</v>
      </c>
      <c r="AF272">
        <v>21</v>
      </c>
      <c r="AG272" t="s">
        <v>133</v>
      </c>
    </row>
    <row r="273" spans="1:33" x14ac:dyDescent="0.2">
      <c r="A273" s="154"/>
      <c r="B273" s="155" t="s">
        <v>30</v>
      </c>
      <c r="C273" s="190"/>
      <c r="D273" s="156"/>
      <c r="E273" s="157"/>
      <c r="F273" s="157"/>
      <c r="G273" s="184">
        <f>G8+G138+G147+G270</f>
        <v>0</v>
      </c>
      <c r="H273" s="3"/>
      <c r="I273" s="3"/>
      <c r="J273" s="3"/>
      <c r="K273" s="3"/>
      <c r="L273" s="3"/>
      <c r="M273" s="3"/>
      <c r="N273" s="3"/>
      <c r="O273" s="3"/>
      <c r="P273" s="3"/>
      <c r="Q273" s="3"/>
      <c r="R273" s="3"/>
      <c r="S273" s="3"/>
      <c r="T273" s="3"/>
      <c r="U273" s="3"/>
      <c r="V273" s="3"/>
      <c r="W273" s="3"/>
      <c r="X273" s="3"/>
      <c r="AE273">
        <f>SUMIF(L7:L271,AE272,G7:G271)</f>
        <v>0</v>
      </c>
      <c r="AF273">
        <f>SUMIF(L7:L271,AF272,G7:G271)</f>
        <v>0</v>
      </c>
      <c r="AG273" t="s">
        <v>618</v>
      </c>
    </row>
    <row r="274" spans="1:33" x14ac:dyDescent="0.2">
      <c r="A274" s="3"/>
      <c r="B274" s="4"/>
      <c r="C274" s="189"/>
      <c r="D274" s="6"/>
      <c r="E274" s="3"/>
      <c r="F274" s="3"/>
      <c r="G274" s="3"/>
      <c r="H274" s="3"/>
      <c r="I274" s="3"/>
      <c r="J274" s="3"/>
      <c r="K274" s="3"/>
      <c r="L274" s="3"/>
      <c r="M274" s="3"/>
      <c r="N274" s="3"/>
      <c r="O274" s="3"/>
      <c r="P274" s="3"/>
      <c r="Q274" s="3"/>
      <c r="R274" s="3"/>
      <c r="S274" s="3"/>
      <c r="T274" s="3"/>
      <c r="U274" s="3"/>
      <c r="V274" s="3"/>
      <c r="W274" s="3"/>
      <c r="X274" s="3"/>
    </row>
    <row r="275" spans="1:33" x14ac:dyDescent="0.2">
      <c r="A275" s="3"/>
      <c r="B275" s="4"/>
      <c r="C275" s="189"/>
      <c r="D275" s="6"/>
      <c r="E275" s="3"/>
      <c r="F275" s="3"/>
      <c r="G275" s="3"/>
      <c r="H275" s="3"/>
      <c r="I275" s="3"/>
      <c r="J275" s="3"/>
      <c r="K275" s="3"/>
      <c r="L275" s="3"/>
      <c r="M275" s="3"/>
      <c r="N275" s="3"/>
      <c r="O275" s="3"/>
      <c r="P275" s="3"/>
      <c r="Q275" s="3"/>
      <c r="R275" s="3"/>
      <c r="S275" s="3"/>
      <c r="T275" s="3"/>
      <c r="U275" s="3"/>
      <c r="V275" s="3"/>
      <c r="W275" s="3"/>
      <c r="X275" s="3"/>
    </row>
    <row r="276" spans="1:33" x14ac:dyDescent="0.2">
      <c r="A276" s="272" t="s">
        <v>619</v>
      </c>
      <c r="B276" s="272"/>
      <c r="C276" s="273"/>
      <c r="D276" s="6"/>
      <c r="E276" s="3"/>
      <c r="F276" s="3"/>
      <c r="G276" s="3"/>
      <c r="H276" s="3"/>
      <c r="I276" s="3"/>
      <c r="J276" s="3"/>
      <c r="K276" s="3"/>
      <c r="L276" s="3"/>
      <c r="M276" s="3"/>
      <c r="N276" s="3"/>
      <c r="O276" s="3"/>
      <c r="P276" s="3"/>
      <c r="Q276" s="3"/>
      <c r="R276" s="3"/>
      <c r="S276" s="3"/>
      <c r="T276" s="3"/>
      <c r="U276" s="3"/>
      <c r="V276" s="3"/>
      <c r="W276" s="3"/>
      <c r="X276" s="3"/>
    </row>
    <row r="277" spans="1:33" x14ac:dyDescent="0.2">
      <c r="A277" s="274"/>
      <c r="B277" s="275"/>
      <c r="C277" s="276"/>
      <c r="D277" s="275"/>
      <c r="E277" s="275"/>
      <c r="F277" s="275"/>
      <c r="G277" s="277"/>
      <c r="H277" s="3"/>
      <c r="I277" s="3"/>
      <c r="J277" s="3"/>
      <c r="K277" s="3"/>
      <c r="L277" s="3"/>
      <c r="M277" s="3"/>
      <c r="N277" s="3"/>
      <c r="O277" s="3"/>
      <c r="P277" s="3"/>
      <c r="Q277" s="3"/>
      <c r="R277" s="3"/>
      <c r="S277" s="3"/>
      <c r="T277" s="3"/>
      <c r="U277" s="3"/>
      <c r="V277" s="3"/>
      <c r="W277" s="3"/>
      <c r="X277" s="3"/>
      <c r="AG277" t="s">
        <v>620</v>
      </c>
    </row>
    <row r="278" spans="1:33" x14ac:dyDescent="0.2">
      <c r="A278" s="278"/>
      <c r="B278" s="279"/>
      <c r="C278" s="280"/>
      <c r="D278" s="279"/>
      <c r="E278" s="279"/>
      <c r="F278" s="279"/>
      <c r="G278" s="281"/>
      <c r="H278" s="3"/>
      <c r="I278" s="3"/>
      <c r="J278" s="3"/>
      <c r="K278" s="3"/>
      <c r="L278" s="3"/>
      <c r="M278" s="3"/>
      <c r="N278" s="3"/>
      <c r="O278" s="3"/>
      <c r="P278" s="3"/>
      <c r="Q278" s="3"/>
      <c r="R278" s="3"/>
      <c r="S278" s="3"/>
      <c r="T278" s="3"/>
      <c r="U278" s="3"/>
      <c r="V278" s="3"/>
      <c r="W278" s="3"/>
      <c r="X278" s="3"/>
    </row>
    <row r="279" spans="1:33" x14ac:dyDescent="0.2">
      <c r="A279" s="278"/>
      <c r="B279" s="279"/>
      <c r="C279" s="280"/>
      <c r="D279" s="279"/>
      <c r="E279" s="279"/>
      <c r="F279" s="279"/>
      <c r="G279" s="281"/>
      <c r="H279" s="3"/>
      <c r="I279" s="3"/>
      <c r="J279" s="3"/>
      <c r="K279" s="3"/>
      <c r="L279" s="3"/>
      <c r="M279" s="3"/>
      <c r="N279" s="3"/>
      <c r="O279" s="3"/>
      <c r="P279" s="3"/>
      <c r="Q279" s="3"/>
      <c r="R279" s="3"/>
      <c r="S279" s="3"/>
      <c r="T279" s="3"/>
      <c r="U279" s="3"/>
      <c r="V279" s="3"/>
      <c r="W279" s="3"/>
      <c r="X279" s="3"/>
    </row>
    <row r="280" spans="1:33" x14ac:dyDescent="0.2">
      <c r="A280" s="278"/>
      <c r="B280" s="279"/>
      <c r="C280" s="280"/>
      <c r="D280" s="279"/>
      <c r="E280" s="279"/>
      <c r="F280" s="279"/>
      <c r="G280" s="281"/>
      <c r="H280" s="3"/>
      <c r="I280" s="3"/>
      <c r="J280" s="3"/>
      <c r="K280" s="3"/>
      <c r="L280" s="3"/>
      <c r="M280" s="3"/>
      <c r="N280" s="3"/>
      <c r="O280" s="3"/>
      <c r="P280" s="3"/>
      <c r="Q280" s="3"/>
      <c r="R280" s="3"/>
      <c r="S280" s="3"/>
      <c r="T280" s="3"/>
      <c r="U280" s="3"/>
      <c r="V280" s="3"/>
      <c r="W280" s="3"/>
      <c r="X280" s="3"/>
    </row>
    <row r="281" spans="1:33" x14ac:dyDescent="0.2">
      <c r="A281" s="282"/>
      <c r="B281" s="283"/>
      <c r="C281" s="284"/>
      <c r="D281" s="283"/>
      <c r="E281" s="283"/>
      <c r="F281" s="283"/>
      <c r="G281" s="285"/>
      <c r="H281" s="3"/>
      <c r="I281" s="3"/>
      <c r="J281" s="3"/>
      <c r="K281" s="3"/>
      <c r="L281" s="3"/>
      <c r="M281" s="3"/>
      <c r="N281" s="3"/>
      <c r="O281" s="3"/>
      <c r="P281" s="3"/>
      <c r="Q281" s="3"/>
      <c r="R281" s="3"/>
      <c r="S281" s="3"/>
      <c r="T281" s="3"/>
      <c r="U281" s="3"/>
      <c r="V281" s="3"/>
      <c r="W281" s="3"/>
      <c r="X281" s="3"/>
    </row>
    <row r="282" spans="1:33" x14ac:dyDescent="0.2">
      <c r="A282" s="3"/>
      <c r="B282" s="4"/>
      <c r="C282" s="189"/>
      <c r="D282" s="6"/>
      <c r="E282" s="3"/>
      <c r="F282" s="3"/>
      <c r="G282" s="3"/>
      <c r="H282" s="3"/>
      <c r="I282" s="3"/>
      <c r="J282" s="3"/>
      <c r="K282" s="3"/>
      <c r="L282" s="3"/>
      <c r="M282" s="3"/>
      <c r="N282" s="3"/>
      <c r="O282" s="3"/>
      <c r="P282" s="3"/>
      <c r="Q282" s="3"/>
      <c r="R282" s="3"/>
      <c r="S282" s="3"/>
      <c r="T282" s="3"/>
      <c r="U282" s="3"/>
      <c r="V282" s="3"/>
      <c r="W282" s="3"/>
      <c r="X282" s="3"/>
    </row>
    <row r="283" spans="1:33" x14ac:dyDescent="0.2">
      <c r="C283" s="191"/>
      <c r="D283" s="10"/>
      <c r="AG283" t="s">
        <v>621</v>
      </c>
    </row>
    <row r="284" spans="1:33" x14ac:dyDescent="0.2">
      <c r="D284" s="10"/>
    </row>
    <row r="285" spans="1:33" x14ac:dyDescent="0.2">
      <c r="D285" s="10"/>
    </row>
    <row r="286" spans="1:33" x14ac:dyDescent="0.2">
      <c r="D286" s="10"/>
    </row>
    <row r="287" spans="1:33" x14ac:dyDescent="0.2">
      <c r="D287" s="10"/>
    </row>
    <row r="288" spans="1:33"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77:G281"/>
    <mergeCell ref="A1:G1"/>
    <mergeCell ref="C2:G2"/>
    <mergeCell ref="C3:G3"/>
    <mergeCell ref="C4:G4"/>
    <mergeCell ref="A276:C27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60</v>
      </c>
      <c r="C3" s="293" t="s">
        <v>61</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85</v>
      </c>
      <c r="C8" s="185" t="s">
        <v>86</v>
      </c>
      <c r="D8" s="166"/>
      <c r="E8" s="167"/>
      <c r="F8" s="168"/>
      <c r="G8" s="168">
        <f>SUMIF(AG9:AG178,"&lt;&gt;NOR",G9:G178)</f>
        <v>0</v>
      </c>
      <c r="H8" s="168"/>
      <c r="I8" s="168">
        <f>SUM(I9:I178)</f>
        <v>0</v>
      </c>
      <c r="J8" s="168"/>
      <c r="K8" s="168">
        <f>SUM(K9:K178)</f>
        <v>0</v>
      </c>
      <c r="L8" s="168"/>
      <c r="M8" s="168">
        <f>SUM(M9:M178)</f>
        <v>0</v>
      </c>
      <c r="N8" s="168"/>
      <c r="O8" s="168">
        <f>SUM(O9:O178)</f>
        <v>650.22</v>
      </c>
      <c r="P8" s="168"/>
      <c r="Q8" s="168">
        <f>SUM(Q9:Q178)</f>
        <v>0</v>
      </c>
      <c r="R8" s="168"/>
      <c r="S8" s="168"/>
      <c r="T8" s="168"/>
      <c r="U8" s="168"/>
      <c r="V8" s="168">
        <f>SUM(V9:V178)</f>
        <v>6947.7599999999993</v>
      </c>
      <c r="W8" s="169"/>
      <c r="X8" s="163"/>
      <c r="AG8" t="s">
        <v>147</v>
      </c>
    </row>
    <row r="9" spans="1:60" outlineLevel="1" x14ac:dyDescent="0.2">
      <c r="A9" s="170">
        <v>1</v>
      </c>
      <c r="B9" s="171" t="s">
        <v>622</v>
      </c>
      <c r="C9" s="186" t="s">
        <v>623</v>
      </c>
      <c r="D9" s="172" t="s">
        <v>173</v>
      </c>
      <c r="E9" s="173">
        <v>56</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151</v>
      </c>
      <c r="T9" s="175" t="s">
        <v>152</v>
      </c>
      <c r="U9" s="175">
        <v>1.7629999999999999</v>
      </c>
      <c r="V9" s="175">
        <f>ROUND(E9*U9,2)</f>
        <v>98.73</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831</v>
      </c>
      <c r="D10" s="161"/>
      <c r="E10" s="162">
        <v>56</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ht="22.5" outlineLevel="1" x14ac:dyDescent="0.2">
      <c r="A11" s="170">
        <v>2</v>
      </c>
      <c r="B11" s="171" t="s">
        <v>631</v>
      </c>
      <c r="C11" s="186" t="s">
        <v>632</v>
      </c>
      <c r="D11" s="172" t="s">
        <v>173</v>
      </c>
      <c r="E11" s="173">
        <v>584.375</v>
      </c>
      <c r="F11" s="174"/>
      <c r="G11" s="175">
        <f>ROUND(E11*F11,2)</f>
        <v>0</v>
      </c>
      <c r="H11" s="174"/>
      <c r="I11" s="175">
        <f>ROUND(E11*H11,2)</f>
        <v>0</v>
      </c>
      <c r="J11" s="174"/>
      <c r="K11" s="175">
        <f>ROUND(E11*J11,2)</f>
        <v>0</v>
      </c>
      <c r="L11" s="175">
        <v>21</v>
      </c>
      <c r="M11" s="175">
        <f>G11*(1+L11/100)</f>
        <v>0</v>
      </c>
      <c r="N11" s="175">
        <v>0</v>
      </c>
      <c r="O11" s="175">
        <f>ROUND(E11*N11,2)</f>
        <v>0</v>
      </c>
      <c r="P11" s="175">
        <v>0</v>
      </c>
      <c r="Q11" s="175">
        <f>ROUND(E11*P11,2)</f>
        <v>0</v>
      </c>
      <c r="R11" s="175"/>
      <c r="S11" s="175" t="s">
        <v>151</v>
      </c>
      <c r="T11" s="175" t="s">
        <v>152</v>
      </c>
      <c r="U11" s="175">
        <v>0.16</v>
      </c>
      <c r="V11" s="175">
        <f>ROUND(E11*U11,2)</f>
        <v>93.5</v>
      </c>
      <c r="W11" s="176"/>
      <c r="X11" s="160" t="s">
        <v>153</v>
      </c>
      <c r="Y11" s="151"/>
      <c r="Z11" s="151"/>
      <c r="AA11" s="151"/>
      <c r="AB11" s="151"/>
      <c r="AC11" s="151"/>
      <c r="AD11" s="151"/>
      <c r="AE11" s="151"/>
      <c r="AF11" s="151"/>
      <c r="AG11" s="151" t="s">
        <v>154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87" t="s">
        <v>832</v>
      </c>
      <c r="D12" s="161"/>
      <c r="E12" s="162">
        <v>455.89499999999998</v>
      </c>
      <c r="F12" s="160"/>
      <c r="G12" s="160"/>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156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87" t="s">
        <v>833</v>
      </c>
      <c r="D13" s="161"/>
      <c r="E13" s="162">
        <v>26.84</v>
      </c>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87" t="s">
        <v>160</v>
      </c>
      <c r="D14" s="161"/>
      <c r="E14" s="162"/>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87" t="s">
        <v>629</v>
      </c>
      <c r="D15" s="161"/>
      <c r="E15" s="162"/>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87" t="s">
        <v>834</v>
      </c>
      <c r="D16" s="161"/>
      <c r="E16" s="162">
        <v>101.64</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0">
        <v>3</v>
      </c>
      <c r="B17" s="171" t="s">
        <v>636</v>
      </c>
      <c r="C17" s="186" t="s">
        <v>637</v>
      </c>
      <c r="D17" s="172" t="s">
        <v>173</v>
      </c>
      <c r="E17" s="173">
        <v>584.375</v>
      </c>
      <c r="F17" s="174"/>
      <c r="G17" s="175">
        <f>ROUND(E17*F17,2)</f>
        <v>0</v>
      </c>
      <c r="H17" s="174"/>
      <c r="I17" s="175">
        <f>ROUND(E17*H17,2)</f>
        <v>0</v>
      </c>
      <c r="J17" s="174"/>
      <c r="K17" s="175">
        <f>ROUND(E17*J17,2)</f>
        <v>0</v>
      </c>
      <c r="L17" s="175">
        <v>21</v>
      </c>
      <c r="M17" s="175">
        <f>G17*(1+L17/100)</f>
        <v>0</v>
      </c>
      <c r="N17" s="175">
        <v>0</v>
      </c>
      <c r="O17" s="175">
        <f>ROUND(E17*N17,2)</f>
        <v>0</v>
      </c>
      <c r="P17" s="175">
        <v>0</v>
      </c>
      <c r="Q17" s="175">
        <f>ROUND(E17*P17,2)</f>
        <v>0</v>
      </c>
      <c r="R17" s="175"/>
      <c r="S17" s="175" t="s">
        <v>151</v>
      </c>
      <c r="T17" s="175" t="s">
        <v>152</v>
      </c>
      <c r="U17" s="175">
        <v>8.4000000000000005E-2</v>
      </c>
      <c r="V17" s="175">
        <f>ROUND(E17*U17,2)</f>
        <v>49.09</v>
      </c>
      <c r="W17" s="176"/>
      <c r="X17" s="160" t="s">
        <v>153</v>
      </c>
      <c r="Y17" s="151"/>
      <c r="Z17" s="151"/>
      <c r="AA17" s="151"/>
      <c r="AB17" s="151"/>
      <c r="AC17" s="151"/>
      <c r="AD17" s="151"/>
      <c r="AE17" s="151"/>
      <c r="AF17" s="151"/>
      <c r="AG17" s="151" t="s">
        <v>154</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87" t="s">
        <v>832</v>
      </c>
      <c r="D18" s="161"/>
      <c r="E18" s="162">
        <v>455.89499999999998</v>
      </c>
      <c r="F18" s="160"/>
      <c r="G18" s="160"/>
      <c r="H18" s="160"/>
      <c r="I18" s="160"/>
      <c r="J18" s="160"/>
      <c r="K18" s="160"/>
      <c r="L18" s="160"/>
      <c r="M18" s="160"/>
      <c r="N18" s="160"/>
      <c r="O18" s="160"/>
      <c r="P18" s="160"/>
      <c r="Q18" s="160"/>
      <c r="R18" s="160"/>
      <c r="S18" s="160"/>
      <c r="T18" s="160"/>
      <c r="U18" s="160"/>
      <c r="V18" s="160"/>
      <c r="W18" s="160"/>
      <c r="X18" s="160"/>
      <c r="Y18" s="151"/>
      <c r="Z18" s="151"/>
      <c r="AA18" s="151"/>
      <c r="AB18" s="151"/>
      <c r="AC18" s="151"/>
      <c r="AD18" s="151"/>
      <c r="AE18" s="151"/>
      <c r="AF18" s="151"/>
      <c r="AG18" s="151" t="s">
        <v>156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87" t="s">
        <v>833</v>
      </c>
      <c r="D19" s="161"/>
      <c r="E19" s="162">
        <v>26.84</v>
      </c>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87" t="s">
        <v>160</v>
      </c>
      <c r="D20" s="161"/>
      <c r="E20" s="162"/>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87" t="s">
        <v>629</v>
      </c>
      <c r="D21" s="161"/>
      <c r="E21" s="162"/>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87" t="s">
        <v>834</v>
      </c>
      <c r="D22" s="161"/>
      <c r="E22" s="162">
        <v>101.64</v>
      </c>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156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22.5" outlineLevel="1" x14ac:dyDescent="0.2">
      <c r="A23" s="170">
        <v>4</v>
      </c>
      <c r="B23" s="171" t="s">
        <v>638</v>
      </c>
      <c r="C23" s="186" t="s">
        <v>639</v>
      </c>
      <c r="D23" s="172" t="s">
        <v>173</v>
      </c>
      <c r="E23" s="173">
        <v>584.375</v>
      </c>
      <c r="F23" s="174"/>
      <c r="G23" s="175">
        <f>ROUND(E23*F23,2)</f>
        <v>0</v>
      </c>
      <c r="H23" s="174"/>
      <c r="I23" s="175">
        <f>ROUND(E23*H23,2)</f>
        <v>0</v>
      </c>
      <c r="J23" s="174"/>
      <c r="K23" s="175">
        <f>ROUND(E23*J23,2)</f>
        <v>0</v>
      </c>
      <c r="L23" s="175">
        <v>21</v>
      </c>
      <c r="M23" s="175">
        <f>G23*(1+L23/100)</f>
        <v>0</v>
      </c>
      <c r="N23" s="175">
        <v>0</v>
      </c>
      <c r="O23" s="175">
        <f>ROUND(E23*N23,2)</f>
        <v>0</v>
      </c>
      <c r="P23" s="175">
        <v>0</v>
      </c>
      <c r="Q23" s="175">
        <f>ROUND(E23*P23,2)</f>
        <v>0</v>
      </c>
      <c r="R23" s="175"/>
      <c r="S23" s="175" t="s">
        <v>151</v>
      </c>
      <c r="T23" s="175" t="s">
        <v>152</v>
      </c>
      <c r="U23" s="175">
        <v>0.3</v>
      </c>
      <c r="V23" s="175">
        <f>ROUND(E23*U23,2)</f>
        <v>175.31</v>
      </c>
      <c r="W23" s="176"/>
      <c r="X23" s="160" t="s">
        <v>153</v>
      </c>
      <c r="Y23" s="151"/>
      <c r="Z23" s="151"/>
      <c r="AA23" s="151"/>
      <c r="AB23" s="151"/>
      <c r="AC23" s="151"/>
      <c r="AD23" s="151"/>
      <c r="AE23" s="151"/>
      <c r="AF23" s="151"/>
      <c r="AG23" s="151" t="s">
        <v>154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87" t="s">
        <v>832</v>
      </c>
      <c r="D24" s="161"/>
      <c r="E24" s="162">
        <v>455.89499999999998</v>
      </c>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87" t="s">
        <v>833</v>
      </c>
      <c r="D25" s="161"/>
      <c r="E25" s="162">
        <v>26.84</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87" t="s">
        <v>160</v>
      </c>
      <c r="D26" s="161"/>
      <c r="E26" s="162"/>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156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87" t="s">
        <v>629</v>
      </c>
      <c r="D27" s="161"/>
      <c r="E27" s="162"/>
      <c r="F27" s="160"/>
      <c r="G27" s="160"/>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156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87" t="s">
        <v>834</v>
      </c>
      <c r="D28" s="161"/>
      <c r="E28" s="162">
        <v>101.64</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0">
        <v>5</v>
      </c>
      <c r="B29" s="171" t="s">
        <v>640</v>
      </c>
      <c r="C29" s="186" t="s">
        <v>641</v>
      </c>
      <c r="D29" s="172" t="s">
        <v>173</v>
      </c>
      <c r="E29" s="173">
        <v>584.375</v>
      </c>
      <c r="F29" s="174"/>
      <c r="G29" s="175">
        <f>ROUND(E29*F29,2)</f>
        <v>0</v>
      </c>
      <c r="H29" s="174"/>
      <c r="I29" s="175">
        <f>ROUND(E29*H29,2)</f>
        <v>0</v>
      </c>
      <c r="J29" s="174"/>
      <c r="K29" s="175">
        <f>ROUND(E29*J29,2)</f>
        <v>0</v>
      </c>
      <c r="L29" s="175">
        <v>21</v>
      </c>
      <c r="M29" s="175">
        <f>G29*(1+L29/100)</f>
        <v>0</v>
      </c>
      <c r="N29" s="175">
        <v>0</v>
      </c>
      <c r="O29" s="175">
        <f>ROUND(E29*N29,2)</f>
        <v>0</v>
      </c>
      <c r="P29" s="175">
        <v>0</v>
      </c>
      <c r="Q29" s="175">
        <f>ROUND(E29*P29,2)</f>
        <v>0</v>
      </c>
      <c r="R29" s="175"/>
      <c r="S29" s="175" t="s">
        <v>151</v>
      </c>
      <c r="T29" s="175" t="s">
        <v>152</v>
      </c>
      <c r="U29" s="175">
        <v>0.14829999999999999</v>
      </c>
      <c r="V29" s="175">
        <f>ROUND(E29*U29,2)</f>
        <v>86.66</v>
      </c>
      <c r="W29" s="176"/>
      <c r="X29" s="160" t="s">
        <v>153</v>
      </c>
      <c r="Y29" s="151"/>
      <c r="Z29" s="151"/>
      <c r="AA29" s="151"/>
      <c r="AB29" s="151"/>
      <c r="AC29" s="151"/>
      <c r="AD29" s="151"/>
      <c r="AE29" s="151"/>
      <c r="AF29" s="151"/>
      <c r="AG29" s="151" t="s">
        <v>154</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87" t="s">
        <v>832</v>
      </c>
      <c r="D30" s="161"/>
      <c r="E30" s="162">
        <v>455.89499999999998</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87" t="s">
        <v>833</v>
      </c>
      <c r="D31" s="161"/>
      <c r="E31" s="162">
        <v>26.84</v>
      </c>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156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87" t="s">
        <v>160</v>
      </c>
      <c r="D32" s="161"/>
      <c r="E32" s="162"/>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156</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87" t="s">
        <v>629</v>
      </c>
      <c r="D33" s="161"/>
      <c r="E33" s="162"/>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87" t="s">
        <v>834</v>
      </c>
      <c r="D34" s="161"/>
      <c r="E34" s="162">
        <v>101.64</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70">
        <v>6</v>
      </c>
      <c r="B35" s="171" t="s">
        <v>642</v>
      </c>
      <c r="C35" s="186" t="s">
        <v>643</v>
      </c>
      <c r="D35" s="172" t="s">
        <v>173</v>
      </c>
      <c r="E35" s="173">
        <v>467.5</v>
      </c>
      <c r="F35" s="174"/>
      <c r="G35" s="175">
        <f>ROUND(E35*F35,2)</f>
        <v>0</v>
      </c>
      <c r="H35" s="174"/>
      <c r="I35" s="175">
        <f>ROUND(E35*H35,2)</f>
        <v>0</v>
      </c>
      <c r="J35" s="174"/>
      <c r="K35" s="175">
        <f>ROUND(E35*J35,2)</f>
        <v>0</v>
      </c>
      <c r="L35" s="175">
        <v>21</v>
      </c>
      <c r="M35" s="175">
        <f>G35*(1+L35/100)</f>
        <v>0</v>
      </c>
      <c r="N35" s="175">
        <v>0</v>
      </c>
      <c r="O35" s="175">
        <f>ROUND(E35*N35,2)</f>
        <v>0</v>
      </c>
      <c r="P35" s="175">
        <v>0</v>
      </c>
      <c r="Q35" s="175">
        <f>ROUND(E35*P35,2)</f>
        <v>0</v>
      </c>
      <c r="R35" s="175"/>
      <c r="S35" s="175" t="s">
        <v>151</v>
      </c>
      <c r="T35" s="175" t="s">
        <v>152</v>
      </c>
      <c r="U35" s="175">
        <v>0.53</v>
      </c>
      <c r="V35" s="175">
        <f>ROUND(E35*U35,2)</f>
        <v>247.78</v>
      </c>
      <c r="W35" s="176"/>
      <c r="X35" s="160" t="s">
        <v>153</v>
      </c>
      <c r="Y35" s="151"/>
      <c r="Z35" s="151"/>
      <c r="AA35" s="151"/>
      <c r="AB35" s="151"/>
      <c r="AC35" s="151"/>
      <c r="AD35" s="151"/>
      <c r="AE35" s="151"/>
      <c r="AF35" s="151"/>
      <c r="AG35" s="151" t="s">
        <v>154</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87" t="s">
        <v>835</v>
      </c>
      <c r="D36" s="161"/>
      <c r="E36" s="162">
        <v>364.71600000000001</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87" t="s">
        <v>836</v>
      </c>
      <c r="D37" s="161"/>
      <c r="E37" s="162">
        <v>21.472000000000001</v>
      </c>
      <c r="F37" s="160"/>
      <c r="G37" s="160"/>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156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87" t="s">
        <v>160</v>
      </c>
      <c r="D38" s="161"/>
      <c r="E38" s="162"/>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87" t="s">
        <v>629</v>
      </c>
      <c r="D39" s="161"/>
      <c r="E39" s="162"/>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87" t="s">
        <v>837</v>
      </c>
      <c r="D40" s="161"/>
      <c r="E40" s="162">
        <v>81.311999999999998</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0">
        <v>7</v>
      </c>
      <c r="B41" s="171" t="s">
        <v>838</v>
      </c>
      <c r="C41" s="186" t="s">
        <v>839</v>
      </c>
      <c r="D41" s="172" t="s">
        <v>173</v>
      </c>
      <c r="E41" s="173">
        <v>467.5</v>
      </c>
      <c r="F41" s="174"/>
      <c r="G41" s="175">
        <f>ROUND(E41*F41,2)</f>
        <v>0</v>
      </c>
      <c r="H41" s="174"/>
      <c r="I41" s="175">
        <f>ROUND(E41*H41,2)</f>
        <v>0</v>
      </c>
      <c r="J41" s="174"/>
      <c r="K41" s="175">
        <f>ROUND(E41*J41,2)</f>
        <v>0</v>
      </c>
      <c r="L41" s="175">
        <v>21</v>
      </c>
      <c r="M41" s="175">
        <f>G41*(1+L41/100)</f>
        <v>0</v>
      </c>
      <c r="N41" s="175">
        <v>0</v>
      </c>
      <c r="O41" s="175">
        <f>ROUND(E41*N41,2)</f>
        <v>0</v>
      </c>
      <c r="P41" s="175">
        <v>0</v>
      </c>
      <c r="Q41" s="175">
        <f>ROUND(E41*P41,2)</f>
        <v>0</v>
      </c>
      <c r="R41" s="175"/>
      <c r="S41" s="175" t="s">
        <v>151</v>
      </c>
      <c r="T41" s="175" t="s">
        <v>152</v>
      </c>
      <c r="U41" s="175">
        <v>0.25</v>
      </c>
      <c r="V41" s="175">
        <f>ROUND(E41*U41,2)</f>
        <v>116.88</v>
      </c>
      <c r="W41" s="176"/>
      <c r="X41" s="160" t="s">
        <v>153</v>
      </c>
      <c r="Y41" s="151"/>
      <c r="Z41" s="151"/>
      <c r="AA41" s="151"/>
      <c r="AB41" s="151"/>
      <c r="AC41" s="151"/>
      <c r="AD41" s="151"/>
      <c r="AE41" s="151"/>
      <c r="AF41" s="151"/>
      <c r="AG41" s="151" t="s">
        <v>154</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87" t="s">
        <v>835</v>
      </c>
      <c r="D42" s="161"/>
      <c r="E42" s="162">
        <v>364.71600000000001</v>
      </c>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87" t="s">
        <v>836</v>
      </c>
      <c r="D43" s="161"/>
      <c r="E43" s="162">
        <v>21.472000000000001</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87" t="s">
        <v>160</v>
      </c>
      <c r="D44" s="161"/>
      <c r="E44" s="162"/>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87" t="s">
        <v>629</v>
      </c>
      <c r="D45" s="161"/>
      <c r="E45" s="162"/>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87" t="s">
        <v>837</v>
      </c>
      <c r="D46" s="161"/>
      <c r="E46" s="162">
        <v>81.311999999999998</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0">
        <v>8</v>
      </c>
      <c r="B47" s="171" t="s">
        <v>840</v>
      </c>
      <c r="C47" s="186" t="s">
        <v>841</v>
      </c>
      <c r="D47" s="172" t="s">
        <v>173</v>
      </c>
      <c r="E47" s="173">
        <v>233.75</v>
      </c>
      <c r="F47" s="174"/>
      <c r="G47" s="175">
        <f>ROUND(E47*F47,2)</f>
        <v>0</v>
      </c>
      <c r="H47" s="174"/>
      <c r="I47" s="175">
        <f>ROUND(E47*H47,2)</f>
        <v>0</v>
      </c>
      <c r="J47" s="174"/>
      <c r="K47" s="175">
        <f>ROUND(E47*J47,2)</f>
        <v>0</v>
      </c>
      <c r="L47" s="175">
        <v>21</v>
      </c>
      <c r="M47" s="175">
        <f>G47*(1+L47/100)</f>
        <v>0</v>
      </c>
      <c r="N47" s="175">
        <v>1.9220000000000001E-2</v>
      </c>
      <c r="O47" s="175">
        <f>ROUND(E47*N47,2)</f>
        <v>4.49</v>
      </c>
      <c r="P47" s="175">
        <v>0</v>
      </c>
      <c r="Q47" s="175">
        <f>ROUND(E47*P47,2)</f>
        <v>0</v>
      </c>
      <c r="R47" s="175"/>
      <c r="S47" s="175" t="s">
        <v>151</v>
      </c>
      <c r="T47" s="175" t="s">
        <v>152</v>
      </c>
      <c r="U47" s="175">
        <v>1.5863</v>
      </c>
      <c r="V47" s="175">
        <f>ROUND(E47*U47,2)</f>
        <v>370.8</v>
      </c>
      <c r="W47" s="176"/>
      <c r="X47" s="160" t="s">
        <v>153</v>
      </c>
      <c r="Y47" s="151"/>
      <c r="Z47" s="151"/>
      <c r="AA47" s="151"/>
      <c r="AB47" s="151"/>
      <c r="AC47" s="151"/>
      <c r="AD47" s="151"/>
      <c r="AE47" s="151"/>
      <c r="AF47" s="151"/>
      <c r="AG47" s="151" t="s">
        <v>154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87" t="s">
        <v>842</v>
      </c>
      <c r="D48" s="161"/>
      <c r="E48" s="162">
        <v>182.358</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87" t="s">
        <v>843</v>
      </c>
      <c r="D49" s="161"/>
      <c r="E49" s="162">
        <v>10.736000000000001</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87" t="s">
        <v>160</v>
      </c>
      <c r="D50" s="161"/>
      <c r="E50" s="162"/>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87" t="s">
        <v>629</v>
      </c>
      <c r="D51" s="161"/>
      <c r="E51" s="162"/>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87" t="s">
        <v>844</v>
      </c>
      <c r="D52" s="161"/>
      <c r="E52" s="162">
        <v>40.655999999999999</v>
      </c>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70">
        <v>9</v>
      </c>
      <c r="B53" s="171" t="s">
        <v>845</v>
      </c>
      <c r="C53" s="186" t="s">
        <v>846</v>
      </c>
      <c r="D53" s="172" t="s">
        <v>150</v>
      </c>
      <c r="E53" s="173">
        <v>5337.2</v>
      </c>
      <c r="F53" s="174"/>
      <c r="G53" s="175">
        <f>ROUND(E53*F53,2)</f>
        <v>0</v>
      </c>
      <c r="H53" s="174"/>
      <c r="I53" s="175">
        <f>ROUND(E53*H53,2)</f>
        <v>0</v>
      </c>
      <c r="J53" s="174"/>
      <c r="K53" s="175">
        <f>ROUND(E53*J53,2)</f>
        <v>0</v>
      </c>
      <c r="L53" s="175">
        <v>21</v>
      </c>
      <c r="M53" s="175">
        <f>G53*(1+L53/100)</f>
        <v>0</v>
      </c>
      <c r="N53" s="175">
        <v>8.5999999999999998E-4</v>
      </c>
      <c r="O53" s="175">
        <f>ROUND(E53*N53,2)</f>
        <v>4.59</v>
      </c>
      <c r="P53" s="175">
        <v>0</v>
      </c>
      <c r="Q53" s="175">
        <f>ROUND(E53*P53,2)</f>
        <v>0</v>
      </c>
      <c r="R53" s="175"/>
      <c r="S53" s="175" t="s">
        <v>151</v>
      </c>
      <c r="T53" s="175" t="s">
        <v>152</v>
      </c>
      <c r="U53" s="175">
        <v>0.47899999999999998</v>
      </c>
      <c r="V53" s="175">
        <f>ROUND(E53*U53,2)</f>
        <v>2556.52</v>
      </c>
      <c r="W53" s="176"/>
      <c r="X53" s="160" t="s">
        <v>153</v>
      </c>
      <c r="Y53" s="151"/>
      <c r="Z53" s="151"/>
      <c r="AA53" s="151"/>
      <c r="AB53" s="151"/>
      <c r="AC53" s="151"/>
      <c r="AD53" s="151"/>
      <c r="AE53" s="151"/>
      <c r="AF53" s="151"/>
      <c r="AG53" s="151" t="s">
        <v>154</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87" t="s">
        <v>847</v>
      </c>
      <c r="D54" s="161"/>
      <c r="E54" s="162">
        <v>4052.4</v>
      </c>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156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87" t="s">
        <v>848</v>
      </c>
      <c r="D55" s="161"/>
      <c r="E55" s="162">
        <v>268.39999999999998</v>
      </c>
      <c r="F55" s="160"/>
      <c r="G55" s="160"/>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156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87" t="s">
        <v>160</v>
      </c>
      <c r="D56" s="161"/>
      <c r="E56" s="162"/>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87" t="s">
        <v>629</v>
      </c>
      <c r="D57" s="161"/>
      <c r="E57" s="162"/>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87" t="s">
        <v>849</v>
      </c>
      <c r="D58" s="161"/>
      <c r="E58" s="162">
        <v>1016.4</v>
      </c>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156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0">
        <v>10</v>
      </c>
      <c r="B59" s="171" t="s">
        <v>850</v>
      </c>
      <c r="C59" s="186" t="s">
        <v>851</v>
      </c>
      <c r="D59" s="172" t="s">
        <v>150</v>
      </c>
      <c r="E59" s="173">
        <v>5337.2</v>
      </c>
      <c r="F59" s="174"/>
      <c r="G59" s="175">
        <f>ROUND(E59*F59,2)</f>
        <v>0</v>
      </c>
      <c r="H59" s="174"/>
      <c r="I59" s="175">
        <f>ROUND(E59*H59,2)</f>
        <v>0</v>
      </c>
      <c r="J59" s="174"/>
      <c r="K59" s="175">
        <f>ROUND(E59*J59,2)</f>
        <v>0</v>
      </c>
      <c r="L59" s="175">
        <v>21</v>
      </c>
      <c r="M59" s="175">
        <f>G59*(1+L59/100)</f>
        <v>0</v>
      </c>
      <c r="N59" s="175">
        <v>0</v>
      </c>
      <c r="O59" s="175">
        <f>ROUND(E59*N59,2)</f>
        <v>0</v>
      </c>
      <c r="P59" s="175">
        <v>0</v>
      </c>
      <c r="Q59" s="175">
        <f>ROUND(E59*P59,2)</f>
        <v>0</v>
      </c>
      <c r="R59" s="175"/>
      <c r="S59" s="175" t="s">
        <v>151</v>
      </c>
      <c r="T59" s="175" t="s">
        <v>152</v>
      </c>
      <c r="U59" s="175">
        <v>0.32700000000000001</v>
      </c>
      <c r="V59" s="175">
        <f>ROUND(E59*U59,2)</f>
        <v>1745.26</v>
      </c>
      <c r="W59" s="176"/>
      <c r="X59" s="160" t="s">
        <v>153</v>
      </c>
      <c r="Y59" s="151"/>
      <c r="Z59" s="151"/>
      <c r="AA59" s="151"/>
      <c r="AB59" s="151"/>
      <c r="AC59" s="151"/>
      <c r="AD59" s="151"/>
      <c r="AE59" s="151"/>
      <c r="AF59" s="151"/>
      <c r="AG59" s="151" t="s">
        <v>154</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87" t="s">
        <v>847</v>
      </c>
      <c r="D60" s="161"/>
      <c r="E60" s="162">
        <v>4052.4</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87" t="s">
        <v>848</v>
      </c>
      <c r="D61" s="161"/>
      <c r="E61" s="162">
        <v>268.39999999999998</v>
      </c>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87" t="s">
        <v>160</v>
      </c>
      <c r="D62" s="161"/>
      <c r="E62" s="162"/>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87" t="s">
        <v>629</v>
      </c>
      <c r="D63" s="161"/>
      <c r="E63" s="162"/>
      <c r="F63" s="160"/>
      <c r="G63" s="160"/>
      <c r="H63" s="160"/>
      <c r="I63" s="160"/>
      <c r="J63" s="160"/>
      <c r="K63" s="160"/>
      <c r="L63" s="160"/>
      <c r="M63" s="160"/>
      <c r="N63" s="160"/>
      <c r="O63" s="160"/>
      <c r="P63" s="160"/>
      <c r="Q63" s="160"/>
      <c r="R63" s="160"/>
      <c r="S63" s="160"/>
      <c r="T63" s="160"/>
      <c r="U63" s="160"/>
      <c r="V63" s="160"/>
      <c r="W63" s="160"/>
      <c r="X63" s="160"/>
      <c r="Y63" s="151"/>
      <c r="Z63" s="151"/>
      <c r="AA63" s="151"/>
      <c r="AB63" s="151"/>
      <c r="AC63" s="151"/>
      <c r="AD63" s="151"/>
      <c r="AE63" s="151"/>
      <c r="AF63" s="151"/>
      <c r="AG63" s="151" t="s">
        <v>156</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87" t="s">
        <v>849</v>
      </c>
      <c r="D64" s="161"/>
      <c r="E64" s="162">
        <v>1016.4</v>
      </c>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156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0">
        <v>11</v>
      </c>
      <c r="B65" s="171" t="s">
        <v>654</v>
      </c>
      <c r="C65" s="186" t="s">
        <v>655</v>
      </c>
      <c r="D65" s="172" t="s">
        <v>173</v>
      </c>
      <c r="E65" s="173">
        <v>1168.75</v>
      </c>
      <c r="F65" s="174"/>
      <c r="G65" s="175">
        <f>ROUND(E65*F65,2)</f>
        <v>0</v>
      </c>
      <c r="H65" s="174"/>
      <c r="I65" s="175">
        <f>ROUND(E65*H65,2)</f>
        <v>0</v>
      </c>
      <c r="J65" s="174"/>
      <c r="K65" s="175">
        <f>ROUND(E65*J65,2)</f>
        <v>0</v>
      </c>
      <c r="L65" s="175">
        <v>21</v>
      </c>
      <c r="M65" s="175">
        <f>G65*(1+L65/100)</f>
        <v>0</v>
      </c>
      <c r="N65" s="175">
        <v>0</v>
      </c>
      <c r="O65" s="175">
        <f>ROUND(E65*N65,2)</f>
        <v>0</v>
      </c>
      <c r="P65" s="175">
        <v>0</v>
      </c>
      <c r="Q65" s="175">
        <f>ROUND(E65*P65,2)</f>
        <v>0</v>
      </c>
      <c r="R65" s="175"/>
      <c r="S65" s="175" t="s">
        <v>151</v>
      </c>
      <c r="T65" s="175" t="s">
        <v>152</v>
      </c>
      <c r="U65" s="175">
        <v>0.34499999999999997</v>
      </c>
      <c r="V65" s="175">
        <f>ROUND(E65*U65,2)</f>
        <v>403.22</v>
      </c>
      <c r="W65" s="176"/>
      <c r="X65" s="160" t="s">
        <v>153</v>
      </c>
      <c r="Y65" s="151"/>
      <c r="Z65" s="151"/>
      <c r="AA65" s="151"/>
      <c r="AB65" s="151"/>
      <c r="AC65" s="151"/>
      <c r="AD65" s="151"/>
      <c r="AE65" s="151"/>
      <c r="AF65" s="151"/>
      <c r="AG65" s="151" t="s">
        <v>154</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87" t="s">
        <v>852</v>
      </c>
      <c r="D66" s="161"/>
      <c r="E66" s="162">
        <v>911.79</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87" t="s">
        <v>853</v>
      </c>
      <c r="D67" s="161"/>
      <c r="E67" s="162">
        <v>53.68</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87" t="s">
        <v>160</v>
      </c>
      <c r="D68" s="161"/>
      <c r="E68" s="162"/>
      <c r="F68" s="160"/>
      <c r="G68" s="160"/>
      <c r="H68" s="160"/>
      <c r="I68" s="160"/>
      <c r="J68" s="160"/>
      <c r="K68" s="160"/>
      <c r="L68" s="160"/>
      <c r="M68" s="160"/>
      <c r="N68" s="160"/>
      <c r="O68" s="160"/>
      <c r="P68" s="160"/>
      <c r="Q68" s="160"/>
      <c r="R68" s="160"/>
      <c r="S68" s="160"/>
      <c r="T68" s="160"/>
      <c r="U68" s="160"/>
      <c r="V68" s="160"/>
      <c r="W68" s="160"/>
      <c r="X68" s="160"/>
      <c r="Y68" s="151"/>
      <c r="Z68" s="151"/>
      <c r="AA68" s="151"/>
      <c r="AB68" s="151"/>
      <c r="AC68" s="151"/>
      <c r="AD68" s="151"/>
      <c r="AE68" s="151"/>
      <c r="AF68" s="151"/>
      <c r="AG68" s="151" t="s">
        <v>156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87" t="s">
        <v>629</v>
      </c>
      <c r="D69" s="161"/>
      <c r="E69" s="162"/>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87" t="s">
        <v>854</v>
      </c>
      <c r="D70" s="161"/>
      <c r="E70" s="162">
        <v>203.28</v>
      </c>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ht="22.5" outlineLevel="1" x14ac:dyDescent="0.2">
      <c r="A71" s="170">
        <v>12</v>
      </c>
      <c r="B71" s="171" t="s">
        <v>267</v>
      </c>
      <c r="C71" s="186" t="s">
        <v>268</v>
      </c>
      <c r="D71" s="172" t="s">
        <v>173</v>
      </c>
      <c r="E71" s="173">
        <v>267.82499999999999</v>
      </c>
      <c r="F71" s="174"/>
      <c r="G71" s="175">
        <f>ROUND(E71*F71,2)</f>
        <v>0</v>
      </c>
      <c r="H71" s="174"/>
      <c r="I71" s="175">
        <f>ROUND(E71*H71,2)</f>
        <v>0</v>
      </c>
      <c r="J71" s="174"/>
      <c r="K71" s="175">
        <f>ROUND(E71*J71,2)</f>
        <v>0</v>
      </c>
      <c r="L71" s="175">
        <v>21</v>
      </c>
      <c r="M71" s="175">
        <f>G71*(1+L71/100)</f>
        <v>0</v>
      </c>
      <c r="N71" s="175">
        <v>0</v>
      </c>
      <c r="O71" s="175">
        <f>ROUND(E71*N71,2)</f>
        <v>0</v>
      </c>
      <c r="P71" s="175">
        <v>0</v>
      </c>
      <c r="Q71" s="175">
        <f>ROUND(E71*P71,2)</f>
        <v>0</v>
      </c>
      <c r="R71" s="175"/>
      <c r="S71" s="175" t="s">
        <v>151</v>
      </c>
      <c r="T71" s="175" t="s">
        <v>152</v>
      </c>
      <c r="U71" s="175">
        <v>1.0999999999999999E-2</v>
      </c>
      <c r="V71" s="175">
        <f>ROUND(E71*U71,2)</f>
        <v>2.95</v>
      </c>
      <c r="W71" s="176"/>
      <c r="X71" s="160" t="s">
        <v>153</v>
      </c>
      <c r="Y71" s="151"/>
      <c r="Z71" s="151"/>
      <c r="AA71" s="151"/>
      <c r="AB71" s="151"/>
      <c r="AC71" s="151"/>
      <c r="AD71" s="151"/>
      <c r="AE71" s="151"/>
      <c r="AF71" s="151"/>
      <c r="AG71" s="151" t="s">
        <v>154</v>
      </c>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87" t="s">
        <v>855</v>
      </c>
      <c r="D72" s="161"/>
      <c r="E72" s="162">
        <v>41.445</v>
      </c>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87" t="s">
        <v>856</v>
      </c>
      <c r="D73" s="161"/>
      <c r="E73" s="162">
        <v>2.44</v>
      </c>
      <c r="F73" s="160"/>
      <c r="G73" s="160"/>
      <c r="H73" s="160"/>
      <c r="I73" s="160"/>
      <c r="J73" s="160"/>
      <c r="K73" s="160"/>
      <c r="L73" s="160"/>
      <c r="M73" s="160"/>
      <c r="N73" s="160"/>
      <c r="O73" s="160"/>
      <c r="P73" s="160"/>
      <c r="Q73" s="160"/>
      <c r="R73" s="160"/>
      <c r="S73" s="160"/>
      <c r="T73" s="160"/>
      <c r="U73" s="160"/>
      <c r="V73" s="160"/>
      <c r="W73" s="160"/>
      <c r="X73" s="160"/>
      <c r="Y73" s="151"/>
      <c r="Z73" s="151"/>
      <c r="AA73" s="151"/>
      <c r="AB73" s="151"/>
      <c r="AC73" s="151"/>
      <c r="AD73" s="151"/>
      <c r="AE73" s="151"/>
      <c r="AF73" s="151"/>
      <c r="AG73" s="151" t="s">
        <v>156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87" t="s">
        <v>160</v>
      </c>
      <c r="D74" s="161"/>
      <c r="E74" s="162"/>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87" t="s">
        <v>629</v>
      </c>
      <c r="D75" s="161"/>
      <c r="E75" s="162"/>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156</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87" t="s">
        <v>857</v>
      </c>
      <c r="D76" s="161"/>
      <c r="E76" s="162">
        <v>9.68</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87" t="s">
        <v>160</v>
      </c>
      <c r="D77" s="161"/>
      <c r="E77" s="162"/>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156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87" t="s">
        <v>858</v>
      </c>
      <c r="D78" s="161"/>
      <c r="E78" s="162"/>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156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87" t="s">
        <v>859</v>
      </c>
      <c r="D79" s="161"/>
      <c r="E79" s="162">
        <v>165.78</v>
      </c>
      <c r="F79" s="160"/>
      <c r="G79" s="160"/>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156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87" t="s">
        <v>860</v>
      </c>
      <c r="D80" s="161"/>
      <c r="E80" s="162">
        <v>9.76</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87" t="s">
        <v>160</v>
      </c>
      <c r="D81" s="161"/>
      <c r="E81" s="162"/>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156</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87" t="s">
        <v>629</v>
      </c>
      <c r="D82" s="161"/>
      <c r="E82" s="16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87" t="s">
        <v>861</v>
      </c>
      <c r="D83" s="161"/>
      <c r="E83" s="162">
        <v>38.72</v>
      </c>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0">
        <v>13</v>
      </c>
      <c r="B84" s="171" t="s">
        <v>293</v>
      </c>
      <c r="C84" s="186" t="s">
        <v>294</v>
      </c>
      <c r="D84" s="172" t="s">
        <v>173</v>
      </c>
      <c r="E84" s="173">
        <v>267.82499999999999</v>
      </c>
      <c r="F84" s="174"/>
      <c r="G84" s="175">
        <f>ROUND(E84*F84,2)</f>
        <v>0</v>
      </c>
      <c r="H84" s="174"/>
      <c r="I84" s="175">
        <f>ROUND(E84*H84,2)</f>
        <v>0</v>
      </c>
      <c r="J84" s="174"/>
      <c r="K84" s="175">
        <f>ROUND(E84*J84,2)</f>
        <v>0</v>
      </c>
      <c r="L84" s="175">
        <v>21</v>
      </c>
      <c r="M84" s="175">
        <f>G84*(1+L84/100)</f>
        <v>0</v>
      </c>
      <c r="N84" s="175">
        <v>0</v>
      </c>
      <c r="O84" s="175">
        <f>ROUND(E84*N84,2)</f>
        <v>0</v>
      </c>
      <c r="P84" s="175">
        <v>0</v>
      </c>
      <c r="Q84" s="175">
        <f>ROUND(E84*P84,2)</f>
        <v>0</v>
      </c>
      <c r="R84" s="175"/>
      <c r="S84" s="175" t="s">
        <v>151</v>
      </c>
      <c r="T84" s="175" t="s">
        <v>152</v>
      </c>
      <c r="U84" s="175">
        <v>1.2E-2</v>
      </c>
      <c r="V84" s="175">
        <f>ROUND(E84*U84,2)</f>
        <v>3.21</v>
      </c>
      <c r="W84" s="176"/>
      <c r="X84" s="160" t="s">
        <v>153</v>
      </c>
      <c r="Y84" s="151"/>
      <c r="Z84" s="151"/>
      <c r="AA84" s="151"/>
      <c r="AB84" s="151"/>
      <c r="AC84" s="151"/>
      <c r="AD84" s="151"/>
      <c r="AE84" s="151"/>
      <c r="AF84" s="151"/>
      <c r="AG84" s="151" t="s">
        <v>154</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87" t="s">
        <v>855</v>
      </c>
      <c r="D85" s="161"/>
      <c r="E85" s="162">
        <v>41.445</v>
      </c>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156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87" t="s">
        <v>856</v>
      </c>
      <c r="D86" s="161"/>
      <c r="E86" s="162">
        <v>2.44</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87" t="s">
        <v>160</v>
      </c>
      <c r="D87" s="161"/>
      <c r="E87" s="162"/>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156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87" t="s">
        <v>629</v>
      </c>
      <c r="D88" s="161"/>
      <c r="E88" s="162"/>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87" t="s">
        <v>857</v>
      </c>
      <c r="D89" s="161"/>
      <c r="E89" s="162">
        <v>9.68</v>
      </c>
      <c r="F89" s="160"/>
      <c r="G89" s="160"/>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156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87" t="s">
        <v>160</v>
      </c>
      <c r="D90" s="161"/>
      <c r="E90" s="162"/>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87" t="s">
        <v>858</v>
      </c>
      <c r="D91" s="161"/>
      <c r="E91" s="162"/>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87" t="s">
        <v>859</v>
      </c>
      <c r="D92" s="161"/>
      <c r="E92" s="162">
        <v>165.78</v>
      </c>
      <c r="F92" s="160"/>
      <c r="G92" s="160"/>
      <c r="H92" s="160"/>
      <c r="I92" s="160"/>
      <c r="J92" s="160"/>
      <c r="K92" s="160"/>
      <c r="L92" s="160"/>
      <c r="M92" s="160"/>
      <c r="N92" s="160"/>
      <c r="O92" s="160"/>
      <c r="P92" s="160"/>
      <c r="Q92" s="160"/>
      <c r="R92" s="160"/>
      <c r="S92" s="160"/>
      <c r="T92" s="160"/>
      <c r="U92" s="160"/>
      <c r="V92" s="160"/>
      <c r="W92" s="160"/>
      <c r="X92" s="160"/>
      <c r="Y92" s="151"/>
      <c r="Z92" s="151"/>
      <c r="AA92" s="151"/>
      <c r="AB92" s="151"/>
      <c r="AC92" s="151"/>
      <c r="AD92" s="151"/>
      <c r="AE92" s="151"/>
      <c r="AF92" s="151"/>
      <c r="AG92" s="151" t="s">
        <v>156</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87" t="s">
        <v>860</v>
      </c>
      <c r="D93" s="161"/>
      <c r="E93" s="162">
        <v>9.76</v>
      </c>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87" t="s">
        <v>160</v>
      </c>
      <c r="D94" s="161"/>
      <c r="E94" s="162"/>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87" t="s">
        <v>629</v>
      </c>
      <c r="D95" s="161"/>
      <c r="E95" s="162"/>
      <c r="F95" s="160"/>
      <c r="G95" s="1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156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87" t="s">
        <v>861</v>
      </c>
      <c r="D96" s="161"/>
      <c r="E96" s="162">
        <v>38.72</v>
      </c>
      <c r="F96" s="160"/>
      <c r="G96" s="160"/>
      <c r="H96" s="160"/>
      <c r="I96" s="160"/>
      <c r="J96" s="160"/>
      <c r="K96" s="160"/>
      <c r="L96" s="160"/>
      <c r="M96" s="160"/>
      <c r="N96" s="160"/>
      <c r="O96" s="160"/>
      <c r="P96" s="160"/>
      <c r="Q96" s="160"/>
      <c r="R96" s="160"/>
      <c r="S96" s="160"/>
      <c r="T96" s="160"/>
      <c r="U96" s="160"/>
      <c r="V96" s="160"/>
      <c r="W96" s="160"/>
      <c r="X96" s="160"/>
      <c r="Y96" s="151"/>
      <c r="Z96" s="151"/>
      <c r="AA96" s="151"/>
      <c r="AB96" s="151"/>
      <c r="AC96" s="151"/>
      <c r="AD96" s="151"/>
      <c r="AE96" s="151"/>
      <c r="AF96" s="151"/>
      <c r="AG96" s="151" t="s">
        <v>156</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70">
        <v>14</v>
      </c>
      <c r="B97" s="171" t="s">
        <v>300</v>
      </c>
      <c r="C97" s="186" t="s">
        <v>301</v>
      </c>
      <c r="D97" s="172" t="s">
        <v>173</v>
      </c>
      <c r="E97" s="173">
        <v>2678.25</v>
      </c>
      <c r="F97" s="174"/>
      <c r="G97" s="175">
        <f>ROUND(E97*F97,2)</f>
        <v>0</v>
      </c>
      <c r="H97" s="174"/>
      <c r="I97" s="175">
        <f>ROUND(E97*H97,2)</f>
        <v>0</v>
      </c>
      <c r="J97" s="174"/>
      <c r="K97" s="175">
        <f>ROUND(E97*J97,2)</f>
        <v>0</v>
      </c>
      <c r="L97" s="175">
        <v>21</v>
      </c>
      <c r="M97" s="175">
        <f>G97*(1+L97/100)</f>
        <v>0</v>
      </c>
      <c r="N97" s="175">
        <v>0</v>
      </c>
      <c r="O97" s="175">
        <f>ROUND(E97*N97,2)</f>
        <v>0</v>
      </c>
      <c r="P97" s="175">
        <v>0</v>
      </c>
      <c r="Q97" s="175">
        <f>ROUND(E97*P97,2)</f>
        <v>0</v>
      </c>
      <c r="R97" s="175"/>
      <c r="S97" s="175" t="s">
        <v>151</v>
      </c>
      <c r="T97" s="175" t="s">
        <v>152</v>
      </c>
      <c r="U97" s="175">
        <v>0</v>
      </c>
      <c r="V97" s="175">
        <f>ROUND(E97*U97,2)</f>
        <v>0</v>
      </c>
      <c r="W97" s="176"/>
      <c r="X97" s="160" t="s">
        <v>153</v>
      </c>
      <c r="Y97" s="151"/>
      <c r="Z97" s="151"/>
      <c r="AA97" s="151"/>
      <c r="AB97" s="151"/>
      <c r="AC97" s="151"/>
      <c r="AD97" s="151"/>
      <c r="AE97" s="151"/>
      <c r="AF97" s="151"/>
      <c r="AG97" s="151" t="s">
        <v>154</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87" t="s">
        <v>862</v>
      </c>
      <c r="D98" s="161"/>
      <c r="E98" s="162">
        <v>414.45</v>
      </c>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87" t="s">
        <v>863</v>
      </c>
      <c r="D99" s="161"/>
      <c r="E99" s="162">
        <v>24.4</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87" t="s">
        <v>160</v>
      </c>
      <c r="D100" s="161"/>
      <c r="E100" s="162"/>
      <c r="F100" s="160"/>
      <c r="G100" s="160"/>
      <c r="H100" s="160"/>
      <c r="I100" s="160"/>
      <c r="J100" s="160"/>
      <c r="K100" s="160"/>
      <c r="L100" s="160"/>
      <c r="M100" s="160"/>
      <c r="N100" s="160"/>
      <c r="O100" s="160"/>
      <c r="P100" s="160"/>
      <c r="Q100" s="160"/>
      <c r="R100" s="160"/>
      <c r="S100" s="160"/>
      <c r="T100" s="160"/>
      <c r="U100" s="160"/>
      <c r="V100" s="160"/>
      <c r="W100" s="160"/>
      <c r="X100" s="160"/>
      <c r="Y100" s="151"/>
      <c r="Z100" s="151"/>
      <c r="AA100" s="151"/>
      <c r="AB100" s="151"/>
      <c r="AC100" s="151"/>
      <c r="AD100" s="151"/>
      <c r="AE100" s="151"/>
      <c r="AF100" s="151"/>
      <c r="AG100" s="151" t="s">
        <v>156</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87" t="s">
        <v>629</v>
      </c>
      <c r="D101" s="161"/>
      <c r="E101" s="162"/>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156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87" t="s">
        <v>864</v>
      </c>
      <c r="D102" s="161"/>
      <c r="E102" s="162">
        <v>96.8</v>
      </c>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156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87" t="s">
        <v>160</v>
      </c>
      <c r="D103" s="161"/>
      <c r="E103" s="162"/>
      <c r="F103" s="160"/>
      <c r="G103" s="160"/>
      <c r="H103" s="160"/>
      <c r="I103" s="160"/>
      <c r="J103" s="160"/>
      <c r="K103" s="160"/>
      <c r="L103" s="160"/>
      <c r="M103" s="160"/>
      <c r="N103" s="160"/>
      <c r="O103" s="160"/>
      <c r="P103" s="160"/>
      <c r="Q103" s="160"/>
      <c r="R103" s="160"/>
      <c r="S103" s="160"/>
      <c r="T103" s="160"/>
      <c r="U103" s="160"/>
      <c r="V103" s="160"/>
      <c r="W103" s="160"/>
      <c r="X103" s="160"/>
      <c r="Y103" s="151"/>
      <c r="Z103" s="151"/>
      <c r="AA103" s="151"/>
      <c r="AB103" s="151"/>
      <c r="AC103" s="151"/>
      <c r="AD103" s="151"/>
      <c r="AE103" s="151"/>
      <c r="AF103" s="151"/>
      <c r="AG103" s="151" t="s">
        <v>156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87" t="s">
        <v>858</v>
      </c>
      <c r="D104" s="161"/>
      <c r="E104" s="162"/>
      <c r="F104" s="160"/>
      <c r="G104" s="160"/>
      <c r="H104" s="160"/>
      <c r="I104" s="160"/>
      <c r="J104" s="160"/>
      <c r="K104" s="160"/>
      <c r="L104" s="160"/>
      <c r="M104" s="160"/>
      <c r="N104" s="160"/>
      <c r="O104" s="160"/>
      <c r="P104" s="160"/>
      <c r="Q104" s="160"/>
      <c r="R104" s="160"/>
      <c r="S104" s="160"/>
      <c r="T104" s="160"/>
      <c r="U104" s="160"/>
      <c r="V104" s="160"/>
      <c r="W104" s="160"/>
      <c r="X104" s="160"/>
      <c r="Y104" s="151"/>
      <c r="Z104" s="151"/>
      <c r="AA104" s="151"/>
      <c r="AB104" s="151"/>
      <c r="AC104" s="151"/>
      <c r="AD104" s="151"/>
      <c r="AE104" s="151"/>
      <c r="AF104" s="151"/>
      <c r="AG104" s="151" t="s">
        <v>156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87" t="s">
        <v>865</v>
      </c>
      <c r="D105" s="161"/>
      <c r="E105" s="162">
        <v>1657.8</v>
      </c>
      <c r="F105" s="160"/>
      <c r="G105" s="160"/>
      <c r="H105" s="160"/>
      <c r="I105" s="160"/>
      <c r="J105" s="160"/>
      <c r="K105" s="160"/>
      <c r="L105" s="160"/>
      <c r="M105" s="160"/>
      <c r="N105" s="160"/>
      <c r="O105" s="160"/>
      <c r="P105" s="160"/>
      <c r="Q105" s="160"/>
      <c r="R105" s="160"/>
      <c r="S105" s="160"/>
      <c r="T105" s="160"/>
      <c r="U105" s="160"/>
      <c r="V105" s="160"/>
      <c r="W105" s="160"/>
      <c r="X105" s="160"/>
      <c r="Y105" s="151"/>
      <c r="Z105" s="151"/>
      <c r="AA105" s="151"/>
      <c r="AB105" s="151"/>
      <c r="AC105" s="151"/>
      <c r="AD105" s="151"/>
      <c r="AE105" s="151"/>
      <c r="AF105" s="151"/>
      <c r="AG105" s="151" t="s">
        <v>156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87" t="s">
        <v>866</v>
      </c>
      <c r="D106" s="161"/>
      <c r="E106" s="162">
        <v>97.6</v>
      </c>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87" t="s">
        <v>160</v>
      </c>
      <c r="D107" s="161"/>
      <c r="E107" s="162"/>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156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87" t="s">
        <v>629</v>
      </c>
      <c r="D108" s="161"/>
      <c r="E108" s="162"/>
      <c r="F108" s="160"/>
      <c r="G108" s="160"/>
      <c r="H108" s="160"/>
      <c r="I108" s="160"/>
      <c r="J108" s="160"/>
      <c r="K108" s="160"/>
      <c r="L108" s="160"/>
      <c r="M108" s="160"/>
      <c r="N108" s="160"/>
      <c r="O108" s="160"/>
      <c r="P108" s="160"/>
      <c r="Q108" s="160"/>
      <c r="R108" s="160"/>
      <c r="S108" s="160"/>
      <c r="T108" s="160"/>
      <c r="U108" s="160"/>
      <c r="V108" s="160"/>
      <c r="W108" s="160"/>
      <c r="X108" s="160"/>
      <c r="Y108" s="151"/>
      <c r="Z108" s="151"/>
      <c r="AA108" s="151"/>
      <c r="AB108" s="151"/>
      <c r="AC108" s="151"/>
      <c r="AD108" s="151"/>
      <c r="AE108" s="151"/>
      <c r="AF108" s="151"/>
      <c r="AG108" s="151" t="s">
        <v>156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87" t="s">
        <v>867</v>
      </c>
      <c r="D109" s="161"/>
      <c r="E109" s="162">
        <v>387.2</v>
      </c>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156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70">
        <v>15</v>
      </c>
      <c r="B110" s="171" t="s">
        <v>302</v>
      </c>
      <c r="C110" s="186" t="s">
        <v>303</v>
      </c>
      <c r="D110" s="172" t="s">
        <v>173</v>
      </c>
      <c r="E110" s="173">
        <v>2678.25</v>
      </c>
      <c r="F110" s="174"/>
      <c r="G110" s="175">
        <f>ROUND(E110*F110,2)</f>
        <v>0</v>
      </c>
      <c r="H110" s="174"/>
      <c r="I110" s="175">
        <f>ROUND(E110*H110,2)</f>
        <v>0</v>
      </c>
      <c r="J110" s="174"/>
      <c r="K110" s="175">
        <f>ROUND(E110*J110,2)</f>
        <v>0</v>
      </c>
      <c r="L110" s="175">
        <v>21</v>
      </c>
      <c r="M110" s="175">
        <f>G110*(1+L110/100)</f>
        <v>0</v>
      </c>
      <c r="N110" s="175">
        <v>0</v>
      </c>
      <c r="O110" s="175">
        <f>ROUND(E110*N110,2)</f>
        <v>0</v>
      </c>
      <c r="P110" s="175">
        <v>0</v>
      </c>
      <c r="Q110" s="175">
        <f>ROUND(E110*P110,2)</f>
        <v>0</v>
      </c>
      <c r="R110" s="175"/>
      <c r="S110" s="175" t="s">
        <v>151</v>
      </c>
      <c r="T110" s="175" t="s">
        <v>152</v>
      </c>
      <c r="U110" s="175">
        <v>0</v>
      </c>
      <c r="V110" s="175">
        <f>ROUND(E110*U110,2)</f>
        <v>0</v>
      </c>
      <c r="W110" s="176"/>
      <c r="X110" s="160" t="s">
        <v>153</v>
      </c>
      <c r="Y110" s="151"/>
      <c r="Z110" s="151"/>
      <c r="AA110" s="151"/>
      <c r="AB110" s="151"/>
      <c r="AC110" s="151"/>
      <c r="AD110" s="151"/>
      <c r="AE110" s="151"/>
      <c r="AF110" s="151"/>
      <c r="AG110" s="151" t="s">
        <v>154</v>
      </c>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87" t="s">
        <v>862</v>
      </c>
      <c r="D111" s="161"/>
      <c r="E111" s="162">
        <v>414.45</v>
      </c>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156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87" t="s">
        <v>863</v>
      </c>
      <c r="D112" s="161"/>
      <c r="E112" s="162">
        <v>24.4</v>
      </c>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156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87" t="s">
        <v>160</v>
      </c>
      <c r="D113" s="161"/>
      <c r="E113" s="162"/>
      <c r="F113" s="160"/>
      <c r="G113" s="160"/>
      <c r="H113" s="160"/>
      <c r="I113" s="160"/>
      <c r="J113" s="160"/>
      <c r="K113" s="160"/>
      <c r="L113" s="160"/>
      <c r="M113" s="160"/>
      <c r="N113" s="160"/>
      <c r="O113" s="160"/>
      <c r="P113" s="160"/>
      <c r="Q113" s="160"/>
      <c r="R113" s="160"/>
      <c r="S113" s="160"/>
      <c r="T113" s="160"/>
      <c r="U113" s="160"/>
      <c r="V113" s="160"/>
      <c r="W113" s="160"/>
      <c r="X113" s="160"/>
      <c r="Y113" s="151"/>
      <c r="Z113" s="151"/>
      <c r="AA113" s="151"/>
      <c r="AB113" s="151"/>
      <c r="AC113" s="151"/>
      <c r="AD113" s="151"/>
      <c r="AE113" s="151"/>
      <c r="AF113" s="151"/>
      <c r="AG113" s="151" t="s">
        <v>156</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87" t="s">
        <v>629</v>
      </c>
      <c r="D114" s="161"/>
      <c r="E114" s="162"/>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87" t="s">
        <v>864</v>
      </c>
      <c r="D115" s="161"/>
      <c r="E115" s="162">
        <v>96.8</v>
      </c>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87" t="s">
        <v>160</v>
      </c>
      <c r="D116" s="161"/>
      <c r="E116" s="162"/>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87" t="s">
        <v>858</v>
      </c>
      <c r="D117" s="161"/>
      <c r="E117" s="162"/>
      <c r="F117" s="160"/>
      <c r="G117" s="160"/>
      <c r="H117" s="160"/>
      <c r="I117" s="160"/>
      <c r="J117" s="160"/>
      <c r="K117" s="160"/>
      <c r="L117" s="160"/>
      <c r="M117" s="160"/>
      <c r="N117" s="160"/>
      <c r="O117" s="160"/>
      <c r="P117" s="160"/>
      <c r="Q117" s="160"/>
      <c r="R117" s="160"/>
      <c r="S117" s="160"/>
      <c r="T117" s="160"/>
      <c r="U117" s="160"/>
      <c r="V117" s="160"/>
      <c r="W117" s="160"/>
      <c r="X117" s="160"/>
      <c r="Y117" s="151"/>
      <c r="Z117" s="151"/>
      <c r="AA117" s="151"/>
      <c r="AB117" s="151"/>
      <c r="AC117" s="151"/>
      <c r="AD117" s="151"/>
      <c r="AE117" s="151"/>
      <c r="AF117" s="151"/>
      <c r="AG117" s="151" t="s">
        <v>156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87" t="s">
        <v>865</v>
      </c>
      <c r="D118" s="161"/>
      <c r="E118" s="162">
        <v>1657.8</v>
      </c>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87" t="s">
        <v>866</v>
      </c>
      <c r="D119" s="161"/>
      <c r="E119" s="162">
        <v>97.6</v>
      </c>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156</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87" t="s">
        <v>160</v>
      </c>
      <c r="D120" s="161"/>
      <c r="E120" s="162"/>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156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87" t="s">
        <v>629</v>
      </c>
      <c r="D121" s="161"/>
      <c r="E121" s="162"/>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87" t="s">
        <v>867</v>
      </c>
      <c r="D122" s="161"/>
      <c r="E122" s="162">
        <v>387.2</v>
      </c>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156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0">
        <v>16</v>
      </c>
      <c r="B123" s="171" t="s">
        <v>304</v>
      </c>
      <c r="C123" s="186" t="s">
        <v>305</v>
      </c>
      <c r="D123" s="172" t="s">
        <v>173</v>
      </c>
      <c r="E123" s="173">
        <v>267.82499999999999</v>
      </c>
      <c r="F123" s="174"/>
      <c r="G123" s="175">
        <f>ROUND(E123*F123,2)</f>
        <v>0</v>
      </c>
      <c r="H123" s="174"/>
      <c r="I123" s="175">
        <f>ROUND(E123*H123,2)</f>
        <v>0</v>
      </c>
      <c r="J123" s="174"/>
      <c r="K123" s="175">
        <f>ROUND(E123*J123,2)</f>
        <v>0</v>
      </c>
      <c r="L123" s="175">
        <v>21</v>
      </c>
      <c r="M123" s="175">
        <f>G123*(1+L123/100)</f>
        <v>0</v>
      </c>
      <c r="N123" s="175">
        <v>0</v>
      </c>
      <c r="O123" s="175">
        <f>ROUND(E123*N123,2)</f>
        <v>0</v>
      </c>
      <c r="P123" s="175">
        <v>0</v>
      </c>
      <c r="Q123" s="175">
        <f>ROUND(E123*P123,2)</f>
        <v>0</v>
      </c>
      <c r="R123" s="175"/>
      <c r="S123" s="175" t="s">
        <v>151</v>
      </c>
      <c r="T123" s="175" t="s">
        <v>152</v>
      </c>
      <c r="U123" s="175">
        <v>5.2999999999999999E-2</v>
      </c>
      <c r="V123" s="175">
        <f>ROUND(E123*U123,2)</f>
        <v>14.19</v>
      </c>
      <c r="W123" s="176"/>
      <c r="X123" s="160" t="s">
        <v>153</v>
      </c>
      <c r="Y123" s="151"/>
      <c r="Z123" s="151"/>
      <c r="AA123" s="151"/>
      <c r="AB123" s="151"/>
      <c r="AC123" s="151"/>
      <c r="AD123" s="151"/>
      <c r="AE123" s="151"/>
      <c r="AF123" s="151"/>
      <c r="AG123" s="151" t="s">
        <v>154</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87" t="s">
        <v>855</v>
      </c>
      <c r="D124" s="161"/>
      <c r="E124" s="162">
        <v>41.445</v>
      </c>
      <c r="F124" s="160"/>
      <c r="G124" s="160"/>
      <c r="H124" s="160"/>
      <c r="I124" s="160"/>
      <c r="J124" s="160"/>
      <c r="K124" s="160"/>
      <c r="L124" s="160"/>
      <c r="M124" s="160"/>
      <c r="N124" s="160"/>
      <c r="O124" s="160"/>
      <c r="P124" s="160"/>
      <c r="Q124" s="160"/>
      <c r="R124" s="160"/>
      <c r="S124" s="160"/>
      <c r="T124" s="160"/>
      <c r="U124" s="160"/>
      <c r="V124" s="160"/>
      <c r="W124" s="160"/>
      <c r="X124" s="160"/>
      <c r="Y124" s="151"/>
      <c r="Z124" s="151"/>
      <c r="AA124" s="151"/>
      <c r="AB124" s="151"/>
      <c r="AC124" s="151"/>
      <c r="AD124" s="151"/>
      <c r="AE124" s="151"/>
      <c r="AF124" s="151"/>
      <c r="AG124" s="151" t="s">
        <v>156</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87" t="s">
        <v>856</v>
      </c>
      <c r="D125" s="161"/>
      <c r="E125" s="162">
        <v>2.44</v>
      </c>
      <c r="F125" s="160"/>
      <c r="G125" s="160"/>
      <c r="H125" s="160"/>
      <c r="I125" s="160"/>
      <c r="J125" s="160"/>
      <c r="K125" s="160"/>
      <c r="L125" s="160"/>
      <c r="M125" s="160"/>
      <c r="N125" s="160"/>
      <c r="O125" s="160"/>
      <c r="P125" s="160"/>
      <c r="Q125" s="160"/>
      <c r="R125" s="160"/>
      <c r="S125" s="160"/>
      <c r="T125" s="160"/>
      <c r="U125" s="160"/>
      <c r="V125" s="160"/>
      <c r="W125" s="160"/>
      <c r="X125" s="160"/>
      <c r="Y125" s="151"/>
      <c r="Z125" s="151"/>
      <c r="AA125" s="151"/>
      <c r="AB125" s="151"/>
      <c r="AC125" s="151"/>
      <c r="AD125" s="151"/>
      <c r="AE125" s="151"/>
      <c r="AF125" s="151"/>
      <c r="AG125" s="151" t="s">
        <v>156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87" t="s">
        <v>160</v>
      </c>
      <c r="D126" s="161"/>
      <c r="E126" s="162"/>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156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87" t="s">
        <v>629</v>
      </c>
      <c r="D127" s="161"/>
      <c r="E127" s="162"/>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87" t="s">
        <v>857</v>
      </c>
      <c r="D128" s="161"/>
      <c r="E128" s="162">
        <v>9.68</v>
      </c>
      <c r="F128" s="160"/>
      <c r="G128" s="160"/>
      <c r="H128" s="160"/>
      <c r="I128" s="160"/>
      <c r="J128" s="160"/>
      <c r="K128" s="160"/>
      <c r="L128" s="160"/>
      <c r="M128" s="160"/>
      <c r="N128" s="160"/>
      <c r="O128" s="160"/>
      <c r="P128" s="160"/>
      <c r="Q128" s="160"/>
      <c r="R128" s="160"/>
      <c r="S128" s="160"/>
      <c r="T128" s="160"/>
      <c r="U128" s="160"/>
      <c r="V128" s="160"/>
      <c r="W128" s="160"/>
      <c r="X128" s="160"/>
      <c r="Y128" s="151"/>
      <c r="Z128" s="151"/>
      <c r="AA128" s="151"/>
      <c r="AB128" s="151"/>
      <c r="AC128" s="151"/>
      <c r="AD128" s="151"/>
      <c r="AE128" s="151"/>
      <c r="AF128" s="151"/>
      <c r="AG128" s="151" t="s">
        <v>156</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87" t="s">
        <v>160</v>
      </c>
      <c r="D129" s="161"/>
      <c r="E129" s="162"/>
      <c r="F129" s="160"/>
      <c r="G129" s="160"/>
      <c r="H129" s="160"/>
      <c r="I129" s="160"/>
      <c r="J129" s="160"/>
      <c r="K129" s="160"/>
      <c r="L129" s="160"/>
      <c r="M129" s="160"/>
      <c r="N129" s="160"/>
      <c r="O129" s="160"/>
      <c r="P129" s="160"/>
      <c r="Q129" s="160"/>
      <c r="R129" s="160"/>
      <c r="S129" s="160"/>
      <c r="T129" s="160"/>
      <c r="U129" s="160"/>
      <c r="V129" s="160"/>
      <c r="W129" s="160"/>
      <c r="X129" s="160"/>
      <c r="Y129" s="151"/>
      <c r="Z129" s="151"/>
      <c r="AA129" s="151"/>
      <c r="AB129" s="151"/>
      <c r="AC129" s="151"/>
      <c r="AD129" s="151"/>
      <c r="AE129" s="151"/>
      <c r="AF129" s="151"/>
      <c r="AG129" s="151" t="s">
        <v>156</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87" t="s">
        <v>858</v>
      </c>
      <c r="D130" s="161"/>
      <c r="E130" s="162"/>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156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87" t="s">
        <v>859</v>
      </c>
      <c r="D131" s="161"/>
      <c r="E131" s="162">
        <v>165.78</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156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87" t="s">
        <v>860</v>
      </c>
      <c r="D132" s="161"/>
      <c r="E132" s="162">
        <v>9.76</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156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87" t="s">
        <v>160</v>
      </c>
      <c r="D133" s="161"/>
      <c r="E133" s="162"/>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156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87" t="s">
        <v>629</v>
      </c>
      <c r="D134" s="161"/>
      <c r="E134" s="162"/>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156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87" t="s">
        <v>861</v>
      </c>
      <c r="D135" s="161"/>
      <c r="E135" s="162">
        <v>38.72</v>
      </c>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156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70">
        <v>17</v>
      </c>
      <c r="B136" s="171" t="s">
        <v>306</v>
      </c>
      <c r="C136" s="186" t="s">
        <v>307</v>
      </c>
      <c r="D136" s="172" t="s">
        <v>173</v>
      </c>
      <c r="E136" s="173">
        <v>267.82499999999999</v>
      </c>
      <c r="F136" s="174"/>
      <c r="G136" s="175">
        <f>ROUND(E136*F136,2)</f>
        <v>0</v>
      </c>
      <c r="H136" s="174"/>
      <c r="I136" s="175">
        <f>ROUND(E136*H136,2)</f>
        <v>0</v>
      </c>
      <c r="J136" s="174"/>
      <c r="K136" s="175">
        <f>ROUND(E136*J136,2)</f>
        <v>0</v>
      </c>
      <c r="L136" s="175">
        <v>21</v>
      </c>
      <c r="M136" s="175">
        <f>G136*(1+L136/100)</f>
        <v>0</v>
      </c>
      <c r="N136" s="175">
        <v>0</v>
      </c>
      <c r="O136" s="175">
        <f>ROUND(E136*N136,2)</f>
        <v>0</v>
      </c>
      <c r="P136" s="175">
        <v>0</v>
      </c>
      <c r="Q136" s="175">
        <f>ROUND(E136*P136,2)</f>
        <v>0</v>
      </c>
      <c r="R136" s="175"/>
      <c r="S136" s="175" t="s">
        <v>151</v>
      </c>
      <c r="T136" s="175" t="s">
        <v>152</v>
      </c>
      <c r="U136" s="175">
        <v>6.0999999999999999E-2</v>
      </c>
      <c r="V136" s="175">
        <f>ROUND(E136*U136,2)</f>
        <v>16.34</v>
      </c>
      <c r="W136" s="176"/>
      <c r="X136" s="160" t="s">
        <v>153</v>
      </c>
      <c r="Y136" s="151"/>
      <c r="Z136" s="151"/>
      <c r="AA136" s="151"/>
      <c r="AB136" s="151"/>
      <c r="AC136" s="151"/>
      <c r="AD136" s="151"/>
      <c r="AE136" s="151"/>
      <c r="AF136" s="151"/>
      <c r="AG136" s="151" t="s">
        <v>154</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87" t="s">
        <v>855</v>
      </c>
      <c r="D137" s="161"/>
      <c r="E137" s="162">
        <v>41.445</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87" t="s">
        <v>856</v>
      </c>
      <c r="D138" s="161"/>
      <c r="E138" s="162">
        <v>2.44</v>
      </c>
      <c r="F138" s="160"/>
      <c r="G138" s="160"/>
      <c r="H138" s="160"/>
      <c r="I138" s="160"/>
      <c r="J138" s="160"/>
      <c r="K138" s="160"/>
      <c r="L138" s="160"/>
      <c r="M138" s="160"/>
      <c r="N138" s="160"/>
      <c r="O138" s="160"/>
      <c r="P138" s="160"/>
      <c r="Q138" s="160"/>
      <c r="R138" s="160"/>
      <c r="S138" s="160"/>
      <c r="T138" s="160"/>
      <c r="U138" s="160"/>
      <c r="V138" s="160"/>
      <c r="W138" s="160"/>
      <c r="X138" s="160"/>
      <c r="Y138" s="151"/>
      <c r="Z138" s="151"/>
      <c r="AA138" s="151"/>
      <c r="AB138" s="151"/>
      <c r="AC138" s="151"/>
      <c r="AD138" s="151"/>
      <c r="AE138" s="151"/>
      <c r="AF138" s="151"/>
      <c r="AG138" s="151" t="s">
        <v>156</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87" t="s">
        <v>160</v>
      </c>
      <c r="D139" s="161"/>
      <c r="E139" s="162"/>
      <c r="F139" s="160"/>
      <c r="G139" s="160"/>
      <c r="H139" s="160"/>
      <c r="I139" s="160"/>
      <c r="J139" s="160"/>
      <c r="K139" s="160"/>
      <c r="L139" s="160"/>
      <c r="M139" s="160"/>
      <c r="N139" s="160"/>
      <c r="O139" s="160"/>
      <c r="P139" s="160"/>
      <c r="Q139" s="160"/>
      <c r="R139" s="160"/>
      <c r="S139" s="160"/>
      <c r="T139" s="160"/>
      <c r="U139" s="160"/>
      <c r="V139" s="160"/>
      <c r="W139" s="160"/>
      <c r="X139" s="160"/>
      <c r="Y139" s="151"/>
      <c r="Z139" s="151"/>
      <c r="AA139" s="151"/>
      <c r="AB139" s="151"/>
      <c r="AC139" s="151"/>
      <c r="AD139" s="151"/>
      <c r="AE139" s="151"/>
      <c r="AF139" s="151"/>
      <c r="AG139" s="151" t="s">
        <v>156</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87" t="s">
        <v>629</v>
      </c>
      <c r="D140" s="161"/>
      <c r="E140" s="162"/>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156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87" t="s">
        <v>857</v>
      </c>
      <c r="D141" s="161"/>
      <c r="E141" s="162">
        <v>9.68</v>
      </c>
      <c r="F141" s="160"/>
      <c r="G141" s="160"/>
      <c r="H141" s="160"/>
      <c r="I141" s="160"/>
      <c r="J141" s="160"/>
      <c r="K141" s="160"/>
      <c r="L141" s="160"/>
      <c r="M141" s="160"/>
      <c r="N141" s="160"/>
      <c r="O141" s="160"/>
      <c r="P141" s="160"/>
      <c r="Q141" s="160"/>
      <c r="R141" s="160"/>
      <c r="S141" s="160"/>
      <c r="T141" s="160"/>
      <c r="U141" s="160"/>
      <c r="V141" s="160"/>
      <c r="W141" s="160"/>
      <c r="X141" s="160"/>
      <c r="Y141" s="151"/>
      <c r="Z141" s="151"/>
      <c r="AA141" s="151"/>
      <c r="AB141" s="151"/>
      <c r="AC141" s="151"/>
      <c r="AD141" s="151"/>
      <c r="AE141" s="151"/>
      <c r="AF141" s="151"/>
      <c r="AG141" s="151" t="s">
        <v>156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87" t="s">
        <v>160</v>
      </c>
      <c r="D142" s="161"/>
      <c r="E142" s="162"/>
      <c r="F142" s="160"/>
      <c r="G142" s="160"/>
      <c r="H142" s="160"/>
      <c r="I142" s="160"/>
      <c r="J142" s="160"/>
      <c r="K142" s="160"/>
      <c r="L142" s="160"/>
      <c r="M142" s="160"/>
      <c r="N142" s="160"/>
      <c r="O142" s="160"/>
      <c r="P142" s="160"/>
      <c r="Q142" s="160"/>
      <c r="R142" s="160"/>
      <c r="S142" s="160"/>
      <c r="T142" s="160"/>
      <c r="U142" s="160"/>
      <c r="V142" s="160"/>
      <c r="W142" s="160"/>
      <c r="X142" s="160"/>
      <c r="Y142" s="151"/>
      <c r="Z142" s="151"/>
      <c r="AA142" s="151"/>
      <c r="AB142" s="151"/>
      <c r="AC142" s="151"/>
      <c r="AD142" s="151"/>
      <c r="AE142" s="151"/>
      <c r="AF142" s="151"/>
      <c r="AG142" s="151" t="s">
        <v>156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87" t="s">
        <v>858</v>
      </c>
      <c r="D143" s="161"/>
      <c r="E143" s="162"/>
      <c r="F143" s="160"/>
      <c r="G143" s="160"/>
      <c r="H143" s="160"/>
      <c r="I143" s="160"/>
      <c r="J143" s="160"/>
      <c r="K143" s="160"/>
      <c r="L143" s="160"/>
      <c r="M143" s="160"/>
      <c r="N143" s="160"/>
      <c r="O143" s="160"/>
      <c r="P143" s="160"/>
      <c r="Q143" s="160"/>
      <c r="R143" s="160"/>
      <c r="S143" s="160"/>
      <c r="T143" s="160"/>
      <c r="U143" s="160"/>
      <c r="V143" s="160"/>
      <c r="W143" s="160"/>
      <c r="X143" s="160"/>
      <c r="Y143" s="151"/>
      <c r="Z143" s="151"/>
      <c r="AA143" s="151"/>
      <c r="AB143" s="151"/>
      <c r="AC143" s="151"/>
      <c r="AD143" s="151"/>
      <c r="AE143" s="151"/>
      <c r="AF143" s="151"/>
      <c r="AG143" s="151" t="s">
        <v>156</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87" t="s">
        <v>859</v>
      </c>
      <c r="D144" s="161"/>
      <c r="E144" s="162">
        <v>165.78</v>
      </c>
      <c r="F144" s="160"/>
      <c r="G144" s="160"/>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156</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87" t="s">
        <v>860</v>
      </c>
      <c r="D145" s="161"/>
      <c r="E145" s="162">
        <v>9.76</v>
      </c>
      <c r="F145" s="160"/>
      <c r="G145" s="160"/>
      <c r="H145" s="160"/>
      <c r="I145" s="160"/>
      <c r="J145" s="160"/>
      <c r="K145" s="160"/>
      <c r="L145" s="160"/>
      <c r="M145" s="160"/>
      <c r="N145" s="160"/>
      <c r="O145" s="160"/>
      <c r="P145" s="160"/>
      <c r="Q145" s="160"/>
      <c r="R145" s="160"/>
      <c r="S145" s="160"/>
      <c r="T145" s="160"/>
      <c r="U145" s="160"/>
      <c r="V145" s="160"/>
      <c r="W145" s="160"/>
      <c r="X145" s="160"/>
      <c r="Y145" s="151"/>
      <c r="Z145" s="151"/>
      <c r="AA145" s="151"/>
      <c r="AB145" s="151"/>
      <c r="AC145" s="151"/>
      <c r="AD145" s="151"/>
      <c r="AE145" s="151"/>
      <c r="AF145" s="151"/>
      <c r="AG145" s="151" t="s">
        <v>156</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87" t="s">
        <v>160</v>
      </c>
      <c r="D146" s="161"/>
      <c r="E146" s="162"/>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156</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87" t="s">
        <v>629</v>
      </c>
      <c r="D147" s="161"/>
      <c r="E147" s="162"/>
      <c r="F147" s="160"/>
      <c r="G147" s="160"/>
      <c r="H147" s="160"/>
      <c r="I147" s="160"/>
      <c r="J147" s="160"/>
      <c r="K147" s="160"/>
      <c r="L147" s="160"/>
      <c r="M147" s="160"/>
      <c r="N147" s="160"/>
      <c r="O147" s="160"/>
      <c r="P147" s="160"/>
      <c r="Q147" s="160"/>
      <c r="R147" s="160"/>
      <c r="S147" s="160"/>
      <c r="T147" s="160"/>
      <c r="U147" s="160"/>
      <c r="V147" s="160"/>
      <c r="W147" s="160"/>
      <c r="X147" s="160"/>
      <c r="Y147" s="151"/>
      <c r="Z147" s="151"/>
      <c r="AA147" s="151"/>
      <c r="AB147" s="151"/>
      <c r="AC147" s="151"/>
      <c r="AD147" s="151"/>
      <c r="AE147" s="151"/>
      <c r="AF147" s="151"/>
      <c r="AG147" s="151" t="s">
        <v>156</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87" t="s">
        <v>861</v>
      </c>
      <c r="D148" s="161"/>
      <c r="E148" s="162">
        <v>38.72</v>
      </c>
      <c r="F148" s="160"/>
      <c r="G148" s="160"/>
      <c r="H148" s="160"/>
      <c r="I148" s="160"/>
      <c r="J148" s="160"/>
      <c r="K148" s="160"/>
      <c r="L148" s="160"/>
      <c r="M148" s="160"/>
      <c r="N148" s="160"/>
      <c r="O148" s="160"/>
      <c r="P148" s="160"/>
      <c r="Q148" s="160"/>
      <c r="R148" s="160"/>
      <c r="S148" s="160"/>
      <c r="T148" s="160"/>
      <c r="U148" s="160"/>
      <c r="V148" s="160"/>
      <c r="W148" s="160"/>
      <c r="X148" s="160"/>
      <c r="Y148" s="151"/>
      <c r="Z148" s="151"/>
      <c r="AA148" s="151"/>
      <c r="AB148" s="151"/>
      <c r="AC148" s="151"/>
      <c r="AD148" s="151"/>
      <c r="AE148" s="151"/>
      <c r="AF148" s="151"/>
      <c r="AG148" s="151" t="s">
        <v>156</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70">
        <v>18</v>
      </c>
      <c r="B149" s="171" t="s">
        <v>322</v>
      </c>
      <c r="C149" s="186" t="s">
        <v>323</v>
      </c>
      <c r="D149" s="172" t="s">
        <v>173</v>
      </c>
      <c r="E149" s="173">
        <v>535.65</v>
      </c>
      <c r="F149" s="174"/>
      <c r="G149" s="175">
        <f>ROUND(E149*F149,2)</f>
        <v>0</v>
      </c>
      <c r="H149" s="174"/>
      <c r="I149" s="175">
        <f>ROUND(E149*H149,2)</f>
        <v>0</v>
      </c>
      <c r="J149" s="174"/>
      <c r="K149" s="175">
        <f>ROUND(E149*J149,2)</f>
        <v>0</v>
      </c>
      <c r="L149" s="175">
        <v>21</v>
      </c>
      <c r="M149" s="175">
        <f>G149*(1+L149/100)</f>
        <v>0</v>
      </c>
      <c r="N149" s="175">
        <v>0</v>
      </c>
      <c r="O149" s="175">
        <f>ROUND(E149*N149,2)</f>
        <v>0</v>
      </c>
      <c r="P149" s="175">
        <v>0</v>
      </c>
      <c r="Q149" s="175">
        <f>ROUND(E149*P149,2)</f>
        <v>0</v>
      </c>
      <c r="R149" s="175"/>
      <c r="S149" s="175" t="s">
        <v>151</v>
      </c>
      <c r="T149" s="175" t="s">
        <v>152</v>
      </c>
      <c r="U149" s="175">
        <v>8.9999999999999993E-3</v>
      </c>
      <c r="V149" s="175">
        <f>ROUND(E149*U149,2)</f>
        <v>4.82</v>
      </c>
      <c r="W149" s="176"/>
      <c r="X149" s="160" t="s">
        <v>153</v>
      </c>
      <c r="Y149" s="151"/>
      <c r="Z149" s="151"/>
      <c r="AA149" s="151"/>
      <c r="AB149" s="151"/>
      <c r="AC149" s="151"/>
      <c r="AD149" s="151"/>
      <c r="AE149" s="151"/>
      <c r="AF149" s="151"/>
      <c r="AG149" s="151" t="s">
        <v>154</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87" t="s">
        <v>868</v>
      </c>
      <c r="D150" s="161"/>
      <c r="E150" s="162">
        <v>82.89</v>
      </c>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156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87" t="s">
        <v>869</v>
      </c>
      <c r="D151" s="161"/>
      <c r="E151" s="162">
        <v>4.88</v>
      </c>
      <c r="F151" s="160"/>
      <c r="G151" s="160"/>
      <c r="H151" s="160"/>
      <c r="I151" s="160"/>
      <c r="J151" s="160"/>
      <c r="K151" s="160"/>
      <c r="L151" s="160"/>
      <c r="M151" s="160"/>
      <c r="N151" s="160"/>
      <c r="O151" s="160"/>
      <c r="P151" s="160"/>
      <c r="Q151" s="160"/>
      <c r="R151" s="160"/>
      <c r="S151" s="160"/>
      <c r="T151" s="160"/>
      <c r="U151" s="160"/>
      <c r="V151" s="160"/>
      <c r="W151" s="160"/>
      <c r="X151" s="160"/>
      <c r="Y151" s="151"/>
      <c r="Z151" s="151"/>
      <c r="AA151" s="151"/>
      <c r="AB151" s="151"/>
      <c r="AC151" s="151"/>
      <c r="AD151" s="151"/>
      <c r="AE151" s="151"/>
      <c r="AF151" s="151"/>
      <c r="AG151" s="151" t="s">
        <v>156</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87" t="s">
        <v>160</v>
      </c>
      <c r="D152" s="161"/>
      <c r="E152" s="162"/>
      <c r="F152" s="160"/>
      <c r="G152" s="160"/>
      <c r="H152" s="160"/>
      <c r="I152" s="160"/>
      <c r="J152" s="160"/>
      <c r="K152" s="160"/>
      <c r="L152" s="160"/>
      <c r="M152" s="160"/>
      <c r="N152" s="160"/>
      <c r="O152" s="160"/>
      <c r="P152" s="160"/>
      <c r="Q152" s="160"/>
      <c r="R152" s="160"/>
      <c r="S152" s="160"/>
      <c r="T152" s="160"/>
      <c r="U152" s="160"/>
      <c r="V152" s="160"/>
      <c r="W152" s="160"/>
      <c r="X152" s="160"/>
      <c r="Y152" s="151"/>
      <c r="Z152" s="151"/>
      <c r="AA152" s="151"/>
      <c r="AB152" s="151"/>
      <c r="AC152" s="151"/>
      <c r="AD152" s="151"/>
      <c r="AE152" s="151"/>
      <c r="AF152" s="151"/>
      <c r="AG152" s="151" t="s">
        <v>156</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87" t="s">
        <v>629</v>
      </c>
      <c r="D153" s="161"/>
      <c r="E153" s="162"/>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156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87" t="s">
        <v>870</v>
      </c>
      <c r="D154" s="161"/>
      <c r="E154" s="162">
        <v>19.36</v>
      </c>
      <c r="F154" s="160"/>
      <c r="G154" s="160"/>
      <c r="H154" s="160"/>
      <c r="I154" s="160"/>
      <c r="J154" s="160"/>
      <c r="K154" s="160"/>
      <c r="L154" s="160"/>
      <c r="M154" s="160"/>
      <c r="N154" s="160"/>
      <c r="O154" s="160"/>
      <c r="P154" s="160"/>
      <c r="Q154" s="160"/>
      <c r="R154" s="160"/>
      <c r="S154" s="160"/>
      <c r="T154" s="160"/>
      <c r="U154" s="160"/>
      <c r="V154" s="160"/>
      <c r="W154" s="160"/>
      <c r="X154" s="160"/>
      <c r="Y154" s="151"/>
      <c r="Z154" s="151"/>
      <c r="AA154" s="151"/>
      <c r="AB154" s="151"/>
      <c r="AC154" s="151"/>
      <c r="AD154" s="151"/>
      <c r="AE154" s="151"/>
      <c r="AF154" s="151"/>
      <c r="AG154" s="151" t="s">
        <v>156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87" t="s">
        <v>160</v>
      </c>
      <c r="D155" s="161"/>
      <c r="E155" s="162"/>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156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87" t="s">
        <v>858</v>
      </c>
      <c r="D156" s="161"/>
      <c r="E156" s="162"/>
      <c r="F156" s="160"/>
      <c r="G156" s="160"/>
      <c r="H156" s="160"/>
      <c r="I156" s="160"/>
      <c r="J156" s="160"/>
      <c r="K156" s="160"/>
      <c r="L156" s="160"/>
      <c r="M156" s="160"/>
      <c r="N156" s="160"/>
      <c r="O156" s="160"/>
      <c r="P156" s="160"/>
      <c r="Q156" s="160"/>
      <c r="R156" s="160"/>
      <c r="S156" s="160"/>
      <c r="T156" s="160"/>
      <c r="U156" s="160"/>
      <c r="V156" s="160"/>
      <c r="W156" s="160"/>
      <c r="X156" s="160"/>
      <c r="Y156" s="151"/>
      <c r="Z156" s="151"/>
      <c r="AA156" s="151"/>
      <c r="AB156" s="151"/>
      <c r="AC156" s="151"/>
      <c r="AD156" s="151"/>
      <c r="AE156" s="151"/>
      <c r="AF156" s="151"/>
      <c r="AG156" s="151" t="s">
        <v>156</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87" t="s">
        <v>871</v>
      </c>
      <c r="D157" s="161"/>
      <c r="E157" s="162">
        <v>331.56</v>
      </c>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156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87" t="s">
        <v>872</v>
      </c>
      <c r="D158" s="161"/>
      <c r="E158" s="162">
        <v>19.52</v>
      </c>
      <c r="F158" s="160"/>
      <c r="G158" s="160"/>
      <c r="H158" s="160"/>
      <c r="I158" s="160"/>
      <c r="J158" s="160"/>
      <c r="K158" s="160"/>
      <c r="L158" s="160"/>
      <c r="M158" s="160"/>
      <c r="N158" s="160"/>
      <c r="O158" s="160"/>
      <c r="P158" s="160"/>
      <c r="Q158" s="160"/>
      <c r="R158" s="160"/>
      <c r="S158" s="160"/>
      <c r="T158" s="160"/>
      <c r="U158" s="160"/>
      <c r="V158" s="160"/>
      <c r="W158" s="160"/>
      <c r="X158" s="160"/>
      <c r="Y158" s="151"/>
      <c r="Z158" s="151"/>
      <c r="AA158" s="151"/>
      <c r="AB158" s="151"/>
      <c r="AC158" s="151"/>
      <c r="AD158" s="151"/>
      <c r="AE158" s="151"/>
      <c r="AF158" s="151"/>
      <c r="AG158" s="151" t="s">
        <v>156</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87" t="s">
        <v>160</v>
      </c>
      <c r="D159" s="161"/>
      <c r="E159" s="162"/>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87" t="s">
        <v>629</v>
      </c>
      <c r="D160" s="161"/>
      <c r="E160" s="162"/>
      <c r="F160" s="160"/>
      <c r="G160" s="160"/>
      <c r="H160" s="160"/>
      <c r="I160" s="160"/>
      <c r="J160" s="160"/>
      <c r="K160" s="160"/>
      <c r="L160" s="160"/>
      <c r="M160" s="160"/>
      <c r="N160" s="160"/>
      <c r="O160" s="160"/>
      <c r="P160" s="160"/>
      <c r="Q160" s="160"/>
      <c r="R160" s="160"/>
      <c r="S160" s="160"/>
      <c r="T160" s="160"/>
      <c r="U160" s="160"/>
      <c r="V160" s="160"/>
      <c r="W160" s="160"/>
      <c r="X160" s="160"/>
      <c r="Y160" s="151"/>
      <c r="Z160" s="151"/>
      <c r="AA160" s="151"/>
      <c r="AB160" s="151"/>
      <c r="AC160" s="151"/>
      <c r="AD160" s="151"/>
      <c r="AE160" s="151"/>
      <c r="AF160" s="151"/>
      <c r="AG160" s="151" t="s">
        <v>156</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87" t="s">
        <v>873</v>
      </c>
      <c r="D161" s="161"/>
      <c r="E161" s="162">
        <v>77.44</v>
      </c>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156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70">
        <v>19</v>
      </c>
      <c r="B162" s="171" t="s">
        <v>684</v>
      </c>
      <c r="C162" s="186" t="s">
        <v>685</v>
      </c>
      <c r="D162" s="172" t="s">
        <v>173</v>
      </c>
      <c r="E162" s="173">
        <v>1801.85</v>
      </c>
      <c r="F162" s="174"/>
      <c r="G162" s="175">
        <f>ROUND(E162*F162,2)</f>
        <v>0</v>
      </c>
      <c r="H162" s="174"/>
      <c r="I162" s="175">
        <f>ROUND(E162*H162,2)</f>
        <v>0</v>
      </c>
      <c r="J162" s="174"/>
      <c r="K162" s="175">
        <f>ROUND(E162*J162,2)</f>
        <v>0</v>
      </c>
      <c r="L162" s="175">
        <v>21</v>
      </c>
      <c r="M162" s="175">
        <f>G162*(1+L162/100)</f>
        <v>0</v>
      </c>
      <c r="N162" s="175">
        <v>0</v>
      </c>
      <c r="O162" s="175">
        <f>ROUND(E162*N162,2)</f>
        <v>0</v>
      </c>
      <c r="P162" s="175">
        <v>0</v>
      </c>
      <c r="Q162" s="175">
        <f>ROUND(E162*P162,2)</f>
        <v>0</v>
      </c>
      <c r="R162" s="175"/>
      <c r="S162" s="175" t="s">
        <v>151</v>
      </c>
      <c r="T162" s="175" t="s">
        <v>152</v>
      </c>
      <c r="U162" s="175">
        <v>0.20200000000000001</v>
      </c>
      <c r="V162" s="175">
        <f>ROUND(E162*U162,2)</f>
        <v>363.97</v>
      </c>
      <c r="W162" s="176"/>
      <c r="X162" s="160" t="s">
        <v>153</v>
      </c>
      <c r="Y162" s="151"/>
      <c r="Z162" s="151"/>
      <c r="AA162" s="151"/>
      <c r="AB162" s="151"/>
      <c r="AC162" s="151"/>
      <c r="AD162" s="151"/>
      <c r="AE162" s="151"/>
      <c r="AF162" s="151"/>
      <c r="AG162" s="151" t="s">
        <v>154</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87" t="s">
        <v>874</v>
      </c>
      <c r="D163" s="161"/>
      <c r="E163" s="162">
        <v>1409.13</v>
      </c>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156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87" t="s">
        <v>875</v>
      </c>
      <c r="D164" s="161"/>
      <c r="E164" s="162">
        <v>82.96</v>
      </c>
      <c r="F164" s="160"/>
      <c r="G164" s="160"/>
      <c r="H164" s="160"/>
      <c r="I164" s="160"/>
      <c r="J164" s="160"/>
      <c r="K164" s="160"/>
      <c r="L164" s="160"/>
      <c r="M164" s="160"/>
      <c r="N164" s="160"/>
      <c r="O164" s="160"/>
      <c r="P164" s="160"/>
      <c r="Q164" s="160"/>
      <c r="R164" s="160"/>
      <c r="S164" s="160"/>
      <c r="T164" s="160"/>
      <c r="U164" s="160"/>
      <c r="V164" s="160"/>
      <c r="W164" s="160"/>
      <c r="X164" s="160"/>
      <c r="Y164" s="151"/>
      <c r="Z164" s="151"/>
      <c r="AA164" s="151"/>
      <c r="AB164" s="151"/>
      <c r="AC164" s="151"/>
      <c r="AD164" s="151"/>
      <c r="AE164" s="151"/>
      <c r="AF164" s="151"/>
      <c r="AG164" s="151" t="s">
        <v>156</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87" t="s">
        <v>160</v>
      </c>
      <c r="D165" s="161"/>
      <c r="E165" s="162"/>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87" t="s">
        <v>629</v>
      </c>
      <c r="D166" s="161"/>
      <c r="E166" s="162"/>
      <c r="F166" s="160"/>
      <c r="G166" s="160"/>
      <c r="H166" s="160"/>
      <c r="I166" s="160"/>
      <c r="J166" s="160"/>
      <c r="K166" s="160"/>
      <c r="L166" s="160"/>
      <c r="M166" s="160"/>
      <c r="N166" s="160"/>
      <c r="O166" s="160"/>
      <c r="P166" s="160"/>
      <c r="Q166" s="160"/>
      <c r="R166" s="160"/>
      <c r="S166" s="160"/>
      <c r="T166" s="160"/>
      <c r="U166" s="160"/>
      <c r="V166" s="160"/>
      <c r="W166" s="160"/>
      <c r="X166" s="160"/>
      <c r="Y166" s="151"/>
      <c r="Z166" s="151"/>
      <c r="AA166" s="151"/>
      <c r="AB166" s="151"/>
      <c r="AC166" s="151"/>
      <c r="AD166" s="151"/>
      <c r="AE166" s="151"/>
      <c r="AF166" s="151"/>
      <c r="AG166" s="151" t="s">
        <v>156</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87" t="s">
        <v>876</v>
      </c>
      <c r="D167" s="161"/>
      <c r="E167" s="162">
        <v>309.76</v>
      </c>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0">
        <v>20</v>
      </c>
      <c r="B168" s="171" t="s">
        <v>689</v>
      </c>
      <c r="C168" s="186" t="s">
        <v>877</v>
      </c>
      <c r="D168" s="172" t="s">
        <v>173</v>
      </c>
      <c r="E168" s="173">
        <v>377.14371</v>
      </c>
      <c r="F168" s="174"/>
      <c r="G168" s="175">
        <f>ROUND(E168*F168,2)</f>
        <v>0</v>
      </c>
      <c r="H168" s="174"/>
      <c r="I168" s="175">
        <f>ROUND(E168*H168,2)</f>
        <v>0</v>
      </c>
      <c r="J168" s="174"/>
      <c r="K168" s="175">
        <f>ROUND(E168*J168,2)</f>
        <v>0</v>
      </c>
      <c r="L168" s="175">
        <v>21</v>
      </c>
      <c r="M168" s="175">
        <f>G168*(1+L168/100)</f>
        <v>0</v>
      </c>
      <c r="N168" s="175">
        <v>1.7</v>
      </c>
      <c r="O168" s="175">
        <f>ROUND(E168*N168,2)</f>
        <v>641.14</v>
      </c>
      <c r="P168" s="175">
        <v>0</v>
      </c>
      <c r="Q168" s="175">
        <f>ROUND(E168*P168,2)</f>
        <v>0</v>
      </c>
      <c r="R168" s="175"/>
      <c r="S168" s="175" t="s">
        <v>151</v>
      </c>
      <c r="T168" s="175" t="s">
        <v>152</v>
      </c>
      <c r="U168" s="175">
        <v>1.587</v>
      </c>
      <c r="V168" s="175">
        <f>ROUND(E168*U168,2)</f>
        <v>598.53</v>
      </c>
      <c r="W168" s="176"/>
      <c r="X168" s="160" t="s">
        <v>153</v>
      </c>
      <c r="Y168" s="151"/>
      <c r="Z168" s="151"/>
      <c r="AA168" s="151"/>
      <c r="AB168" s="151"/>
      <c r="AC168" s="151"/>
      <c r="AD168" s="151"/>
      <c r="AE168" s="151"/>
      <c r="AF168" s="151"/>
      <c r="AG168" s="151" t="s">
        <v>154</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87" t="s">
        <v>871</v>
      </c>
      <c r="D169" s="161"/>
      <c r="E169" s="162">
        <v>331.56</v>
      </c>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156</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87" t="s">
        <v>872</v>
      </c>
      <c r="D170" s="161"/>
      <c r="E170" s="162">
        <v>19.52</v>
      </c>
      <c r="F170" s="160"/>
      <c r="G170" s="160"/>
      <c r="H170" s="160"/>
      <c r="I170" s="160"/>
      <c r="J170" s="160"/>
      <c r="K170" s="160"/>
      <c r="L170" s="160"/>
      <c r="M170" s="160"/>
      <c r="N170" s="160"/>
      <c r="O170" s="160"/>
      <c r="P170" s="160"/>
      <c r="Q170" s="160"/>
      <c r="R170" s="160"/>
      <c r="S170" s="160"/>
      <c r="T170" s="160"/>
      <c r="U170" s="160"/>
      <c r="V170" s="160"/>
      <c r="W170" s="160"/>
      <c r="X170" s="160"/>
      <c r="Y170" s="151"/>
      <c r="Z170" s="151"/>
      <c r="AA170" s="151"/>
      <c r="AB170" s="151"/>
      <c r="AC170" s="151"/>
      <c r="AD170" s="151"/>
      <c r="AE170" s="151"/>
      <c r="AF170" s="151"/>
      <c r="AG170" s="151" t="s">
        <v>156</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87" t="s">
        <v>878</v>
      </c>
      <c r="D171" s="161"/>
      <c r="E171" s="162">
        <v>-45.18656</v>
      </c>
      <c r="F171" s="160"/>
      <c r="G171" s="160"/>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87" t="s">
        <v>879</v>
      </c>
      <c r="D172" s="161"/>
      <c r="E172" s="162">
        <v>-1.9154</v>
      </c>
      <c r="F172" s="160"/>
      <c r="G172" s="160"/>
      <c r="H172" s="160"/>
      <c r="I172" s="160"/>
      <c r="J172" s="160"/>
      <c r="K172" s="160"/>
      <c r="L172" s="160"/>
      <c r="M172" s="160"/>
      <c r="N172" s="160"/>
      <c r="O172" s="160"/>
      <c r="P172" s="160"/>
      <c r="Q172" s="160"/>
      <c r="R172" s="160"/>
      <c r="S172" s="160"/>
      <c r="T172" s="160"/>
      <c r="U172" s="160"/>
      <c r="V172" s="160"/>
      <c r="W172" s="160"/>
      <c r="X172" s="160"/>
      <c r="Y172" s="151"/>
      <c r="Z172" s="151"/>
      <c r="AA172" s="151"/>
      <c r="AB172" s="151"/>
      <c r="AC172" s="151"/>
      <c r="AD172" s="151"/>
      <c r="AE172" s="151"/>
      <c r="AF172" s="151"/>
      <c r="AG172" s="151" t="s">
        <v>156</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87" t="s">
        <v>160</v>
      </c>
      <c r="D173" s="161"/>
      <c r="E173" s="162"/>
      <c r="F173" s="160"/>
      <c r="G173" s="160"/>
      <c r="H173" s="160"/>
      <c r="I173" s="160"/>
      <c r="J173" s="160"/>
      <c r="K173" s="160"/>
      <c r="L173" s="160"/>
      <c r="M173" s="160"/>
      <c r="N173" s="160"/>
      <c r="O173" s="160"/>
      <c r="P173" s="160"/>
      <c r="Q173" s="160"/>
      <c r="R173" s="160"/>
      <c r="S173" s="160"/>
      <c r="T173" s="160"/>
      <c r="U173" s="160"/>
      <c r="V173" s="160"/>
      <c r="W173" s="160"/>
      <c r="X173" s="160"/>
      <c r="Y173" s="151"/>
      <c r="Z173" s="151"/>
      <c r="AA173" s="151"/>
      <c r="AB173" s="151"/>
      <c r="AC173" s="151"/>
      <c r="AD173" s="151"/>
      <c r="AE173" s="151"/>
      <c r="AF173" s="151"/>
      <c r="AG173" s="151" t="s">
        <v>156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87" t="s">
        <v>629</v>
      </c>
      <c r="D174" s="161"/>
      <c r="E174" s="162"/>
      <c r="F174" s="160"/>
      <c r="G174" s="160"/>
      <c r="H174" s="160"/>
      <c r="I174" s="160"/>
      <c r="J174" s="160"/>
      <c r="K174" s="160"/>
      <c r="L174" s="160"/>
      <c r="M174" s="160"/>
      <c r="N174" s="160"/>
      <c r="O174" s="160"/>
      <c r="P174" s="160"/>
      <c r="Q174" s="160"/>
      <c r="R174" s="160"/>
      <c r="S174" s="160"/>
      <c r="T174" s="160"/>
      <c r="U174" s="160"/>
      <c r="V174" s="160"/>
      <c r="W174" s="160"/>
      <c r="X174" s="160"/>
      <c r="Y174" s="151"/>
      <c r="Z174" s="151"/>
      <c r="AA174" s="151"/>
      <c r="AB174" s="151"/>
      <c r="AC174" s="151"/>
      <c r="AD174" s="151"/>
      <c r="AE174" s="151"/>
      <c r="AF174" s="151"/>
      <c r="AG174" s="151" t="s">
        <v>156</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87" t="s">
        <v>873</v>
      </c>
      <c r="D175" s="161"/>
      <c r="E175" s="162">
        <v>77.44</v>
      </c>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156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87" t="s">
        <v>880</v>
      </c>
      <c r="D176" s="161"/>
      <c r="E176" s="162">
        <v>-4.27433</v>
      </c>
      <c r="F176" s="160"/>
      <c r="G176" s="1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156</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0">
        <v>21</v>
      </c>
      <c r="B177" s="171" t="s">
        <v>881</v>
      </c>
      <c r="C177" s="186" t="s">
        <v>882</v>
      </c>
      <c r="D177" s="172" t="s">
        <v>398</v>
      </c>
      <c r="E177" s="173">
        <v>964.17</v>
      </c>
      <c r="F177" s="174"/>
      <c r="G177" s="175">
        <f>ROUND(E177*F177,2)</f>
        <v>0</v>
      </c>
      <c r="H177" s="174"/>
      <c r="I177" s="175">
        <f>ROUND(E177*H177,2)</f>
        <v>0</v>
      </c>
      <c r="J177" s="174"/>
      <c r="K177" s="175">
        <f>ROUND(E177*J177,2)</f>
        <v>0</v>
      </c>
      <c r="L177" s="175">
        <v>21</v>
      </c>
      <c r="M177" s="175">
        <f>G177*(1+L177/100)</f>
        <v>0</v>
      </c>
      <c r="N177" s="175">
        <v>0</v>
      </c>
      <c r="O177" s="175">
        <f>ROUND(E177*N177,2)</f>
        <v>0</v>
      </c>
      <c r="P177" s="175">
        <v>0</v>
      </c>
      <c r="Q177" s="175">
        <f>ROUND(E177*P177,2)</f>
        <v>0</v>
      </c>
      <c r="R177" s="175"/>
      <c r="S177" s="175" t="s">
        <v>390</v>
      </c>
      <c r="T177" s="175" t="s">
        <v>391</v>
      </c>
      <c r="U177" s="175">
        <v>0</v>
      </c>
      <c r="V177" s="175">
        <f>ROUND(E177*U177,2)</f>
        <v>0</v>
      </c>
      <c r="W177" s="176"/>
      <c r="X177" s="160" t="s">
        <v>153</v>
      </c>
      <c r="Y177" s="151"/>
      <c r="Z177" s="151"/>
      <c r="AA177" s="151"/>
      <c r="AB177" s="151"/>
      <c r="AC177" s="151"/>
      <c r="AD177" s="151"/>
      <c r="AE177" s="151"/>
      <c r="AF177" s="151"/>
      <c r="AG177" s="151" t="s">
        <v>154</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87" t="s">
        <v>883</v>
      </c>
      <c r="D178" s="161"/>
      <c r="E178" s="162">
        <v>964.17</v>
      </c>
      <c r="F178" s="160"/>
      <c r="G178" s="160"/>
      <c r="H178" s="160"/>
      <c r="I178" s="160"/>
      <c r="J178" s="160"/>
      <c r="K178" s="160"/>
      <c r="L178" s="160"/>
      <c r="M178" s="160"/>
      <c r="N178" s="160"/>
      <c r="O178" s="160"/>
      <c r="P178" s="160"/>
      <c r="Q178" s="160"/>
      <c r="R178" s="160"/>
      <c r="S178" s="160"/>
      <c r="T178" s="160"/>
      <c r="U178" s="160"/>
      <c r="V178" s="160"/>
      <c r="W178" s="160"/>
      <c r="X178" s="160"/>
      <c r="Y178" s="151"/>
      <c r="Z178" s="151"/>
      <c r="AA178" s="151"/>
      <c r="AB178" s="151"/>
      <c r="AC178" s="151"/>
      <c r="AD178" s="151"/>
      <c r="AE178" s="151"/>
      <c r="AF178" s="151"/>
      <c r="AG178" s="151" t="s">
        <v>156</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x14ac:dyDescent="0.2">
      <c r="A179" s="164" t="s">
        <v>146</v>
      </c>
      <c r="B179" s="165" t="s">
        <v>93</v>
      </c>
      <c r="C179" s="185" t="s">
        <v>94</v>
      </c>
      <c r="D179" s="166"/>
      <c r="E179" s="167"/>
      <c r="F179" s="168"/>
      <c r="G179" s="168">
        <f>SUMIF(AG180:AG187,"&lt;&gt;NOR",G180:G187)</f>
        <v>0</v>
      </c>
      <c r="H179" s="168"/>
      <c r="I179" s="168">
        <f>SUM(I180:I187)</f>
        <v>0</v>
      </c>
      <c r="J179" s="168"/>
      <c r="K179" s="168">
        <f>SUM(K180:K187)</f>
        <v>0</v>
      </c>
      <c r="L179" s="168"/>
      <c r="M179" s="168">
        <f>SUM(M180:M187)</f>
        <v>0</v>
      </c>
      <c r="N179" s="168"/>
      <c r="O179" s="168">
        <f>SUM(O180:O187)</f>
        <v>215.07</v>
      </c>
      <c r="P179" s="168"/>
      <c r="Q179" s="168">
        <f>SUM(Q180:Q187)</f>
        <v>0</v>
      </c>
      <c r="R179" s="168"/>
      <c r="S179" s="168"/>
      <c r="T179" s="168"/>
      <c r="U179" s="168"/>
      <c r="V179" s="168">
        <f>SUM(V180:V187)</f>
        <v>261.29000000000002</v>
      </c>
      <c r="W179" s="169"/>
      <c r="X179" s="163"/>
      <c r="AG179" t="s">
        <v>147</v>
      </c>
    </row>
    <row r="180" spans="1:60" outlineLevel="1" x14ac:dyDescent="0.2">
      <c r="A180" s="170">
        <v>22</v>
      </c>
      <c r="B180" s="171" t="s">
        <v>705</v>
      </c>
      <c r="C180" s="186" t="s">
        <v>706</v>
      </c>
      <c r="D180" s="172" t="s">
        <v>173</v>
      </c>
      <c r="E180" s="173">
        <v>107.13</v>
      </c>
      <c r="F180" s="174"/>
      <c r="G180" s="175">
        <f>ROUND(E180*F180,2)</f>
        <v>0</v>
      </c>
      <c r="H180" s="174"/>
      <c r="I180" s="175">
        <f>ROUND(E180*H180,2)</f>
        <v>0</v>
      </c>
      <c r="J180" s="174"/>
      <c r="K180" s="175">
        <f>ROUND(E180*J180,2)</f>
        <v>0</v>
      </c>
      <c r="L180" s="175">
        <v>21</v>
      </c>
      <c r="M180" s="175">
        <f>G180*(1+L180/100)</f>
        <v>0</v>
      </c>
      <c r="N180" s="175">
        <v>1.8907700000000001</v>
      </c>
      <c r="O180" s="175">
        <f>ROUND(E180*N180,2)</f>
        <v>202.56</v>
      </c>
      <c r="P180" s="175">
        <v>0</v>
      </c>
      <c r="Q180" s="175">
        <f>ROUND(E180*P180,2)</f>
        <v>0</v>
      </c>
      <c r="R180" s="175"/>
      <c r="S180" s="175" t="s">
        <v>151</v>
      </c>
      <c r="T180" s="175" t="s">
        <v>152</v>
      </c>
      <c r="U180" s="175">
        <v>1.6950000000000001</v>
      </c>
      <c r="V180" s="175">
        <f>ROUND(E180*U180,2)</f>
        <v>181.59</v>
      </c>
      <c r="W180" s="176"/>
      <c r="X180" s="160" t="s">
        <v>153</v>
      </c>
      <c r="Y180" s="151"/>
      <c r="Z180" s="151"/>
      <c r="AA180" s="151"/>
      <c r="AB180" s="151"/>
      <c r="AC180" s="151"/>
      <c r="AD180" s="151"/>
      <c r="AE180" s="151"/>
      <c r="AF180" s="151"/>
      <c r="AG180" s="151" t="s">
        <v>154</v>
      </c>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87" t="s">
        <v>868</v>
      </c>
      <c r="D181" s="161"/>
      <c r="E181" s="162">
        <v>82.89</v>
      </c>
      <c r="F181" s="160"/>
      <c r="G181" s="160"/>
      <c r="H181" s="160"/>
      <c r="I181" s="160"/>
      <c r="J181" s="160"/>
      <c r="K181" s="160"/>
      <c r="L181" s="160"/>
      <c r="M181" s="160"/>
      <c r="N181" s="160"/>
      <c r="O181" s="160"/>
      <c r="P181" s="160"/>
      <c r="Q181" s="160"/>
      <c r="R181" s="160"/>
      <c r="S181" s="160"/>
      <c r="T181" s="160"/>
      <c r="U181" s="160"/>
      <c r="V181" s="160"/>
      <c r="W181" s="160"/>
      <c r="X181" s="160"/>
      <c r="Y181" s="151"/>
      <c r="Z181" s="151"/>
      <c r="AA181" s="151"/>
      <c r="AB181" s="151"/>
      <c r="AC181" s="151"/>
      <c r="AD181" s="151"/>
      <c r="AE181" s="151"/>
      <c r="AF181" s="151"/>
      <c r="AG181" s="151" t="s">
        <v>156</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87" t="s">
        <v>869</v>
      </c>
      <c r="D182" s="161"/>
      <c r="E182" s="162">
        <v>4.88</v>
      </c>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87" t="s">
        <v>160</v>
      </c>
      <c r="D183" s="161"/>
      <c r="E183" s="162"/>
      <c r="F183" s="160"/>
      <c r="G183" s="160"/>
      <c r="H183" s="160"/>
      <c r="I183" s="160"/>
      <c r="J183" s="160"/>
      <c r="K183" s="160"/>
      <c r="L183" s="160"/>
      <c r="M183" s="160"/>
      <c r="N183" s="160"/>
      <c r="O183" s="160"/>
      <c r="P183" s="160"/>
      <c r="Q183" s="160"/>
      <c r="R183" s="160"/>
      <c r="S183" s="160"/>
      <c r="T183" s="160"/>
      <c r="U183" s="160"/>
      <c r="V183" s="160"/>
      <c r="W183" s="160"/>
      <c r="X183" s="160"/>
      <c r="Y183" s="151"/>
      <c r="Z183" s="151"/>
      <c r="AA183" s="151"/>
      <c r="AB183" s="151"/>
      <c r="AC183" s="151"/>
      <c r="AD183" s="151"/>
      <c r="AE183" s="151"/>
      <c r="AF183" s="151"/>
      <c r="AG183" s="151" t="s">
        <v>156</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87" t="s">
        <v>629</v>
      </c>
      <c r="D184" s="161"/>
      <c r="E184" s="162"/>
      <c r="F184" s="160"/>
      <c r="G184" s="160"/>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156</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87" t="s">
        <v>870</v>
      </c>
      <c r="D185" s="161"/>
      <c r="E185" s="162">
        <v>19.36</v>
      </c>
      <c r="F185" s="160"/>
      <c r="G185" s="160"/>
      <c r="H185" s="160"/>
      <c r="I185" s="160"/>
      <c r="J185" s="160"/>
      <c r="K185" s="160"/>
      <c r="L185" s="160"/>
      <c r="M185" s="160"/>
      <c r="N185" s="160"/>
      <c r="O185" s="160"/>
      <c r="P185" s="160"/>
      <c r="Q185" s="160"/>
      <c r="R185" s="160"/>
      <c r="S185" s="160"/>
      <c r="T185" s="160"/>
      <c r="U185" s="160"/>
      <c r="V185" s="160"/>
      <c r="W185" s="160"/>
      <c r="X185" s="160"/>
      <c r="Y185" s="151"/>
      <c r="Z185" s="151"/>
      <c r="AA185" s="151"/>
      <c r="AB185" s="151"/>
      <c r="AC185" s="151"/>
      <c r="AD185" s="151"/>
      <c r="AE185" s="151"/>
      <c r="AF185" s="151"/>
      <c r="AG185" s="151" t="s">
        <v>156</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ht="22.5" outlineLevel="1" x14ac:dyDescent="0.2">
      <c r="A186" s="170">
        <v>23</v>
      </c>
      <c r="B186" s="171" t="s">
        <v>884</v>
      </c>
      <c r="C186" s="186" t="s">
        <v>885</v>
      </c>
      <c r="D186" s="172" t="s">
        <v>389</v>
      </c>
      <c r="E186" s="173">
        <v>36</v>
      </c>
      <c r="F186" s="174"/>
      <c r="G186" s="175">
        <f>ROUND(E186*F186,2)</f>
        <v>0</v>
      </c>
      <c r="H186" s="174"/>
      <c r="I186" s="175">
        <f>ROUND(E186*H186,2)</f>
        <v>0</v>
      </c>
      <c r="J186" s="174"/>
      <c r="K186" s="175">
        <f>ROUND(E186*J186,2)</f>
        <v>0</v>
      </c>
      <c r="L186" s="175">
        <v>21</v>
      </c>
      <c r="M186" s="175">
        <f>G186*(1+L186/100)</f>
        <v>0</v>
      </c>
      <c r="N186" s="175">
        <v>0.34743000000000002</v>
      </c>
      <c r="O186" s="175">
        <f>ROUND(E186*N186,2)</f>
        <v>12.51</v>
      </c>
      <c r="P186" s="175">
        <v>0</v>
      </c>
      <c r="Q186" s="175">
        <f>ROUND(E186*P186,2)</f>
        <v>0</v>
      </c>
      <c r="R186" s="175"/>
      <c r="S186" s="175" t="s">
        <v>151</v>
      </c>
      <c r="T186" s="175" t="s">
        <v>152</v>
      </c>
      <c r="U186" s="175">
        <v>2.214</v>
      </c>
      <c r="V186" s="175">
        <f>ROUND(E186*U186,2)</f>
        <v>79.7</v>
      </c>
      <c r="W186" s="176"/>
      <c r="X186" s="160" t="s">
        <v>153</v>
      </c>
      <c r="Y186" s="151"/>
      <c r="Z186" s="151"/>
      <c r="AA186" s="151"/>
      <c r="AB186" s="151"/>
      <c r="AC186" s="151"/>
      <c r="AD186" s="151"/>
      <c r="AE186" s="151"/>
      <c r="AF186" s="151"/>
      <c r="AG186" s="151" t="s">
        <v>154</v>
      </c>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87" t="s">
        <v>886</v>
      </c>
      <c r="D187" s="161"/>
      <c r="E187" s="162">
        <v>36</v>
      </c>
      <c r="F187" s="160"/>
      <c r="G187" s="160"/>
      <c r="H187" s="160"/>
      <c r="I187" s="160"/>
      <c r="J187" s="160"/>
      <c r="K187" s="160"/>
      <c r="L187" s="160"/>
      <c r="M187" s="160"/>
      <c r="N187" s="160"/>
      <c r="O187" s="160"/>
      <c r="P187" s="160"/>
      <c r="Q187" s="160"/>
      <c r="R187" s="160"/>
      <c r="S187" s="160"/>
      <c r="T187" s="160"/>
      <c r="U187" s="160"/>
      <c r="V187" s="160"/>
      <c r="W187" s="160"/>
      <c r="X187" s="160"/>
      <c r="Y187" s="151"/>
      <c r="Z187" s="151"/>
      <c r="AA187" s="151"/>
      <c r="AB187" s="151"/>
      <c r="AC187" s="151"/>
      <c r="AD187" s="151"/>
      <c r="AE187" s="151"/>
      <c r="AF187" s="151"/>
      <c r="AG187" s="151" t="s">
        <v>156</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x14ac:dyDescent="0.2">
      <c r="A188" s="164" t="s">
        <v>146</v>
      </c>
      <c r="B188" s="165" t="s">
        <v>96</v>
      </c>
      <c r="C188" s="185" t="s">
        <v>97</v>
      </c>
      <c r="D188" s="166"/>
      <c r="E188" s="167"/>
      <c r="F188" s="168"/>
      <c r="G188" s="168">
        <f>SUMIF(AG189:AG232,"&lt;&gt;NOR",G189:G232)</f>
        <v>0</v>
      </c>
      <c r="H188" s="168"/>
      <c r="I188" s="168">
        <f>SUM(I189:I232)</f>
        <v>0</v>
      </c>
      <c r="J188" s="168"/>
      <c r="K188" s="168">
        <f>SUM(K189:K232)</f>
        <v>0</v>
      </c>
      <c r="L188" s="168"/>
      <c r="M188" s="168">
        <f>SUM(M189:M232)</f>
        <v>0</v>
      </c>
      <c r="N188" s="168"/>
      <c r="O188" s="168">
        <f>SUM(O189:O232)</f>
        <v>130.73999999999998</v>
      </c>
      <c r="P188" s="168"/>
      <c r="Q188" s="168">
        <f>SUM(Q189:Q232)</f>
        <v>0</v>
      </c>
      <c r="R188" s="168"/>
      <c r="S188" s="168"/>
      <c r="T188" s="168"/>
      <c r="U188" s="168"/>
      <c r="V188" s="168">
        <f>SUM(V189:V232)</f>
        <v>1511.86</v>
      </c>
      <c r="W188" s="169"/>
      <c r="X188" s="163"/>
      <c r="AG188" t="s">
        <v>147</v>
      </c>
    </row>
    <row r="189" spans="1:60" outlineLevel="1" x14ac:dyDescent="0.2">
      <c r="A189" s="170">
        <v>24</v>
      </c>
      <c r="B189" s="171" t="s">
        <v>887</v>
      </c>
      <c r="C189" s="186" t="s">
        <v>888</v>
      </c>
      <c r="D189" s="172" t="s">
        <v>420</v>
      </c>
      <c r="E189" s="173">
        <v>242</v>
      </c>
      <c r="F189" s="174"/>
      <c r="G189" s="175">
        <f>ROUND(E189*F189,2)</f>
        <v>0</v>
      </c>
      <c r="H189" s="174"/>
      <c r="I189" s="175">
        <f>ROUND(E189*H189,2)</f>
        <v>0</v>
      </c>
      <c r="J189" s="174"/>
      <c r="K189" s="175">
        <f>ROUND(E189*J189,2)</f>
        <v>0</v>
      </c>
      <c r="L189" s="175">
        <v>21</v>
      </c>
      <c r="M189" s="175">
        <f>G189*(1+L189/100)</f>
        <v>0</v>
      </c>
      <c r="N189" s="175">
        <v>0</v>
      </c>
      <c r="O189" s="175">
        <f>ROUND(E189*N189,2)</f>
        <v>0</v>
      </c>
      <c r="P189" s="175">
        <v>0</v>
      </c>
      <c r="Q189" s="175">
        <f>ROUND(E189*P189,2)</f>
        <v>0</v>
      </c>
      <c r="R189" s="175"/>
      <c r="S189" s="175" t="s">
        <v>151</v>
      </c>
      <c r="T189" s="175" t="s">
        <v>152</v>
      </c>
      <c r="U189" s="175">
        <v>6.6000000000000003E-2</v>
      </c>
      <c r="V189" s="175">
        <f>ROUND(E189*U189,2)</f>
        <v>15.97</v>
      </c>
      <c r="W189" s="176"/>
      <c r="X189" s="160" t="s">
        <v>153</v>
      </c>
      <c r="Y189" s="151"/>
      <c r="Z189" s="151"/>
      <c r="AA189" s="151"/>
      <c r="AB189" s="151"/>
      <c r="AC189" s="151"/>
      <c r="AD189" s="151"/>
      <c r="AE189" s="151"/>
      <c r="AF189" s="151"/>
      <c r="AG189" s="151" t="s">
        <v>154</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87" t="s">
        <v>169</v>
      </c>
      <c r="D190" s="161"/>
      <c r="E190" s="162">
        <v>242</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156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70">
        <v>25</v>
      </c>
      <c r="B191" s="171" t="s">
        <v>889</v>
      </c>
      <c r="C191" s="186" t="s">
        <v>890</v>
      </c>
      <c r="D191" s="172" t="s">
        <v>420</v>
      </c>
      <c r="E191" s="173">
        <v>61</v>
      </c>
      <c r="F191" s="174"/>
      <c r="G191" s="175">
        <f>ROUND(E191*F191,2)</f>
        <v>0</v>
      </c>
      <c r="H191" s="174"/>
      <c r="I191" s="175">
        <f>ROUND(E191*H191,2)</f>
        <v>0</v>
      </c>
      <c r="J191" s="174"/>
      <c r="K191" s="175">
        <f>ROUND(E191*J191,2)</f>
        <v>0</v>
      </c>
      <c r="L191" s="175">
        <v>21</v>
      </c>
      <c r="M191" s="175">
        <f>G191*(1+L191/100)</f>
        <v>0</v>
      </c>
      <c r="N191" s="175">
        <v>1.0000000000000001E-5</v>
      </c>
      <c r="O191" s="175">
        <f>ROUND(E191*N191,2)</f>
        <v>0</v>
      </c>
      <c r="P191" s="175">
        <v>0</v>
      </c>
      <c r="Q191" s="175">
        <f>ROUND(E191*P191,2)</f>
        <v>0</v>
      </c>
      <c r="R191" s="175"/>
      <c r="S191" s="175" t="s">
        <v>151</v>
      </c>
      <c r="T191" s="175" t="s">
        <v>152</v>
      </c>
      <c r="U191" s="175">
        <v>0.08</v>
      </c>
      <c r="V191" s="175">
        <f>ROUND(E191*U191,2)</f>
        <v>4.88</v>
      </c>
      <c r="W191" s="176"/>
      <c r="X191" s="160" t="s">
        <v>153</v>
      </c>
      <c r="Y191" s="151"/>
      <c r="Z191" s="151"/>
      <c r="AA191" s="151"/>
      <c r="AB191" s="151"/>
      <c r="AC191" s="151"/>
      <c r="AD191" s="151"/>
      <c r="AE191" s="151"/>
      <c r="AF191" s="151"/>
      <c r="AG191" s="151" t="s">
        <v>154</v>
      </c>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87" t="s">
        <v>891</v>
      </c>
      <c r="D192" s="161"/>
      <c r="E192" s="162"/>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87" t="s">
        <v>892</v>
      </c>
      <c r="D193" s="161"/>
      <c r="E193" s="162">
        <v>61</v>
      </c>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156</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70">
        <v>26</v>
      </c>
      <c r="B194" s="171" t="s">
        <v>893</v>
      </c>
      <c r="C194" s="186" t="s">
        <v>894</v>
      </c>
      <c r="D194" s="172" t="s">
        <v>420</v>
      </c>
      <c r="E194" s="173">
        <v>921</v>
      </c>
      <c r="F194" s="174"/>
      <c r="G194" s="175">
        <f>ROUND(E194*F194,2)</f>
        <v>0</v>
      </c>
      <c r="H194" s="174"/>
      <c r="I194" s="175">
        <f>ROUND(E194*H194,2)</f>
        <v>0</v>
      </c>
      <c r="J194" s="174"/>
      <c r="K194" s="175">
        <f>ROUND(E194*J194,2)</f>
        <v>0</v>
      </c>
      <c r="L194" s="175">
        <v>21</v>
      </c>
      <c r="M194" s="175">
        <f>G194*(1+L194/100)</f>
        <v>0</v>
      </c>
      <c r="N194" s="175">
        <v>1.0000000000000001E-5</v>
      </c>
      <c r="O194" s="175">
        <f>ROUND(E194*N194,2)</f>
        <v>0.01</v>
      </c>
      <c r="P194" s="175">
        <v>0</v>
      </c>
      <c r="Q194" s="175">
        <f>ROUND(E194*P194,2)</f>
        <v>0</v>
      </c>
      <c r="R194" s="175"/>
      <c r="S194" s="175" t="s">
        <v>151</v>
      </c>
      <c r="T194" s="175" t="s">
        <v>152</v>
      </c>
      <c r="U194" s="175">
        <v>9.7000000000000003E-2</v>
      </c>
      <c r="V194" s="175">
        <f>ROUND(E194*U194,2)</f>
        <v>89.34</v>
      </c>
      <c r="W194" s="176"/>
      <c r="X194" s="160" t="s">
        <v>153</v>
      </c>
      <c r="Y194" s="151"/>
      <c r="Z194" s="151"/>
      <c r="AA194" s="151"/>
      <c r="AB194" s="151"/>
      <c r="AC194" s="151"/>
      <c r="AD194" s="151"/>
      <c r="AE194" s="151"/>
      <c r="AF194" s="151"/>
      <c r="AG194" s="151" t="s">
        <v>154</v>
      </c>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58"/>
      <c r="B195" s="159"/>
      <c r="C195" s="187" t="s">
        <v>895</v>
      </c>
      <c r="D195" s="161"/>
      <c r="E195" s="162">
        <v>921</v>
      </c>
      <c r="F195" s="160"/>
      <c r="G195" s="160"/>
      <c r="H195" s="160"/>
      <c r="I195" s="160"/>
      <c r="J195" s="160"/>
      <c r="K195" s="160"/>
      <c r="L195" s="160"/>
      <c r="M195" s="160"/>
      <c r="N195" s="160"/>
      <c r="O195" s="160"/>
      <c r="P195" s="160"/>
      <c r="Q195" s="160"/>
      <c r="R195" s="160"/>
      <c r="S195" s="160"/>
      <c r="T195" s="160"/>
      <c r="U195" s="160"/>
      <c r="V195" s="160"/>
      <c r="W195" s="160"/>
      <c r="X195" s="160"/>
      <c r="Y195" s="151"/>
      <c r="Z195" s="151"/>
      <c r="AA195" s="151"/>
      <c r="AB195" s="151"/>
      <c r="AC195" s="151"/>
      <c r="AD195" s="151"/>
      <c r="AE195" s="151"/>
      <c r="AF195" s="151"/>
      <c r="AG195" s="151" t="s">
        <v>156</v>
      </c>
      <c r="AH195" s="151">
        <v>0</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70">
        <v>27</v>
      </c>
      <c r="B196" s="171" t="s">
        <v>896</v>
      </c>
      <c r="C196" s="186" t="s">
        <v>897</v>
      </c>
      <c r="D196" s="172" t="s">
        <v>389</v>
      </c>
      <c r="E196" s="173">
        <v>27</v>
      </c>
      <c r="F196" s="174"/>
      <c r="G196" s="175">
        <f>ROUND(E196*F196,2)</f>
        <v>0</v>
      </c>
      <c r="H196" s="174"/>
      <c r="I196" s="175">
        <f>ROUND(E196*H196,2)</f>
        <v>0</v>
      </c>
      <c r="J196" s="174"/>
      <c r="K196" s="175">
        <f>ROUND(E196*J196,2)</f>
        <v>0</v>
      </c>
      <c r="L196" s="175">
        <v>21</v>
      </c>
      <c r="M196" s="175">
        <f>G196*(1+L196/100)</f>
        <v>0</v>
      </c>
      <c r="N196" s="175">
        <v>4.0000000000000003E-5</v>
      </c>
      <c r="O196" s="175">
        <f>ROUND(E196*N196,2)</f>
        <v>0</v>
      </c>
      <c r="P196" s="175">
        <v>0</v>
      </c>
      <c r="Q196" s="175">
        <f>ROUND(E196*P196,2)</f>
        <v>0</v>
      </c>
      <c r="R196" s="175"/>
      <c r="S196" s="175" t="s">
        <v>151</v>
      </c>
      <c r="T196" s="175" t="s">
        <v>152</v>
      </c>
      <c r="U196" s="175">
        <v>0.38</v>
      </c>
      <c r="V196" s="175">
        <f>ROUND(E196*U196,2)</f>
        <v>10.26</v>
      </c>
      <c r="W196" s="176"/>
      <c r="X196" s="160" t="s">
        <v>153</v>
      </c>
      <c r="Y196" s="151"/>
      <c r="Z196" s="151"/>
      <c r="AA196" s="151"/>
      <c r="AB196" s="151"/>
      <c r="AC196" s="151"/>
      <c r="AD196" s="151"/>
      <c r="AE196" s="151"/>
      <c r="AF196" s="151"/>
      <c r="AG196" s="151" t="s">
        <v>154</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87" t="s">
        <v>898</v>
      </c>
      <c r="D197" s="161"/>
      <c r="E197" s="162">
        <v>27</v>
      </c>
      <c r="F197" s="160"/>
      <c r="G197" s="160"/>
      <c r="H197" s="160"/>
      <c r="I197" s="160"/>
      <c r="J197" s="160"/>
      <c r="K197" s="160"/>
      <c r="L197" s="160"/>
      <c r="M197" s="160"/>
      <c r="N197" s="160"/>
      <c r="O197" s="160"/>
      <c r="P197" s="160"/>
      <c r="Q197" s="160"/>
      <c r="R197" s="160"/>
      <c r="S197" s="160"/>
      <c r="T197" s="160"/>
      <c r="U197" s="160"/>
      <c r="V197" s="160"/>
      <c r="W197" s="160"/>
      <c r="X197" s="160"/>
      <c r="Y197" s="151"/>
      <c r="Z197" s="151"/>
      <c r="AA197" s="151"/>
      <c r="AB197" s="151"/>
      <c r="AC197" s="151"/>
      <c r="AD197" s="151"/>
      <c r="AE197" s="151"/>
      <c r="AF197" s="151"/>
      <c r="AG197" s="151" t="s">
        <v>156</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70">
        <v>28</v>
      </c>
      <c r="B198" s="171" t="s">
        <v>899</v>
      </c>
      <c r="C198" s="186" t="s">
        <v>900</v>
      </c>
      <c r="D198" s="172" t="s">
        <v>420</v>
      </c>
      <c r="E198" s="173">
        <v>242</v>
      </c>
      <c r="F198" s="174"/>
      <c r="G198" s="175">
        <f>ROUND(E198*F198,2)</f>
        <v>0</v>
      </c>
      <c r="H198" s="174"/>
      <c r="I198" s="175">
        <f>ROUND(E198*H198,2)</f>
        <v>0</v>
      </c>
      <c r="J198" s="174"/>
      <c r="K198" s="175">
        <f>ROUND(E198*J198,2)</f>
        <v>0</v>
      </c>
      <c r="L198" s="175">
        <v>21</v>
      </c>
      <c r="M198" s="175">
        <f>G198*(1+L198/100)</f>
        <v>0</v>
      </c>
      <c r="N198" s="175">
        <v>0</v>
      </c>
      <c r="O198" s="175">
        <f>ROUND(E198*N198,2)</f>
        <v>0</v>
      </c>
      <c r="P198" s="175">
        <v>0</v>
      </c>
      <c r="Q198" s="175">
        <f>ROUND(E198*P198,2)</f>
        <v>0</v>
      </c>
      <c r="R198" s="175"/>
      <c r="S198" s="175" t="s">
        <v>151</v>
      </c>
      <c r="T198" s="175" t="s">
        <v>152</v>
      </c>
      <c r="U198" s="175">
        <v>5.8999999999999997E-2</v>
      </c>
      <c r="V198" s="175">
        <f>ROUND(E198*U198,2)</f>
        <v>14.28</v>
      </c>
      <c r="W198" s="176"/>
      <c r="X198" s="160" t="s">
        <v>153</v>
      </c>
      <c r="Y198" s="151"/>
      <c r="Z198" s="151"/>
      <c r="AA198" s="151"/>
      <c r="AB198" s="151"/>
      <c r="AC198" s="151"/>
      <c r="AD198" s="151"/>
      <c r="AE198" s="151"/>
      <c r="AF198" s="151"/>
      <c r="AG198" s="151" t="s">
        <v>154</v>
      </c>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87" t="s">
        <v>169</v>
      </c>
      <c r="D199" s="161"/>
      <c r="E199" s="162">
        <v>242</v>
      </c>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156</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70">
        <v>29</v>
      </c>
      <c r="B200" s="171" t="s">
        <v>901</v>
      </c>
      <c r="C200" s="186" t="s">
        <v>902</v>
      </c>
      <c r="D200" s="172" t="s">
        <v>420</v>
      </c>
      <c r="E200" s="173">
        <v>982</v>
      </c>
      <c r="F200" s="174"/>
      <c r="G200" s="175">
        <f>ROUND(E200*F200,2)</f>
        <v>0</v>
      </c>
      <c r="H200" s="174"/>
      <c r="I200" s="175">
        <f>ROUND(E200*H200,2)</f>
        <v>0</v>
      </c>
      <c r="J200" s="174"/>
      <c r="K200" s="175">
        <f>ROUND(E200*J200,2)</f>
        <v>0</v>
      </c>
      <c r="L200" s="175">
        <v>21</v>
      </c>
      <c r="M200" s="175">
        <f>G200*(1+L200/100)</f>
        <v>0</v>
      </c>
      <c r="N200" s="175">
        <v>0</v>
      </c>
      <c r="O200" s="175">
        <f>ROUND(E200*N200,2)</f>
        <v>0</v>
      </c>
      <c r="P200" s="175">
        <v>0</v>
      </c>
      <c r="Q200" s="175">
        <f>ROUND(E200*P200,2)</f>
        <v>0</v>
      </c>
      <c r="R200" s="175"/>
      <c r="S200" s="175" t="s">
        <v>151</v>
      </c>
      <c r="T200" s="175" t="s">
        <v>152</v>
      </c>
      <c r="U200" s="175">
        <v>7.9000000000000001E-2</v>
      </c>
      <c r="V200" s="175">
        <f>ROUND(E200*U200,2)</f>
        <v>77.58</v>
      </c>
      <c r="W200" s="176"/>
      <c r="X200" s="160" t="s">
        <v>153</v>
      </c>
      <c r="Y200" s="151"/>
      <c r="Z200" s="151"/>
      <c r="AA200" s="151"/>
      <c r="AB200" s="151"/>
      <c r="AC200" s="151"/>
      <c r="AD200" s="151"/>
      <c r="AE200" s="151"/>
      <c r="AF200" s="151"/>
      <c r="AG200" s="151" t="s">
        <v>154</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87" t="s">
        <v>903</v>
      </c>
      <c r="D201" s="161"/>
      <c r="E201" s="162">
        <v>921</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156</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87" t="s">
        <v>891</v>
      </c>
      <c r="D202" s="161"/>
      <c r="E202" s="162"/>
      <c r="F202" s="160"/>
      <c r="G202" s="160"/>
      <c r="H202" s="160"/>
      <c r="I202" s="160"/>
      <c r="J202" s="160"/>
      <c r="K202" s="160"/>
      <c r="L202" s="160"/>
      <c r="M202" s="160"/>
      <c r="N202" s="160"/>
      <c r="O202" s="160"/>
      <c r="P202" s="160"/>
      <c r="Q202" s="160"/>
      <c r="R202" s="160"/>
      <c r="S202" s="160"/>
      <c r="T202" s="160"/>
      <c r="U202" s="160"/>
      <c r="V202" s="160"/>
      <c r="W202" s="160"/>
      <c r="X202" s="160"/>
      <c r="Y202" s="151"/>
      <c r="Z202" s="151"/>
      <c r="AA202" s="151"/>
      <c r="AB202" s="151"/>
      <c r="AC202" s="151"/>
      <c r="AD202" s="151"/>
      <c r="AE202" s="151"/>
      <c r="AF202" s="151"/>
      <c r="AG202" s="151" t="s">
        <v>156</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87" t="s">
        <v>892</v>
      </c>
      <c r="D203" s="161"/>
      <c r="E203" s="162">
        <v>61</v>
      </c>
      <c r="F203" s="160"/>
      <c r="G203" s="160"/>
      <c r="H203" s="160"/>
      <c r="I203" s="160"/>
      <c r="J203" s="160"/>
      <c r="K203" s="160"/>
      <c r="L203" s="160"/>
      <c r="M203" s="160"/>
      <c r="N203" s="160"/>
      <c r="O203" s="160"/>
      <c r="P203" s="160"/>
      <c r="Q203" s="160"/>
      <c r="R203" s="160"/>
      <c r="S203" s="160"/>
      <c r="T203" s="160"/>
      <c r="U203" s="160"/>
      <c r="V203" s="160"/>
      <c r="W203" s="160"/>
      <c r="X203" s="160"/>
      <c r="Y203" s="151"/>
      <c r="Z203" s="151"/>
      <c r="AA203" s="151"/>
      <c r="AB203" s="151"/>
      <c r="AC203" s="151"/>
      <c r="AD203" s="151"/>
      <c r="AE203" s="151"/>
      <c r="AF203" s="151"/>
      <c r="AG203" s="151" t="s">
        <v>156</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70">
        <v>30</v>
      </c>
      <c r="B204" s="171" t="s">
        <v>904</v>
      </c>
      <c r="C204" s="186" t="s">
        <v>905</v>
      </c>
      <c r="D204" s="172" t="s">
        <v>906</v>
      </c>
      <c r="E204" s="173">
        <v>40</v>
      </c>
      <c r="F204" s="174"/>
      <c r="G204" s="175">
        <f>ROUND(E204*F204,2)</f>
        <v>0</v>
      </c>
      <c r="H204" s="174"/>
      <c r="I204" s="175">
        <f>ROUND(E204*H204,2)</f>
        <v>0</v>
      </c>
      <c r="J204" s="174"/>
      <c r="K204" s="175">
        <f>ROUND(E204*J204,2)</f>
        <v>0</v>
      </c>
      <c r="L204" s="175">
        <v>21</v>
      </c>
      <c r="M204" s="175">
        <f>G204*(1+L204/100)</f>
        <v>0</v>
      </c>
      <c r="N204" s="175">
        <v>1.2999999999999999E-4</v>
      </c>
      <c r="O204" s="175">
        <f>ROUND(E204*N204,2)</f>
        <v>0.01</v>
      </c>
      <c r="P204" s="175">
        <v>0</v>
      </c>
      <c r="Q204" s="175">
        <f>ROUND(E204*P204,2)</f>
        <v>0</v>
      </c>
      <c r="R204" s="175"/>
      <c r="S204" s="175" t="s">
        <v>151</v>
      </c>
      <c r="T204" s="175" t="s">
        <v>152</v>
      </c>
      <c r="U204" s="175">
        <v>6.2</v>
      </c>
      <c r="V204" s="175">
        <f>ROUND(E204*U204,2)</f>
        <v>248</v>
      </c>
      <c r="W204" s="176"/>
      <c r="X204" s="160" t="s">
        <v>153</v>
      </c>
      <c r="Y204" s="151"/>
      <c r="Z204" s="151"/>
      <c r="AA204" s="151"/>
      <c r="AB204" s="151"/>
      <c r="AC204" s="151"/>
      <c r="AD204" s="151"/>
      <c r="AE204" s="151"/>
      <c r="AF204" s="151"/>
      <c r="AG204" s="151" t="s">
        <v>154</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87" t="s">
        <v>729</v>
      </c>
      <c r="D205" s="161"/>
      <c r="E205" s="162">
        <v>40</v>
      </c>
      <c r="F205" s="160"/>
      <c r="G205" s="160"/>
      <c r="H205" s="160"/>
      <c r="I205" s="160"/>
      <c r="J205" s="160"/>
      <c r="K205" s="160"/>
      <c r="L205" s="160"/>
      <c r="M205" s="160"/>
      <c r="N205" s="160"/>
      <c r="O205" s="160"/>
      <c r="P205" s="160"/>
      <c r="Q205" s="160"/>
      <c r="R205" s="160"/>
      <c r="S205" s="160"/>
      <c r="T205" s="160"/>
      <c r="U205" s="160"/>
      <c r="V205" s="160"/>
      <c r="W205" s="160"/>
      <c r="X205" s="160"/>
      <c r="Y205" s="151"/>
      <c r="Z205" s="151"/>
      <c r="AA205" s="151"/>
      <c r="AB205" s="151"/>
      <c r="AC205" s="151"/>
      <c r="AD205" s="151"/>
      <c r="AE205" s="151"/>
      <c r="AF205" s="151"/>
      <c r="AG205" s="151" t="s">
        <v>156</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70">
        <v>31</v>
      </c>
      <c r="B206" s="171" t="s">
        <v>904</v>
      </c>
      <c r="C206" s="186" t="s">
        <v>905</v>
      </c>
      <c r="D206" s="172" t="s">
        <v>906</v>
      </c>
      <c r="E206" s="173">
        <v>2</v>
      </c>
      <c r="F206" s="174"/>
      <c r="G206" s="175">
        <f>ROUND(E206*F206,2)</f>
        <v>0</v>
      </c>
      <c r="H206" s="174"/>
      <c r="I206" s="175">
        <f>ROUND(E206*H206,2)</f>
        <v>0</v>
      </c>
      <c r="J206" s="174"/>
      <c r="K206" s="175">
        <f>ROUND(E206*J206,2)</f>
        <v>0</v>
      </c>
      <c r="L206" s="175">
        <v>21</v>
      </c>
      <c r="M206" s="175">
        <f>G206*(1+L206/100)</f>
        <v>0</v>
      </c>
      <c r="N206" s="175">
        <v>1.2999999999999999E-4</v>
      </c>
      <c r="O206" s="175">
        <f>ROUND(E206*N206,2)</f>
        <v>0</v>
      </c>
      <c r="P206" s="175">
        <v>0</v>
      </c>
      <c r="Q206" s="175">
        <f>ROUND(E206*P206,2)</f>
        <v>0</v>
      </c>
      <c r="R206" s="175"/>
      <c r="S206" s="175" t="s">
        <v>151</v>
      </c>
      <c r="T206" s="175" t="s">
        <v>152</v>
      </c>
      <c r="U206" s="175">
        <v>6.2</v>
      </c>
      <c r="V206" s="175">
        <f>ROUND(E206*U206,2)</f>
        <v>12.4</v>
      </c>
      <c r="W206" s="176"/>
      <c r="X206" s="160" t="s">
        <v>153</v>
      </c>
      <c r="Y206" s="151"/>
      <c r="Z206" s="151"/>
      <c r="AA206" s="151"/>
      <c r="AB206" s="151"/>
      <c r="AC206" s="151"/>
      <c r="AD206" s="151"/>
      <c r="AE206" s="151"/>
      <c r="AF206" s="151"/>
      <c r="AG206" s="151" t="s">
        <v>154</v>
      </c>
      <c r="AH206" s="151"/>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87" t="s">
        <v>89</v>
      </c>
      <c r="D207" s="161"/>
      <c r="E207" s="162">
        <v>2</v>
      </c>
      <c r="F207" s="160"/>
      <c r="G207" s="160"/>
      <c r="H207" s="160"/>
      <c r="I207" s="160"/>
      <c r="J207" s="160"/>
      <c r="K207" s="160"/>
      <c r="L207" s="160"/>
      <c r="M207" s="160"/>
      <c r="N207" s="160"/>
      <c r="O207" s="160"/>
      <c r="P207" s="160"/>
      <c r="Q207" s="160"/>
      <c r="R207" s="160"/>
      <c r="S207" s="160"/>
      <c r="T207" s="160"/>
      <c r="U207" s="160"/>
      <c r="V207" s="160"/>
      <c r="W207" s="160"/>
      <c r="X207" s="160"/>
      <c r="Y207" s="151"/>
      <c r="Z207" s="151"/>
      <c r="AA207" s="151"/>
      <c r="AB207" s="151"/>
      <c r="AC207" s="151"/>
      <c r="AD207" s="151"/>
      <c r="AE207" s="151"/>
      <c r="AF207" s="151"/>
      <c r="AG207" s="151" t="s">
        <v>156</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70">
        <v>32</v>
      </c>
      <c r="B208" s="171" t="s">
        <v>907</v>
      </c>
      <c r="C208" s="186" t="s">
        <v>908</v>
      </c>
      <c r="D208" s="172" t="s">
        <v>906</v>
      </c>
      <c r="E208" s="173">
        <v>8</v>
      </c>
      <c r="F208" s="174"/>
      <c r="G208" s="175">
        <f>ROUND(E208*F208,2)</f>
        <v>0</v>
      </c>
      <c r="H208" s="174"/>
      <c r="I208" s="175">
        <f>ROUND(E208*H208,2)</f>
        <v>0</v>
      </c>
      <c r="J208" s="174"/>
      <c r="K208" s="175">
        <f>ROUND(E208*J208,2)</f>
        <v>0</v>
      </c>
      <c r="L208" s="175">
        <v>21</v>
      </c>
      <c r="M208" s="175">
        <f>G208*(1+L208/100)</f>
        <v>0</v>
      </c>
      <c r="N208" s="175">
        <v>1.7000000000000001E-4</v>
      </c>
      <c r="O208" s="175">
        <f>ROUND(E208*N208,2)</f>
        <v>0</v>
      </c>
      <c r="P208" s="175">
        <v>0</v>
      </c>
      <c r="Q208" s="175">
        <f>ROUND(E208*P208,2)</f>
        <v>0</v>
      </c>
      <c r="R208" s="175"/>
      <c r="S208" s="175" t="s">
        <v>151</v>
      </c>
      <c r="T208" s="175" t="s">
        <v>152</v>
      </c>
      <c r="U208" s="175">
        <v>7.1</v>
      </c>
      <c r="V208" s="175">
        <f>ROUND(E208*U208,2)</f>
        <v>56.8</v>
      </c>
      <c r="W208" s="176"/>
      <c r="X208" s="160" t="s">
        <v>153</v>
      </c>
      <c r="Y208" s="151"/>
      <c r="Z208" s="151"/>
      <c r="AA208" s="151"/>
      <c r="AB208" s="151"/>
      <c r="AC208" s="151"/>
      <c r="AD208" s="151"/>
      <c r="AE208" s="151"/>
      <c r="AF208" s="151"/>
      <c r="AG208" s="151" t="s">
        <v>154</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87" t="s">
        <v>96</v>
      </c>
      <c r="D209" s="161"/>
      <c r="E209" s="162">
        <v>8</v>
      </c>
      <c r="F209" s="160"/>
      <c r="G209" s="160"/>
      <c r="H209" s="160"/>
      <c r="I209" s="160"/>
      <c r="J209" s="160"/>
      <c r="K209" s="160"/>
      <c r="L209" s="160"/>
      <c r="M209" s="160"/>
      <c r="N209" s="160"/>
      <c r="O209" s="160"/>
      <c r="P209" s="160"/>
      <c r="Q209" s="160"/>
      <c r="R209" s="160"/>
      <c r="S209" s="160"/>
      <c r="T209" s="160"/>
      <c r="U209" s="160"/>
      <c r="V209" s="160"/>
      <c r="W209" s="160"/>
      <c r="X209" s="160"/>
      <c r="Y209" s="151"/>
      <c r="Z209" s="151"/>
      <c r="AA209" s="151"/>
      <c r="AB209" s="151"/>
      <c r="AC209" s="151"/>
      <c r="AD209" s="151"/>
      <c r="AE209" s="151"/>
      <c r="AF209" s="151"/>
      <c r="AG209" s="151" t="s">
        <v>156</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ht="22.5" outlineLevel="1" x14ac:dyDescent="0.2">
      <c r="A210" s="170">
        <v>33</v>
      </c>
      <c r="B210" s="171" t="s">
        <v>909</v>
      </c>
      <c r="C210" s="186" t="s">
        <v>910</v>
      </c>
      <c r="D210" s="172" t="s">
        <v>389</v>
      </c>
      <c r="E210" s="173">
        <v>36</v>
      </c>
      <c r="F210" s="174"/>
      <c r="G210" s="175">
        <f>ROUND(E210*F210,2)</f>
        <v>0</v>
      </c>
      <c r="H210" s="174"/>
      <c r="I210" s="175">
        <f>ROUND(E210*H210,2)</f>
        <v>0</v>
      </c>
      <c r="J210" s="174"/>
      <c r="K210" s="175">
        <f>ROUND(E210*J210,2)</f>
        <v>0</v>
      </c>
      <c r="L210" s="175">
        <v>21</v>
      </c>
      <c r="M210" s="175">
        <f>G210*(1+L210/100)</f>
        <v>0</v>
      </c>
      <c r="N210" s="175">
        <v>3.5819999999999998E-2</v>
      </c>
      <c r="O210" s="175">
        <f>ROUND(E210*N210,2)</f>
        <v>1.29</v>
      </c>
      <c r="P210" s="175">
        <v>0</v>
      </c>
      <c r="Q210" s="175">
        <f>ROUND(E210*P210,2)</f>
        <v>0</v>
      </c>
      <c r="R210" s="175"/>
      <c r="S210" s="175" t="s">
        <v>151</v>
      </c>
      <c r="T210" s="175" t="s">
        <v>152</v>
      </c>
      <c r="U210" s="175">
        <v>3.024</v>
      </c>
      <c r="V210" s="175">
        <f>ROUND(E210*U210,2)</f>
        <v>108.86</v>
      </c>
      <c r="W210" s="176"/>
      <c r="X210" s="160" t="s">
        <v>153</v>
      </c>
      <c r="Y210" s="151"/>
      <c r="Z210" s="151"/>
      <c r="AA210" s="151"/>
      <c r="AB210" s="151"/>
      <c r="AC210" s="151"/>
      <c r="AD210" s="151"/>
      <c r="AE210" s="151"/>
      <c r="AF210" s="151"/>
      <c r="AG210" s="151" t="s">
        <v>154</v>
      </c>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87" t="s">
        <v>886</v>
      </c>
      <c r="D211" s="161"/>
      <c r="E211" s="162">
        <v>36</v>
      </c>
      <c r="F211" s="160"/>
      <c r="G211" s="160"/>
      <c r="H211" s="160"/>
      <c r="I211" s="160"/>
      <c r="J211" s="160"/>
      <c r="K211" s="160"/>
      <c r="L211" s="160"/>
      <c r="M211" s="160"/>
      <c r="N211" s="160"/>
      <c r="O211" s="160"/>
      <c r="P211" s="160"/>
      <c r="Q211" s="160"/>
      <c r="R211" s="160"/>
      <c r="S211" s="160"/>
      <c r="T211" s="160"/>
      <c r="U211" s="160"/>
      <c r="V211" s="160"/>
      <c r="W211" s="160"/>
      <c r="X211" s="160"/>
      <c r="Y211" s="151"/>
      <c r="Z211" s="151"/>
      <c r="AA211" s="151"/>
      <c r="AB211" s="151"/>
      <c r="AC211" s="151"/>
      <c r="AD211" s="151"/>
      <c r="AE211" s="151"/>
      <c r="AF211" s="151"/>
      <c r="AG211" s="151" t="s">
        <v>156</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70">
        <v>34</v>
      </c>
      <c r="B212" s="171" t="s">
        <v>911</v>
      </c>
      <c r="C212" s="186" t="s">
        <v>912</v>
      </c>
      <c r="D212" s="172" t="s">
        <v>389</v>
      </c>
      <c r="E212" s="173">
        <v>40</v>
      </c>
      <c r="F212" s="174"/>
      <c r="G212" s="175">
        <f>ROUND(E212*F212,2)</f>
        <v>0</v>
      </c>
      <c r="H212" s="174"/>
      <c r="I212" s="175">
        <f>ROUND(E212*H212,2)</f>
        <v>0</v>
      </c>
      <c r="J212" s="174"/>
      <c r="K212" s="175">
        <f>ROUND(E212*J212,2)</f>
        <v>0</v>
      </c>
      <c r="L212" s="175">
        <v>21</v>
      </c>
      <c r="M212" s="175">
        <f>G212*(1+L212/100)</f>
        <v>0</v>
      </c>
      <c r="N212" s="175">
        <v>0</v>
      </c>
      <c r="O212" s="175">
        <f>ROUND(E212*N212,2)</f>
        <v>0</v>
      </c>
      <c r="P212" s="175">
        <v>0</v>
      </c>
      <c r="Q212" s="175">
        <f>ROUND(E212*P212,2)</f>
        <v>0</v>
      </c>
      <c r="R212" s="175"/>
      <c r="S212" s="175" t="s">
        <v>151</v>
      </c>
      <c r="T212" s="175" t="s">
        <v>152</v>
      </c>
      <c r="U212" s="175">
        <v>0.52</v>
      </c>
      <c r="V212" s="175">
        <f>ROUND(E212*U212,2)</f>
        <v>20.8</v>
      </c>
      <c r="W212" s="176"/>
      <c r="X212" s="160" t="s">
        <v>153</v>
      </c>
      <c r="Y212" s="151"/>
      <c r="Z212" s="151"/>
      <c r="AA212" s="151"/>
      <c r="AB212" s="151"/>
      <c r="AC212" s="151"/>
      <c r="AD212" s="151"/>
      <c r="AE212" s="151"/>
      <c r="AF212" s="151"/>
      <c r="AG212" s="151" t="s">
        <v>154</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87" t="s">
        <v>729</v>
      </c>
      <c r="D213" s="161"/>
      <c r="E213" s="162">
        <v>40</v>
      </c>
      <c r="F213" s="160"/>
      <c r="G213" s="160"/>
      <c r="H213" s="160"/>
      <c r="I213" s="160"/>
      <c r="J213" s="160"/>
      <c r="K213" s="160"/>
      <c r="L213" s="160"/>
      <c r="M213" s="160"/>
      <c r="N213" s="160"/>
      <c r="O213" s="160"/>
      <c r="P213" s="160"/>
      <c r="Q213" s="160"/>
      <c r="R213" s="160"/>
      <c r="S213" s="160"/>
      <c r="T213" s="160"/>
      <c r="U213" s="160"/>
      <c r="V213" s="160"/>
      <c r="W213" s="160"/>
      <c r="X213" s="160"/>
      <c r="Y213" s="151"/>
      <c r="Z213" s="151"/>
      <c r="AA213" s="151"/>
      <c r="AB213" s="151"/>
      <c r="AC213" s="151"/>
      <c r="AD213" s="151"/>
      <c r="AE213" s="151"/>
      <c r="AF213" s="151"/>
      <c r="AG213" s="151" t="s">
        <v>156</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ht="33.75" outlineLevel="1" x14ac:dyDescent="0.2">
      <c r="A214" s="170">
        <v>35</v>
      </c>
      <c r="B214" s="171" t="s">
        <v>913</v>
      </c>
      <c r="C214" s="186" t="s">
        <v>914</v>
      </c>
      <c r="D214" s="172" t="s">
        <v>389</v>
      </c>
      <c r="E214" s="173">
        <v>36</v>
      </c>
      <c r="F214" s="174"/>
      <c r="G214" s="175">
        <f>ROUND(E214*F214,2)</f>
        <v>0</v>
      </c>
      <c r="H214" s="174"/>
      <c r="I214" s="175">
        <f>ROUND(E214*H214,2)</f>
        <v>0</v>
      </c>
      <c r="J214" s="174"/>
      <c r="K214" s="175">
        <f>ROUND(E214*J214,2)</f>
        <v>0</v>
      </c>
      <c r="L214" s="175">
        <v>21</v>
      </c>
      <c r="M214" s="175">
        <f>G214*(1+L214/100)</f>
        <v>0</v>
      </c>
      <c r="N214" s="175">
        <v>0.16502</v>
      </c>
      <c r="O214" s="175">
        <f>ROUND(E214*N214,2)</f>
        <v>5.94</v>
      </c>
      <c r="P214" s="175">
        <v>0</v>
      </c>
      <c r="Q214" s="175">
        <f>ROUND(E214*P214,2)</f>
        <v>0</v>
      </c>
      <c r="R214" s="175"/>
      <c r="S214" s="175" t="s">
        <v>151</v>
      </c>
      <c r="T214" s="175" t="s">
        <v>152</v>
      </c>
      <c r="U214" s="175">
        <v>1.3140000000000001</v>
      </c>
      <c r="V214" s="175">
        <f>ROUND(E214*U214,2)</f>
        <v>47.3</v>
      </c>
      <c r="W214" s="176"/>
      <c r="X214" s="160" t="s">
        <v>153</v>
      </c>
      <c r="Y214" s="151"/>
      <c r="Z214" s="151"/>
      <c r="AA214" s="151"/>
      <c r="AB214" s="151"/>
      <c r="AC214" s="151"/>
      <c r="AD214" s="151"/>
      <c r="AE214" s="151"/>
      <c r="AF214" s="151"/>
      <c r="AG214" s="151" t="s">
        <v>154</v>
      </c>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87" t="s">
        <v>886</v>
      </c>
      <c r="D215" s="161"/>
      <c r="E215" s="162">
        <v>36</v>
      </c>
      <c r="F215" s="160"/>
      <c r="G215" s="160"/>
      <c r="H215" s="160"/>
      <c r="I215" s="160"/>
      <c r="J215" s="160"/>
      <c r="K215" s="160"/>
      <c r="L215" s="160"/>
      <c r="M215" s="160"/>
      <c r="N215" s="160"/>
      <c r="O215" s="160"/>
      <c r="P215" s="160"/>
      <c r="Q215" s="160"/>
      <c r="R215" s="160"/>
      <c r="S215" s="160"/>
      <c r="T215" s="160"/>
      <c r="U215" s="160"/>
      <c r="V215" s="160"/>
      <c r="W215" s="160"/>
      <c r="X215" s="160"/>
      <c r="Y215" s="151"/>
      <c r="Z215" s="151"/>
      <c r="AA215" s="151"/>
      <c r="AB215" s="151"/>
      <c r="AC215" s="151"/>
      <c r="AD215" s="151"/>
      <c r="AE215" s="151"/>
      <c r="AF215" s="151"/>
      <c r="AG215" s="151" t="s">
        <v>156</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ht="22.5" outlineLevel="1" x14ac:dyDescent="0.2">
      <c r="A216" s="170">
        <v>36</v>
      </c>
      <c r="B216" s="171" t="s">
        <v>915</v>
      </c>
      <c r="C216" s="186" t="s">
        <v>916</v>
      </c>
      <c r="D216" s="172" t="s">
        <v>389</v>
      </c>
      <c r="E216" s="173">
        <v>216</v>
      </c>
      <c r="F216" s="174"/>
      <c r="G216" s="175">
        <f>ROUND(E216*F216,2)</f>
        <v>0</v>
      </c>
      <c r="H216" s="174"/>
      <c r="I216" s="175">
        <f>ROUND(E216*H216,2)</f>
        <v>0</v>
      </c>
      <c r="J216" s="174"/>
      <c r="K216" s="175">
        <f>ROUND(E216*J216,2)</f>
        <v>0</v>
      </c>
      <c r="L216" s="175">
        <v>21</v>
      </c>
      <c r="M216" s="175">
        <f>G216*(1+L216/100)</f>
        <v>0</v>
      </c>
      <c r="N216" s="175">
        <v>1.32E-2</v>
      </c>
      <c r="O216" s="175">
        <f>ROUND(E216*N216,2)</f>
        <v>2.85</v>
      </c>
      <c r="P216" s="175">
        <v>0</v>
      </c>
      <c r="Q216" s="175">
        <f>ROUND(E216*P216,2)</f>
        <v>0</v>
      </c>
      <c r="R216" s="175"/>
      <c r="S216" s="175" t="s">
        <v>151</v>
      </c>
      <c r="T216" s="175" t="s">
        <v>152</v>
      </c>
      <c r="U216" s="175">
        <v>0.18</v>
      </c>
      <c r="V216" s="175">
        <f>ROUND(E216*U216,2)</f>
        <v>38.880000000000003</v>
      </c>
      <c r="W216" s="176"/>
      <c r="X216" s="160" t="s">
        <v>153</v>
      </c>
      <c r="Y216" s="151"/>
      <c r="Z216" s="151"/>
      <c r="AA216" s="151"/>
      <c r="AB216" s="151"/>
      <c r="AC216" s="151"/>
      <c r="AD216" s="151"/>
      <c r="AE216" s="151"/>
      <c r="AF216" s="151"/>
      <c r="AG216" s="151" t="s">
        <v>154</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87" t="s">
        <v>917</v>
      </c>
      <c r="D217" s="161"/>
      <c r="E217" s="162">
        <v>216</v>
      </c>
      <c r="F217" s="160"/>
      <c r="G217" s="160"/>
      <c r="H217" s="160"/>
      <c r="I217" s="160"/>
      <c r="J217" s="160"/>
      <c r="K217" s="160"/>
      <c r="L217" s="160"/>
      <c r="M217" s="160"/>
      <c r="N217" s="160"/>
      <c r="O217" s="160"/>
      <c r="P217" s="160"/>
      <c r="Q217" s="160"/>
      <c r="R217" s="160"/>
      <c r="S217" s="160"/>
      <c r="T217" s="160"/>
      <c r="U217" s="160"/>
      <c r="V217" s="160"/>
      <c r="W217" s="160"/>
      <c r="X217" s="160"/>
      <c r="Y217" s="151"/>
      <c r="Z217" s="151"/>
      <c r="AA217" s="151"/>
      <c r="AB217" s="151"/>
      <c r="AC217" s="151"/>
      <c r="AD217" s="151"/>
      <c r="AE217" s="151"/>
      <c r="AF217" s="151"/>
      <c r="AG217" s="151" t="s">
        <v>156</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ht="33.75" outlineLevel="1" x14ac:dyDescent="0.2">
      <c r="A218" s="170">
        <v>37</v>
      </c>
      <c r="B218" s="171" t="s">
        <v>918</v>
      </c>
      <c r="C218" s="186" t="s">
        <v>919</v>
      </c>
      <c r="D218" s="172" t="s">
        <v>389</v>
      </c>
      <c r="E218" s="173">
        <v>36</v>
      </c>
      <c r="F218" s="174"/>
      <c r="G218" s="175">
        <f>ROUND(E218*F218,2)</f>
        <v>0</v>
      </c>
      <c r="H218" s="174"/>
      <c r="I218" s="175">
        <f>ROUND(E218*H218,2)</f>
        <v>0</v>
      </c>
      <c r="J218" s="174"/>
      <c r="K218" s="175">
        <f>ROUND(E218*J218,2)</f>
        <v>0</v>
      </c>
      <c r="L218" s="175">
        <v>21</v>
      </c>
      <c r="M218" s="175">
        <f>G218*(1+L218/100)</f>
        <v>0</v>
      </c>
      <c r="N218" s="175">
        <v>3.0853299999999999</v>
      </c>
      <c r="O218" s="175">
        <f>ROUND(E218*N218,2)</f>
        <v>111.07</v>
      </c>
      <c r="P218" s="175">
        <v>0</v>
      </c>
      <c r="Q218" s="175">
        <f>ROUND(E218*P218,2)</f>
        <v>0</v>
      </c>
      <c r="R218" s="175"/>
      <c r="S218" s="175" t="s">
        <v>390</v>
      </c>
      <c r="T218" s="175" t="s">
        <v>152</v>
      </c>
      <c r="U218" s="175">
        <v>21.292000000000002</v>
      </c>
      <c r="V218" s="175">
        <f>ROUND(E218*U218,2)</f>
        <v>766.51</v>
      </c>
      <c r="W218" s="176"/>
      <c r="X218" s="160" t="s">
        <v>153</v>
      </c>
      <c r="Y218" s="151"/>
      <c r="Z218" s="151"/>
      <c r="AA218" s="151"/>
      <c r="AB218" s="151"/>
      <c r="AC218" s="151"/>
      <c r="AD218" s="151"/>
      <c r="AE218" s="151"/>
      <c r="AF218" s="151"/>
      <c r="AG218" s="151" t="s">
        <v>154</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87" t="s">
        <v>886</v>
      </c>
      <c r="D219" s="161"/>
      <c r="E219" s="162">
        <v>36</v>
      </c>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156</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45" outlineLevel="1" x14ac:dyDescent="0.2">
      <c r="A220" s="170">
        <v>38</v>
      </c>
      <c r="B220" s="171" t="s">
        <v>920</v>
      </c>
      <c r="C220" s="186" t="s">
        <v>921</v>
      </c>
      <c r="D220" s="172" t="s">
        <v>389</v>
      </c>
      <c r="E220" s="173">
        <v>1</v>
      </c>
      <c r="F220" s="174"/>
      <c r="G220" s="175">
        <f>ROUND(E220*F220,2)</f>
        <v>0</v>
      </c>
      <c r="H220" s="174"/>
      <c r="I220" s="175">
        <f>ROUND(E220*H220,2)</f>
        <v>0</v>
      </c>
      <c r="J220" s="174"/>
      <c r="K220" s="175">
        <f>ROUND(E220*J220,2)</f>
        <v>0</v>
      </c>
      <c r="L220" s="175">
        <v>21</v>
      </c>
      <c r="M220" s="175">
        <f>G220*(1+L220/100)</f>
        <v>0</v>
      </c>
      <c r="N220" s="175">
        <v>0.45</v>
      </c>
      <c r="O220" s="175">
        <f>ROUND(E220*N220,2)</f>
        <v>0.45</v>
      </c>
      <c r="P220" s="175">
        <v>0</v>
      </c>
      <c r="Q220" s="175">
        <f>ROUND(E220*P220,2)</f>
        <v>0</v>
      </c>
      <c r="R220" s="175"/>
      <c r="S220" s="175" t="s">
        <v>390</v>
      </c>
      <c r="T220" s="175" t="s">
        <v>391</v>
      </c>
      <c r="U220" s="175">
        <v>0</v>
      </c>
      <c r="V220" s="175">
        <f>ROUND(E220*U220,2)</f>
        <v>0</v>
      </c>
      <c r="W220" s="176"/>
      <c r="X220" s="160" t="s">
        <v>153</v>
      </c>
      <c r="Y220" s="151"/>
      <c r="Z220" s="151"/>
      <c r="AA220" s="151"/>
      <c r="AB220" s="151"/>
      <c r="AC220" s="151"/>
      <c r="AD220" s="151"/>
      <c r="AE220" s="151"/>
      <c r="AF220" s="151"/>
      <c r="AG220" s="151" t="s">
        <v>154</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87" t="s">
        <v>85</v>
      </c>
      <c r="D221" s="161"/>
      <c r="E221" s="162">
        <v>1</v>
      </c>
      <c r="F221" s="160"/>
      <c r="G221" s="160"/>
      <c r="H221" s="160"/>
      <c r="I221" s="160"/>
      <c r="J221" s="160"/>
      <c r="K221" s="160"/>
      <c r="L221" s="160"/>
      <c r="M221" s="160"/>
      <c r="N221" s="160"/>
      <c r="O221" s="160"/>
      <c r="P221" s="160"/>
      <c r="Q221" s="160"/>
      <c r="R221" s="160"/>
      <c r="S221" s="160"/>
      <c r="T221" s="160"/>
      <c r="U221" s="160"/>
      <c r="V221" s="160"/>
      <c r="W221" s="160"/>
      <c r="X221" s="160"/>
      <c r="Y221" s="151"/>
      <c r="Z221" s="151"/>
      <c r="AA221" s="151"/>
      <c r="AB221" s="151"/>
      <c r="AC221" s="151"/>
      <c r="AD221" s="151"/>
      <c r="AE221" s="151"/>
      <c r="AF221" s="151"/>
      <c r="AG221" s="151" t="s">
        <v>156</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ht="33.75" outlineLevel="1" x14ac:dyDescent="0.2">
      <c r="A222" s="170">
        <v>39</v>
      </c>
      <c r="B222" s="171" t="s">
        <v>922</v>
      </c>
      <c r="C222" s="186" t="s">
        <v>923</v>
      </c>
      <c r="D222" s="172" t="s">
        <v>389</v>
      </c>
      <c r="E222" s="173">
        <v>10.42083</v>
      </c>
      <c r="F222" s="174"/>
      <c r="G222" s="175">
        <f>ROUND(E222*F222,2)</f>
        <v>0</v>
      </c>
      <c r="H222" s="174"/>
      <c r="I222" s="175">
        <f>ROUND(E222*H222,2)</f>
        <v>0</v>
      </c>
      <c r="J222" s="174"/>
      <c r="K222" s="175">
        <f>ROUND(E222*J222,2)</f>
        <v>0</v>
      </c>
      <c r="L222" s="175">
        <v>21</v>
      </c>
      <c r="M222" s="175">
        <f>G222*(1+L222/100)</f>
        <v>0</v>
      </c>
      <c r="N222" s="175">
        <v>4.2599999999999999E-2</v>
      </c>
      <c r="O222" s="175">
        <f>ROUND(E222*N222,2)</f>
        <v>0.44</v>
      </c>
      <c r="P222" s="175">
        <v>0</v>
      </c>
      <c r="Q222" s="175">
        <f>ROUND(E222*P222,2)</f>
        <v>0</v>
      </c>
      <c r="R222" s="175" t="s">
        <v>403</v>
      </c>
      <c r="S222" s="175" t="s">
        <v>151</v>
      </c>
      <c r="T222" s="175" t="s">
        <v>152</v>
      </c>
      <c r="U222" s="175">
        <v>0</v>
      </c>
      <c r="V222" s="175">
        <f>ROUND(E222*U222,2)</f>
        <v>0</v>
      </c>
      <c r="W222" s="176"/>
      <c r="X222" s="160" t="s">
        <v>404</v>
      </c>
      <c r="Y222" s="151"/>
      <c r="Z222" s="151"/>
      <c r="AA222" s="151"/>
      <c r="AB222" s="151"/>
      <c r="AC222" s="151"/>
      <c r="AD222" s="151"/>
      <c r="AE222" s="151"/>
      <c r="AF222" s="151"/>
      <c r="AG222" s="151" t="s">
        <v>405</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87" t="s">
        <v>891</v>
      </c>
      <c r="D223" s="161"/>
      <c r="E223" s="162"/>
      <c r="F223" s="160"/>
      <c r="G223" s="160"/>
      <c r="H223" s="160"/>
      <c r="I223" s="160"/>
      <c r="J223" s="160"/>
      <c r="K223" s="160"/>
      <c r="L223" s="160"/>
      <c r="M223" s="160"/>
      <c r="N223" s="160"/>
      <c r="O223" s="160"/>
      <c r="P223" s="160"/>
      <c r="Q223" s="160"/>
      <c r="R223" s="160"/>
      <c r="S223" s="160"/>
      <c r="T223" s="160"/>
      <c r="U223" s="160"/>
      <c r="V223" s="160"/>
      <c r="W223" s="160"/>
      <c r="X223" s="160"/>
      <c r="Y223" s="151"/>
      <c r="Z223" s="151"/>
      <c r="AA223" s="151"/>
      <c r="AB223" s="151"/>
      <c r="AC223" s="151"/>
      <c r="AD223" s="151"/>
      <c r="AE223" s="151"/>
      <c r="AF223" s="151"/>
      <c r="AG223" s="151" t="s">
        <v>156</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c r="B224" s="159"/>
      <c r="C224" s="187" t="s">
        <v>924</v>
      </c>
      <c r="D224" s="161"/>
      <c r="E224" s="162">
        <v>10.42083</v>
      </c>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156</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ht="33.75" outlineLevel="1" x14ac:dyDescent="0.2">
      <c r="A225" s="170">
        <v>40</v>
      </c>
      <c r="B225" s="171" t="s">
        <v>925</v>
      </c>
      <c r="C225" s="186" t="s">
        <v>926</v>
      </c>
      <c r="D225" s="172" t="s">
        <v>389</v>
      </c>
      <c r="E225" s="173">
        <v>158.62</v>
      </c>
      <c r="F225" s="174"/>
      <c r="G225" s="175">
        <f>ROUND(E225*F225,2)</f>
        <v>0</v>
      </c>
      <c r="H225" s="174"/>
      <c r="I225" s="175">
        <f>ROUND(E225*H225,2)</f>
        <v>0</v>
      </c>
      <c r="J225" s="174"/>
      <c r="K225" s="175">
        <f>ROUND(E225*J225,2)</f>
        <v>0</v>
      </c>
      <c r="L225" s="175">
        <v>21</v>
      </c>
      <c r="M225" s="175">
        <f>G225*(1+L225/100)</f>
        <v>0</v>
      </c>
      <c r="N225" s="175">
        <v>4.9200000000000001E-2</v>
      </c>
      <c r="O225" s="175">
        <f>ROUND(E225*N225,2)</f>
        <v>7.8</v>
      </c>
      <c r="P225" s="175">
        <v>0</v>
      </c>
      <c r="Q225" s="175">
        <f>ROUND(E225*P225,2)</f>
        <v>0</v>
      </c>
      <c r="R225" s="175" t="s">
        <v>403</v>
      </c>
      <c r="S225" s="175" t="s">
        <v>151</v>
      </c>
      <c r="T225" s="175" t="s">
        <v>152</v>
      </c>
      <c r="U225" s="175">
        <v>0</v>
      </c>
      <c r="V225" s="175">
        <f>ROUND(E225*U225,2)</f>
        <v>0</v>
      </c>
      <c r="W225" s="176"/>
      <c r="X225" s="160" t="s">
        <v>404</v>
      </c>
      <c r="Y225" s="151"/>
      <c r="Z225" s="151"/>
      <c r="AA225" s="151"/>
      <c r="AB225" s="151"/>
      <c r="AC225" s="151"/>
      <c r="AD225" s="151"/>
      <c r="AE225" s="151"/>
      <c r="AF225" s="151"/>
      <c r="AG225" s="151" t="s">
        <v>405</v>
      </c>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87" t="s">
        <v>927</v>
      </c>
      <c r="D226" s="161"/>
      <c r="E226" s="162">
        <v>158.62</v>
      </c>
      <c r="F226" s="160"/>
      <c r="G226" s="160"/>
      <c r="H226" s="160"/>
      <c r="I226" s="160"/>
      <c r="J226" s="160"/>
      <c r="K226" s="160"/>
      <c r="L226" s="160"/>
      <c r="M226" s="160"/>
      <c r="N226" s="160"/>
      <c r="O226" s="160"/>
      <c r="P226" s="160"/>
      <c r="Q226" s="160"/>
      <c r="R226" s="160"/>
      <c r="S226" s="160"/>
      <c r="T226" s="160"/>
      <c r="U226" s="160"/>
      <c r="V226" s="160"/>
      <c r="W226" s="160"/>
      <c r="X226" s="160"/>
      <c r="Y226" s="151"/>
      <c r="Z226" s="151"/>
      <c r="AA226" s="151"/>
      <c r="AB226" s="151"/>
      <c r="AC226" s="151"/>
      <c r="AD226" s="151"/>
      <c r="AE226" s="151"/>
      <c r="AF226" s="151"/>
      <c r="AG226" s="151" t="s">
        <v>156</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ht="22.5" outlineLevel="1" x14ac:dyDescent="0.2">
      <c r="A227" s="170">
        <v>41</v>
      </c>
      <c r="B227" s="171" t="s">
        <v>928</v>
      </c>
      <c r="C227" s="186" t="s">
        <v>929</v>
      </c>
      <c r="D227" s="172" t="s">
        <v>389</v>
      </c>
      <c r="E227" s="173">
        <v>49.61</v>
      </c>
      <c r="F227" s="174"/>
      <c r="G227" s="175">
        <f>ROUND(E227*F227,2)</f>
        <v>0</v>
      </c>
      <c r="H227" s="174"/>
      <c r="I227" s="175">
        <f>ROUND(E227*H227,2)</f>
        <v>0</v>
      </c>
      <c r="J227" s="174"/>
      <c r="K227" s="175">
        <f>ROUND(E227*J227,2)</f>
        <v>0</v>
      </c>
      <c r="L227" s="175">
        <v>21</v>
      </c>
      <c r="M227" s="175">
        <f>G227*(1+L227/100)</f>
        <v>0</v>
      </c>
      <c r="N227" s="175">
        <v>1.576E-2</v>
      </c>
      <c r="O227" s="175">
        <f>ROUND(E227*N227,2)</f>
        <v>0.78</v>
      </c>
      <c r="P227" s="175">
        <v>0</v>
      </c>
      <c r="Q227" s="175">
        <f>ROUND(E227*P227,2)</f>
        <v>0</v>
      </c>
      <c r="R227" s="175" t="s">
        <v>403</v>
      </c>
      <c r="S227" s="175" t="s">
        <v>151</v>
      </c>
      <c r="T227" s="175" t="s">
        <v>152</v>
      </c>
      <c r="U227" s="175">
        <v>0</v>
      </c>
      <c r="V227" s="175">
        <f>ROUND(E227*U227,2)</f>
        <v>0</v>
      </c>
      <c r="W227" s="176"/>
      <c r="X227" s="160" t="s">
        <v>404</v>
      </c>
      <c r="Y227" s="151"/>
      <c r="Z227" s="151"/>
      <c r="AA227" s="151"/>
      <c r="AB227" s="151"/>
      <c r="AC227" s="151"/>
      <c r="AD227" s="151"/>
      <c r="AE227" s="151"/>
      <c r="AF227" s="151"/>
      <c r="AG227" s="151" t="s">
        <v>405</v>
      </c>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87" t="s">
        <v>930</v>
      </c>
      <c r="D228" s="161"/>
      <c r="E228" s="162">
        <v>49.61</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156</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ht="33.75" outlineLevel="1" x14ac:dyDescent="0.2">
      <c r="A229" s="170">
        <v>42</v>
      </c>
      <c r="B229" s="171" t="s">
        <v>931</v>
      </c>
      <c r="C229" s="186" t="s">
        <v>932</v>
      </c>
      <c r="D229" s="172" t="s">
        <v>389</v>
      </c>
      <c r="E229" s="173">
        <v>27</v>
      </c>
      <c r="F229" s="174"/>
      <c r="G229" s="175">
        <f>ROUND(E229*F229,2)</f>
        <v>0</v>
      </c>
      <c r="H229" s="174"/>
      <c r="I229" s="175">
        <f>ROUND(E229*H229,2)</f>
        <v>0</v>
      </c>
      <c r="J229" s="174"/>
      <c r="K229" s="175">
        <f>ROUND(E229*J229,2)</f>
        <v>0</v>
      </c>
      <c r="L229" s="175">
        <v>21</v>
      </c>
      <c r="M229" s="175">
        <f>G229*(1+L229/100)</f>
        <v>0</v>
      </c>
      <c r="N229" s="175">
        <v>3.6700000000000001E-3</v>
      </c>
      <c r="O229" s="175">
        <f>ROUND(E229*N229,2)</f>
        <v>0.1</v>
      </c>
      <c r="P229" s="175">
        <v>0</v>
      </c>
      <c r="Q229" s="175">
        <f>ROUND(E229*P229,2)</f>
        <v>0</v>
      </c>
      <c r="R229" s="175" t="s">
        <v>403</v>
      </c>
      <c r="S229" s="175" t="s">
        <v>151</v>
      </c>
      <c r="T229" s="175" t="s">
        <v>152</v>
      </c>
      <c r="U229" s="175">
        <v>0</v>
      </c>
      <c r="V229" s="175">
        <f>ROUND(E229*U229,2)</f>
        <v>0</v>
      </c>
      <c r="W229" s="176"/>
      <c r="X229" s="160" t="s">
        <v>404</v>
      </c>
      <c r="Y229" s="151"/>
      <c r="Z229" s="151"/>
      <c r="AA229" s="151"/>
      <c r="AB229" s="151"/>
      <c r="AC229" s="151"/>
      <c r="AD229" s="151"/>
      <c r="AE229" s="151"/>
      <c r="AF229" s="151"/>
      <c r="AG229" s="151" t="s">
        <v>405</v>
      </c>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87" t="s">
        <v>898</v>
      </c>
      <c r="D230" s="161"/>
      <c r="E230" s="162">
        <v>27</v>
      </c>
      <c r="F230" s="160"/>
      <c r="G230" s="160"/>
      <c r="H230" s="160"/>
      <c r="I230" s="160"/>
      <c r="J230" s="160"/>
      <c r="K230" s="160"/>
      <c r="L230" s="160"/>
      <c r="M230" s="160"/>
      <c r="N230" s="160"/>
      <c r="O230" s="160"/>
      <c r="P230" s="160"/>
      <c r="Q230" s="160"/>
      <c r="R230" s="160"/>
      <c r="S230" s="160"/>
      <c r="T230" s="160"/>
      <c r="U230" s="160"/>
      <c r="V230" s="160"/>
      <c r="W230" s="160"/>
      <c r="X230" s="160"/>
      <c r="Y230" s="151"/>
      <c r="Z230" s="151"/>
      <c r="AA230" s="151"/>
      <c r="AB230" s="151"/>
      <c r="AC230" s="151"/>
      <c r="AD230" s="151"/>
      <c r="AE230" s="151"/>
      <c r="AF230" s="151"/>
      <c r="AG230" s="151" t="s">
        <v>156</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ht="22.5" outlineLevel="1" x14ac:dyDescent="0.2">
      <c r="A231" s="170">
        <v>43</v>
      </c>
      <c r="B231" s="171" t="s">
        <v>933</v>
      </c>
      <c r="C231" s="186" t="s">
        <v>934</v>
      </c>
      <c r="D231" s="172" t="s">
        <v>389</v>
      </c>
      <c r="E231" s="173">
        <v>40</v>
      </c>
      <c r="F231" s="174"/>
      <c r="G231" s="175">
        <f>ROUND(E231*F231,2)</f>
        <v>0</v>
      </c>
      <c r="H231" s="174"/>
      <c r="I231" s="175">
        <f>ROUND(E231*H231,2)</f>
        <v>0</v>
      </c>
      <c r="J231" s="174"/>
      <c r="K231" s="175">
        <f>ROUND(E231*J231,2)</f>
        <v>0</v>
      </c>
      <c r="L231" s="175">
        <v>21</v>
      </c>
      <c r="M231" s="175">
        <f>G231*(1+L231/100)</f>
        <v>0</v>
      </c>
      <c r="N231" s="175">
        <v>0</v>
      </c>
      <c r="O231" s="175">
        <f>ROUND(E231*N231,2)</f>
        <v>0</v>
      </c>
      <c r="P231" s="175">
        <v>0</v>
      </c>
      <c r="Q231" s="175">
        <f>ROUND(E231*P231,2)</f>
        <v>0</v>
      </c>
      <c r="R231" s="175"/>
      <c r="S231" s="175" t="s">
        <v>390</v>
      </c>
      <c r="T231" s="175" t="s">
        <v>391</v>
      </c>
      <c r="U231" s="175">
        <v>0</v>
      </c>
      <c r="V231" s="175">
        <f>ROUND(E231*U231,2)</f>
        <v>0</v>
      </c>
      <c r="W231" s="176"/>
      <c r="X231" s="160" t="s">
        <v>404</v>
      </c>
      <c r="Y231" s="151"/>
      <c r="Z231" s="151"/>
      <c r="AA231" s="151"/>
      <c r="AB231" s="151"/>
      <c r="AC231" s="151"/>
      <c r="AD231" s="151"/>
      <c r="AE231" s="151"/>
      <c r="AF231" s="151"/>
      <c r="AG231" s="151" t="s">
        <v>405</v>
      </c>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87" t="s">
        <v>729</v>
      </c>
      <c r="D232" s="161"/>
      <c r="E232" s="162">
        <v>40</v>
      </c>
      <c r="F232" s="160"/>
      <c r="G232" s="160"/>
      <c r="H232" s="160"/>
      <c r="I232" s="160"/>
      <c r="J232" s="160"/>
      <c r="K232" s="160"/>
      <c r="L232" s="160"/>
      <c r="M232" s="160"/>
      <c r="N232" s="160"/>
      <c r="O232" s="160"/>
      <c r="P232" s="160"/>
      <c r="Q232" s="160"/>
      <c r="R232" s="160"/>
      <c r="S232" s="160"/>
      <c r="T232" s="160"/>
      <c r="U232" s="160"/>
      <c r="V232" s="160"/>
      <c r="W232" s="160"/>
      <c r="X232" s="160"/>
      <c r="Y232" s="151"/>
      <c r="Z232" s="151"/>
      <c r="AA232" s="151"/>
      <c r="AB232" s="151"/>
      <c r="AC232" s="151"/>
      <c r="AD232" s="151"/>
      <c r="AE232" s="151"/>
      <c r="AF232" s="151"/>
      <c r="AG232" s="151" t="s">
        <v>156</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x14ac:dyDescent="0.2">
      <c r="A233" s="164" t="s">
        <v>146</v>
      </c>
      <c r="B233" s="165" t="s">
        <v>104</v>
      </c>
      <c r="C233" s="185" t="s">
        <v>105</v>
      </c>
      <c r="D233" s="166"/>
      <c r="E233" s="167"/>
      <c r="F233" s="168"/>
      <c r="G233" s="168">
        <f>SUMIF(AG234:AG234,"&lt;&gt;NOR",G234:G234)</f>
        <v>0</v>
      </c>
      <c r="H233" s="168"/>
      <c r="I233" s="168">
        <f>SUM(I234:I234)</f>
        <v>0</v>
      </c>
      <c r="J233" s="168"/>
      <c r="K233" s="168">
        <f>SUM(K234:K234)</f>
        <v>0</v>
      </c>
      <c r="L233" s="168"/>
      <c r="M233" s="168">
        <f>SUM(M234:M234)</f>
        <v>0</v>
      </c>
      <c r="N233" s="168"/>
      <c r="O233" s="168">
        <f>SUM(O234:O234)</f>
        <v>0</v>
      </c>
      <c r="P233" s="168"/>
      <c r="Q233" s="168">
        <f>SUM(Q234:Q234)</f>
        <v>0</v>
      </c>
      <c r="R233" s="168"/>
      <c r="S233" s="168"/>
      <c r="T233" s="168"/>
      <c r="U233" s="168"/>
      <c r="V233" s="168">
        <f>SUM(V234:V234)</f>
        <v>210.66</v>
      </c>
      <c r="W233" s="169"/>
      <c r="X233" s="163"/>
      <c r="AG233" t="s">
        <v>147</v>
      </c>
    </row>
    <row r="234" spans="1:60" outlineLevel="1" x14ac:dyDescent="0.2">
      <c r="A234" s="170">
        <v>44</v>
      </c>
      <c r="B234" s="171" t="s">
        <v>829</v>
      </c>
      <c r="C234" s="186" t="s">
        <v>830</v>
      </c>
      <c r="D234" s="172" t="s">
        <v>398</v>
      </c>
      <c r="E234" s="173">
        <v>996.04265999999996</v>
      </c>
      <c r="F234" s="174"/>
      <c r="G234" s="175">
        <f>ROUND(E234*F234,2)</f>
        <v>0</v>
      </c>
      <c r="H234" s="174"/>
      <c r="I234" s="175">
        <f>ROUND(E234*H234,2)</f>
        <v>0</v>
      </c>
      <c r="J234" s="174"/>
      <c r="K234" s="175">
        <f>ROUND(E234*J234,2)</f>
        <v>0</v>
      </c>
      <c r="L234" s="175">
        <v>21</v>
      </c>
      <c r="M234" s="175">
        <f>G234*(1+L234/100)</f>
        <v>0</v>
      </c>
      <c r="N234" s="175">
        <v>0</v>
      </c>
      <c r="O234" s="175">
        <f>ROUND(E234*N234,2)</f>
        <v>0</v>
      </c>
      <c r="P234" s="175">
        <v>0</v>
      </c>
      <c r="Q234" s="175">
        <f>ROUND(E234*P234,2)</f>
        <v>0</v>
      </c>
      <c r="R234" s="175"/>
      <c r="S234" s="175" t="s">
        <v>151</v>
      </c>
      <c r="T234" s="175" t="s">
        <v>152</v>
      </c>
      <c r="U234" s="175">
        <v>0.21149999999999999</v>
      </c>
      <c r="V234" s="175">
        <f>ROUND(E234*U234,2)</f>
        <v>210.66</v>
      </c>
      <c r="W234" s="176"/>
      <c r="X234" s="160" t="s">
        <v>574</v>
      </c>
      <c r="Y234" s="151"/>
      <c r="Z234" s="151"/>
      <c r="AA234" s="151"/>
      <c r="AB234" s="151"/>
      <c r="AC234" s="151"/>
      <c r="AD234" s="151"/>
      <c r="AE234" s="151"/>
      <c r="AF234" s="151"/>
      <c r="AG234" s="151" t="s">
        <v>575</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x14ac:dyDescent="0.2">
      <c r="A235" s="3"/>
      <c r="B235" s="4"/>
      <c r="C235" s="189"/>
      <c r="D235" s="6"/>
      <c r="E235" s="3"/>
      <c r="F235" s="3"/>
      <c r="G235" s="3"/>
      <c r="H235" s="3"/>
      <c r="I235" s="3"/>
      <c r="J235" s="3"/>
      <c r="K235" s="3"/>
      <c r="L235" s="3"/>
      <c r="M235" s="3"/>
      <c r="N235" s="3"/>
      <c r="O235" s="3"/>
      <c r="P235" s="3"/>
      <c r="Q235" s="3"/>
      <c r="R235" s="3"/>
      <c r="S235" s="3"/>
      <c r="T235" s="3"/>
      <c r="U235" s="3"/>
      <c r="V235" s="3"/>
      <c r="W235" s="3"/>
      <c r="X235" s="3"/>
      <c r="AE235">
        <v>15</v>
      </c>
      <c r="AF235">
        <v>21</v>
      </c>
      <c r="AG235" t="s">
        <v>133</v>
      </c>
    </row>
    <row r="236" spans="1:60" x14ac:dyDescent="0.2">
      <c r="A236" s="154"/>
      <c r="B236" s="155" t="s">
        <v>30</v>
      </c>
      <c r="C236" s="190"/>
      <c r="D236" s="156"/>
      <c r="E236" s="157"/>
      <c r="F236" s="157"/>
      <c r="G236" s="184">
        <f>G8+G179+G188+G233</f>
        <v>0</v>
      </c>
      <c r="H236" s="3"/>
      <c r="I236" s="3"/>
      <c r="J236" s="3"/>
      <c r="K236" s="3"/>
      <c r="L236" s="3"/>
      <c r="M236" s="3"/>
      <c r="N236" s="3"/>
      <c r="O236" s="3"/>
      <c r="P236" s="3"/>
      <c r="Q236" s="3"/>
      <c r="R236" s="3"/>
      <c r="S236" s="3"/>
      <c r="T236" s="3"/>
      <c r="U236" s="3"/>
      <c r="V236" s="3"/>
      <c r="W236" s="3"/>
      <c r="X236" s="3"/>
      <c r="AE236">
        <f>SUMIF(L7:L234,AE235,G7:G234)</f>
        <v>0</v>
      </c>
      <c r="AF236">
        <f>SUMIF(L7:L234,AF235,G7:G234)</f>
        <v>0</v>
      </c>
      <c r="AG236" t="s">
        <v>618</v>
      </c>
    </row>
    <row r="237" spans="1:60" x14ac:dyDescent="0.2">
      <c r="A237" s="3"/>
      <c r="B237" s="4"/>
      <c r="C237" s="189"/>
      <c r="D237" s="6"/>
      <c r="E237" s="3"/>
      <c r="F237" s="3"/>
      <c r="G237" s="3"/>
      <c r="H237" s="3"/>
      <c r="I237" s="3"/>
      <c r="J237" s="3"/>
      <c r="K237" s="3"/>
      <c r="L237" s="3"/>
      <c r="M237" s="3"/>
      <c r="N237" s="3"/>
      <c r="O237" s="3"/>
      <c r="P237" s="3"/>
      <c r="Q237" s="3"/>
      <c r="R237" s="3"/>
      <c r="S237" s="3"/>
      <c r="T237" s="3"/>
      <c r="U237" s="3"/>
      <c r="V237" s="3"/>
      <c r="W237" s="3"/>
      <c r="X237" s="3"/>
    </row>
    <row r="238" spans="1:60" x14ac:dyDescent="0.2">
      <c r="A238" s="3"/>
      <c r="B238" s="4"/>
      <c r="C238" s="189"/>
      <c r="D238" s="6"/>
      <c r="E238" s="3"/>
      <c r="F238" s="3"/>
      <c r="G238" s="3"/>
      <c r="H238" s="3"/>
      <c r="I238" s="3"/>
      <c r="J238" s="3"/>
      <c r="K238" s="3"/>
      <c r="L238" s="3"/>
      <c r="M238" s="3"/>
      <c r="N238" s="3"/>
      <c r="O238" s="3"/>
      <c r="P238" s="3"/>
      <c r="Q238" s="3"/>
      <c r="R238" s="3"/>
      <c r="S238" s="3"/>
      <c r="T238" s="3"/>
      <c r="U238" s="3"/>
      <c r="V238" s="3"/>
      <c r="W238" s="3"/>
      <c r="X238" s="3"/>
    </row>
    <row r="239" spans="1:60" x14ac:dyDescent="0.2">
      <c r="A239" s="272" t="s">
        <v>619</v>
      </c>
      <c r="B239" s="272"/>
      <c r="C239" s="273"/>
      <c r="D239" s="6"/>
      <c r="E239" s="3"/>
      <c r="F239" s="3"/>
      <c r="G239" s="3"/>
      <c r="H239" s="3"/>
      <c r="I239" s="3"/>
      <c r="J239" s="3"/>
      <c r="K239" s="3"/>
      <c r="L239" s="3"/>
      <c r="M239" s="3"/>
      <c r="N239" s="3"/>
      <c r="O239" s="3"/>
      <c r="P239" s="3"/>
      <c r="Q239" s="3"/>
      <c r="R239" s="3"/>
      <c r="S239" s="3"/>
      <c r="T239" s="3"/>
      <c r="U239" s="3"/>
      <c r="V239" s="3"/>
      <c r="W239" s="3"/>
      <c r="X239" s="3"/>
    </row>
    <row r="240" spans="1:60" x14ac:dyDescent="0.2">
      <c r="A240" s="274"/>
      <c r="B240" s="275"/>
      <c r="C240" s="276"/>
      <c r="D240" s="275"/>
      <c r="E240" s="275"/>
      <c r="F240" s="275"/>
      <c r="G240" s="277"/>
      <c r="H240" s="3"/>
      <c r="I240" s="3"/>
      <c r="J240" s="3"/>
      <c r="K240" s="3"/>
      <c r="L240" s="3"/>
      <c r="M240" s="3"/>
      <c r="N240" s="3"/>
      <c r="O240" s="3"/>
      <c r="P240" s="3"/>
      <c r="Q240" s="3"/>
      <c r="R240" s="3"/>
      <c r="S240" s="3"/>
      <c r="T240" s="3"/>
      <c r="U240" s="3"/>
      <c r="V240" s="3"/>
      <c r="W240" s="3"/>
      <c r="X240" s="3"/>
      <c r="AG240" t="s">
        <v>620</v>
      </c>
    </row>
    <row r="241" spans="1:33" x14ac:dyDescent="0.2">
      <c r="A241" s="278"/>
      <c r="B241" s="279"/>
      <c r="C241" s="280"/>
      <c r="D241" s="279"/>
      <c r="E241" s="279"/>
      <c r="F241" s="279"/>
      <c r="G241" s="281"/>
      <c r="H241" s="3"/>
      <c r="I241" s="3"/>
      <c r="J241" s="3"/>
      <c r="K241" s="3"/>
      <c r="L241" s="3"/>
      <c r="M241" s="3"/>
      <c r="N241" s="3"/>
      <c r="O241" s="3"/>
      <c r="P241" s="3"/>
      <c r="Q241" s="3"/>
      <c r="R241" s="3"/>
      <c r="S241" s="3"/>
      <c r="T241" s="3"/>
      <c r="U241" s="3"/>
      <c r="V241" s="3"/>
      <c r="W241" s="3"/>
      <c r="X241" s="3"/>
    </row>
    <row r="242" spans="1:33" x14ac:dyDescent="0.2">
      <c r="A242" s="278"/>
      <c r="B242" s="279"/>
      <c r="C242" s="280"/>
      <c r="D242" s="279"/>
      <c r="E242" s="279"/>
      <c r="F242" s="279"/>
      <c r="G242" s="281"/>
      <c r="H242" s="3"/>
      <c r="I242" s="3"/>
      <c r="J242" s="3"/>
      <c r="K242" s="3"/>
      <c r="L242" s="3"/>
      <c r="M242" s="3"/>
      <c r="N242" s="3"/>
      <c r="O242" s="3"/>
      <c r="P242" s="3"/>
      <c r="Q242" s="3"/>
      <c r="R242" s="3"/>
      <c r="S242" s="3"/>
      <c r="T242" s="3"/>
      <c r="U242" s="3"/>
      <c r="V242" s="3"/>
      <c r="W242" s="3"/>
      <c r="X242" s="3"/>
    </row>
    <row r="243" spans="1:33" x14ac:dyDescent="0.2">
      <c r="A243" s="278"/>
      <c r="B243" s="279"/>
      <c r="C243" s="280"/>
      <c r="D243" s="279"/>
      <c r="E243" s="279"/>
      <c r="F243" s="279"/>
      <c r="G243" s="281"/>
      <c r="H243" s="3"/>
      <c r="I243" s="3"/>
      <c r="J243" s="3"/>
      <c r="K243" s="3"/>
      <c r="L243" s="3"/>
      <c r="M243" s="3"/>
      <c r="N243" s="3"/>
      <c r="O243" s="3"/>
      <c r="P243" s="3"/>
      <c r="Q243" s="3"/>
      <c r="R243" s="3"/>
      <c r="S243" s="3"/>
      <c r="T243" s="3"/>
      <c r="U243" s="3"/>
      <c r="V243" s="3"/>
      <c r="W243" s="3"/>
      <c r="X243" s="3"/>
    </row>
    <row r="244" spans="1:33" x14ac:dyDescent="0.2">
      <c r="A244" s="282"/>
      <c r="B244" s="283"/>
      <c r="C244" s="284"/>
      <c r="D244" s="283"/>
      <c r="E244" s="283"/>
      <c r="F244" s="283"/>
      <c r="G244" s="285"/>
      <c r="H244" s="3"/>
      <c r="I244" s="3"/>
      <c r="J244" s="3"/>
      <c r="K244" s="3"/>
      <c r="L244" s="3"/>
      <c r="M244" s="3"/>
      <c r="N244" s="3"/>
      <c r="O244" s="3"/>
      <c r="P244" s="3"/>
      <c r="Q244" s="3"/>
      <c r="R244" s="3"/>
      <c r="S244" s="3"/>
      <c r="T244" s="3"/>
      <c r="U244" s="3"/>
      <c r="V244" s="3"/>
      <c r="W244" s="3"/>
      <c r="X244" s="3"/>
    </row>
    <row r="245" spans="1:33" x14ac:dyDescent="0.2">
      <c r="A245" s="3"/>
      <c r="B245" s="4"/>
      <c r="C245" s="189"/>
      <c r="D245" s="6"/>
      <c r="E245" s="3"/>
      <c r="F245" s="3"/>
      <c r="G245" s="3"/>
      <c r="H245" s="3"/>
      <c r="I245" s="3"/>
      <c r="J245" s="3"/>
      <c r="K245" s="3"/>
      <c r="L245" s="3"/>
      <c r="M245" s="3"/>
      <c r="N245" s="3"/>
      <c r="O245" s="3"/>
      <c r="P245" s="3"/>
      <c r="Q245" s="3"/>
      <c r="R245" s="3"/>
      <c r="S245" s="3"/>
      <c r="T245" s="3"/>
      <c r="U245" s="3"/>
      <c r="V245" s="3"/>
      <c r="W245" s="3"/>
      <c r="X245" s="3"/>
    </row>
    <row r="246" spans="1:33" x14ac:dyDescent="0.2">
      <c r="C246" s="191"/>
      <c r="D246" s="10"/>
      <c r="AG246" t="s">
        <v>621</v>
      </c>
    </row>
    <row r="247" spans="1:33" x14ac:dyDescent="0.2">
      <c r="D247" s="10"/>
    </row>
    <row r="248" spans="1:33" x14ac:dyDescent="0.2">
      <c r="D248" s="10"/>
    </row>
    <row r="249" spans="1:33" x14ac:dyDescent="0.2">
      <c r="D249" s="10"/>
    </row>
    <row r="250" spans="1:33" x14ac:dyDescent="0.2">
      <c r="D250" s="10"/>
    </row>
    <row r="251" spans="1:33" x14ac:dyDescent="0.2">
      <c r="D251" s="10"/>
    </row>
    <row r="252" spans="1:33" x14ac:dyDescent="0.2">
      <c r="D252" s="10"/>
    </row>
    <row r="253" spans="1:33" x14ac:dyDescent="0.2">
      <c r="D253" s="10"/>
    </row>
    <row r="254" spans="1:33" x14ac:dyDescent="0.2">
      <c r="D254" s="10"/>
    </row>
    <row r="255" spans="1:33" x14ac:dyDescent="0.2">
      <c r="D255" s="10"/>
    </row>
    <row r="256" spans="1:33"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40:G244"/>
    <mergeCell ref="A1:G1"/>
    <mergeCell ref="C2:G2"/>
    <mergeCell ref="C3:G3"/>
    <mergeCell ref="C4:G4"/>
    <mergeCell ref="A239:C239"/>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62</v>
      </c>
      <c r="C3" s="293" t="s">
        <v>63</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85</v>
      </c>
      <c r="C8" s="185" t="s">
        <v>86</v>
      </c>
      <c r="D8" s="166"/>
      <c r="E8" s="167"/>
      <c r="F8" s="168"/>
      <c r="G8" s="168">
        <f>SUMIF(AG9:AG214,"&lt;&gt;NOR",G9:G214)</f>
        <v>0</v>
      </c>
      <c r="H8" s="168"/>
      <c r="I8" s="168">
        <f>SUM(I9:I214)</f>
        <v>0</v>
      </c>
      <c r="J8" s="168"/>
      <c r="K8" s="168">
        <f>SUM(K9:K214)</f>
        <v>0</v>
      </c>
      <c r="L8" s="168"/>
      <c r="M8" s="168">
        <f>SUM(M9:M214)</f>
        <v>0</v>
      </c>
      <c r="N8" s="168"/>
      <c r="O8" s="168">
        <f>SUM(O9:O214)</f>
        <v>773.2</v>
      </c>
      <c r="P8" s="168"/>
      <c r="Q8" s="168">
        <f>SUM(Q9:Q214)</f>
        <v>0</v>
      </c>
      <c r="R8" s="168"/>
      <c r="S8" s="168"/>
      <c r="T8" s="168"/>
      <c r="U8" s="168"/>
      <c r="V8" s="168">
        <f>SUM(V9:V214)</f>
        <v>7651.4500000000007</v>
      </c>
      <c r="W8" s="169"/>
      <c r="X8" s="163"/>
      <c r="AG8" t="s">
        <v>147</v>
      </c>
    </row>
    <row r="9" spans="1:60" outlineLevel="1" x14ac:dyDescent="0.2">
      <c r="A9" s="170">
        <v>1</v>
      </c>
      <c r="B9" s="171" t="s">
        <v>622</v>
      </c>
      <c r="C9" s="186" t="s">
        <v>623</v>
      </c>
      <c r="D9" s="172" t="s">
        <v>173</v>
      </c>
      <c r="E9" s="173">
        <v>60</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151</v>
      </c>
      <c r="T9" s="175" t="s">
        <v>152</v>
      </c>
      <c r="U9" s="175">
        <v>1.7629999999999999</v>
      </c>
      <c r="V9" s="175">
        <f>ROUND(E9*U9,2)</f>
        <v>105.78</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935</v>
      </c>
      <c r="D10" s="161"/>
      <c r="E10" s="162">
        <v>60</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0">
        <v>2</v>
      </c>
      <c r="B11" s="171" t="s">
        <v>936</v>
      </c>
      <c r="C11" s="186" t="s">
        <v>937</v>
      </c>
      <c r="D11" s="172" t="s">
        <v>173</v>
      </c>
      <c r="E11" s="173">
        <v>204.60599999999999</v>
      </c>
      <c r="F11" s="174"/>
      <c r="G11" s="175">
        <f>ROUND(E11*F11,2)</f>
        <v>0</v>
      </c>
      <c r="H11" s="174"/>
      <c r="I11" s="175">
        <f>ROUND(E11*H11,2)</f>
        <v>0</v>
      </c>
      <c r="J11" s="174"/>
      <c r="K11" s="175">
        <f>ROUND(E11*J11,2)</f>
        <v>0</v>
      </c>
      <c r="L11" s="175">
        <v>21</v>
      </c>
      <c r="M11" s="175">
        <f>G11*(1+L11/100)</f>
        <v>0</v>
      </c>
      <c r="N11" s="175">
        <v>0</v>
      </c>
      <c r="O11" s="175">
        <f>ROUND(E11*N11,2)</f>
        <v>0</v>
      </c>
      <c r="P11" s="175">
        <v>0</v>
      </c>
      <c r="Q11" s="175">
        <f>ROUND(E11*P11,2)</f>
        <v>0</v>
      </c>
      <c r="R11" s="175"/>
      <c r="S11" s="175" t="s">
        <v>151</v>
      </c>
      <c r="T11" s="175" t="s">
        <v>152</v>
      </c>
      <c r="U11" s="175">
        <v>0.11</v>
      </c>
      <c r="V11" s="175">
        <f>ROUND(E11*U11,2)</f>
        <v>22.51</v>
      </c>
      <c r="W11" s="176"/>
      <c r="X11" s="160" t="s">
        <v>153</v>
      </c>
      <c r="Y11" s="151"/>
      <c r="Z11" s="151"/>
      <c r="AA11" s="151"/>
      <c r="AB11" s="151"/>
      <c r="AC11" s="151"/>
      <c r="AD11" s="151"/>
      <c r="AE11" s="151"/>
      <c r="AF11" s="151"/>
      <c r="AG11" s="151" t="s">
        <v>154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87" t="s">
        <v>938</v>
      </c>
      <c r="D12" s="161"/>
      <c r="E12" s="162">
        <v>88.719319999999996</v>
      </c>
      <c r="F12" s="160"/>
      <c r="G12" s="160"/>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156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87" t="s">
        <v>939</v>
      </c>
      <c r="D13" s="161"/>
      <c r="E13" s="162">
        <v>51.105600000000003</v>
      </c>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87" t="s">
        <v>940</v>
      </c>
      <c r="D14" s="161"/>
      <c r="E14" s="162">
        <v>64.781080000000003</v>
      </c>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0">
        <v>3</v>
      </c>
      <c r="B15" s="171" t="s">
        <v>941</v>
      </c>
      <c r="C15" s="186" t="s">
        <v>942</v>
      </c>
      <c r="D15" s="172" t="s">
        <v>173</v>
      </c>
      <c r="E15" s="173">
        <v>204.60599999999999</v>
      </c>
      <c r="F15" s="174"/>
      <c r="G15" s="175">
        <f>ROUND(E15*F15,2)</f>
        <v>0</v>
      </c>
      <c r="H15" s="174"/>
      <c r="I15" s="175">
        <f>ROUND(E15*H15,2)</f>
        <v>0</v>
      </c>
      <c r="J15" s="174"/>
      <c r="K15" s="175">
        <f>ROUND(E15*J15,2)</f>
        <v>0</v>
      </c>
      <c r="L15" s="175">
        <v>21</v>
      </c>
      <c r="M15" s="175">
        <f>G15*(1+L15/100)</f>
        <v>0</v>
      </c>
      <c r="N15" s="175">
        <v>0</v>
      </c>
      <c r="O15" s="175">
        <f>ROUND(E15*N15,2)</f>
        <v>0</v>
      </c>
      <c r="P15" s="175">
        <v>0</v>
      </c>
      <c r="Q15" s="175">
        <f>ROUND(E15*P15,2)</f>
        <v>0</v>
      </c>
      <c r="R15" s="175"/>
      <c r="S15" s="175" t="s">
        <v>151</v>
      </c>
      <c r="T15" s="175" t="s">
        <v>152</v>
      </c>
      <c r="U15" s="175">
        <v>4.3099999999999999E-2</v>
      </c>
      <c r="V15" s="175">
        <f>ROUND(E15*U15,2)</f>
        <v>8.82</v>
      </c>
      <c r="W15" s="176"/>
      <c r="X15" s="160" t="s">
        <v>153</v>
      </c>
      <c r="Y15" s="151"/>
      <c r="Z15" s="151"/>
      <c r="AA15" s="151"/>
      <c r="AB15" s="151"/>
      <c r="AC15" s="151"/>
      <c r="AD15" s="151"/>
      <c r="AE15" s="151"/>
      <c r="AF15" s="151"/>
      <c r="AG15" s="151" t="s">
        <v>154</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87" t="s">
        <v>938</v>
      </c>
      <c r="D16" s="161"/>
      <c r="E16" s="162">
        <v>88.719319999999996</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87" t="s">
        <v>939</v>
      </c>
      <c r="D17" s="161"/>
      <c r="E17" s="162">
        <v>51.105600000000003</v>
      </c>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87" t="s">
        <v>940</v>
      </c>
      <c r="D18" s="161"/>
      <c r="E18" s="162">
        <v>64.781080000000003</v>
      </c>
      <c r="F18" s="160"/>
      <c r="G18" s="160"/>
      <c r="H18" s="160"/>
      <c r="I18" s="160"/>
      <c r="J18" s="160"/>
      <c r="K18" s="160"/>
      <c r="L18" s="160"/>
      <c r="M18" s="160"/>
      <c r="N18" s="160"/>
      <c r="O18" s="160"/>
      <c r="P18" s="160"/>
      <c r="Q18" s="160"/>
      <c r="R18" s="160"/>
      <c r="S18" s="160"/>
      <c r="T18" s="160"/>
      <c r="U18" s="160"/>
      <c r="V18" s="160"/>
      <c r="W18" s="160"/>
      <c r="X18" s="160"/>
      <c r="Y18" s="151"/>
      <c r="Z18" s="151"/>
      <c r="AA18" s="151"/>
      <c r="AB18" s="151"/>
      <c r="AC18" s="151"/>
      <c r="AD18" s="151"/>
      <c r="AE18" s="151"/>
      <c r="AF18" s="151"/>
      <c r="AG18" s="151" t="s">
        <v>156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0">
        <v>4</v>
      </c>
      <c r="B19" s="171" t="s">
        <v>943</v>
      </c>
      <c r="C19" s="186" t="s">
        <v>944</v>
      </c>
      <c r="D19" s="172" t="s">
        <v>173</v>
      </c>
      <c r="E19" s="173">
        <v>204.60599999999999</v>
      </c>
      <c r="F19" s="174"/>
      <c r="G19" s="175">
        <f>ROUND(E19*F19,2)</f>
        <v>0</v>
      </c>
      <c r="H19" s="174"/>
      <c r="I19" s="175">
        <f>ROUND(E19*H19,2)</f>
        <v>0</v>
      </c>
      <c r="J19" s="174"/>
      <c r="K19" s="175">
        <f>ROUND(E19*J19,2)</f>
        <v>0</v>
      </c>
      <c r="L19" s="175">
        <v>21</v>
      </c>
      <c r="M19" s="175">
        <f>G19*(1+L19/100)</f>
        <v>0</v>
      </c>
      <c r="N19" s="175">
        <v>0</v>
      </c>
      <c r="O19" s="175">
        <f>ROUND(E19*N19,2)</f>
        <v>0</v>
      </c>
      <c r="P19" s="175">
        <v>0</v>
      </c>
      <c r="Q19" s="175">
        <f>ROUND(E19*P19,2)</f>
        <v>0</v>
      </c>
      <c r="R19" s="175"/>
      <c r="S19" s="175" t="s">
        <v>151</v>
      </c>
      <c r="T19" s="175" t="s">
        <v>152</v>
      </c>
      <c r="U19" s="175">
        <v>0.16</v>
      </c>
      <c r="V19" s="175">
        <f>ROUND(E19*U19,2)</f>
        <v>32.74</v>
      </c>
      <c r="W19" s="176"/>
      <c r="X19" s="160" t="s">
        <v>153</v>
      </c>
      <c r="Y19" s="151"/>
      <c r="Z19" s="151"/>
      <c r="AA19" s="151"/>
      <c r="AB19" s="151"/>
      <c r="AC19" s="151"/>
      <c r="AD19" s="151"/>
      <c r="AE19" s="151"/>
      <c r="AF19" s="151"/>
      <c r="AG19" s="151" t="s">
        <v>154</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87" t="s">
        <v>938</v>
      </c>
      <c r="D20" s="161"/>
      <c r="E20" s="162">
        <v>88.719319999999996</v>
      </c>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87" t="s">
        <v>939</v>
      </c>
      <c r="D21" s="161"/>
      <c r="E21" s="162">
        <v>51.105600000000003</v>
      </c>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87" t="s">
        <v>940</v>
      </c>
      <c r="D22" s="161"/>
      <c r="E22" s="162">
        <v>64.781080000000003</v>
      </c>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156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0">
        <v>5</v>
      </c>
      <c r="B23" s="171" t="s">
        <v>945</v>
      </c>
      <c r="C23" s="186" t="s">
        <v>946</v>
      </c>
      <c r="D23" s="172" t="s">
        <v>173</v>
      </c>
      <c r="E23" s="173">
        <v>204.60599999999999</v>
      </c>
      <c r="F23" s="174"/>
      <c r="G23" s="175">
        <f>ROUND(E23*F23,2)</f>
        <v>0</v>
      </c>
      <c r="H23" s="174"/>
      <c r="I23" s="175">
        <f>ROUND(E23*H23,2)</f>
        <v>0</v>
      </c>
      <c r="J23" s="174"/>
      <c r="K23" s="175">
        <f>ROUND(E23*J23,2)</f>
        <v>0</v>
      </c>
      <c r="L23" s="175">
        <v>21</v>
      </c>
      <c r="M23" s="175">
        <f>G23*(1+L23/100)</f>
        <v>0</v>
      </c>
      <c r="N23" s="175">
        <v>0</v>
      </c>
      <c r="O23" s="175">
        <f>ROUND(E23*N23,2)</f>
        <v>0</v>
      </c>
      <c r="P23" s="175">
        <v>0</v>
      </c>
      <c r="Q23" s="175">
        <f>ROUND(E23*P23,2)</f>
        <v>0</v>
      </c>
      <c r="R23" s="175"/>
      <c r="S23" s="175" t="s">
        <v>151</v>
      </c>
      <c r="T23" s="175" t="s">
        <v>152</v>
      </c>
      <c r="U23" s="175">
        <v>0.1024</v>
      </c>
      <c r="V23" s="175">
        <f>ROUND(E23*U23,2)</f>
        <v>20.95</v>
      </c>
      <c r="W23" s="176"/>
      <c r="X23" s="160" t="s">
        <v>153</v>
      </c>
      <c r="Y23" s="151"/>
      <c r="Z23" s="151"/>
      <c r="AA23" s="151"/>
      <c r="AB23" s="151"/>
      <c r="AC23" s="151"/>
      <c r="AD23" s="151"/>
      <c r="AE23" s="151"/>
      <c r="AF23" s="151"/>
      <c r="AG23" s="151" t="s">
        <v>154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87" t="s">
        <v>938</v>
      </c>
      <c r="D24" s="161"/>
      <c r="E24" s="162">
        <v>88.719319999999996</v>
      </c>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87" t="s">
        <v>939</v>
      </c>
      <c r="D25" s="161"/>
      <c r="E25" s="162">
        <v>51.105600000000003</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87" t="s">
        <v>940</v>
      </c>
      <c r="D26" s="161"/>
      <c r="E26" s="162">
        <v>64.781080000000003</v>
      </c>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156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ht="22.5" outlineLevel="1" x14ac:dyDescent="0.2">
      <c r="A27" s="170">
        <v>6</v>
      </c>
      <c r="B27" s="171" t="s">
        <v>947</v>
      </c>
      <c r="C27" s="186" t="s">
        <v>948</v>
      </c>
      <c r="D27" s="172" t="s">
        <v>173</v>
      </c>
      <c r="E27" s="173">
        <v>163.6848</v>
      </c>
      <c r="F27" s="174"/>
      <c r="G27" s="175">
        <f>ROUND(E27*F27,2)</f>
        <v>0</v>
      </c>
      <c r="H27" s="174"/>
      <c r="I27" s="175">
        <f>ROUND(E27*H27,2)</f>
        <v>0</v>
      </c>
      <c r="J27" s="174"/>
      <c r="K27" s="175">
        <f>ROUND(E27*J27,2)</f>
        <v>0</v>
      </c>
      <c r="L27" s="175">
        <v>21</v>
      </c>
      <c r="M27" s="175">
        <f>G27*(1+L27/100)</f>
        <v>0</v>
      </c>
      <c r="N27" s="175">
        <v>0</v>
      </c>
      <c r="O27" s="175">
        <f>ROUND(E27*N27,2)</f>
        <v>0</v>
      </c>
      <c r="P27" s="175">
        <v>0</v>
      </c>
      <c r="Q27" s="175">
        <f>ROUND(E27*P27,2)</f>
        <v>0</v>
      </c>
      <c r="R27" s="175"/>
      <c r="S27" s="175" t="s">
        <v>151</v>
      </c>
      <c r="T27" s="175" t="s">
        <v>152</v>
      </c>
      <c r="U27" s="175">
        <v>0.26</v>
      </c>
      <c r="V27" s="175">
        <f>ROUND(E27*U27,2)</f>
        <v>42.56</v>
      </c>
      <c r="W27" s="176"/>
      <c r="X27" s="160" t="s">
        <v>153</v>
      </c>
      <c r="Y27" s="151"/>
      <c r="Z27" s="151"/>
      <c r="AA27" s="151"/>
      <c r="AB27" s="151"/>
      <c r="AC27" s="151"/>
      <c r="AD27" s="151"/>
      <c r="AE27" s="151"/>
      <c r="AF27" s="151"/>
      <c r="AG27" s="151" t="s">
        <v>154</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87" t="s">
        <v>949</v>
      </c>
      <c r="D28" s="161"/>
      <c r="E28" s="162">
        <v>70.975459999999998</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87" t="s">
        <v>950</v>
      </c>
      <c r="D29" s="161"/>
      <c r="E29" s="162">
        <v>40.884480000000003</v>
      </c>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156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87" t="s">
        <v>951</v>
      </c>
      <c r="D30" s="161"/>
      <c r="E30" s="162">
        <v>51.824860000000001</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ht="22.5" outlineLevel="1" x14ac:dyDescent="0.2">
      <c r="A31" s="170">
        <v>7</v>
      </c>
      <c r="B31" s="171" t="s">
        <v>952</v>
      </c>
      <c r="C31" s="186" t="s">
        <v>953</v>
      </c>
      <c r="D31" s="172" t="s">
        <v>173</v>
      </c>
      <c r="E31" s="173">
        <v>163.6848</v>
      </c>
      <c r="F31" s="174"/>
      <c r="G31" s="175">
        <f>ROUND(E31*F31,2)</f>
        <v>0</v>
      </c>
      <c r="H31" s="174"/>
      <c r="I31" s="175">
        <f>ROUND(E31*H31,2)</f>
        <v>0</v>
      </c>
      <c r="J31" s="174"/>
      <c r="K31" s="175">
        <f>ROUND(E31*J31,2)</f>
        <v>0</v>
      </c>
      <c r="L31" s="175">
        <v>21</v>
      </c>
      <c r="M31" s="175">
        <f>G31*(1+L31/100)</f>
        <v>0</v>
      </c>
      <c r="N31" s="175">
        <v>0</v>
      </c>
      <c r="O31" s="175">
        <f>ROUND(E31*N31,2)</f>
        <v>0</v>
      </c>
      <c r="P31" s="175">
        <v>0</v>
      </c>
      <c r="Q31" s="175">
        <f>ROUND(E31*P31,2)</f>
        <v>0</v>
      </c>
      <c r="R31" s="175"/>
      <c r="S31" s="175" t="s">
        <v>151</v>
      </c>
      <c r="T31" s="175" t="s">
        <v>152</v>
      </c>
      <c r="U31" s="175">
        <v>0.32</v>
      </c>
      <c r="V31" s="175">
        <f>ROUND(E31*U31,2)</f>
        <v>52.38</v>
      </c>
      <c r="W31" s="176"/>
      <c r="X31" s="160" t="s">
        <v>153</v>
      </c>
      <c r="Y31" s="151"/>
      <c r="Z31" s="151"/>
      <c r="AA31" s="151"/>
      <c r="AB31" s="151"/>
      <c r="AC31" s="151"/>
      <c r="AD31" s="151"/>
      <c r="AE31" s="151"/>
      <c r="AF31" s="151"/>
      <c r="AG31" s="151" t="s">
        <v>154</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87" t="s">
        <v>949</v>
      </c>
      <c r="D32" s="161"/>
      <c r="E32" s="162">
        <v>70.975459999999998</v>
      </c>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156</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87" t="s">
        <v>950</v>
      </c>
      <c r="D33" s="161"/>
      <c r="E33" s="162">
        <v>40.884480000000003</v>
      </c>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87" t="s">
        <v>951</v>
      </c>
      <c r="D34" s="161"/>
      <c r="E34" s="162">
        <v>51.824860000000001</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70">
        <v>8</v>
      </c>
      <c r="B35" s="171" t="s">
        <v>954</v>
      </c>
      <c r="C35" s="186" t="s">
        <v>955</v>
      </c>
      <c r="D35" s="172" t="s">
        <v>173</v>
      </c>
      <c r="E35" s="173">
        <v>81.842399999999998</v>
      </c>
      <c r="F35" s="174"/>
      <c r="G35" s="175">
        <f>ROUND(E35*F35,2)</f>
        <v>0</v>
      </c>
      <c r="H35" s="174"/>
      <c r="I35" s="175">
        <f>ROUND(E35*H35,2)</f>
        <v>0</v>
      </c>
      <c r="J35" s="174"/>
      <c r="K35" s="175">
        <f>ROUND(E35*J35,2)</f>
        <v>0</v>
      </c>
      <c r="L35" s="175">
        <v>21</v>
      </c>
      <c r="M35" s="175">
        <f>G35*(1+L35/100)</f>
        <v>0</v>
      </c>
      <c r="N35" s="175">
        <v>1.7299999999999999E-2</v>
      </c>
      <c r="O35" s="175">
        <f>ROUND(E35*N35,2)</f>
        <v>1.42</v>
      </c>
      <c r="P35" s="175">
        <v>0</v>
      </c>
      <c r="Q35" s="175">
        <f>ROUND(E35*P35,2)</f>
        <v>0</v>
      </c>
      <c r="R35" s="175"/>
      <c r="S35" s="175" t="s">
        <v>151</v>
      </c>
      <c r="T35" s="175" t="s">
        <v>152</v>
      </c>
      <c r="U35" s="175">
        <v>0.96499999999999997</v>
      </c>
      <c r="V35" s="175">
        <f>ROUND(E35*U35,2)</f>
        <v>78.98</v>
      </c>
      <c r="W35" s="176"/>
      <c r="X35" s="160" t="s">
        <v>153</v>
      </c>
      <c r="Y35" s="151"/>
      <c r="Z35" s="151"/>
      <c r="AA35" s="151"/>
      <c r="AB35" s="151"/>
      <c r="AC35" s="151"/>
      <c r="AD35" s="151"/>
      <c r="AE35" s="151"/>
      <c r="AF35" s="151"/>
      <c r="AG35" s="151" t="s">
        <v>154</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87" t="s">
        <v>956</v>
      </c>
      <c r="D36" s="161"/>
      <c r="E36" s="162">
        <v>35.487729999999999</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87" t="s">
        <v>957</v>
      </c>
      <c r="D37" s="161"/>
      <c r="E37" s="162">
        <v>20.442240000000002</v>
      </c>
      <c r="F37" s="160"/>
      <c r="G37" s="160"/>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156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87" t="s">
        <v>958</v>
      </c>
      <c r="D38" s="161"/>
      <c r="E38" s="162">
        <v>25.912430000000001</v>
      </c>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ht="22.5" outlineLevel="1" x14ac:dyDescent="0.2">
      <c r="A39" s="170">
        <v>9</v>
      </c>
      <c r="B39" s="171" t="s">
        <v>631</v>
      </c>
      <c r="C39" s="186" t="s">
        <v>632</v>
      </c>
      <c r="D39" s="172" t="s">
        <v>173</v>
      </c>
      <c r="E39" s="173">
        <v>598.67999999999995</v>
      </c>
      <c r="F39" s="174"/>
      <c r="G39" s="175">
        <f>ROUND(E39*F39,2)</f>
        <v>0</v>
      </c>
      <c r="H39" s="174"/>
      <c r="I39" s="175">
        <f>ROUND(E39*H39,2)</f>
        <v>0</v>
      </c>
      <c r="J39" s="174"/>
      <c r="K39" s="175">
        <f>ROUND(E39*J39,2)</f>
        <v>0</v>
      </c>
      <c r="L39" s="175">
        <v>21</v>
      </c>
      <c r="M39" s="175">
        <f>G39*(1+L39/100)</f>
        <v>0</v>
      </c>
      <c r="N39" s="175">
        <v>0</v>
      </c>
      <c r="O39" s="175">
        <f>ROUND(E39*N39,2)</f>
        <v>0</v>
      </c>
      <c r="P39" s="175">
        <v>0</v>
      </c>
      <c r="Q39" s="175">
        <f>ROUND(E39*P39,2)</f>
        <v>0</v>
      </c>
      <c r="R39" s="175"/>
      <c r="S39" s="175" t="s">
        <v>151</v>
      </c>
      <c r="T39" s="175" t="s">
        <v>152</v>
      </c>
      <c r="U39" s="175">
        <v>0.16</v>
      </c>
      <c r="V39" s="175">
        <f>ROUND(E39*U39,2)</f>
        <v>95.79</v>
      </c>
      <c r="W39" s="176"/>
      <c r="X39" s="160" t="s">
        <v>153</v>
      </c>
      <c r="Y39" s="151"/>
      <c r="Z39" s="151"/>
      <c r="AA39" s="151"/>
      <c r="AB39" s="151"/>
      <c r="AC39" s="151"/>
      <c r="AD39" s="151"/>
      <c r="AE39" s="151"/>
      <c r="AF39" s="151"/>
      <c r="AG39" s="151" t="s">
        <v>154</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87" t="s">
        <v>959</v>
      </c>
      <c r="D40" s="161"/>
      <c r="E40" s="162">
        <v>222.345</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87" t="s">
        <v>960</v>
      </c>
      <c r="D41" s="161"/>
      <c r="E41" s="162">
        <v>228.01499999999999</v>
      </c>
      <c r="F41" s="160"/>
      <c r="G41" s="1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156</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87" t="s">
        <v>160</v>
      </c>
      <c r="D42" s="161"/>
      <c r="E42" s="162"/>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87" t="s">
        <v>961</v>
      </c>
      <c r="D43" s="161"/>
      <c r="E43" s="162">
        <v>87.84</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87" t="s">
        <v>160</v>
      </c>
      <c r="D44" s="161"/>
      <c r="E44" s="162"/>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87" t="s">
        <v>962</v>
      </c>
      <c r="D45" s="161"/>
      <c r="E45" s="162"/>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87" t="s">
        <v>963</v>
      </c>
      <c r="D46" s="161"/>
      <c r="E46" s="162">
        <v>60.48</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0">
        <v>10</v>
      </c>
      <c r="B47" s="171" t="s">
        <v>636</v>
      </c>
      <c r="C47" s="186" t="s">
        <v>637</v>
      </c>
      <c r="D47" s="172" t="s">
        <v>173</v>
      </c>
      <c r="E47" s="173">
        <v>598.67999999999995</v>
      </c>
      <c r="F47" s="174"/>
      <c r="G47" s="175">
        <f>ROUND(E47*F47,2)</f>
        <v>0</v>
      </c>
      <c r="H47" s="174"/>
      <c r="I47" s="175">
        <f>ROUND(E47*H47,2)</f>
        <v>0</v>
      </c>
      <c r="J47" s="174"/>
      <c r="K47" s="175">
        <f>ROUND(E47*J47,2)</f>
        <v>0</v>
      </c>
      <c r="L47" s="175">
        <v>21</v>
      </c>
      <c r="M47" s="175">
        <f>G47*(1+L47/100)</f>
        <v>0</v>
      </c>
      <c r="N47" s="175">
        <v>0</v>
      </c>
      <c r="O47" s="175">
        <f>ROUND(E47*N47,2)</f>
        <v>0</v>
      </c>
      <c r="P47" s="175">
        <v>0</v>
      </c>
      <c r="Q47" s="175">
        <f>ROUND(E47*P47,2)</f>
        <v>0</v>
      </c>
      <c r="R47" s="175"/>
      <c r="S47" s="175" t="s">
        <v>151</v>
      </c>
      <c r="T47" s="175" t="s">
        <v>152</v>
      </c>
      <c r="U47" s="175">
        <v>8.4000000000000005E-2</v>
      </c>
      <c r="V47" s="175">
        <f>ROUND(E47*U47,2)</f>
        <v>50.29</v>
      </c>
      <c r="W47" s="176"/>
      <c r="X47" s="160" t="s">
        <v>153</v>
      </c>
      <c r="Y47" s="151"/>
      <c r="Z47" s="151"/>
      <c r="AA47" s="151"/>
      <c r="AB47" s="151"/>
      <c r="AC47" s="151"/>
      <c r="AD47" s="151"/>
      <c r="AE47" s="151"/>
      <c r="AF47" s="151"/>
      <c r="AG47" s="151" t="s">
        <v>154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87" t="s">
        <v>959</v>
      </c>
      <c r="D48" s="161"/>
      <c r="E48" s="162">
        <v>222.345</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87" t="s">
        <v>960</v>
      </c>
      <c r="D49" s="161"/>
      <c r="E49" s="162">
        <v>228.01499999999999</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87" t="s">
        <v>160</v>
      </c>
      <c r="D50" s="161"/>
      <c r="E50" s="162"/>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87" t="s">
        <v>961</v>
      </c>
      <c r="D51" s="161"/>
      <c r="E51" s="162">
        <v>87.84</v>
      </c>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87" t="s">
        <v>160</v>
      </c>
      <c r="D52" s="161"/>
      <c r="E52" s="162"/>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87" t="s">
        <v>962</v>
      </c>
      <c r="D53" s="161"/>
      <c r="E53" s="162"/>
      <c r="F53" s="160"/>
      <c r="G53" s="160"/>
      <c r="H53" s="160"/>
      <c r="I53" s="160"/>
      <c r="J53" s="160"/>
      <c r="K53" s="160"/>
      <c r="L53" s="160"/>
      <c r="M53" s="160"/>
      <c r="N53" s="160"/>
      <c r="O53" s="160"/>
      <c r="P53" s="160"/>
      <c r="Q53" s="160"/>
      <c r="R53" s="160"/>
      <c r="S53" s="160"/>
      <c r="T53" s="160"/>
      <c r="U53" s="160"/>
      <c r="V53" s="160"/>
      <c r="W53" s="160"/>
      <c r="X53" s="160"/>
      <c r="Y53" s="151"/>
      <c r="Z53" s="151"/>
      <c r="AA53" s="151"/>
      <c r="AB53" s="151"/>
      <c r="AC53" s="151"/>
      <c r="AD53" s="151"/>
      <c r="AE53" s="151"/>
      <c r="AF53" s="151"/>
      <c r="AG53" s="151" t="s">
        <v>156</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87" t="s">
        <v>963</v>
      </c>
      <c r="D54" s="161"/>
      <c r="E54" s="162">
        <v>60.48</v>
      </c>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156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ht="22.5" outlineLevel="1" x14ac:dyDescent="0.2">
      <c r="A55" s="170">
        <v>11</v>
      </c>
      <c r="B55" s="171" t="s">
        <v>638</v>
      </c>
      <c r="C55" s="186" t="s">
        <v>639</v>
      </c>
      <c r="D55" s="172" t="s">
        <v>173</v>
      </c>
      <c r="E55" s="173">
        <v>598.67999999999995</v>
      </c>
      <c r="F55" s="174"/>
      <c r="G55" s="175">
        <f>ROUND(E55*F55,2)</f>
        <v>0</v>
      </c>
      <c r="H55" s="174"/>
      <c r="I55" s="175">
        <f>ROUND(E55*H55,2)</f>
        <v>0</v>
      </c>
      <c r="J55" s="174"/>
      <c r="K55" s="175">
        <f>ROUND(E55*J55,2)</f>
        <v>0</v>
      </c>
      <c r="L55" s="175">
        <v>21</v>
      </c>
      <c r="M55" s="175">
        <f>G55*(1+L55/100)</f>
        <v>0</v>
      </c>
      <c r="N55" s="175">
        <v>0</v>
      </c>
      <c r="O55" s="175">
        <f>ROUND(E55*N55,2)</f>
        <v>0</v>
      </c>
      <c r="P55" s="175">
        <v>0</v>
      </c>
      <c r="Q55" s="175">
        <f>ROUND(E55*P55,2)</f>
        <v>0</v>
      </c>
      <c r="R55" s="175"/>
      <c r="S55" s="175" t="s">
        <v>151</v>
      </c>
      <c r="T55" s="175" t="s">
        <v>152</v>
      </c>
      <c r="U55" s="175">
        <v>0.3</v>
      </c>
      <c r="V55" s="175">
        <f>ROUND(E55*U55,2)</f>
        <v>179.6</v>
      </c>
      <c r="W55" s="176"/>
      <c r="X55" s="160" t="s">
        <v>153</v>
      </c>
      <c r="Y55" s="151"/>
      <c r="Z55" s="151"/>
      <c r="AA55" s="151"/>
      <c r="AB55" s="151"/>
      <c r="AC55" s="151"/>
      <c r="AD55" s="151"/>
      <c r="AE55" s="151"/>
      <c r="AF55" s="151"/>
      <c r="AG55" s="151" t="s">
        <v>154</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87" t="s">
        <v>959</v>
      </c>
      <c r="D56" s="161"/>
      <c r="E56" s="162">
        <v>222.345</v>
      </c>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87" t="s">
        <v>960</v>
      </c>
      <c r="D57" s="161"/>
      <c r="E57" s="162">
        <v>228.01499999999999</v>
      </c>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87" t="s">
        <v>160</v>
      </c>
      <c r="D58" s="161"/>
      <c r="E58" s="162"/>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156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87" t="s">
        <v>961</v>
      </c>
      <c r="D59" s="161"/>
      <c r="E59" s="162">
        <v>87.84</v>
      </c>
      <c r="F59" s="160"/>
      <c r="G59" s="160"/>
      <c r="H59" s="160"/>
      <c r="I59" s="160"/>
      <c r="J59" s="160"/>
      <c r="K59" s="160"/>
      <c r="L59" s="160"/>
      <c r="M59" s="160"/>
      <c r="N59" s="160"/>
      <c r="O59" s="160"/>
      <c r="P59" s="160"/>
      <c r="Q59" s="160"/>
      <c r="R59" s="160"/>
      <c r="S59" s="160"/>
      <c r="T59" s="160"/>
      <c r="U59" s="160"/>
      <c r="V59" s="160"/>
      <c r="W59" s="160"/>
      <c r="X59" s="160"/>
      <c r="Y59" s="151"/>
      <c r="Z59" s="151"/>
      <c r="AA59" s="151"/>
      <c r="AB59" s="151"/>
      <c r="AC59" s="151"/>
      <c r="AD59" s="151"/>
      <c r="AE59" s="151"/>
      <c r="AF59" s="151"/>
      <c r="AG59" s="151" t="s">
        <v>156</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87" t="s">
        <v>160</v>
      </c>
      <c r="D60" s="161"/>
      <c r="E60" s="162"/>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87" t="s">
        <v>962</v>
      </c>
      <c r="D61" s="161"/>
      <c r="E61" s="162"/>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87" t="s">
        <v>963</v>
      </c>
      <c r="D62" s="161"/>
      <c r="E62" s="162">
        <v>60.48</v>
      </c>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0">
        <v>12</v>
      </c>
      <c r="B63" s="171" t="s">
        <v>640</v>
      </c>
      <c r="C63" s="186" t="s">
        <v>641</v>
      </c>
      <c r="D63" s="172" t="s">
        <v>173</v>
      </c>
      <c r="E63" s="173">
        <v>598.67999999999995</v>
      </c>
      <c r="F63" s="174"/>
      <c r="G63" s="175">
        <f>ROUND(E63*F63,2)</f>
        <v>0</v>
      </c>
      <c r="H63" s="174"/>
      <c r="I63" s="175">
        <f>ROUND(E63*H63,2)</f>
        <v>0</v>
      </c>
      <c r="J63" s="174"/>
      <c r="K63" s="175">
        <f>ROUND(E63*J63,2)</f>
        <v>0</v>
      </c>
      <c r="L63" s="175">
        <v>21</v>
      </c>
      <c r="M63" s="175">
        <f>G63*(1+L63/100)</f>
        <v>0</v>
      </c>
      <c r="N63" s="175">
        <v>0</v>
      </c>
      <c r="O63" s="175">
        <f>ROUND(E63*N63,2)</f>
        <v>0</v>
      </c>
      <c r="P63" s="175">
        <v>0</v>
      </c>
      <c r="Q63" s="175">
        <f>ROUND(E63*P63,2)</f>
        <v>0</v>
      </c>
      <c r="R63" s="175"/>
      <c r="S63" s="175" t="s">
        <v>151</v>
      </c>
      <c r="T63" s="175" t="s">
        <v>152</v>
      </c>
      <c r="U63" s="175">
        <v>0.14829999999999999</v>
      </c>
      <c r="V63" s="175">
        <f>ROUND(E63*U63,2)</f>
        <v>88.78</v>
      </c>
      <c r="W63" s="176"/>
      <c r="X63" s="160" t="s">
        <v>153</v>
      </c>
      <c r="Y63" s="151"/>
      <c r="Z63" s="151"/>
      <c r="AA63" s="151"/>
      <c r="AB63" s="151"/>
      <c r="AC63" s="151"/>
      <c r="AD63" s="151"/>
      <c r="AE63" s="151"/>
      <c r="AF63" s="151"/>
      <c r="AG63" s="151" t="s">
        <v>154</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87" t="s">
        <v>959</v>
      </c>
      <c r="D64" s="161"/>
      <c r="E64" s="162">
        <v>222.345</v>
      </c>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156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87" t="s">
        <v>960</v>
      </c>
      <c r="D65" s="161"/>
      <c r="E65" s="162">
        <v>228.01499999999999</v>
      </c>
      <c r="F65" s="160"/>
      <c r="G65" s="160"/>
      <c r="H65" s="160"/>
      <c r="I65" s="160"/>
      <c r="J65" s="160"/>
      <c r="K65" s="160"/>
      <c r="L65" s="160"/>
      <c r="M65" s="160"/>
      <c r="N65" s="160"/>
      <c r="O65" s="160"/>
      <c r="P65" s="160"/>
      <c r="Q65" s="160"/>
      <c r="R65" s="160"/>
      <c r="S65" s="160"/>
      <c r="T65" s="160"/>
      <c r="U65" s="160"/>
      <c r="V65" s="160"/>
      <c r="W65" s="160"/>
      <c r="X65" s="160"/>
      <c r="Y65" s="151"/>
      <c r="Z65" s="151"/>
      <c r="AA65" s="151"/>
      <c r="AB65" s="151"/>
      <c r="AC65" s="151"/>
      <c r="AD65" s="151"/>
      <c r="AE65" s="151"/>
      <c r="AF65" s="151"/>
      <c r="AG65" s="151" t="s">
        <v>156</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87" t="s">
        <v>160</v>
      </c>
      <c r="D66" s="161"/>
      <c r="E66" s="162"/>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87" t="s">
        <v>961</v>
      </c>
      <c r="D67" s="161"/>
      <c r="E67" s="162">
        <v>87.84</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87" t="s">
        <v>160</v>
      </c>
      <c r="D68" s="161"/>
      <c r="E68" s="162"/>
      <c r="F68" s="160"/>
      <c r="G68" s="160"/>
      <c r="H68" s="160"/>
      <c r="I68" s="160"/>
      <c r="J68" s="160"/>
      <c r="K68" s="160"/>
      <c r="L68" s="160"/>
      <c r="M68" s="160"/>
      <c r="N68" s="160"/>
      <c r="O68" s="160"/>
      <c r="P68" s="160"/>
      <c r="Q68" s="160"/>
      <c r="R68" s="160"/>
      <c r="S68" s="160"/>
      <c r="T68" s="160"/>
      <c r="U68" s="160"/>
      <c r="V68" s="160"/>
      <c r="W68" s="160"/>
      <c r="X68" s="160"/>
      <c r="Y68" s="151"/>
      <c r="Z68" s="151"/>
      <c r="AA68" s="151"/>
      <c r="AB68" s="151"/>
      <c r="AC68" s="151"/>
      <c r="AD68" s="151"/>
      <c r="AE68" s="151"/>
      <c r="AF68" s="151"/>
      <c r="AG68" s="151" t="s">
        <v>156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87" t="s">
        <v>962</v>
      </c>
      <c r="D69" s="161"/>
      <c r="E69" s="162"/>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87" t="s">
        <v>963</v>
      </c>
      <c r="D70" s="161"/>
      <c r="E70" s="162">
        <v>60.48</v>
      </c>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70">
        <v>13</v>
      </c>
      <c r="B71" s="171" t="s">
        <v>642</v>
      </c>
      <c r="C71" s="186" t="s">
        <v>643</v>
      </c>
      <c r="D71" s="172" t="s">
        <v>173</v>
      </c>
      <c r="E71" s="173">
        <v>478.94400000000002</v>
      </c>
      <c r="F71" s="174"/>
      <c r="G71" s="175">
        <f>ROUND(E71*F71,2)</f>
        <v>0</v>
      </c>
      <c r="H71" s="174"/>
      <c r="I71" s="175">
        <f>ROUND(E71*H71,2)</f>
        <v>0</v>
      </c>
      <c r="J71" s="174"/>
      <c r="K71" s="175">
        <f>ROUND(E71*J71,2)</f>
        <v>0</v>
      </c>
      <c r="L71" s="175">
        <v>21</v>
      </c>
      <c r="M71" s="175">
        <f>G71*(1+L71/100)</f>
        <v>0</v>
      </c>
      <c r="N71" s="175">
        <v>0</v>
      </c>
      <c r="O71" s="175">
        <f>ROUND(E71*N71,2)</f>
        <v>0</v>
      </c>
      <c r="P71" s="175">
        <v>0</v>
      </c>
      <c r="Q71" s="175">
        <f>ROUND(E71*P71,2)</f>
        <v>0</v>
      </c>
      <c r="R71" s="175"/>
      <c r="S71" s="175" t="s">
        <v>151</v>
      </c>
      <c r="T71" s="175" t="s">
        <v>152</v>
      </c>
      <c r="U71" s="175">
        <v>0.53</v>
      </c>
      <c r="V71" s="175">
        <f>ROUND(E71*U71,2)</f>
        <v>253.84</v>
      </c>
      <c r="W71" s="176"/>
      <c r="X71" s="160" t="s">
        <v>153</v>
      </c>
      <c r="Y71" s="151"/>
      <c r="Z71" s="151"/>
      <c r="AA71" s="151"/>
      <c r="AB71" s="151"/>
      <c r="AC71" s="151"/>
      <c r="AD71" s="151"/>
      <c r="AE71" s="151"/>
      <c r="AF71" s="151"/>
      <c r="AG71" s="151" t="s">
        <v>154</v>
      </c>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87" t="s">
        <v>964</v>
      </c>
      <c r="D72" s="161"/>
      <c r="E72" s="162">
        <v>177.876</v>
      </c>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87" t="s">
        <v>965</v>
      </c>
      <c r="D73" s="161"/>
      <c r="E73" s="162">
        <v>182.41200000000001</v>
      </c>
      <c r="F73" s="160"/>
      <c r="G73" s="160"/>
      <c r="H73" s="160"/>
      <c r="I73" s="160"/>
      <c r="J73" s="160"/>
      <c r="K73" s="160"/>
      <c r="L73" s="160"/>
      <c r="M73" s="160"/>
      <c r="N73" s="160"/>
      <c r="O73" s="160"/>
      <c r="P73" s="160"/>
      <c r="Q73" s="160"/>
      <c r="R73" s="160"/>
      <c r="S73" s="160"/>
      <c r="T73" s="160"/>
      <c r="U73" s="160"/>
      <c r="V73" s="160"/>
      <c r="W73" s="160"/>
      <c r="X73" s="160"/>
      <c r="Y73" s="151"/>
      <c r="Z73" s="151"/>
      <c r="AA73" s="151"/>
      <c r="AB73" s="151"/>
      <c r="AC73" s="151"/>
      <c r="AD73" s="151"/>
      <c r="AE73" s="151"/>
      <c r="AF73" s="151"/>
      <c r="AG73" s="151" t="s">
        <v>156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87" t="s">
        <v>160</v>
      </c>
      <c r="D74" s="161"/>
      <c r="E74" s="162"/>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87" t="s">
        <v>966</v>
      </c>
      <c r="D75" s="161"/>
      <c r="E75" s="162">
        <v>70.272000000000006</v>
      </c>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156</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87" t="s">
        <v>160</v>
      </c>
      <c r="D76" s="161"/>
      <c r="E76" s="162"/>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87" t="s">
        <v>962</v>
      </c>
      <c r="D77" s="161"/>
      <c r="E77" s="162"/>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156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87" t="s">
        <v>967</v>
      </c>
      <c r="D78" s="161"/>
      <c r="E78" s="162">
        <v>48.384</v>
      </c>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156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70">
        <v>14</v>
      </c>
      <c r="B79" s="171" t="s">
        <v>838</v>
      </c>
      <c r="C79" s="186" t="s">
        <v>839</v>
      </c>
      <c r="D79" s="172" t="s">
        <v>173</v>
      </c>
      <c r="E79" s="173">
        <v>478.94400000000002</v>
      </c>
      <c r="F79" s="174"/>
      <c r="G79" s="175">
        <f>ROUND(E79*F79,2)</f>
        <v>0</v>
      </c>
      <c r="H79" s="174"/>
      <c r="I79" s="175">
        <f>ROUND(E79*H79,2)</f>
        <v>0</v>
      </c>
      <c r="J79" s="174"/>
      <c r="K79" s="175">
        <f>ROUND(E79*J79,2)</f>
        <v>0</v>
      </c>
      <c r="L79" s="175">
        <v>21</v>
      </c>
      <c r="M79" s="175">
        <f>G79*(1+L79/100)</f>
        <v>0</v>
      </c>
      <c r="N79" s="175">
        <v>0</v>
      </c>
      <c r="O79" s="175">
        <f>ROUND(E79*N79,2)</f>
        <v>0</v>
      </c>
      <c r="P79" s="175">
        <v>0</v>
      </c>
      <c r="Q79" s="175">
        <f>ROUND(E79*P79,2)</f>
        <v>0</v>
      </c>
      <c r="R79" s="175"/>
      <c r="S79" s="175" t="s">
        <v>151</v>
      </c>
      <c r="T79" s="175" t="s">
        <v>152</v>
      </c>
      <c r="U79" s="175">
        <v>0.25</v>
      </c>
      <c r="V79" s="175">
        <f>ROUND(E79*U79,2)</f>
        <v>119.74</v>
      </c>
      <c r="W79" s="176"/>
      <c r="X79" s="160" t="s">
        <v>153</v>
      </c>
      <c r="Y79" s="151"/>
      <c r="Z79" s="151"/>
      <c r="AA79" s="151"/>
      <c r="AB79" s="151"/>
      <c r="AC79" s="151"/>
      <c r="AD79" s="151"/>
      <c r="AE79" s="151"/>
      <c r="AF79" s="151"/>
      <c r="AG79" s="151" t="s">
        <v>154</v>
      </c>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87" t="s">
        <v>964</v>
      </c>
      <c r="D80" s="161"/>
      <c r="E80" s="162">
        <v>177.876</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87" t="s">
        <v>965</v>
      </c>
      <c r="D81" s="161"/>
      <c r="E81" s="162">
        <v>182.41200000000001</v>
      </c>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156</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87" t="s">
        <v>160</v>
      </c>
      <c r="D82" s="161"/>
      <c r="E82" s="16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87" t="s">
        <v>966</v>
      </c>
      <c r="D83" s="161"/>
      <c r="E83" s="162">
        <v>70.272000000000006</v>
      </c>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87" t="s">
        <v>160</v>
      </c>
      <c r="D84" s="161"/>
      <c r="E84" s="162"/>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156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87" t="s">
        <v>962</v>
      </c>
      <c r="D85" s="161"/>
      <c r="E85" s="162"/>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156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87" t="s">
        <v>967</v>
      </c>
      <c r="D86" s="161"/>
      <c r="E86" s="162">
        <v>48.384</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70">
        <v>15</v>
      </c>
      <c r="B87" s="171" t="s">
        <v>840</v>
      </c>
      <c r="C87" s="186" t="s">
        <v>841</v>
      </c>
      <c r="D87" s="172" t="s">
        <v>173</v>
      </c>
      <c r="E87" s="173">
        <v>239.47200000000001</v>
      </c>
      <c r="F87" s="174"/>
      <c r="G87" s="175">
        <f>ROUND(E87*F87,2)</f>
        <v>0</v>
      </c>
      <c r="H87" s="174"/>
      <c r="I87" s="175">
        <f>ROUND(E87*H87,2)</f>
        <v>0</v>
      </c>
      <c r="J87" s="174"/>
      <c r="K87" s="175">
        <f>ROUND(E87*J87,2)</f>
        <v>0</v>
      </c>
      <c r="L87" s="175">
        <v>21</v>
      </c>
      <c r="M87" s="175">
        <f>G87*(1+L87/100)</f>
        <v>0</v>
      </c>
      <c r="N87" s="175">
        <v>1.9220000000000001E-2</v>
      </c>
      <c r="O87" s="175">
        <f>ROUND(E87*N87,2)</f>
        <v>4.5999999999999996</v>
      </c>
      <c r="P87" s="175">
        <v>0</v>
      </c>
      <c r="Q87" s="175">
        <f>ROUND(E87*P87,2)</f>
        <v>0</v>
      </c>
      <c r="R87" s="175"/>
      <c r="S87" s="175" t="s">
        <v>151</v>
      </c>
      <c r="T87" s="175" t="s">
        <v>152</v>
      </c>
      <c r="U87" s="175">
        <v>1.5863</v>
      </c>
      <c r="V87" s="175">
        <f>ROUND(E87*U87,2)</f>
        <v>379.87</v>
      </c>
      <c r="W87" s="176"/>
      <c r="X87" s="160" t="s">
        <v>153</v>
      </c>
      <c r="Y87" s="151"/>
      <c r="Z87" s="151"/>
      <c r="AA87" s="151"/>
      <c r="AB87" s="151"/>
      <c r="AC87" s="151"/>
      <c r="AD87" s="151"/>
      <c r="AE87" s="151"/>
      <c r="AF87" s="151"/>
      <c r="AG87" s="151" t="s">
        <v>154</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87" t="s">
        <v>968</v>
      </c>
      <c r="D88" s="161"/>
      <c r="E88" s="162">
        <v>88.938000000000002</v>
      </c>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87" t="s">
        <v>969</v>
      </c>
      <c r="D89" s="161"/>
      <c r="E89" s="162">
        <v>91.206000000000003</v>
      </c>
      <c r="F89" s="160"/>
      <c r="G89" s="160"/>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156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87" t="s">
        <v>160</v>
      </c>
      <c r="D90" s="161"/>
      <c r="E90" s="162"/>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87" t="s">
        <v>970</v>
      </c>
      <c r="D91" s="161"/>
      <c r="E91" s="162">
        <v>35.136000000000003</v>
      </c>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87" t="s">
        <v>160</v>
      </c>
      <c r="D92" s="161"/>
      <c r="E92" s="162"/>
      <c r="F92" s="160"/>
      <c r="G92" s="160"/>
      <c r="H92" s="160"/>
      <c r="I92" s="160"/>
      <c r="J92" s="160"/>
      <c r="K92" s="160"/>
      <c r="L92" s="160"/>
      <c r="M92" s="160"/>
      <c r="N92" s="160"/>
      <c r="O92" s="160"/>
      <c r="P92" s="160"/>
      <c r="Q92" s="160"/>
      <c r="R92" s="160"/>
      <c r="S92" s="160"/>
      <c r="T92" s="160"/>
      <c r="U92" s="160"/>
      <c r="V92" s="160"/>
      <c r="W92" s="160"/>
      <c r="X92" s="160"/>
      <c r="Y92" s="151"/>
      <c r="Z92" s="151"/>
      <c r="AA92" s="151"/>
      <c r="AB92" s="151"/>
      <c r="AC92" s="151"/>
      <c r="AD92" s="151"/>
      <c r="AE92" s="151"/>
      <c r="AF92" s="151"/>
      <c r="AG92" s="151" t="s">
        <v>156</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87" t="s">
        <v>962</v>
      </c>
      <c r="D93" s="161"/>
      <c r="E93" s="162"/>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87" t="s">
        <v>971</v>
      </c>
      <c r="D94" s="161"/>
      <c r="E94" s="162">
        <v>24.192</v>
      </c>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70">
        <v>16</v>
      </c>
      <c r="B95" s="171" t="s">
        <v>845</v>
      </c>
      <c r="C95" s="186" t="s">
        <v>846</v>
      </c>
      <c r="D95" s="172" t="s">
        <v>150</v>
      </c>
      <c r="E95" s="173">
        <v>5486.4</v>
      </c>
      <c r="F95" s="174"/>
      <c r="G95" s="175">
        <f>ROUND(E95*F95,2)</f>
        <v>0</v>
      </c>
      <c r="H95" s="174"/>
      <c r="I95" s="175">
        <f>ROUND(E95*H95,2)</f>
        <v>0</v>
      </c>
      <c r="J95" s="174"/>
      <c r="K95" s="175">
        <f>ROUND(E95*J95,2)</f>
        <v>0</v>
      </c>
      <c r="L95" s="175">
        <v>21</v>
      </c>
      <c r="M95" s="175">
        <f>G95*(1+L95/100)</f>
        <v>0</v>
      </c>
      <c r="N95" s="175">
        <v>8.5999999999999998E-4</v>
      </c>
      <c r="O95" s="175">
        <f>ROUND(E95*N95,2)</f>
        <v>4.72</v>
      </c>
      <c r="P95" s="175">
        <v>0</v>
      </c>
      <c r="Q95" s="175">
        <f>ROUND(E95*P95,2)</f>
        <v>0</v>
      </c>
      <c r="R95" s="175"/>
      <c r="S95" s="175" t="s">
        <v>151</v>
      </c>
      <c r="T95" s="175" t="s">
        <v>152</v>
      </c>
      <c r="U95" s="175">
        <v>0.47899999999999998</v>
      </c>
      <c r="V95" s="175">
        <f>ROUND(E95*U95,2)</f>
        <v>2627.99</v>
      </c>
      <c r="W95" s="176"/>
      <c r="X95" s="160" t="s">
        <v>153</v>
      </c>
      <c r="Y95" s="151"/>
      <c r="Z95" s="151"/>
      <c r="AA95" s="151"/>
      <c r="AB95" s="151"/>
      <c r="AC95" s="151"/>
      <c r="AD95" s="151"/>
      <c r="AE95" s="151"/>
      <c r="AF95" s="151"/>
      <c r="AG95" s="151" t="s">
        <v>154</v>
      </c>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87" t="s">
        <v>972</v>
      </c>
      <c r="D96" s="161"/>
      <c r="E96" s="162">
        <v>1976.4</v>
      </c>
      <c r="F96" s="160"/>
      <c r="G96" s="160"/>
      <c r="H96" s="160"/>
      <c r="I96" s="160"/>
      <c r="J96" s="160"/>
      <c r="K96" s="160"/>
      <c r="L96" s="160"/>
      <c r="M96" s="160"/>
      <c r="N96" s="160"/>
      <c r="O96" s="160"/>
      <c r="P96" s="160"/>
      <c r="Q96" s="160"/>
      <c r="R96" s="160"/>
      <c r="S96" s="160"/>
      <c r="T96" s="160"/>
      <c r="U96" s="160"/>
      <c r="V96" s="160"/>
      <c r="W96" s="160"/>
      <c r="X96" s="160"/>
      <c r="Y96" s="151"/>
      <c r="Z96" s="151"/>
      <c r="AA96" s="151"/>
      <c r="AB96" s="151"/>
      <c r="AC96" s="151"/>
      <c r="AD96" s="151"/>
      <c r="AE96" s="151"/>
      <c r="AF96" s="151"/>
      <c r="AG96" s="151" t="s">
        <v>156</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87" t="s">
        <v>973</v>
      </c>
      <c r="D97" s="161"/>
      <c r="E97" s="162">
        <v>2026.8</v>
      </c>
      <c r="F97" s="160"/>
      <c r="G97" s="160"/>
      <c r="H97" s="160"/>
      <c r="I97" s="160"/>
      <c r="J97" s="160"/>
      <c r="K97" s="160"/>
      <c r="L97" s="160"/>
      <c r="M97" s="160"/>
      <c r="N97" s="160"/>
      <c r="O97" s="160"/>
      <c r="P97" s="160"/>
      <c r="Q97" s="160"/>
      <c r="R97" s="160"/>
      <c r="S97" s="160"/>
      <c r="T97" s="160"/>
      <c r="U97" s="160"/>
      <c r="V97" s="160"/>
      <c r="W97" s="160"/>
      <c r="X97" s="160"/>
      <c r="Y97" s="151"/>
      <c r="Z97" s="151"/>
      <c r="AA97" s="151"/>
      <c r="AB97" s="151"/>
      <c r="AC97" s="151"/>
      <c r="AD97" s="151"/>
      <c r="AE97" s="151"/>
      <c r="AF97" s="151"/>
      <c r="AG97" s="151" t="s">
        <v>156</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87" t="s">
        <v>160</v>
      </c>
      <c r="D98" s="161"/>
      <c r="E98" s="162"/>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87" t="s">
        <v>974</v>
      </c>
      <c r="D99" s="161"/>
      <c r="E99" s="162">
        <v>878.4</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87" t="s">
        <v>160</v>
      </c>
      <c r="D100" s="161"/>
      <c r="E100" s="162"/>
      <c r="F100" s="160"/>
      <c r="G100" s="160"/>
      <c r="H100" s="160"/>
      <c r="I100" s="160"/>
      <c r="J100" s="160"/>
      <c r="K100" s="160"/>
      <c r="L100" s="160"/>
      <c r="M100" s="160"/>
      <c r="N100" s="160"/>
      <c r="O100" s="160"/>
      <c r="P100" s="160"/>
      <c r="Q100" s="160"/>
      <c r="R100" s="160"/>
      <c r="S100" s="160"/>
      <c r="T100" s="160"/>
      <c r="U100" s="160"/>
      <c r="V100" s="160"/>
      <c r="W100" s="160"/>
      <c r="X100" s="160"/>
      <c r="Y100" s="151"/>
      <c r="Z100" s="151"/>
      <c r="AA100" s="151"/>
      <c r="AB100" s="151"/>
      <c r="AC100" s="151"/>
      <c r="AD100" s="151"/>
      <c r="AE100" s="151"/>
      <c r="AF100" s="151"/>
      <c r="AG100" s="151" t="s">
        <v>156</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87" t="s">
        <v>962</v>
      </c>
      <c r="D101" s="161"/>
      <c r="E101" s="162"/>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156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87" t="s">
        <v>975</v>
      </c>
      <c r="D102" s="161"/>
      <c r="E102" s="162">
        <v>604.79999999999995</v>
      </c>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156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70">
        <v>17</v>
      </c>
      <c r="B103" s="171" t="s">
        <v>850</v>
      </c>
      <c r="C103" s="186" t="s">
        <v>851</v>
      </c>
      <c r="D103" s="172" t="s">
        <v>150</v>
      </c>
      <c r="E103" s="173">
        <v>5486.4</v>
      </c>
      <c r="F103" s="174"/>
      <c r="G103" s="175">
        <f>ROUND(E103*F103,2)</f>
        <v>0</v>
      </c>
      <c r="H103" s="174"/>
      <c r="I103" s="175">
        <f>ROUND(E103*H103,2)</f>
        <v>0</v>
      </c>
      <c r="J103" s="174"/>
      <c r="K103" s="175">
        <f>ROUND(E103*J103,2)</f>
        <v>0</v>
      </c>
      <c r="L103" s="175">
        <v>21</v>
      </c>
      <c r="M103" s="175">
        <f>G103*(1+L103/100)</f>
        <v>0</v>
      </c>
      <c r="N103" s="175">
        <v>0</v>
      </c>
      <c r="O103" s="175">
        <f>ROUND(E103*N103,2)</f>
        <v>0</v>
      </c>
      <c r="P103" s="175">
        <v>0</v>
      </c>
      <c r="Q103" s="175">
        <f>ROUND(E103*P103,2)</f>
        <v>0</v>
      </c>
      <c r="R103" s="175"/>
      <c r="S103" s="175" t="s">
        <v>151</v>
      </c>
      <c r="T103" s="175" t="s">
        <v>152</v>
      </c>
      <c r="U103" s="175">
        <v>0.32700000000000001</v>
      </c>
      <c r="V103" s="175">
        <f>ROUND(E103*U103,2)</f>
        <v>1794.05</v>
      </c>
      <c r="W103" s="176"/>
      <c r="X103" s="160" t="s">
        <v>153</v>
      </c>
      <c r="Y103" s="151"/>
      <c r="Z103" s="151"/>
      <c r="AA103" s="151"/>
      <c r="AB103" s="151"/>
      <c r="AC103" s="151"/>
      <c r="AD103" s="151"/>
      <c r="AE103" s="151"/>
      <c r="AF103" s="151"/>
      <c r="AG103" s="151" t="s">
        <v>154</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87" t="s">
        <v>972</v>
      </c>
      <c r="D104" s="161"/>
      <c r="E104" s="162">
        <v>1976.4</v>
      </c>
      <c r="F104" s="160"/>
      <c r="G104" s="160"/>
      <c r="H104" s="160"/>
      <c r="I104" s="160"/>
      <c r="J104" s="160"/>
      <c r="K104" s="160"/>
      <c r="L104" s="160"/>
      <c r="M104" s="160"/>
      <c r="N104" s="160"/>
      <c r="O104" s="160"/>
      <c r="P104" s="160"/>
      <c r="Q104" s="160"/>
      <c r="R104" s="160"/>
      <c r="S104" s="160"/>
      <c r="T104" s="160"/>
      <c r="U104" s="160"/>
      <c r="V104" s="160"/>
      <c r="W104" s="160"/>
      <c r="X104" s="160"/>
      <c r="Y104" s="151"/>
      <c r="Z104" s="151"/>
      <c r="AA104" s="151"/>
      <c r="AB104" s="151"/>
      <c r="AC104" s="151"/>
      <c r="AD104" s="151"/>
      <c r="AE104" s="151"/>
      <c r="AF104" s="151"/>
      <c r="AG104" s="151" t="s">
        <v>156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87" t="s">
        <v>973</v>
      </c>
      <c r="D105" s="161"/>
      <c r="E105" s="162">
        <v>2026.8</v>
      </c>
      <c r="F105" s="160"/>
      <c r="G105" s="160"/>
      <c r="H105" s="160"/>
      <c r="I105" s="160"/>
      <c r="J105" s="160"/>
      <c r="K105" s="160"/>
      <c r="L105" s="160"/>
      <c r="M105" s="160"/>
      <c r="N105" s="160"/>
      <c r="O105" s="160"/>
      <c r="P105" s="160"/>
      <c r="Q105" s="160"/>
      <c r="R105" s="160"/>
      <c r="S105" s="160"/>
      <c r="T105" s="160"/>
      <c r="U105" s="160"/>
      <c r="V105" s="160"/>
      <c r="W105" s="160"/>
      <c r="X105" s="160"/>
      <c r="Y105" s="151"/>
      <c r="Z105" s="151"/>
      <c r="AA105" s="151"/>
      <c r="AB105" s="151"/>
      <c r="AC105" s="151"/>
      <c r="AD105" s="151"/>
      <c r="AE105" s="151"/>
      <c r="AF105" s="151"/>
      <c r="AG105" s="151" t="s">
        <v>156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87" t="s">
        <v>160</v>
      </c>
      <c r="D106" s="161"/>
      <c r="E106" s="162"/>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87" t="s">
        <v>974</v>
      </c>
      <c r="D107" s="161"/>
      <c r="E107" s="162">
        <v>878.4</v>
      </c>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156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87" t="s">
        <v>160</v>
      </c>
      <c r="D108" s="161"/>
      <c r="E108" s="162"/>
      <c r="F108" s="160"/>
      <c r="G108" s="160"/>
      <c r="H108" s="160"/>
      <c r="I108" s="160"/>
      <c r="J108" s="160"/>
      <c r="K108" s="160"/>
      <c r="L108" s="160"/>
      <c r="M108" s="160"/>
      <c r="N108" s="160"/>
      <c r="O108" s="160"/>
      <c r="P108" s="160"/>
      <c r="Q108" s="160"/>
      <c r="R108" s="160"/>
      <c r="S108" s="160"/>
      <c r="T108" s="160"/>
      <c r="U108" s="160"/>
      <c r="V108" s="160"/>
      <c r="W108" s="160"/>
      <c r="X108" s="160"/>
      <c r="Y108" s="151"/>
      <c r="Z108" s="151"/>
      <c r="AA108" s="151"/>
      <c r="AB108" s="151"/>
      <c r="AC108" s="151"/>
      <c r="AD108" s="151"/>
      <c r="AE108" s="151"/>
      <c r="AF108" s="151"/>
      <c r="AG108" s="151" t="s">
        <v>156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87" t="s">
        <v>962</v>
      </c>
      <c r="D109" s="161"/>
      <c r="E109" s="162"/>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156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87" t="s">
        <v>975</v>
      </c>
      <c r="D110" s="161"/>
      <c r="E110" s="162">
        <v>604.79999999999995</v>
      </c>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156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70">
        <v>18</v>
      </c>
      <c r="B111" s="171" t="s">
        <v>654</v>
      </c>
      <c r="C111" s="186" t="s">
        <v>976</v>
      </c>
      <c r="D111" s="172" t="s">
        <v>173</v>
      </c>
      <c r="E111" s="173">
        <v>1262.83392</v>
      </c>
      <c r="F111" s="174"/>
      <c r="G111" s="175">
        <f>ROUND(E111*F111,2)</f>
        <v>0</v>
      </c>
      <c r="H111" s="174"/>
      <c r="I111" s="175">
        <f>ROUND(E111*H111,2)</f>
        <v>0</v>
      </c>
      <c r="J111" s="174"/>
      <c r="K111" s="175">
        <f>ROUND(E111*J111,2)</f>
        <v>0</v>
      </c>
      <c r="L111" s="175">
        <v>21</v>
      </c>
      <c r="M111" s="175">
        <f>G111*(1+L111/100)</f>
        <v>0</v>
      </c>
      <c r="N111" s="175">
        <v>0</v>
      </c>
      <c r="O111" s="175">
        <f>ROUND(E111*N111,2)</f>
        <v>0</v>
      </c>
      <c r="P111" s="175">
        <v>0</v>
      </c>
      <c r="Q111" s="175">
        <f>ROUND(E111*P111,2)</f>
        <v>0</v>
      </c>
      <c r="R111" s="175"/>
      <c r="S111" s="175" t="s">
        <v>151</v>
      </c>
      <c r="T111" s="175" t="s">
        <v>152</v>
      </c>
      <c r="U111" s="175">
        <v>0.34499999999999997</v>
      </c>
      <c r="V111" s="175">
        <f>ROUND(E111*U111,2)</f>
        <v>435.68</v>
      </c>
      <c r="W111" s="176"/>
      <c r="X111" s="160" t="s">
        <v>153</v>
      </c>
      <c r="Y111" s="151"/>
      <c r="Z111" s="151"/>
      <c r="AA111" s="151"/>
      <c r="AB111" s="151"/>
      <c r="AC111" s="151"/>
      <c r="AD111" s="151"/>
      <c r="AE111" s="151"/>
      <c r="AF111" s="151"/>
      <c r="AG111" s="151" t="s">
        <v>154</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87" t="s">
        <v>977</v>
      </c>
      <c r="D112" s="161"/>
      <c r="E112" s="162">
        <v>28.390180000000001</v>
      </c>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156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87" t="s">
        <v>978</v>
      </c>
      <c r="D113" s="161"/>
      <c r="E113" s="162">
        <v>16.35379</v>
      </c>
      <c r="F113" s="160"/>
      <c r="G113" s="160"/>
      <c r="H113" s="160"/>
      <c r="I113" s="160"/>
      <c r="J113" s="160"/>
      <c r="K113" s="160"/>
      <c r="L113" s="160"/>
      <c r="M113" s="160"/>
      <c r="N113" s="160"/>
      <c r="O113" s="160"/>
      <c r="P113" s="160"/>
      <c r="Q113" s="160"/>
      <c r="R113" s="160"/>
      <c r="S113" s="160"/>
      <c r="T113" s="160"/>
      <c r="U113" s="160"/>
      <c r="V113" s="160"/>
      <c r="W113" s="160"/>
      <c r="X113" s="160"/>
      <c r="Y113" s="151"/>
      <c r="Z113" s="151"/>
      <c r="AA113" s="151"/>
      <c r="AB113" s="151"/>
      <c r="AC113" s="151"/>
      <c r="AD113" s="151"/>
      <c r="AE113" s="151"/>
      <c r="AF113" s="151"/>
      <c r="AG113" s="151" t="s">
        <v>156</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87" t="s">
        <v>979</v>
      </c>
      <c r="D114" s="161"/>
      <c r="E114" s="162">
        <v>20.729949999999999</v>
      </c>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87" t="s">
        <v>160</v>
      </c>
      <c r="D115" s="161"/>
      <c r="E115" s="162"/>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87" t="s">
        <v>980</v>
      </c>
      <c r="D116" s="161"/>
      <c r="E116" s="162"/>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87" t="s">
        <v>981</v>
      </c>
      <c r="D117" s="161"/>
      <c r="E117" s="162">
        <v>444.69</v>
      </c>
      <c r="F117" s="160"/>
      <c r="G117" s="160"/>
      <c r="H117" s="160"/>
      <c r="I117" s="160"/>
      <c r="J117" s="160"/>
      <c r="K117" s="160"/>
      <c r="L117" s="160"/>
      <c r="M117" s="160"/>
      <c r="N117" s="160"/>
      <c r="O117" s="160"/>
      <c r="P117" s="160"/>
      <c r="Q117" s="160"/>
      <c r="R117" s="160"/>
      <c r="S117" s="160"/>
      <c r="T117" s="160"/>
      <c r="U117" s="160"/>
      <c r="V117" s="160"/>
      <c r="W117" s="160"/>
      <c r="X117" s="160"/>
      <c r="Y117" s="151"/>
      <c r="Z117" s="151"/>
      <c r="AA117" s="151"/>
      <c r="AB117" s="151"/>
      <c r="AC117" s="151"/>
      <c r="AD117" s="151"/>
      <c r="AE117" s="151"/>
      <c r="AF117" s="151"/>
      <c r="AG117" s="151" t="s">
        <v>156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87" t="s">
        <v>982</v>
      </c>
      <c r="D118" s="161"/>
      <c r="E118" s="162">
        <v>456.03</v>
      </c>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87" t="s">
        <v>160</v>
      </c>
      <c r="D119" s="161"/>
      <c r="E119" s="162"/>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156</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87" t="s">
        <v>983</v>
      </c>
      <c r="D120" s="161"/>
      <c r="E120" s="162">
        <v>175.68</v>
      </c>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156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87" t="s">
        <v>160</v>
      </c>
      <c r="D121" s="161"/>
      <c r="E121" s="162"/>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87" t="s">
        <v>962</v>
      </c>
      <c r="D122" s="161"/>
      <c r="E122" s="162"/>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156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87" t="s">
        <v>984</v>
      </c>
      <c r="D123" s="161"/>
      <c r="E123" s="162">
        <v>120.96</v>
      </c>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156</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ht="22.5" outlineLevel="1" x14ac:dyDescent="0.2">
      <c r="A124" s="170">
        <v>19</v>
      </c>
      <c r="B124" s="171" t="s">
        <v>267</v>
      </c>
      <c r="C124" s="186" t="s">
        <v>268</v>
      </c>
      <c r="D124" s="172" t="s">
        <v>173</v>
      </c>
      <c r="E124" s="173">
        <v>388.1</v>
      </c>
      <c r="F124" s="174"/>
      <c r="G124" s="175">
        <f>ROUND(E124*F124,2)</f>
        <v>0</v>
      </c>
      <c r="H124" s="174"/>
      <c r="I124" s="175">
        <f>ROUND(E124*H124,2)</f>
        <v>0</v>
      </c>
      <c r="J124" s="174"/>
      <c r="K124" s="175">
        <f>ROUND(E124*J124,2)</f>
        <v>0</v>
      </c>
      <c r="L124" s="175">
        <v>21</v>
      </c>
      <c r="M124" s="175">
        <f>G124*(1+L124/100)</f>
        <v>0</v>
      </c>
      <c r="N124" s="175">
        <v>0</v>
      </c>
      <c r="O124" s="175">
        <f>ROUND(E124*N124,2)</f>
        <v>0</v>
      </c>
      <c r="P124" s="175">
        <v>0</v>
      </c>
      <c r="Q124" s="175">
        <f>ROUND(E124*P124,2)</f>
        <v>0</v>
      </c>
      <c r="R124" s="175"/>
      <c r="S124" s="175" t="s">
        <v>151</v>
      </c>
      <c r="T124" s="175" t="s">
        <v>152</v>
      </c>
      <c r="U124" s="175">
        <v>1.0999999999999999E-2</v>
      </c>
      <c r="V124" s="175">
        <f>ROUND(E124*U124,2)</f>
        <v>4.2699999999999996</v>
      </c>
      <c r="W124" s="176"/>
      <c r="X124" s="160" t="s">
        <v>153</v>
      </c>
      <c r="Y124" s="151"/>
      <c r="Z124" s="151"/>
      <c r="AA124" s="151"/>
      <c r="AB124" s="151"/>
      <c r="AC124" s="151"/>
      <c r="AD124" s="151"/>
      <c r="AE124" s="151"/>
      <c r="AF124" s="151"/>
      <c r="AG124" s="151" t="s">
        <v>154</v>
      </c>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87" t="s">
        <v>985</v>
      </c>
      <c r="D125" s="161"/>
      <c r="E125" s="162"/>
      <c r="F125" s="160"/>
      <c r="G125" s="160"/>
      <c r="H125" s="160"/>
      <c r="I125" s="160"/>
      <c r="J125" s="160"/>
      <c r="K125" s="160"/>
      <c r="L125" s="160"/>
      <c r="M125" s="160"/>
      <c r="N125" s="160"/>
      <c r="O125" s="160"/>
      <c r="P125" s="160"/>
      <c r="Q125" s="160"/>
      <c r="R125" s="160"/>
      <c r="S125" s="160"/>
      <c r="T125" s="160"/>
      <c r="U125" s="160"/>
      <c r="V125" s="160"/>
      <c r="W125" s="160"/>
      <c r="X125" s="160"/>
      <c r="Y125" s="151"/>
      <c r="Z125" s="151"/>
      <c r="AA125" s="151"/>
      <c r="AB125" s="151"/>
      <c r="AC125" s="151"/>
      <c r="AD125" s="151"/>
      <c r="AE125" s="151"/>
      <c r="AF125" s="151"/>
      <c r="AG125" s="151" t="s">
        <v>156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87" t="s">
        <v>986</v>
      </c>
      <c r="D126" s="161"/>
      <c r="E126" s="162">
        <v>24</v>
      </c>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156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87" t="s">
        <v>987</v>
      </c>
      <c r="D127" s="161"/>
      <c r="E127" s="162">
        <v>15.5</v>
      </c>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87" t="s">
        <v>988</v>
      </c>
      <c r="D128" s="161"/>
      <c r="E128" s="162">
        <v>16</v>
      </c>
      <c r="F128" s="160"/>
      <c r="G128" s="160"/>
      <c r="H128" s="160"/>
      <c r="I128" s="160"/>
      <c r="J128" s="160"/>
      <c r="K128" s="160"/>
      <c r="L128" s="160"/>
      <c r="M128" s="160"/>
      <c r="N128" s="160"/>
      <c r="O128" s="160"/>
      <c r="P128" s="160"/>
      <c r="Q128" s="160"/>
      <c r="R128" s="160"/>
      <c r="S128" s="160"/>
      <c r="T128" s="160"/>
      <c r="U128" s="160"/>
      <c r="V128" s="160"/>
      <c r="W128" s="160"/>
      <c r="X128" s="160"/>
      <c r="Y128" s="151"/>
      <c r="Z128" s="151"/>
      <c r="AA128" s="151"/>
      <c r="AB128" s="151"/>
      <c r="AC128" s="151"/>
      <c r="AD128" s="151"/>
      <c r="AE128" s="151"/>
      <c r="AF128" s="151"/>
      <c r="AG128" s="151" t="s">
        <v>156</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87" t="s">
        <v>160</v>
      </c>
      <c r="D129" s="161"/>
      <c r="E129" s="162"/>
      <c r="F129" s="160"/>
      <c r="G129" s="160"/>
      <c r="H129" s="160"/>
      <c r="I129" s="160"/>
      <c r="J129" s="160"/>
      <c r="K129" s="160"/>
      <c r="L129" s="160"/>
      <c r="M129" s="160"/>
      <c r="N129" s="160"/>
      <c r="O129" s="160"/>
      <c r="P129" s="160"/>
      <c r="Q129" s="160"/>
      <c r="R129" s="160"/>
      <c r="S129" s="160"/>
      <c r="T129" s="160"/>
      <c r="U129" s="160"/>
      <c r="V129" s="160"/>
      <c r="W129" s="160"/>
      <c r="X129" s="160"/>
      <c r="Y129" s="151"/>
      <c r="Z129" s="151"/>
      <c r="AA129" s="151"/>
      <c r="AB129" s="151"/>
      <c r="AC129" s="151"/>
      <c r="AD129" s="151"/>
      <c r="AE129" s="151"/>
      <c r="AF129" s="151"/>
      <c r="AG129" s="151" t="s">
        <v>156</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87" t="s">
        <v>989</v>
      </c>
      <c r="D130" s="161"/>
      <c r="E130" s="162"/>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156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87" t="s">
        <v>990</v>
      </c>
      <c r="D131" s="161"/>
      <c r="E131" s="162">
        <v>123.52500000000001</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156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87" t="s">
        <v>991</v>
      </c>
      <c r="D132" s="161"/>
      <c r="E132" s="162">
        <v>126.675</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156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87" t="s">
        <v>160</v>
      </c>
      <c r="D133" s="161"/>
      <c r="E133" s="162"/>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156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87" t="s">
        <v>992</v>
      </c>
      <c r="D134" s="161"/>
      <c r="E134" s="162">
        <v>48.8</v>
      </c>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156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87" t="s">
        <v>160</v>
      </c>
      <c r="D135" s="161"/>
      <c r="E135" s="162"/>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156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87" t="s">
        <v>962</v>
      </c>
      <c r="D136" s="161"/>
      <c r="E136" s="162"/>
      <c r="F136" s="160"/>
      <c r="G136" s="160"/>
      <c r="H136" s="160"/>
      <c r="I136" s="160"/>
      <c r="J136" s="160"/>
      <c r="K136" s="160"/>
      <c r="L136" s="160"/>
      <c r="M136" s="160"/>
      <c r="N136" s="160"/>
      <c r="O136" s="160"/>
      <c r="P136" s="160"/>
      <c r="Q136" s="160"/>
      <c r="R136" s="160"/>
      <c r="S136" s="160"/>
      <c r="T136" s="160"/>
      <c r="U136" s="160"/>
      <c r="V136" s="160"/>
      <c r="W136" s="160"/>
      <c r="X136" s="160"/>
      <c r="Y136" s="151"/>
      <c r="Z136" s="151"/>
      <c r="AA136" s="151"/>
      <c r="AB136" s="151"/>
      <c r="AC136" s="151"/>
      <c r="AD136" s="151"/>
      <c r="AE136" s="151"/>
      <c r="AF136" s="151"/>
      <c r="AG136" s="151" t="s">
        <v>156</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87" t="s">
        <v>993</v>
      </c>
      <c r="D137" s="161"/>
      <c r="E137" s="162">
        <v>33.6</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ht="22.5" outlineLevel="1" x14ac:dyDescent="0.2">
      <c r="A138" s="170">
        <v>20</v>
      </c>
      <c r="B138" s="171" t="s">
        <v>293</v>
      </c>
      <c r="C138" s="186" t="s">
        <v>294</v>
      </c>
      <c r="D138" s="172" t="s">
        <v>173</v>
      </c>
      <c r="E138" s="173">
        <v>388.1</v>
      </c>
      <c r="F138" s="174"/>
      <c r="G138" s="175">
        <f>ROUND(E138*F138,2)</f>
        <v>0</v>
      </c>
      <c r="H138" s="174"/>
      <c r="I138" s="175">
        <f>ROUND(E138*H138,2)</f>
        <v>0</v>
      </c>
      <c r="J138" s="174"/>
      <c r="K138" s="175">
        <f>ROUND(E138*J138,2)</f>
        <v>0</v>
      </c>
      <c r="L138" s="175">
        <v>21</v>
      </c>
      <c r="M138" s="175">
        <f>G138*(1+L138/100)</f>
        <v>0</v>
      </c>
      <c r="N138" s="175">
        <v>0</v>
      </c>
      <c r="O138" s="175">
        <f>ROUND(E138*N138,2)</f>
        <v>0</v>
      </c>
      <c r="P138" s="175">
        <v>0</v>
      </c>
      <c r="Q138" s="175">
        <f>ROUND(E138*P138,2)</f>
        <v>0</v>
      </c>
      <c r="R138" s="175"/>
      <c r="S138" s="175" t="s">
        <v>151</v>
      </c>
      <c r="T138" s="175" t="s">
        <v>152</v>
      </c>
      <c r="U138" s="175">
        <v>1.2E-2</v>
      </c>
      <c r="V138" s="175">
        <f>ROUND(E138*U138,2)</f>
        <v>4.66</v>
      </c>
      <c r="W138" s="176"/>
      <c r="X138" s="160" t="s">
        <v>153</v>
      </c>
      <c r="Y138" s="151"/>
      <c r="Z138" s="151"/>
      <c r="AA138" s="151"/>
      <c r="AB138" s="151"/>
      <c r="AC138" s="151"/>
      <c r="AD138" s="151"/>
      <c r="AE138" s="151"/>
      <c r="AF138" s="151"/>
      <c r="AG138" s="151" t="s">
        <v>154</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87" t="s">
        <v>985</v>
      </c>
      <c r="D139" s="161"/>
      <c r="E139" s="162"/>
      <c r="F139" s="160"/>
      <c r="G139" s="160"/>
      <c r="H139" s="160"/>
      <c r="I139" s="160"/>
      <c r="J139" s="160"/>
      <c r="K139" s="160"/>
      <c r="L139" s="160"/>
      <c r="M139" s="160"/>
      <c r="N139" s="160"/>
      <c r="O139" s="160"/>
      <c r="P139" s="160"/>
      <c r="Q139" s="160"/>
      <c r="R139" s="160"/>
      <c r="S139" s="160"/>
      <c r="T139" s="160"/>
      <c r="U139" s="160"/>
      <c r="V139" s="160"/>
      <c r="W139" s="160"/>
      <c r="X139" s="160"/>
      <c r="Y139" s="151"/>
      <c r="Z139" s="151"/>
      <c r="AA139" s="151"/>
      <c r="AB139" s="151"/>
      <c r="AC139" s="151"/>
      <c r="AD139" s="151"/>
      <c r="AE139" s="151"/>
      <c r="AF139" s="151"/>
      <c r="AG139" s="151" t="s">
        <v>156</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87" t="s">
        <v>986</v>
      </c>
      <c r="D140" s="161"/>
      <c r="E140" s="162">
        <v>24</v>
      </c>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156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87" t="s">
        <v>987</v>
      </c>
      <c r="D141" s="161"/>
      <c r="E141" s="162">
        <v>15.5</v>
      </c>
      <c r="F141" s="160"/>
      <c r="G141" s="160"/>
      <c r="H141" s="160"/>
      <c r="I141" s="160"/>
      <c r="J141" s="160"/>
      <c r="K141" s="160"/>
      <c r="L141" s="160"/>
      <c r="M141" s="160"/>
      <c r="N141" s="160"/>
      <c r="O141" s="160"/>
      <c r="P141" s="160"/>
      <c r="Q141" s="160"/>
      <c r="R141" s="160"/>
      <c r="S141" s="160"/>
      <c r="T141" s="160"/>
      <c r="U141" s="160"/>
      <c r="V141" s="160"/>
      <c r="W141" s="160"/>
      <c r="X141" s="160"/>
      <c r="Y141" s="151"/>
      <c r="Z141" s="151"/>
      <c r="AA141" s="151"/>
      <c r="AB141" s="151"/>
      <c r="AC141" s="151"/>
      <c r="AD141" s="151"/>
      <c r="AE141" s="151"/>
      <c r="AF141" s="151"/>
      <c r="AG141" s="151" t="s">
        <v>156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87" t="s">
        <v>988</v>
      </c>
      <c r="D142" s="161"/>
      <c r="E142" s="162">
        <v>16</v>
      </c>
      <c r="F142" s="160"/>
      <c r="G142" s="160"/>
      <c r="H142" s="160"/>
      <c r="I142" s="160"/>
      <c r="J142" s="160"/>
      <c r="K142" s="160"/>
      <c r="L142" s="160"/>
      <c r="M142" s="160"/>
      <c r="N142" s="160"/>
      <c r="O142" s="160"/>
      <c r="P142" s="160"/>
      <c r="Q142" s="160"/>
      <c r="R142" s="160"/>
      <c r="S142" s="160"/>
      <c r="T142" s="160"/>
      <c r="U142" s="160"/>
      <c r="V142" s="160"/>
      <c r="W142" s="160"/>
      <c r="X142" s="160"/>
      <c r="Y142" s="151"/>
      <c r="Z142" s="151"/>
      <c r="AA142" s="151"/>
      <c r="AB142" s="151"/>
      <c r="AC142" s="151"/>
      <c r="AD142" s="151"/>
      <c r="AE142" s="151"/>
      <c r="AF142" s="151"/>
      <c r="AG142" s="151" t="s">
        <v>156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87" t="s">
        <v>160</v>
      </c>
      <c r="D143" s="161"/>
      <c r="E143" s="162"/>
      <c r="F143" s="160"/>
      <c r="G143" s="160"/>
      <c r="H143" s="160"/>
      <c r="I143" s="160"/>
      <c r="J143" s="160"/>
      <c r="K143" s="160"/>
      <c r="L143" s="160"/>
      <c r="M143" s="160"/>
      <c r="N143" s="160"/>
      <c r="O143" s="160"/>
      <c r="P143" s="160"/>
      <c r="Q143" s="160"/>
      <c r="R143" s="160"/>
      <c r="S143" s="160"/>
      <c r="T143" s="160"/>
      <c r="U143" s="160"/>
      <c r="V143" s="160"/>
      <c r="W143" s="160"/>
      <c r="X143" s="160"/>
      <c r="Y143" s="151"/>
      <c r="Z143" s="151"/>
      <c r="AA143" s="151"/>
      <c r="AB143" s="151"/>
      <c r="AC143" s="151"/>
      <c r="AD143" s="151"/>
      <c r="AE143" s="151"/>
      <c r="AF143" s="151"/>
      <c r="AG143" s="151" t="s">
        <v>156</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87" t="s">
        <v>989</v>
      </c>
      <c r="D144" s="161"/>
      <c r="E144" s="162"/>
      <c r="F144" s="160"/>
      <c r="G144" s="160"/>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156</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87" t="s">
        <v>990</v>
      </c>
      <c r="D145" s="161"/>
      <c r="E145" s="162">
        <v>123.52500000000001</v>
      </c>
      <c r="F145" s="160"/>
      <c r="G145" s="160"/>
      <c r="H145" s="160"/>
      <c r="I145" s="160"/>
      <c r="J145" s="160"/>
      <c r="K145" s="160"/>
      <c r="L145" s="160"/>
      <c r="M145" s="160"/>
      <c r="N145" s="160"/>
      <c r="O145" s="160"/>
      <c r="P145" s="160"/>
      <c r="Q145" s="160"/>
      <c r="R145" s="160"/>
      <c r="S145" s="160"/>
      <c r="T145" s="160"/>
      <c r="U145" s="160"/>
      <c r="V145" s="160"/>
      <c r="W145" s="160"/>
      <c r="X145" s="160"/>
      <c r="Y145" s="151"/>
      <c r="Z145" s="151"/>
      <c r="AA145" s="151"/>
      <c r="AB145" s="151"/>
      <c r="AC145" s="151"/>
      <c r="AD145" s="151"/>
      <c r="AE145" s="151"/>
      <c r="AF145" s="151"/>
      <c r="AG145" s="151" t="s">
        <v>156</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87" t="s">
        <v>991</v>
      </c>
      <c r="D146" s="161"/>
      <c r="E146" s="162">
        <v>126.675</v>
      </c>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156</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87" t="s">
        <v>160</v>
      </c>
      <c r="D147" s="161"/>
      <c r="E147" s="162"/>
      <c r="F147" s="160"/>
      <c r="G147" s="160"/>
      <c r="H147" s="160"/>
      <c r="I147" s="160"/>
      <c r="J147" s="160"/>
      <c r="K147" s="160"/>
      <c r="L147" s="160"/>
      <c r="M147" s="160"/>
      <c r="N147" s="160"/>
      <c r="O147" s="160"/>
      <c r="P147" s="160"/>
      <c r="Q147" s="160"/>
      <c r="R147" s="160"/>
      <c r="S147" s="160"/>
      <c r="T147" s="160"/>
      <c r="U147" s="160"/>
      <c r="V147" s="160"/>
      <c r="W147" s="160"/>
      <c r="X147" s="160"/>
      <c r="Y147" s="151"/>
      <c r="Z147" s="151"/>
      <c r="AA147" s="151"/>
      <c r="AB147" s="151"/>
      <c r="AC147" s="151"/>
      <c r="AD147" s="151"/>
      <c r="AE147" s="151"/>
      <c r="AF147" s="151"/>
      <c r="AG147" s="151" t="s">
        <v>156</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87" t="s">
        <v>992</v>
      </c>
      <c r="D148" s="161"/>
      <c r="E148" s="162">
        <v>48.8</v>
      </c>
      <c r="F148" s="160"/>
      <c r="G148" s="160"/>
      <c r="H148" s="160"/>
      <c r="I148" s="160"/>
      <c r="J148" s="160"/>
      <c r="K148" s="160"/>
      <c r="L148" s="160"/>
      <c r="M148" s="160"/>
      <c r="N148" s="160"/>
      <c r="O148" s="160"/>
      <c r="P148" s="160"/>
      <c r="Q148" s="160"/>
      <c r="R148" s="160"/>
      <c r="S148" s="160"/>
      <c r="T148" s="160"/>
      <c r="U148" s="160"/>
      <c r="V148" s="160"/>
      <c r="W148" s="160"/>
      <c r="X148" s="160"/>
      <c r="Y148" s="151"/>
      <c r="Z148" s="151"/>
      <c r="AA148" s="151"/>
      <c r="AB148" s="151"/>
      <c r="AC148" s="151"/>
      <c r="AD148" s="151"/>
      <c r="AE148" s="151"/>
      <c r="AF148" s="151"/>
      <c r="AG148" s="151" t="s">
        <v>156</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87" t="s">
        <v>160</v>
      </c>
      <c r="D149" s="161"/>
      <c r="E149" s="162"/>
      <c r="F149" s="160"/>
      <c r="G149" s="1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156</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87" t="s">
        <v>962</v>
      </c>
      <c r="D150" s="161"/>
      <c r="E150" s="162"/>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156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87" t="s">
        <v>993</v>
      </c>
      <c r="D151" s="161"/>
      <c r="E151" s="162">
        <v>33.6</v>
      </c>
      <c r="F151" s="160"/>
      <c r="G151" s="160"/>
      <c r="H151" s="160"/>
      <c r="I151" s="160"/>
      <c r="J151" s="160"/>
      <c r="K151" s="160"/>
      <c r="L151" s="160"/>
      <c r="M151" s="160"/>
      <c r="N151" s="160"/>
      <c r="O151" s="160"/>
      <c r="P151" s="160"/>
      <c r="Q151" s="160"/>
      <c r="R151" s="160"/>
      <c r="S151" s="160"/>
      <c r="T151" s="160"/>
      <c r="U151" s="160"/>
      <c r="V151" s="160"/>
      <c r="W151" s="160"/>
      <c r="X151" s="160"/>
      <c r="Y151" s="151"/>
      <c r="Z151" s="151"/>
      <c r="AA151" s="151"/>
      <c r="AB151" s="151"/>
      <c r="AC151" s="151"/>
      <c r="AD151" s="151"/>
      <c r="AE151" s="151"/>
      <c r="AF151" s="151"/>
      <c r="AG151" s="151" t="s">
        <v>156</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70">
        <v>21</v>
      </c>
      <c r="B152" s="171" t="s">
        <v>300</v>
      </c>
      <c r="C152" s="186" t="s">
        <v>301</v>
      </c>
      <c r="D152" s="172" t="s">
        <v>173</v>
      </c>
      <c r="E152" s="173">
        <v>3881</v>
      </c>
      <c r="F152" s="174"/>
      <c r="G152" s="175">
        <f>ROUND(E152*F152,2)</f>
        <v>0</v>
      </c>
      <c r="H152" s="174"/>
      <c r="I152" s="175">
        <f>ROUND(E152*H152,2)</f>
        <v>0</v>
      </c>
      <c r="J152" s="174"/>
      <c r="K152" s="175">
        <f>ROUND(E152*J152,2)</f>
        <v>0</v>
      </c>
      <c r="L152" s="175">
        <v>21</v>
      </c>
      <c r="M152" s="175">
        <f>G152*(1+L152/100)</f>
        <v>0</v>
      </c>
      <c r="N152" s="175">
        <v>0</v>
      </c>
      <c r="O152" s="175">
        <f>ROUND(E152*N152,2)</f>
        <v>0</v>
      </c>
      <c r="P152" s="175">
        <v>0</v>
      </c>
      <c r="Q152" s="175">
        <f>ROUND(E152*P152,2)</f>
        <v>0</v>
      </c>
      <c r="R152" s="175"/>
      <c r="S152" s="175" t="s">
        <v>151</v>
      </c>
      <c r="T152" s="175" t="s">
        <v>152</v>
      </c>
      <c r="U152" s="175">
        <v>0</v>
      </c>
      <c r="V152" s="175">
        <f>ROUND(E152*U152,2)</f>
        <v>0</v>
      </c>
      <c r="W152" s="176"/>
      <c r="X152" s="160" t="s">
        <v>153</v>
      </c>
      <c r="Y152" s="151"/>
      <c r="Z152" s="151"/>
      <c r="AA152" s="151"/>
      <c r="AB152" s="151"/>
      <c r="AC152" s="151"/>
      <c r="AD152" s="151"/>
      <c r="AE152" s="151"/>
      <c r="AF152" s="151"/>
      <c r="AG152" s="151" t="s">
        <v>154</v>
      </c>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87" t="s">
        <v>994</v>
      </c>
      <c r="D153" s="161"/>
      <c r="E153" s="162">
        <v>3881</v>
      </c>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156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70">
        <v>22</v>
      </c>
      <c r="B154" s="171" t="s">
        <v>302</v>
      </c>
      <c r="C154" s="186" t="s">
        <v>303</v>
      </c>
      <c r="D154" s="172" t="s">
        <v>173</v>
      </c>
      <c r="E154" s="173">
        <v>3881</v>
      </c>
      <c r="F154" s="174"/>
      <c r="G154" s="175">
        <f>ROUND(E154*F154,2)</f>
        <v>0</v>
      </c>
      <c r="H154" s="174"/>
      <c r="I154" s="175">
        <f>ROUND(E154*H154,2)</f>
        <v>0</v>
      </c>
      <c r="J154" s="174"/>
      <c r="K154" s="175">
        <f>ROUND(E154*J154,2)</f>
        <v>0</v>
      </c>
      <c r="L154" s="175">
        <v>21</v>
      </c>
      <c r="M154" s="175">
        <f>G154*(1+L154/100)</f>
        <v>0</v>
      </c>
      <c r="N154" s="175">
        <v>0</v>
      </c>
      <c r="O154" s="175">
        <f>ROUND(E154*N154,2)</f>
        <v>0</v>
      </c>
      <c r="P154" s="175">
        <v>0</v>
      </c>
      <c r="Q154" s="175">
        <f>ROUND(E154*P154,2)</f>
        <v>0</v>
      </c>
      <c r="R154" s="175"/>
      <c r="S154" s="175" t="s">
        <v>151</v>
      </c>
      <c r="T154" s="175" t="s">
        <v>152</v>
      </c>
      <c r="U154" s="175">
        <v>0</v>
      </c>
      <c r="V154" s="175">
        <f>ROUND(E154*U154,2)</f>
        <v>0</v>
      </c>
      <c r="W154" s="176"/>
      <c r="X154" s="160" t="s">
        <v>153</v>
      </c>
      <c r="Y154" s="151"/>
      <c r="Z154" s="151"/>
      <c r="AA154" s="151"/>
      <c r="AB154" s="151"/>
      <c r="AC154" s="151"/>
      <c r="AD154" s="151"/>
      <c r="AE154" s="151"/>
      <c r="AF154" s="151"/>
      <c r="AG154" s="151" t="s">
        <v>154</v>
      </c>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87" t="s">
        <v>994</v>
      </c>
      <c r="D155" s="161"/>
      <c r="E155" s="162">
        <v>3881</v>
      </c>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156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70">
        <v>23</v>
      </c>
      <c r="B156" s="171" t="s">
        <v>304</v>
      </c>
      <c r="C156" s="186" t="s">
        <v>305</v>
      </c>
      <c r="D156" s="172" t="s">
        <v>173</v>
      </c>
      <c r="E156" s="173">
        <v>776.2</v>
      </c>
      <c r="F156" s="174"/>
      <c r="G156" s="175">
        <f>ROUND(E156*F156,2)</f>
        <v>0</v>
      </c>
      <c r="H156" s="174"/>
      <c r="I156" s="175">
        <f>ROUND(E156*H156,2)</f>
        <v>0</v>
      </c>
      <c r="J156" s="174"/>
      <c r="K156" s="175">
        <f>ROUND(E156*J156,2)</f>
        <v>0</v>
      </c>
      <c r="L156" s="175">
        <v>21</v>
      </c>
      <c r="M156" s="175">
        <f>G156*(1+L156/100)</f>
        <v>0</v>
      </c>
      <c r="N156" s="175">
        <v>0</v>
      </c>
      <c r="O156" s="175">
        <f>ROUND(E156*N156,2)</f>
        <v>0</v>
      </c>
      <c r="P156" s="175">
        <v>0</v>
      </c>
      <c r="Q156" s="175">
        <f>ROUND(E156*P156,2)</f>
        <v>0</v>
      </c>
      <c r="R156" s="175"/>
      <c r="S156" s="175" t="s">
        <v>151</v>
      </c>
      <c r="T156" s="175" t="s">
        <v>152</v>
      </c>
      <c r="U156" s="175">
        <v>5.2999999999999999E-2</v>
      </c>
      <c r="V156" s="175">
        <f>ROUND(E156*U156,2)</f>
        <v>41.14</v>
      </c>
      <c r="W156" s="176"/>
      <c r="X156" s="160" t="s">
        <v>153</v>
      </c>
      <c r="Y156" s="151"/>
      <c r="Z156" s="151"/>
      <c r="AA156" s="151"/>
      <c r="AB156" s="151"/>
      <c r="AC156" s="151"/>
      <c r="AD156" s="151"/>
      <c r="AE156" s="151"/>
      <c r="AF156" s="151"/>
      <c r="AG156" s="151" t="s">
        <v>154</v>
      </c>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87" t="s">
        <v>985</v>
      </c>
      <c r="D157" s="161"/>
      <c r="E157" s="162"/>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156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87" t="s">
        <v>995</v>
      </c>
      <c r="D158" s="161"/>
      <c r="E158" s="162">
        <v>48</v>
      </c>
      <c r="F158" s="160"/>
      <c r="G158" s="160"/>
      <c r="H158" s="160"/>
      <c r="I158" s="160"/>
      <c r="J158" s="160"/>
      <c r="K158" s="160"/>
      <c r="L158" s="160"/>
      <c r="M158" s="160"/>
      <c r="N158" s="160"/>
      <c r="O158" s="160"/>
      <c r="P158" s="160"/>
      <c r="Q158" s="160"/>
      <c r="R158" s="160"/>
      <c r="S158" s="160"/>
      <c r="T158" s="160"/>
      <c r="U158" s="160"/>
      <c r="V158" s="160"/>
      <c r="W158" s="160"/>
      <c r="X158" s="160"/>
      <c r="Y158" s="151"/>
      <c r="Z158" s="151"/>
      <c r="AA158" s="151"/>
      <c r="AB158" s="151"/>
      <c r="AC158" s="151"/>
      <c r="AD158" s="151"/>
      <c r="AE158" s="151"/>
      <c r="AF158" s="151"/>
      <c r="AG158" s="151" t="s">
        <v>156</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87" t="s">
        <v>996</v>
      </c>
      <c r="D159" s="161"/>
      <c r="E159" s="162">
        <v>31</v>
      </c>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87" t="s">
        <v>997</v>
      </c>
      <c r="D160" s="161"/>
      <c r="E160" s="162">
        <v>32</v>
      </c>
      <c r="F160" s="160"/>
      <c r="G160" s="160"/>
      <c r="H160" s="160"/>
      <c r="I160" s="160"/>
      <c r="J160" s="160"/>
      <c r="K160" s="160"/>
      <c r="L160" s="160"/>
      <c r="M160" s="160"/>
      <c r="N160" s="160"/>
      <c r="O160" s="160"/>
      <c r="P160" s="160"/>
      <c r="Q160" s="160"/>
      <c r="R160" s="160"/>
      <c r="S160" s="160"/>
      <c r="T160" s="160"/>
      <c r="U160" s="160"/>
      <c r="V160" s="160"/>
      <c r="W160" s="160"/>
      <c r="X160" s="160"/>
      <c r="Y160" s="151"/>
      <c r="Z160" s="151"/>
      <c r="AA160" s="151"/>
      <c r="AB160" s="151"/>
      <c r="AC160" s="151"/>
      <c r="AD160" s="151"/>
      <c r="AE160" s="151"/>
      <c r="AF160" s="151"/>
      <c r="AG160" s="151" t="s">
        <v>156</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87" t="s">
        <v>160</v>
      </c>
      <c r="D161" s="161"/>
      <c r="E161" s="162"/>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156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87" t="s">
        <v>989</v>
      </c>
      <c r="D162" s="161"/>
      <c r="E162" s="162"/>
      <c r="F162" s="160"/>
      <c r="G162" s="160"/>
      <c r="H162" s="160"/>
      <c r="I162" s="160"/>
      <c r="J162" s="160"/>
      <c r="K162" s="160"/>
      <c r="L162" s="160"/>
      <c r="M162" s="160"/>
      <c r="N162" s="160"/>
      <c r="O162" s="160"/>
      <c r="P162" s="160"/>
      <c r="Q162" s="160"/>
      <c r="R162" s="160"/>
      <c r="S162" s="160"/>
      <c r="T162" s="160"/>
      <c r="U162" s="160"/>
      <c r="V162" s="160"/>
      <c r="W162" s="160"/>
      <c r="X162" s="160"/>
      <c r="Y162" s="151"/>
      <c r="Z162" s="151"/>
      <c r="AA162" s="151"/>
      <c r="AB162" s="151"/>
      <c r="AC162" s="151"/>
      <c r="AD162" s="151"/>
      <c r="AE162" s="151"/>
      <c r="AF162" s="151"/>
      <c r="AG162" s="151" t="s">
        <v>156</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87" t="s">
        <v>998</v>
      </c>
      <c r="D163" s="161"/>
      <c r="E163" s="162">
        <v>247.05</v>
      </c>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156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87" t="s">
        <v>999</v>
      </c>
      <c r="D164" s="161"/>
      <c r="E164" s="162">
        <v>253.35</v>
      </c>
      <c r="F164" s="160"/>
      <c r="G164" s="160"/>
      <c r="H164" s="160"/>
      <c r="I164" s="160"/>
      <c r="J164" s="160"/>
      <c r="K164" s="160"/>
      <c r="L164" s="160"/>
      <c r="M164" s="160"/>
      <c r="N164" s="160"/>
      <c r="O164" s="160"/>
      <c r="P164" s="160"/>
      <c r="Q164" s="160"/>
      <c r="R164" s="160"/>
      <c r="S164" s="160"/>
      <c r="T164" s="160"/>
      <c r="U164" s="160"/>
      <c r="V164" s="160"/>
      <c r="W164" s="160"/>
      <c r="X164" s="160"/>
      <c r="Y164" s="151"/>
      <c r="Z164" s="151"/>
      <c r="AA164" s="151"/>
      <c r="AB164" s="151"/>
      <c r="AC164" s="151"/>
      <c r="AD164" s="151"/>
      <c r="AE164" s="151"/>
      <c r="AF164" s="151"/>
      <c r="AG164" s="151" t="s">
        <v>156</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87" t="s">
        <v>160</v>
      </c>
      <c r="D165" s="161"/>
      <c r="E165" s="162"/>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87" t="s">
        <v>1000</v>
      </c>
      <c r="D166" s="161"/>
      <c r="E166" s="162">
        <v>97.6</v>
      </c>
      <c r="F166" s="160"/>
      <c r="G166" s="160"/>
      <c r="H166" s="160"/>
      <c r="I166" s="160"/>
      <c r="J166" s="160"/>
      <c r="K166" s="160"/>
      <c r="L166" s="160"/>
      <c r="M166" s="160"/>
      <c r="N166" s="160"/>
      <c r="O166" s="160"/>
      <c r="P166" s="160"/>
      <c r="Q166" s="160"/>
      <c r="R166" s="160"/>
      <c r="S166" s="160"/>
      <c r="T166" s="160"/>
      <c r="U166" s="160"/>
      <c r="V166" s="160"/>
      <c r="W166" s="160"/>
      <c r="X166" s="160"/>
      <c r="Y166" s="151"/>
      <c r="Z166" s="151"/>
      <c r="AA166" s="151"/>
      <c r="AB166" s="151"/>
      <c r="AC166" s="151"/>
      <c r="AD166" s="151"/>
      <c r="AE166" s="151"/>
      <c r="AF166" s="151"/>
      <c r="AG166" s="151" t="s">
        <v>156</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87" t="s">
        <v>160</v>
      </c>
      <c r="D167" s="161"/>
      <c r="E167" s="162"/>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87" t="s">
        <v>962</v>
      </c>
      <c r="D168" s="161"/>
      <c r="E168" s="162"/>
      <c r="F168" s="160"/>
      <c r="G168" s="160"/>
      <c r="H168" s="160"/>
      <c r="I168" s="160"/>
      <c r="J168" s="160"/>
      <c r="K168" s="160"/>
      <c r="L168" s="160"/>
      <c r="M168" s="160"/>
      <c r="N168" s="160"/>
      <c r="O168" s="160"/>
      <c r="P168" s="160"/>
      <c r="Q168" s="160"/>
      <c r="R168" s="160"/>
      <c r="S168" s="160"/>
      <c r="T168" s="160"/>
      <c r="U168" s="160"/>
      <c r="V168" s="160"/>
      <c r="W168" s="160"/>
      <c r="X168" s="160"/>
      <c r="Y168" s="151"/>
      <c r="Z168" s="151"/>
      <c r="AA168" s="151"/>
      <c r="AB168" s="151"/>
      <c r="AC168" s="151"/>
      <c r="AD168" s="151"/>
      <c r="AE168" s="151"/>
      <c r="AF168" s="151"/>
      <c r="AG168" s="151" t="s">
        <v>156</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87" t="s">
        <v>1001</v>
      </c>
      <c r="D169" s="161"/>
      <c r="E169" s="162">
        <v>67.2</v>
      </c>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156</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0">
        <v>24</v>
      </c>
      <c r="B170" s="171" t="s">
        <v>322</v>
      </c>
      <c r="C170" s="186" t="s">
        <v>323</v>
      </c>
      <c r="D170" s="172" t="s">
        <v>173</v>
      </c>
      <c r="E170" s="173">
        <v>776.2</v>
      </c>
      <c r="F170" s="174"/>
      <c r="G170" s="175">
        <f>ROUND(E170*F170,2)</f>
        <v>0</v>
      </c>
      <c r="H170" s="174"/>
      <c r="I170" s="175">
        <f>ROUND(E170*H170,2)</f>
        <v>0</v>
      </c>
      <c r="J170" s="174"/>
      <c r="K170" s="175">
        <f>ROUND(E170*J170,2)</f>
        <v>0</v>
      </c>
      <c r="L170" s="175">
        <v>21</v>
      </c>
      <c r="M170" s="175">
        <f>G170*(1+L170/100)</f>
        <v>0</v>
      </c>
      <c r="N170" s="175">
        <v>0</v>
      </c>
      <c r="O170" s="175">
        <f>ROUND(E170*N170,2)</f>
        <v>0</v>
      </c>
      <c r="P170" s="175">
        <v>0</v>
      </c>
      <c r="Q170" s="175">
        <f>ROUND(E170*P170,2)</f>
        <v>0</v>
      </c>
      <c r="R170" s="175"/>
      <c r="S170" s="175" t="s">
        <v>151</v>
      </c>
      <c r="T170" s="175" t="s">
        <v>152</v>
      </c>
      <c r="U170" s="175">
        <v>8.9999999999999993E-3</v>
      </c>
      <c r="V170" s="175">
        <f>ROUND(E170*U170,2)</f>
        <v>6.99</v>
      </c>
      <c r="W170" s="176"/>
      <c r="X170" s="160" t="s">
        <v>153</v>
      </c>
      <c r="Y170" s="151"/>
      <c r="Z170" s="151"/>
      <c r="AA170" s="151"/>
      <c r="AB170" s="151"/>
      <c r="AC170" s="151"/>
      <c r="AD170" s="151"/>
      <c r="AE170" s="151"/>
      <c r="AF170" s="151"/>
      <c r="AG170" s="151" t="s">
        <v>154</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87" t="s">
        <v>985</v>
      </c>
      <c r="D171" s="161"/>
      <c r="E171" s="162"/>
      <c r="F171" s="160"/>
      <c r="G171" s="160"/>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87" t="s">
        <v>995</v>
      </c>
      <c r="D172" s="161"/>
      <c r="E172" s="162">
        <v>48</v>
      </c>
      <c r="F172" s="160"/>
      <c r="G172" s="160"/>
      <c r="H172" s="160"/>
      <c r="I172" s="160"/>
      <c r="J172" s="160"/>
      <c r="K172" s="160"/>
      <c r="L172" s="160"/>
      <c r="M172" s="160"/>
      <c r="N172" s="160"/>
      <c r="O172" s="160"/>
      <c r="P172" s="160"/>
      <c r="Q172" s="160"/>
      <c r="R172" s="160"/>
      <c r="S172" s="160"/>
      <c r="T172" s="160"/>
      <c r="U172" s="160"/>
      <c r="V172" s="160"/>
      <c r="W172" s="160"/>
      <c r="X172" s="160"/>
      <c r="Y172" s="151"/>
      <c r="Z172" s="151"/>
      <c r="AA172" s="151"/>
      <c r="AB172" s="151"/>
      <c r="AC172" s="151"/>
      <c r="AD172" s="151"/>
      <c r="AE172" s="151"/>
      <c r="AF172" s="151"/>
      <c r="AG172" s="151" t="s">
        <v>156</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87" t="s">
        <v>996</v>
      </c>
      <c r="D173" s="161"/>
      <c r="E173" s="162">
        <v>31</v>
      </c>
      <c r="F173" s="160"/>
      <c r="G173" s="160"/>
      <c r="H173" s="160"/>
      <c r="I173" s="160"/>
      <c r="J173" s="160"/>
      <c r="K173" s="160"/>
      <c r="L173" s="160"/>
      <c r="M173" s="160"/>
      <c r="N173" s="160"/>
      <c r="O173" s="160"/>
      <c r="P173" s="160"/>
      <c r="Q173" s="160"/>
      <c r="R173" s="160"/>
      <c r="S173" s="160"/>
      <c r="T173" s="160"/>
      <c r="U173" s="160"/>
      <c r="V173" s="160"/>
      <c r="W173" s="160"/>
      <c r="X173" s="160"/>
      <c r="Y173" s="151"/>
      <c r="Z173" s="151"/>
      <c r="AA173" s="151"/>
      <c r="AB173" s="151"/>
      <c r="AC173" s="151"/>
      <c r="AD173" s="151"/>
      <c r="AE173" s="151"/>
      <c r="AF173" s="151"/>
      <c r="AG173" s="151" t="s">
        <v>156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87" t="s">
        <v>997</v>
      </c>
      <c r="D174" s="161"/>
      <c r="E174" s="162">
        <v>32</v>
      </c>
      <c r="F174" s="160"/>
      <c r="G174" s="160"/>
      <c r="H174" s="160"/>
      <c r="I174" s="160"/>
      <c r="J174" s="160"/>
      <c r="K174" s="160"/>
      <c r="L174" s="160"/>
      <c r="M174" s="160"/>
      <c r="N174" s="160"/>
      <c r="O174" s="160"/>
      <c r="P174" s="160"/>
      <c r="Q174" s="160"/>
      <c r="R174" s="160"/>
      <c r="S174" s="160"/>
      <c r="T174" s="160"/>
      <c r="U174" s="160"/>
      <c r="V174" s="160"/>
      <c r="W174" s="160"/>
      <c r="X174" s="160"/>
      <c r="Y174" s="151"/>
      <c r="Z174" s="151"/>
      <c r="AA174" s="151"/>
      <c r="AB174" s="151"/>
      <c r="AC174" s="151"/>
      <c r="AD174" s="151"/>
      <c r="AE174" s="151"/>
      <c r="AF174" s="151"/>
      <c r="AG174" s="151" t="s">
        <v>156</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87" t="s">
        <v>160</v>
      </c>
      <c r="D175" s="161"/>
      <c r="E175" s="162"/>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156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87" t="s">
        <v>989</v>
      </c>
      <c r="D176" s="161"/>
      <c r="E176" s="162"/>
      <c r="F176" s="160"/>
      <c r="G176" s="1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156</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87" t="s">
        <v>998</v>
      </c>
      <c r="D177" s="161"/>
      <c r="E177" s="162">
        <v>247.05</v>
      </c>
      <c r="F177" s="160"/>
      <c r="G177" s="160"/>
      <c r="H177" s="160"/>
      <c r="I177" s="160"/>
      <c r="J177" s="160"/>
      <c r="K177" s="160"/>
      <c r="L177" s="160"/>
      <c r="M177" s="160"/>
      <c r="N177" s="160"/>
      <c r="O177" s="160"/>
      <c r="P177" s="160"/>
      <c r="Q177" s="160"/>
      <c r="R177" s="160"/>
      <c r="S177" s="160"/>
      <c r="T177" s="160"/>
      <c r="U177" s="160"/>
      <c r="V177" s="160"/>
      <c r="W177" s="160"/>
      <c r="X177" s="160"/>
      <c r="Y177" s="151"/>
      <c r="Z177" s="151"/>
      <c r="AA177" s="151"/>
      <c r="AB177" s="151"/>
      <c r="AC177" s="151"/>
      <c r="AD177" s="151"/>
      <c r="AE177" s="151"/>
      <c r="AF177" s="151"/>
      <c r="AG177" s="151" t="s">
        <v>156</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87" t="s">
        <v>999</v>
      </c>
      <c r="D178" s="161"/>
      <c r="E178" s="162">
        <v>253.35</v>
      </c>
      <c r="F178" s="160"/>
      <c r="G178" s="160"/>
      <c r="H178" s="160"/>
      <c r="I178" s="160"/>
      <c r="J178" s="160"/>
      <c r="K178" s="160"/>
      <c r="L178" s="160"/>
      <c r="M178" s="160"/>
      <c r="N178" s="160"/>
      <c r="O178" s="160"/>
      <c r="P178" s="160"/>
      <c r="Q178" s="160"/>
      <c r="R178" s="160"/>
      <c r="S178" s="160"/>
      <c r="T178" s="160"/>
      <c r="U178" s="160"/>
      <c r="V178" s="160"/>
      <c r="W178" s="160"/>
      <c r="X178" s="160"/>
      <c r="Y178" s="151"/>
      <c r="Z178" s="151"/>
      <c r="AA178" s="151"/>
      <c r="AB178" s="151"/>
      <c r="AC178" s="151"/>
      <c r="AD178" s="151"/>
      <c r="AE178" s="151"/>
      <c r="AF178" s="151"/>
      <c r="AG178" s="151" t="s">
        <v>156</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87" t="s">
        <v>160</v>
      </c>
      <c r="D179" s="161"/>
      <c r="E179" s="162"/>
      <c r="F179" s="160"/>
      <c r="G179" s="160"/>
      <c r="H179" s="160"/>
      <c r="I179" s="160"/>
      <c r="J179" s="160"/>
      <c r="K179" s="160"/>
      <c r="L179" s="160"/>
      <c r="M179" s="160"/>
      <c r="N179" s="160"/>
      <c r="O179" s="160"/>
      <c r="P179" s="160"/>
      <c r="Q179" s="160"/>
      <c r="R179" s="160"/>
      <c r="S179" s="160"/>
      <c r="T179" s="160"/>
      <c r="U179" s="160"/>
      <c r="V179" s="160"/>
      <c r="W179" s="160"/>
      <c r="X179" s="160"/>
      <c r="Y179" s="151"/>
      <c r="Z179" s="151"/>
      <c r="AA179" s="151"/>
      <c r="AB179" s="151"/>
      <c r="AC179" s="151"/>
      <c r="AD179" s="151"/>
      <c r="AE179" s="151"/>
      <c r="AF179" s="151"/>
      <c r="AG179" s="151" t="s">
        <v>156</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87" t="s">
        <v>1000</v>
      </c>
      <c r="D180" s="161"/>
      <c r="E180" s="162">
        <v>97.6</v>
      </c>
      <c r="F180" s="160"/>
      <c r="G180" s="160"/>
      <c r="H180" s="160"/>
      <c r="I180" s="160"/>
      <c r="J180" s="160"/>
      <c r="K180" s="160"/>
      <c r="L180" s="160"/>
      <c r="M180" s="160"/>
      <c r="N180" s="160"/>
      <c r="O180" s="160"/>
      <c r="P180" s="160"/>
      <c r="Q180" s="160"/>
      <c r="R180" s="160"/>
      <c r="S180" s="160"/>
      <c r="T180" s="160"/>
      <c r="U180" s="160"/>
      <c r="V180" s="160"/>
      <c r="W180" s="160"/>
      <c r="X180" s="160"/>
      <c r="Y180" s="151"/>
      <c r="Z180" s="151"/>
      <c r="AA180" s="151"/>
      <c r="AB180" s="151"/>
      <c r="AC180" s="151"/>
      <c r="AD180" s="151"/>
      <c r="AE180" s="151"/>
      <c r="AF180" s="151"/>
      <c r="AG180" s="151" t="s">
        <v>156</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87" t="s">
        <v>160</v>
      </c>
      <c r="D181" s="161"/>
      <c r="E181" s="162"/>
      <c r="F181" s="160"/>
      <c r="G181" s="160"/>
      <c r="H181" s="160"/>
      <c r="I181" s="160"/>
      <c r="J181" s="160"/>
      <c r="K181" s="160"/>
      <c r="L181" s="160"/>
      <c r="M181" s="160"/>
      <c r="N181" s="160"/>
      <c r="O181" s="160"/>
      <c r="P181" s="160"/>
      <c r="Q181" s="160"/>
      <c r="R181" s="160"/>
      <c r="S181" s="160"/>
      <c r="T181" s="160"/>
      <c r="U181" s="160"/>
      <c r="V181" s="160"/>
      <c r="W181" s="160"/>
      <c r="X181" s="160"/>
      <c r="Y181" s="151"/>
      <c r="Z181" s="151"/>
      <c r="AA181" s="151"/>
      <c r="AB181" s="151"/>
      <c r="AC181" s="151"/>
      <c r="AD181" s="151"/>
      <c r="AE181" s="151"/>
      <c r="AF181" s="151"/>
      <c r="AG181" s="151" t="s">
        <v>156</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87" t="s">
        <v>962</v>
      </c>
      <c r="D182" s="161"/>
      <c r="E182" s="162"/>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87" t="s">
        <v>1001</v>
      </c>
      <c r="D183" s="161"/>
      <c r="E183" s="162">
        <v>67.2</v>
      </c>
      <c r="F183" s="160"/>
      <c r="G183" s="160"/>
      <c r="H183" s="160"/>
      <c r="I183" s="160"/>
      <c r="J183" s="160"/>
      <c r="K183" s="160"/>
      <c r="L183" s="160"/>
      <c r="M183" s="160"/>
      <c r="N183" s="160"/>
      <c r="O183" s="160"/>
      <c r="P183" s="160"/>
      <c r="Q183" s="160"/>
      <c r="R183" s="160"/>
      <c r="S183" s="160"/>
      <c r="T183" s="160"/>
      <c r="U183" s="160"/>
      <c r="V183" s="160"/>
      <c r="W183" s="160"/>
      <c r="X183" s="160"/>
      <c r="Y183" s="151"/>
      <c r="Z183" s="151"/>
      <c r="AA183" s="151"/>
      <c r="AB183" s="151"/>
      <c r="AC183" s="151"/>
      <c r="AD183" s="151"/>
      <c r="AE183" s="151"/>
      <c r="AF183" s="151"/>
      <c r="AG183" s="151" t="s">
        <v>156</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70">
        <v>25</v>
      </c>
      <c r="B184" s="171" t="s">
        <v>684</v>
      </c>
      <c r="C184" s="186" t="s">
        <v>685</v>
      </c>
      <c r="D184" s="172" t="s">
        <v>173</v>
      </c>
      <c r="E184" s="173">
        <v>2436.9440100000002</v>
      </c>
      <c r="F184" s="174"/>
      <c r="G184" s="175">
        <f>ROUND(E184*F184,2)</f>
        <v>0</v>
      </c>
      <c r="H184" s="174"/>
      <c r="I184" s="175">
        <f>ROUND(E184*H184,2)</f>
        <v>0</v>
      </c>
      <c r="J184" s="174"/>
      <c r="K184" s="175">
        <f>ROUND(E184*J184,2)</f>
        <v>0</v>
      </c>
      <c r="L184" s="175">
        <v>21</v>
      </c>
      <c r="M184" s="175">
        <f>G184*(1+L184/100)</f>
        <v>0</v>
      </c>
      <c r="N184" s="175">
        <v>0</v>
      </c>
      <c r="O184" s="175">
        <f>ROUND(E184*N184,2)</f>
        <v>0</v>
      </c>
      <c r="P184" s="175">
        <v>0</v>
      </c>
      <c r="Q184" s="175">
        <f>ROUND(E184*P184,2)</f>
        <v>0</v>
      </c>
      <c r="R184" s="175"/>
      <c r="S184" s="175" t="s">
        <v>151</v>
      </c>
      <c r="T184" s="175" t="s">
        <v>152</v>
      </c>
      <c r="U184" s="175">
        <v>0.20200000000000001</v>
      </c>
      <c r="V184" s="175">
        <f>ROUND(E184*U184,2)</f>
        <v>492.26</v>
      </c>
      <c r="W184" s="176"/>
      <c r="X184" s="160" t="s">
        <v>153</v>
      </c>
      <c r="Y184" s="151"/>
      <c r="Z184" s="151"/>
      <c r="AA184" s="151"/>
      <c r="AB184" s="151"/>
      <c r="AC184" s="151"/>
      <c r="AD184" s="151"/>
      <c r="AE184" s="151"/>
      <c r="AF184" s="151"/>
      <c r="AG184" s="151" t="s">
        <v>154</v>
      </c>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87" t="s">
        <v>985</v>
      </c>
      <c r="D185" s="161"/>
      <c r="E185" s="162"/>
      <c r="F185" s="160"/>
      <c r="G185" s="160"/>
      <c r="H185" s="160"/>
      <c r="I185" s="160"/>
      <c r="J185" s="160"/>
      <c r="K185" s="160"/>
      <c r="L185" s="160"/>
      <c r="M185" s="160"/>
      <c r="N185" s="160"/>
      <c r="O185" s="160"/>
      <c r="P185" s="160"/>
      <c r="Q185" s="160"/>
      <c r="R185" s="160"/>
      <c r="S185" s="160"/>
      <c r="T185" s="160"/>
      <c r="U185" s="160"/>
      <c r="V185" s="160"/>
      <c r="W185" s="160"/>
      <c r="X185" s="160"/>
      <c r="Y185" s="151"/>
      <c r="Z185" s="151"/>
      <c r="AA185" s="151"/>
      <c r="AB185" s="151"/>
      <c r="AC185" s="151"/>
      <c r="AD185" s="151"/>
      <c r="AE185" s="151"/>
      <c r="AF185" s="151"/>
      <c r="AG185" s="151" t="s">
        <v>156</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87" t="s">
        <v>1002</v>
      </c>
      <c r="D186" s="161"/>
      <c r="E186" s="162">
        <v>354.87729000000002</v>
      </c>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156</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87" t="s">
        <v>1003</v>
      </c>
      <c r="D187" s="161"/>
      <c r="E187" s="162">
        <v>204.42240000000001</v>
      </c>
      <c r="F187" s="160"/>
      <c r="G187" s="160"/>
      <c r="H187" s="160"/>
      <c r="I187" s="160"/>
      <c r="J187" s="160"/>
      <c r="K187" s="160"/>
      <c r="L187" s="160"/>
      <c r="M187" s="160"/>
      <c r="N187" s="160"/>
      <c r="O187" s="160"/>
      <c r="P187" s="160"/>
      <c r="Q187" s="160"/>
      <c r="R187" s="160"/>
      <c r="S187" s="160"/>
      <c r="T187" s="160"/>
      <c r="U187" s="160"/>
      <c r="V187" s="160"/>
      <c r="W187" s="160"/>
      <c r="X187" s="160"/>
      <c r="Y187" s="151"/>
      <c r="Z187" s="151"/>
      <c r="AA187" s="151"/>
      <c r="AB187" s="151"/>
      <c r="AC187" s="151"/>
      <c r="AD187" s="151"/>
      <c r="AE187" s="151"/>
      <c r="AF187" s="151"/>
      <c r="AG187" s="151" t="s">
        <v>156</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87" t="s">
        <v>1004</v>
      </c>
      <c r="D188" s="161"/>
      <c r="E188" s="162">
        <v>259.12432000000001</v>
      </c>
      <c r="F188" s="160"/>
      <c r="G188" s="160"/>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156</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87" t="s">
        <v>160</v>
      </c>
      <c r="D189" s="161"/>
      <c r="E189" s="162"/>
      <c r="F189" s="160"/>
      <c r="G189" s="160"/>
      <c r="H189" s="160"/>
      <c r="I189" s="160"/>
      <c r="J189" s="160"/>
      <c r="K189" s="160"/>
      <c r="L189" s="160"/>
      <c r="M189" s="160"/>
      <c r="N189" s="160"/>
      <c r="O189" s="160"/>
      <c r="P189" s="160"/>
      <c r="Q189" s="160"/>
      <c r="R189" s="160"/>
      <c r="S189" s="160"/>
      <c r="T189" s="160"/>
      <c r="U189" s="160"/>
      <c r="V189" s="160"/>
      <c r="W189" s="160"/>
      <c r="X189" s="160"/>
      <c r="Y189" s="151"/>
      <c r="Z189" s="151"/>
      <c r="AA189" s="151"/>
      <c r="AB189" s="151"/>
      <c r="AC189" s="151"/>
      <c r="AD189" s="151"/>
      <c r="AE189" s="151"/>
      <c r="AF189" s="151"/>
      <c r="AG189" s="151" t="s">
        <v>156</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87" t="s">
        <v>1005</v>
      </c>
      <c r="D190" s="161"/>
      <c r="E190" s="162">
        <v>-48</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156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87" t="s">
        <v>1006</v>
      </c>
      <c r="D191" s="161"/>
      <c r="E191" s="162">
        <v>-31</v>
      </c>
      <c r="F191" s="160"/>
      <c r="G191" s="160"/>
      <c r="H191" s="160"/>
      <c r="I191" s="160"/>
      <c r="J191" s="160"/>
      <c r="K191" s="160"/>
      <c r="L191" s="160"/>
      <c r="M191" s="160"/>
      <c r="N191" s="160"/>
      <c r="O191" s="160"/>
      <c r="P191" s="160"/>
      <c r="Q191" s="160"/>
      <c r="R191" s="160"/>
      <c r="S191" s="160"/>
      <c r="T191" s="160"/>
      <c r="U191" s="160"/>
      <c r="V191" s="160"/>
      <c r="W191" s="160"/>
      <c r="X191" s="160"/>
      <c r="Y191" s="151"/>
      <c r="Z191" s="151"/>
      <c r="AA191" s="151"/>
      <c r="AB191" s="151"/>
      <c r="AC191" s="151"/>
      <c r="AD191" s="151"/>
      <c r="AE191" s="151"/>
      <c r="AF191" s="151"/>
      <c r="AG191" s="151" t="s">
        <v>156</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87" t="s">
        <v>1007</v>
      </c>
      <c r="D192" s="161"/>
      <c r="E192" s="162">
        <v>-32</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87" t="s">
        <v>160</v>
      </c>
      <c r="D193" s="161"/>
      <c r="E193" s="162"/>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156</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87" t="s">
        <v>980</v>
      </c>
      <c r="D194" s="161"/>
      <c r="E194" s="162"/>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156</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58"/>
      <c r="B195" s="159"/>
      <c r="C195" s="187" t="s">
        <v>1008</v>
      </c>
      <c r="D195" s="161"/>
      <c r="E195" s="162">
        <v>642.33000000000004</v>
      </c>
      <c r="F195" s="160"/>
      <c r="G195" s="160"/>
      <c r="H195" s="160"/>
      <c r="I195" s="160"/>
      <c r="J195" s="160"/>
      <c r="K195" s="160"/>
      <c r="L195" s="160"/>
      <c r="M195" s="160"/>
      <c r="N195" s="160"/>
      <c r="O195" s="160"/>
      <c r="P195" s="160"/>
      <c r="Q195" s="160"/>
      <c r="R195" s="160"/>
      <c r="S195" s="160"/>
      <c r="T195" s="160"/>
      <c r="U195" s="160"/>
      <c r="V195" s="160"/>
      <c r="W195" s="160"/>
      <c r="X195" s="160"/>
      <c r="Y195" s="151"/>
      <c r="Z195" s="151"/>
      <c r="AA195" s="151"/>
      <c r="AB195" s="151"/>
      <c r="AC195" s="151"/>
      <c r="AD195" s="151"/>
      <c r="AE195" s="151"/>
      <c r="AF195" s="151"/>
      <c r="AG195" s="151" t="s">
        <v>156</v>
      </c>
      <c r="AH195" s="151">
        <v>0</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87" t="s">
        <v>1009</v>
      </c>
      <c r="D196" s="161"/>
      <c r="E196" s="162">
        <v>658.71</v>
      </c>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156</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87" t="s">
        <v>160</v>
      </c>
      <c r="D197" s="161"/>
      <c r="E197" s="162"/>
      <c r="F197" s="160"/>
      <c r="G197" s="160"/>
      <c r="H197" s="160"/>
      <c r="I197" s="160"/>
      <c r="J197" s="160"/>
      <c r="K197" s="160"/>
      <c r="L197" s="160"/>
      <c r="M197" s="160"/>
      <c r="N197" s="160"/>
      <c r="O197" s="160"/>
      <c r="P197" s="160"/>
      <c r="Q197" s="160"/>
      <c r="R197" s="160"/>
      <c r="S197" s="160"/>
      <c r="T197" s="160"/>
      <c r="U197" s="160"/>
      <c r="V197" s="160"/>
      <c r="W197" s="160"/>
      <c r="X197" s="160"/>
      <c r="Y197" s="151"/>
      <c r="Z197" s="151"/>
      <c r="AA197" s="151"/>
      <c r="AB197" s="151"/>
      <c r="AC197" s="151"/>
      <c r="AD197" s="151"/>
      <c r="AE197" s="151"/>
      <c r="AF197" s="151"/>
      <c r="AG197" s="151" t="s">
        <v>156</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87" t="s">
        <v>1010</v>
      </c>
      <c r="D198" s="161"/>
      <c r="E198" s="162">
        <v>253.76</v>
      </c>
      <c r="F198" s="160"/>
      <c r="G198" s="1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156</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87" t="s">
        <v>160</v>
      </c>
      <c r="D199" s="161"/>
      <c r="E199" s="162"/>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156</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87" t="s">
        <v>962</v>
      </c>
      <c r="D200" s="161"/>
      <c r="E200" s="162"/>
      <c r="F200" s="160"/>
      <c r="G200" s="160"/>
      <c r="H200" s="160"/>
      <c r="I200" s="160"/>
      <c r="J200" s="160"/>
      <c r="K200" s="160"/>
      <c r="L200" s="160"/>
      <c r="M200" s="160"/>
      <c r="N200" s="160"/>
      <c r="O200" s="160"/>
      <c r="P200" s="160"/>
      <c r="Q200" s="160"/>
      <c r="R200" s="160"/>
      <c r="S200" s="160"/>
      <c r="T200" s="160"/>
      <c r="U200" s="160"/>
      <c r="V200" s="160"/>
      <c r="W200" s="160"/>
      <c r="X200" s="160"/>
      <c r="Y200" s="151"/>
      <c r="Z200" s="151"/>
      <c r="AA200" s="151"/>
      <c r="AB200" s="151"/>
      <c r="AC200" s="151"/>
      <c r="AD200" s="151"/>
      <c r="AE200" s="151"/>
      <c r="AF200" s="151"/>
      <c r="AG200" s="151" t="s">
        <v>156</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87" t="s">
        <v>1011</v>
      </c>
      <c r="D201" s="161"/>
      <c r="E201" s="162">
        <v>174.72</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156</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ht="22.5" outlineLevel="1" x14ac:dyDescent="0.2">
      <c r="A202" s="170">
        <v>26</v>
      </c>
      <c r="B202" s="171" t="s">
        <v>689</v>
      </c>
      <c r="C202" s="186" t="s">
        <v>877</v>
      </c>
      <c r="D202" s="172" t="s">
        <v>173</v>
      </c>
      <c r="E202" s="173">
        <v>448.50450999999998</v>
      </c>
      <c r="F202" s="174"/>
      <c r="G202" s="175">
        <f>ROUND(E202*F202,2)</f>
        <v>0</v>
      </c>
      <c r="H202" s="174"/>
      <c r="I202" s="175">
        <f>ROUND(E202*H202,2)</f>
        <v>0</v>
      </c>
      <c r="J202" s="174"/>
      <c r="K202" s="175">
        <f>ROUND(E202*J202,2)</f>
        <v>0</v>
      </c>
      <c r="L202" s="175">
        <v>21</v>
      </c>
      <c r="M202" s="175">
        <f>G202*(1+L202/100)</f>
        <v>0</v>
      </c>
      <c r="N202" s="175">
        <v>1.7</v>
      </c>
      <c r="O202" s="175">
        <f>ROUND(E202*N202,2)</f>
        <v>762.46</v>
      </c>
      <c r="P202" s="175">
        <v>0</v>
      </c>
      <c r="Q202" s="175">
        <f>ROUND(E202*P202,2)</f>
        <v>0</v>
      </c>
      <c r="R202" s="175"/>
      <c r="S202" s="175" t="s">
        <v>151</v>
      </c>
      <c r="T202" s="175" t="s">
        <v>152</v>
      </c>
      <c r="U202" s="175">
        <v>1.587</v>
      </c>
      <c r="V202" s="175">
        <f>ROUND(E202*U202,2)</f>
        <v>711.78</v>
      </c>
      <c r="W202" s="176"/>
      <c r="X202" s="160" t="s">
        <v>153</v>
      </c>
      <c r="Y202" s="151"/>
      <c r="Z202" s="151"/>
      <c r="AA202" s="151"/>
      <c r="AB202" s="151"/>
      <c r="AC202" s="151"/>
      <c r="AD202" s="151"/>
      <c r="AE202" s="151"/>
      <c r="AF202" s="151"/>
      <c r="AG202" s="151" t="s">
        <v>154</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87" t="s">
        <v>1012</v>
      </c>
      <c r="D203" s="161"/>
      <c r="E203" s="162">
        <v>197.64</v>
      </c>
      <c r="F203" s="160"/>
      <c r="G203" s="160"/>
      <c r="H203" s="160"/>
      <c r="I203" s="160"/>
      <c r="J203" s="160"/>
      <c r="K203" s="160"/>
      <c r="L203" s="160"/>
      <c r="M203" s="160"/>
      <c r="N203" s="160"/>
      <c r="O203" s="160"/>
      <c r="P203" s="160"/>
      <c r="Q203" s="160"/>
      <c r="R203" s="160"/>
      <c r="S203" s="160"/>
      <c r="T203" s="160"/>
      <c r="U203" s="160"/>
      <c r="V203" s="160"/>
      <c r="W203" s="160"/>
      <c r="X203" s="160"/>
      <c r="Y203" s="151"/>
      <c r="Z203" s="151"/>
      <c r="AA203" s="151"/>
      <c r="AB203" s="151"/>
      <c r="AC203" s="151"/>
      <c r="AD203" s="151"/>
      <c r="AE203" s="151"/>
      <c r="AF203" s="151"/>
      <c r="AG203" s="151" t="s">
        <v>156</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87" t="s">
        <v>1013</v>
      </c>
      <c r="D204" s="161"/>
      <c r="E204" s="162">
        <v>202.68</v>
      </c>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156</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87" t="s">
        <v>1014</v>
      </c>
      <c r="D205" s="161"/>
      <c r="E205" s="162">
        <v>-38.786850000000001</v>
      </c>
      <c r="F205" s="160"/>
      <c r="G205" s="160"/>
      <c r="H205" s="160"/>
      <c r="I205" s="160"/>
      <c r="J205" s="160"/>
      <c r="K205" s="160"/>
      <c r="L205" s="160"/>
      <c r="M205" s="160"/>
      <c r="N205" s="160"/>
      <c r="O205" s="160"/>
      <c r="P205" s="160"/>
      <c r="Q205" s="160"/>
      <c r="R205" s="160"/>
      <c r="S205" s="160"/>
      <c r="T205" s="160"/>
      <c r="U205" s="160"/>
      <c r="V205" s="160"/>
      <c r="W205" s="160"/>
      <c r="X205" s="160"/>
      <c r="Y205" s="151"/>
      <c r="Z205" s="151"/>
      <c r="AA205" s="151"/>
      <c r="AB205" s="151"/>
      <c r="AC205" s="151"/>
      <c r="AD205" s="151"/>
      <c r="AE205" s="151"/>
      <c r="AF205" s="151"/>
      <c r="AG205" s="151" t="s">
        <v>156</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87" t="s">
        <v>1015</v>
      </c>
      <c r="D206" s="161"/>
      <c r="E206" s="162">
        <v>-27.62219</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156</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87" t="s">
        <v>160</v>
      </c>
      <c r="D207" s="161"/>
      <c r="E207" s="162"/>
      <c r="F207" s="160"/>
      <c r="G207" s="160"/>
      <c r="H207" s="160"/>
      <c r="I207" s="160"/>
      <c r="J207" s="160"/>
      <c r="K207" s="160"/>
      <c r="L207" s="160"/>
      <c r="M207" s="160"/>
      <c r="N207" s="160"/>
      <c r="O207" s="160"/>
      <c r="P207" s="160"/>
      <c r="Q207" s="160"/>
      <c r="R207" s="160"/>
      <c r="S207" s="160"/>
      <c r="T207" s="160"/>
      <c r="U207" s="160"/>
      <c r="V207" s="160"/>
      <c r="W207" s="160"/>
      <c r="X207" s="160"/>
      <c r="Y207" s="151"/>
      <c r="Z207" s="151"/>
      <c r="AA207" s="151"/>
      <c r="AB207" s="151"/>
      <c r="AC207" s="151"/>
      <c r="AD207" s="151"/>
      <c r="AE207" s="151"/>
      <c r="AF207" s="151"/>
      <c r="AG207" s="151" t="s">
        <v>156</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87" t="s">
        <v>1016</v>
      </c>
      <c r="D208" s="161"/>
      <c r="E208" s="162">
        <v>78.08</v>
      </c>
      <c r="F208" s="160"/>
      <c r="G208" s="160"/>
      <c r="H208" s="160"/>
      <c r="I208" s="160"/>
      <c r="J208" s="160"/>
      <c r="K208" s="160"/>
      <c r="L208" s="160"/>
      <c r="M208" s="160"/>
      <c r="N208" s="160"/>
      <c r="O208" s="160"/>
      <c r="P208" s="160"/>
      <c r="Q208" s="160"/>
      <c r="R208" s="160"/>
      <c r="S208" s="160"/>
      <c r="T208" s="160"/>
      <c r="U208" s="160"/>
      <c r="V208" s="160"/>
      <c r="W208" s="160"/>
      <c r="X208" s="160"/>
      <c r="Y208" s="151"/>
      <c r="Z208" s="151"/>
      <c r="AA208" s="151"/>
      <c r="AB208" s="151"/>
      <c r="AC208" s="151"/>
      <c r="AD208" s="151"/>
      <c r="AE208" s="151"/>
      <c r="AF208" s="151"/>
      <c r="AG208" s="151" t="s">
        <v>156</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87" t="s">
        <v>1017</v>
      </c>
      <c r="D209" s="161"/>
      <c r="E209" s="162">
        <v>-11.97125</v>
      </c>
      <c r="F209" s="160"/>
      <c r="G209" s="160"/>
      <c r="H209" s="160"/>
      <c r="I209" s="160"/>
      <c r="J209" s="160"/>
      <c r="K209" s="160"/>
      <c r="L209" s="160"/>
      <c r="M209" s="160"/>
      <c r="N209" s="160"/>
      <c r="O209" s="160"/>
      <c r="P209" s="160"/>
      <c r="Q209" s="160"/>
      <c r="R209" s="160"/>
      <c r="S209" s="160"/>
      <c r="T209" s="160"/>
      <c r="U209" s="160"/>
      <c r="V209" s="160"/>
      <c r="W209" s="160"/>
      <c r="X209" s="160"/>
      <c r="Y209" s="151"/>
      <c r="Z209" s="151"/>
      <c r="AA209" s="151"/>
      <c r="AB209" s="151"/>
      <c r="AC209" s="151"/>
      <c r="AD209" s="151"/>
      <c r="AE209" s="151"/>
      <c r="AF209" s="151"/>
      <c r="AG209" s="151" t="s">
        <v>156</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87" t="s">
        <v>962</v>
      </c>
      <c r="D210" s="161"/>
      <c r="E210" s="162"/>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156</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87" t="s">
        <v>1018</v>
      </c>
      <c r="D211" s="161"/>
      <c r="E211" s="162">
        <v>53.76</v>
      </c>
      <c r="F211" s="160"/>
      <c r="G211" s="160"/>
      <c r="H211" s="160"/>
      <c r="I211" s="160"/>
      <c r="J211" s="160"/>
      <c r="K211" s="160"/>
      <c r="L211" s="160"/>
      <c r="M211" s="160"/>
      <c r="N211" s="160"/>
      <c r="O211" s="160"/>
      <c r="P211" s="160"/>
      <c r="Q211" s="160"/>
      <c r="R211" s="160"/>
      <c r="S211" s="160"/>
      <c r="T211" s="160"/>
      <c r="U211" s="160"/>
      <c r="V211" s="160"/>
      <c r="W211" s="160"/>
      <c r="X211" s="160"/>
      <c r="Y211" s="151"/>
      <c r="Z211" s="151"/>
      <c r="AA211" s="151"/>
      <c r="AB211" s="151"/>
      <c r="AC211" s="151"/>
      <c r="AD211" s="151"/>
      <c r="AE211" s="151"/>
      <c r="AF211" s="151"/>
      <c r="AG211" s="151" t="s">
        <v>156</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87" t="s">
        <v>1019</v>
      </c>
      <c r="D212" s="161"/>
      <c r="E212" s="162">
        <v>-5.2751999999999999</v>
      </c>
      <c r="F212" s="160"/>
      <c r="G212" s="160"/>
      <c r="H212" s="160"/>
      <c r="I212" s="160"/>
      <c r="J212" s="160"/>
      <c r="K212" s="160"/>
      <c r="L212" s="160"/>
      <c r="M212" s="160"/>
      <c r="N212" s="160"/>
      <c r="O212" s="160"/>
      <c r="P212" s="160"/>
      <c r="Q212" s="160"/>
      <c r="R212" s="160"/>
      <c r="S212" s="160"/>
      <c r="T212" s="160"/>
      <c r="U212" s="160"/>
      <c r="V212" s="160"/>
      <c r="W212" s="160"/>
      <c r="X212" s="160"/>
      <c r="Y212" s="151"/>
      <c r="Z212" s="151"/>
      <c r="AA212" s="151"/>
      <c r="AB212" s="151"/>
      <c r="AC212" s="151"/>
      <c r="AD212" s="151"/>
      <c r="AE212" s="151"/>
      <c r="AF212" s="151"/>
      <c r="AG212" s="151" t="s">
        <v>156</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70">
        <v>27</v>
      </c>
      <c r="B213" s="171" t="s">
        <v>881</v>
      </c>
      <c r="C213" s="186" t="s">
        <v>882</v>
      </c>
      <c r="D213" s="172" t="s">
        <v>398</v>
      </c>
      <c r="E213" s="173">
        <v>1411.1315999999999</v>
      </c>
      <c r="F213" s="174"/>
      <c r="G213" s="175">
        <f>ROUND(E213*F213,2)</f>
        <v>0</v>
      </c>
      <c r="H213" s="174"/>
      <c r="I213" s="175">
        <f>ROUND(E213*H213,2)</f>
        <v>0</v>
      </c>
      <c r="J213" s="174"/>
      <c r="K213" s="175">
        <f>ROUND(E213*J213,2)</f>
        <v>0</v>
      </c>
      <c r="L213" s="175">
        <v>21</v>
      </c>
      <c r="M213" s="175">
        <f>G213*(1+L213/100)</f>
        <v>0</v>
      </c>
      <c r="N213" s="175">
        <v>0</v>
      </c>
      <c r="O213" s="175">
        <f>ROUND(E213*N213,2)</f>
        <v>0</v>
      </c>
      <c r="P213" s="175">
        <v>0</v>
      </c>
      <c r="Q213" s="175">
        <f>ROUND(E213*P213,2)</f>
        <v>0</v>
      </c>
      <c r="R213" s="175"/>
      <c r="S213" s="175" t="s">
        <v>390</v>
      </c>
      <c r="T213" s="175" t="s">
        <v>391</v>
      </c>
      <c r="U213" s="175">
        <v>0</v>
      </c>
      <c r="V213" s="175">
        <f>ROUND(E213*U213,2)</f>
        <v>0</v>
      </c>
      <c r="W213" s="176"/>
      <c r="X213" s="160" t="s">
        <v>153</v>
      </c>
      <c r="Y213" s="151"/>
      <c r="Z213" s="151"/>
      <c r="AA213" s="151"/>
      <c r="AB213" s="151"/>
      <c r="AC213" s="151"/>
      <c r="AD213" s="151"/>
      <c r="AE213" s="151"/>
      <c r="AF213" s="151"/>
      <c r="AG213" s="151" t="s">
        <v>154</v>
      </c>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87" t="s">
        <v>1020</v>
      </c>
      <c r="D214" s="161"/>
      <c r="E214" s="162">
        <v>1411.1315999999999</v>
      </c>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156</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x14ac:dyDescent="0.2">
      <c r="A215" s="164" t="s">
        <v>146</v>
      </c>
      <c r="B215" s="165" t="s">
        <v>89</v>
      </c>
      <c r="C215" s="185" t="s">
        <v>90</v>
      </c>
      <c r="D215" s="166"/>
      <c r="E215" s="167"/>
      <c r="F215" s="168"/>
      <c r="G215" s="168">
        <f>SUMIF(AG216:AG219,"&lt;&gt;NOR",G216:G219)</f>
        <v>0</v>
      </c>
      <c r="H215" s="168"/>
      <c r="I215" s="168">
        <f>SUM(I216:I219)</f>
        <v>0</v>
      </c>
      <c r="J215" s="168"/>
      <c r="K215" s="168">
        <f>SUM(K216:K219)</f>
        <v>0</v>
      </c>
      <c r="L215" s="168"/>
      <c r="M215" s="168">
        <f>SUM(M216:M219)</f>
        <v>0</v>
      </c>
      <c r="N215" s="168"/>
      <c r="O215" s="168">
        <f>SUM(O216:O219)</f>
        <v>47.16</v>
      </c>
      <c r="P215" s="168"/>
      <c r="Q215" s="168">
        <f>SUM(Q216:Q219)</f>
        <v>0</v>
      </c>
      <c r="R215" s="168"/>
      <c r="S215" s="168"/>
      <c r="T215" s="168"/>
      <c r="U215" s="168"/>
      <c r="V215" s="168">
        <f>SUM(V216:V219)</f>
        <v>28.15</v>
      </c>
      <c r="W215" s="169"/>
      <c r="X215" s="163"/>
      <c r="AG215" t="s">
        <v>147</v>
      </c>
    </row>
    <row r="216" spans="1:60" ht="22.5" outlineLevel="1" x14ac:dyDescent="0.2">
      <c r="A216" s="170">
        <v>28</v>
      </c>
      <c r="B216" s="171" t="s">
        <v>1021</v>
      </c>
      <c r="C216" s="186" t="s">
        <v>1022</v>
      </c>
      <c r="D216" s="172" t="s">
        <v>173</v>
      </c>
      <c r="E216" s="173">
        <v>25.943280000000001</v>
      </c>
      <c r="F216" s="174"/>
      <c r="G216" s="175">
        <f>ROUND(E216*F216,2)</f>
        <v>0</v>
      </c>
      <c r="H216" s="174"/>
      <c r="I216" s="175">
        <f>ROUND(E216*H216,2)</f>
        <v>0</v>
      </c>
      <c r="J216" s="174"/>
      <c r="K216" s="175">
        <f>ROUND(E216*J216,2)</f>
        <v>0</v>
      </c>
      <c r="L216" s="175">
        <v>21</v>
      </c>
      <c r="M216" s="175">
        <f>G216*(1+L216/100)</f>
        <v>0</v>
      </c>
      <c r="N216" s="175">
        <v>1.8180000000000001</v>
      </c>
      <c r="O216" s="175">
        <f>ROUND(E216*N216,2)</f>
        <v>47.16</v>
      </c>
      <c r="P216" s="175">
        <v>0</v>
      </c>
      <c r="Q216" s="175">
        <f>ROUND(E216*P216,2)</f>
        <v>0</v>
      </c>
      <c r="R216" s="175"/>
      <c r="S216" s="175" t="s">
        <v>151</v>
      </c>
      <c r="T216" s="175" t="s">
        <v>152</v>
      </c>
      <c r="U216" s="175">
        <v>1.085</v>
      </c>
      <c r="V216" s="175">
        <f>ROUND(E216*U216,2)</f>
        <v>28.15</v>
      </c>
      <c r="W216" s="176"/>
      <c r="X216" s="160" t="s">
        <v>153</v>
      </c>
      <c r="Y216" s="151"/>
      <c r="Z216" s="151"/>
      <c r="AA216" s="151"/>
      <c r="AB216" s="151"/>
      <c r="AC216" s="151"/>
      <c r="AD216" s="151"/>
      <c r="AE216" s="151"/>
      <c r="AF216" s="151"/>
      <c r="AG216" s="151" t="s">
        <v>154</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87" t="s">
        <v>1023</v>
      </c>
      <c r="D217" s="161"/>
      <c r="E217" s="162">
        <v>6.48</v>
      </c>
      <c r="F217" s="160"/>
      <c r="G217" s="160"/>
      <c r="H217" s="160"/>
      <c r="I217" s="160"/>
      <c r="J217" s="160"/>
      <c r="K217" s="160"/>
      <c r="L217" s="160"/>
      <c r="M217" s="160"/>
      <c r="N217" s="160"/>
      <c r="O217" s="160"/>
      <c r="P217" s="160"/>
      <c r="Q217" s="160"/>
      <c r="R217" s="160"/>
      <c r="S217" s="160"/>
      <c r="T217" s="160"/>
      <c r="U217" s="160"/>
      <c r="V217" s="160"/>
      <c r="W217" s="160"/>
      <c r="X217" s="160"/>
      <c r="Y217" s="151"/>
      <c r="Z217" s="151"/>
      <c r="AA217" s="151"/>
      <c r="AB217" s="151"/>
      <c r="AC217" s="151"/>
      <c r="AD217" s="151"/>
      <c r="AE217" s="151"/>
      <c r="AF217" s="151"/>
      <c r="AG217" s="151" t="s">
        <v>156</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87" t="s">
        <v>1024</v>
      </c>
      <c r="D218" s="161"/>
      <c r="E218" s="162">
        <v>8.2140000000000004</v>
      </c>
      <c r="F218" s="160"/>
      <c r="G218" s="160"/>
      <c r="H218" s="160"/>
      <c r="I218" s="160"/>
      <c r="J218" s="160"/>
      <c r="K218" s="160"/>
      <c r="L218" s="160"/>
      <c r="M218" s="160"/>
      <c r="N218" s="160"/>
      <c r="O218" s="160"/>
      <c r="P218" s="160"/>
      <c r="Q218" s="160"/>
      <c r="R218" s="160"/>
      <c r="S218" s="160"/>
      <c r="T218" s="160"/>
      <c r="U218" s="160"/>
      <c r="V218" s="160"/>
      <c r="W218" s="160"/>
      <c r="X218" s="160"/>
      <c r="Y218" s="151"/>
      <c r="Z218" s="151"/>
      <c r="AA218" s="151"/>
      <c r="AB218" s="151"/>
      <c r="AC218" s="151"/>
      <c r="AD218" s="151"/>
      <c r="AE218" s="151"/>
      <c r="AF218" s="151"/>
      <c r="AG218" s="151" t="s">
        <v>156</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87" t="s">
        <v>1025</v>
      </c>
      <c r="D219" s="161"/>
      <c r="E219" s="162">
        <v>11.249280000000001</v>
      </c>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156</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x14ac:dyDescent="0.2">
      <c r="A220" s="164" t="s">
        <v>146</v>
      </c>
      <c r="B220" s="165" t="s">
        <v>93</v>
      </c>
      <c r="C220" s="185" t="s">
        <v>94</v>
      </c>
      <c r="D220" s="166"/>
      <c r="E220" s="167"/>
      <c r="F220" s="168"/>
      <c r="G220" s="168">
        <f>SUMIF(AG221:AG230,"&lt;&gt;NOR",G221:G230)</f>
        <v>0</v>
      </c>
      <c r="H220" s="168"/>
      <c r="I220" s="168">
        <f>SUM(I221:I230)</f>
        <v>0</v>
      </c>
      <c r="J220" s="168"/>
      <c r="K220" s="168">
        <f>SUM(K221:K230)</f>
        <v>0</v>
      </c>
      <c r="L220" s="168"/>
      <c r="M220" s="168">
        <f>SUM(M221:M230)</f>
        <v>0</v>
      </c>
      <c r="N220" s="168"/>
      <c r="O220" s="168">
        <f>SUM(O221:O230)</f>
        <v>265.79000000000002</v>
      </c>
      <c r="P220" s="168"/>
      <c r="Q220" s="168">
        <f>SUM(Q221:Q230)</f>
        <v>0</v>
      </c>
      <c r="R220" s="168"/>
      <c r="S220" s="168"/>
      <c r="T220" s="168"/>
      <c r="U220" s="168"/>
      <c r="V220" s="168">
        <f>SUM(V221:V230)</f>
        <v>316.27</v>
      </c>
      <c r="W220" s="169"/>
      <c r="X220" s="163"/>
      <c r="AG220" t="s">
        <v>147</v>
      </c>
    </row>
    <row r="221" spans="1:60" outlineLevel="1" x14ac:dyDescent="0.2">
      <c r="A221" s="170">
        <v>29</v>
      </c>
      <c r="B221" s="171" t="s">
        <v>705</v>
      </c>
      <c r="C221" s="186" t="s">
        <v>706</v>
      </c>
      <c r="D221" s="172" t="s">
        <v>173</v>
      </c>
      <c r="E221" s="173">
        <v>133.04</v>
      </c>
      <c r="F221" s="174"/>
      <c r="G221" s="175">
        <f>ROUND(E221*F221,2)</f>
        <v>0</v>
      </c>
      <c r="H221" s="174"/>
      <c r="I221" s="175">
        <f>ROUND(E221*H221,2)</f>
        <v>0</v>
      </c>
      <c r="J221" s="174"/>
      <c r="K221" s="175">
        <f>ROUND(E221*J221,2)</f>
        <v>0</v>
      </c>
      <c r="L221" s="175">
        <v>21</v>
      </c>
      <c r="M221" s="175">
        <f>G221*(1+L221/100)</f>
        <v>0</v>
      </c>
      <c r="N221" s="175">
        <v>1.8907700000000001</v>
      </c>
      <c r="O221" s="175">
        <f>ROUND(E221*N221,2)</f>
        <v>251.55</v>
      </c>
      <c r="P221" s="175">
        <v>0</v>
      </c>
      <c r="Q221" s="175">
        <f>ROUND(E221*P221,2)</f>
        <v>0</v>
      </c>
      <c r="R221" s="175"/>
      <c r="S221" s="175" t="s">
        <v>151</v>
      </c>
      <c r="T221" s="175" t="s">
        <v>152</v>
      </c>
      <c r="U221" s="175">
        <v>1.6950000000000001</v>
      </c>
      <c r="V221" s="175">
        <f>ROUND(E221*U221,2)</f>
        <v>225.5</v>
      </c>
      <c r="W221" s="176"/>
      <c r="X221" s="160" t="s">
        <v>153</v>
      </c>
      <c r="Y221" s="151"/>
      <c r="Z221" s="151"/>
      <c r="AA221" s="151"/>
      <c r="AB221" s="151"/>
      <c r="AC221" s="151"/>
      <c r="AD221" s="151"/>
      <c r="AE221" s="151"/>
      <c r="AF221" s="151"/>
      <c r="AG221" s="151" t="s">
        <v>154</v>
      </c>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87" t="s">
        <v>1026</v>
      </c>
      <c r="D222" s="161"/>
      <c r="E222" s="162">
        <v>49.41</v>
      </c>
      <c r="F222" s="160"/>
      <c r="G222" s="160"/>
      <c r="H222" s="160"/>
      <c r="I222" s="160"/>
      <c r="J222" s="160"/>
      <c r="K222" s="160"/>
      <c r="L222" s="160"/>
      <c r="M222" s="160"/>
      <c r="N222" s="160"/>
      <c r="O222" s="160"/>
      <c r="P222" s="160"/>
      <c r="Q222" s="160"/>
      <c r="R222" s="160"/>
      <c r="S222" s="160"/>
      <c r="T222" s="160"/>
      <c r="U222" s="160"/>
      <c r="V222" s="160"/>
      <c r="W222" s="160"/>
      <c r="X222" s="160"/>
      <c r="Y222" s="151"/>
      <c r="Z222" s="151"/>
      <c r="AA222" s="151"/>
      <c r="AB222" s="151"/>
      <c r="AC222" s="151"/>
      <c r="AD222" s="151"/>
      <c r="AE222" s="151"/>
      <c r="AF222" s="151"/>
      <c r="AG222" s="151" t="s">
        <v>156</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87" t="s">
        <v>1027</v>
      </c>
      <c r="D223" s="161"/>
      <c r="E223" s="162">
        <v>50.67</v>
      </c>
      <c r="F223" s="160"/>
      <c r="G223" s="160"/>
      <c r="H223" s="160"/>
      <c r="I223" s="160"/>
      <c r="J223" s="160"/>
      <c r="K223" s="160"/>
      <c r="L223" s="160"/>
      <c r="M223" s="160"/>
      <c r="N223" s="160"/>
      <c r="O223" s="160"/>
      <c r="P223" s="160"/>
      <c r="Q223" s="160"/>
      <c r="R223" s="160"/>
      <c r="S223" s="160"/>
      <c r="T223" s="160"/>
      <c r="U223" s="160"/>
      <c r="V223" s="160"/>
      <c r="W223" s="160"/>
      <c r="X223" s="160"/>
      <c r="Y223" s="151"/>
      <c r="Z223" s="151"/>
      <c r="AA223" s="151"/>
      <c r="AB223" s="151"/>
      <c r="AC223" s="151"/>
      <c r="AD223" s="151"/>
      <c r="AE223" s="151"/>
      <c r="AF223" s="151"/>
      <c r="AG223" s="151" t="s">
        <v>156</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c r="B224" s="159"/>
      <c r="C224" s="187" t="s">
        <v>160</v>
      </c>
      <c r="D224" s="161"/>
      <c r="E224" s="162"/>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156</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87" t="s">
        <v>1028</v>
      </c>
      <c r="D225" s="161"/>
      <c r="E225" s="162">
        <v>19.52</v>
      </c>
      <c r="F225" s="160"/>
      <c r="G225" s="160"/>
      <c r="H225" s="160"/>
      <c r="I225" s="160"/>
      <c r="J225" s="160"/>
      <c r="K225" s="160"/>
      <c r="L225" s="160"/>
      <c r="M225" s="160"/>
      <c r="N225" s="160"/>
      <c r="O225" s="160"/>
      <c r="P225" s="160"/>
      <c r="Q225" s="160"/>
      <c r="R225" s="160"/>
      <c r="S225" s="160"/>
      <c r="T225" s="160"/>
      <c r="U225" s="160"/>
      <c r="V225" s="160"/>
      <c r="W225" s="160"/>
      <c r="X225" s="160"/>
      <c r="Y225" s="151"/>
      <c r="Z225" s="151"/>
      <c r="AA225" s="151"/>
      <c r="AB225" s="151"/>
      <c r="AC225" s="151"/>
      <c r="AD225" s="151"/>
      <c r="AE225" s="151"/>
      <c r="AF225" s="151"/>
      <c r="AG225" s="151" t="s">
        <v>156</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87" t="s">
        <v>160</v>
      </c>
      <c r="D226" s="161"/>
      <c r="E226" s="162"/>
      <c r="F226" s="160"/>
      <c r="G226" s="160"/>
      <c r="H226" s="160"/>
      <c r="I226" s="160"/>
      <c r="J226" s="160"/>
      <c r="K226" s="160"/>
      <c r="L226" s="160"/>
      <c r="M226" s="160"/>
      <c r="N226" s="160"/>
      <c r="O226" s="160"/>
      <c r="P226" s="160"/>
      <c r="Q226" s="160"/>
      <c r="R226" s="160"/>
      <c r="S226" s="160"/>
      <c r="T226" s="160"/>
      <c r="U226" s="160"/>
      <c r="V226" s="160"/>
      <c r="W226" s="160"/>
      <c r="X226" s="160"/>
      <c r="Y226" s="151"/>
      <c r="Z226" s="151"/>
      <c r="AA226" s="151"/>
      <c r="AB226" s="151"/>
      <c r="AC226" s="151"/>
      <c r="AD226" s="151"/>
      <c r="AE226" s="151"/>
      <c r="AF226" s="151"/>
      <c r="AG226" s="151" t="s">
        <v>156</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87" t="s">
        <v>962</v>
      </c>
      <c r="D227" s="161"/>
      <c r="E227" s="162"/>
      <c r="F227" s="160"/>
      <c r="G227" s="160"/>
      <c r="H227" s="160"/>
      <c r="I227" s="160"/>
      <c r="J227" s="160"/>
      <c r="K227" s="160"/>
      <c r="L227" s="160"/>
      <c r="M227" s="160"/>
      <c r="N227" s="160"/>
      <c r="O227" s="160"/>
      <c r="P227" s="160"/>
      <c r="Q227" s="160"/>
      <c r="R227" s="160"/>
      <c r="S227" s="160"/>
      <c r="T227" s="160"/>
      <c r="U227" s="160"/>
      <c r="V227" s="160"/>
      <c r="W227" s="160"/>
      <c r="X227" s="160"/>
      <c r="Y227" s="151"/>
      <c r="Z227" s="151"/>
      <c r="AA227" s="151"/>
      <c r="AB227" s="151"/>
      <c r="AC227" s="151"/>
      <c r="AD227" s="151"/>
      <c r="AE227" s="151"/>
      <c r="AF227" s="151"/>
      <c r="AG227" s="151" t="s">
        <v>156</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87" t="s">
        <v>1029</v>
      </c>
      <c r="D228" s="161"/>
      <c r="E228" s="162">
        <v>13.44</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156</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ht="22.5" outlineLevel="1" x14ac:dyDescent="0.2">
      <c r="A229" s="170">
        <v>30</v>
      </c>
      <c r="B229" s="171" t="s">
        <v>884</v>
      </c>
      <c r="C229" s="186" t="s">
        <v>885</v>
      </c>
      <c r="D229" s="172" t="s">
        <v>389</v>
      </c>
      <c r="E229" s="173">
        <v>41</v>
      </c>
      <c r="F229" s="174"/>
      <c r="G229" s="175">
        <f>ROUND(E229*F229,2)</f>
        <v>0</v>
      </c>
      <c r="H229" s="174"/>
      <c r="I229" s="175">
        <f>ROUND(E229*H229,2)</f>
        <v>0</v>
      </c>
      <c r="J229" s="174"/>
      <c r="K229" s="175">
        <f>ROUND(E229*J229,2)</f>
        <v>0</v>
      </c>
      <c r="L229" s="175">
        <v>21</v>
      </c>
      <c r="M229" s="175">
        <f>G229*(1+L229/100)</f>
        <v>0</v>
      </c>
      <c r="N229" s="175">
        <v>0.34743000000000002</v>
      </c>
      <c r="O229" s="175">
        <f>ROUND(E229*N229,2)</f>
        <v>14.24</v>
      </c>
      <c r="P229" s="175">
        <v>0</v>
      </c>
      <c r="Q229" s="175">
        <f>ROUND(E229*P229,2)</f>
        <v>0</v>
      </c>
      <c r="R229" s="175"/>
      <c r="S229" s="175" t="s">
        <v>151</v>
      </c>
      <c r="T229" s="175" t="s">
        <v>152</v>
      </c>
      <c r="U229" s="175">
        <v>2.214</v>
      </c>
      <c r="V229" s="175">
        <f>ROUND(E229*U229,2)</f>
        <v>90.77</v>
      </c>
      <c r="W229" s="176"/>
      <c r="X229" s="160" t="s">
        <v>153</v>
      </c>
      <c r="Y229" s="151"/>
      <c r="Z229" s="151"/>
      <c r="AA229" s="151"/>
      <c r="AB229" s="151"/>
      <c r="AC229" s="151"/>
      <c r="AD229" s="151"/>
      <c r="AE229" s="151"/>
      <c r="AF229" s="151"/>
      <c r="AG229" s="151" t="s">
        <v>154</v>
      </c>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87" t="s">
        <v>1030</v>
      </c>
      <c r="D230" s="161"/>
      <c r="E230" s="162">
        <v>41</v>
      </c>
      <c r="F230" s="160"/>
      <c r="G230" s="160"/>
      <c r="H230" s="160"/>
      <c r="I230" s="160"/>
      <c r="J230" s="160"/>
      <c r="K230" s="160"/>
      <c r="L230" s="160"/>
      <c r="M230" s="160"/>
      <c r="N230" s="160"/>
      <c r="O230" s="160"/>
      <c r="P230" s="160"/>
      <c r="Q230" s="160"/>
      <c r="R230" s="160"/>
      <c r="S230" s="160"/>
      <c r="T230" s="160"/>
      <c r="U230" s="160"/>
      <c r="V230" s="160"/>
      <c r="W230" s="160"/>
      <c r="X230" s="160"/>
      <c r="Y230" s="151"/>
      <c r="Z230" s="151"/>
      <c r="AA230" s="151"/>
      <c r="AB230" s="151"/>
      <c r="AC230" s="151"/>
      <c r="AD230" s="151"/>
      <c r="AE230" s="151"/>
      <c r="AF230" s="151"/>
      <c r="AG230" s="151" t="s">
        <v>156</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4" t="s">
        <v>146</v>
      </c>
      <c r="B231" s="165" t="s">
        <v>96</v>
      </c>
      <c r="C231" s="185" t="s">
        <v>97</v>
      </c>
      <c r="D231" s="166"/>
      <c r="E231" s="167"/>
      <c r="F231" s="168"/>
      <c r="G231" s="168">
        <f>SUMIF(AG232:AG293,"&lt;&gt;NOR",G232:G293)</f>
        <v>0</v>
      </c>
      <c r="H231" s="168"/>
      <c r="I231" s="168">
        <f>SUM(I232:I293)</f>
        <v>0</v>
      </c>
      <c r="J231" s="168"/>
      <c r="K231" s="168">
        <f>SUM(K232:K293)</f>
        <v>0</v>
      </c>
      <c r="L231" s="168"/>
      <c r="M231" s="168">
        <f>SUM(M232:M293)</f>
        <v>0</v>
      </c>
      <c r="N231" s="168"/>
      <c r="O231" s="168">
        <f>SUM(O232:O293)</f>
        <v>251.74</v>
      </c>
      <c r="P231" s="168"/>
      <c r="Q231" s="168">
        <f>SUM(Q232:Q293)</f>
        <v>0</v>
      </c>
      <c r="R231" s="168"/>
      <c r="S231" s="168"/>
      <c r="T231" s="168"/>
      <c r="U231" s="168"/>
      <c r="V231" s="168">
        <f>SUM(V232:V293)</f>
        <v>2114.44</v>
      </c>
      <c r="W231" s="169"/>
      <c r="X231" s="163"/>
      <c r="AG231" t="s">
        <v>147</v>
      </c>
    </row>
    <row r="232" spans="1:60" outlineLevel="1" x14ac:dyDescent="0.2">
      <c r="A232" s="170">
        <v>31</v>
      </c>
      <c r="B232" s="171" t="s">
        <v>887</v>
      </c>
      <c r="C232" s="186" t="s">
        <v>888</v>
      </c>
      <c r="D232" s="172" t="s">
        <v>420</v>
      </c>
      <c r="E232" s="173">
        <v>244</v>
      </c>
      <c r="F232" s="174"/>
      <c r="G232" s="175">
        <f>ROUND(E232*F232,2)</f>
        <v>0</v>
      </c>
      <c r="H232" s="174"/>
      <c r="I232" s="175">
        <f>ROUND(E232*H232,2)</f>
        <v>0</v>
      </c>
      <c r="J232" s="174"/>
      <c r="K232" s="175">
        <f>ROUND(E232*J232,2)</f>
        <v>0</v>
      </c>
      <c r="L232" s="175">
        <v>21</v>
      </c>
      <c r="M232" s="175">
        <f>G232*(1+L232/100)</f>
        <v>0</v>
      </c>
      <c r="N232" s="175">
        <v>0</v>
      </c>
      <c r="O232" s="175">
        <f>ROUND(E232*N232,2)</f>
        <v>0</v>
      </c>
      <c r="P232" s="175">
        <v>0</v>
      </c>
      <c r="Q232" s="175">
        <f>ROUND(E232*P232,2)</f>
        <v>0</v>
      </c>
      <c r="R232" s="175"/>
      <c r="S232" s="175" t="s">
        <v>151</v>
      </c>
      <c r="T232" s="175" t="s">
        <v>152</v>
      </c>
      <c r="U232" s="175">
        <v>6.6000000000000003E-2</v>
      </c>
      <c r="V232" s="175">
        <f>ROUND(E232*U232,2)</f>
        <v>16.100000000000001</v>
      </c>
      <c r="W232" s="176"/>
      <c r="X232" s="160" t="s">
        <v>153</v>
      </c>
      <c r="Y232" s="151"/>
      <c r="Z232" s="151"/>
      <c r="AA232" s="151"/>
      <c r="AB232" s="151"/>
      <c r="AC232" s="151"/>
      <c r="AD232" s="151"/>
      <c r="AE232" s="151"/>
      <c r="AF232" s="151"/>
      <c r="AG232" s="151" t="s">
        <v>154</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87" t="s">
        <v>1031</v>
      </c>
      <c r="D233" s="161"/>
      <c r="E233" s="162">
        <v>244</v>
      </c>
      <c r="F233" s="160"/>
      <c r="G233" s="160"/>
      <c r="H233" s="160"/>
      <c r="I233" s="160"/>
      <c r="J233" s="160"/>
      <c r="K233" s="160"/>
      <c r="L233" s="160"/>
      <c r="M233" s="160"/>
      <c r="N233" s="160"/>
      <c r="O233" s="160"/>
      <c r="P233" s="160"/>
      <c r="Q233" s="160"/>
      <c r="R233" s="160"/>
      <c r="S233" s="160"/>
      <c r="T233" s="160"/>
      <c r="U233" s="160"/>
      <c r="V233" s="160"/>
      <c r="W233" s="160"/>
      <c r="X233" s="160"/>
      <c r="Y233" s="151"/>
      <c r="Z233" s="151"/>
      <c r="AA233" s="151"/>
      <c r="AB233" s="151"/>
      <c r="AC233" s="151"/>
      <c r="AD233" s="151"/>
      <c r="AE233" s="151"/>
      <c r="AF233" s="151"/>
      <c r="AG233" s="151" t="s">
        <v>156</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70">
        <v>32</v>
      </c>
      <c r="B234" s="171" t="s">
        <v>889</v>
      </c>
      <c r="C234" s="186" t="s">
        <v>1032</v>
      </c>
      <c r="D234" s="172" t="s">
        <v>420</v>
      </c>
      <c r="E234" s="173">
        <v>168</v>
      </c>
      <c r="F234" s="174"/>
      <c r="G234" s="175">
        <f>ROUND(E234*F234,2)</f>
        <v>0</v>
      </c>
      <c r="H234" s="174"/>
      <c r="I234" s="175">
        <f>ROUND(E234*H234,2)</f>
        <v>0</v>
      </c>
      <c r="J234" s="174"/>
      <c r="K234" s="175">
        <f>ROUND(E234*J234,2)</f>
        <v>0</v>
      </c>
      <c r="L234" s="175">
        <v>21</v>
      </c>
      <c r="M234" s="175">
        <f>G234*(1+L234/100)</f>
        <v>0</v>
      </c>
      <c r="N234" s="175">
        <v>1.0000000000000001E-5</v>
      </c>
      <c r="O234" s="175">
        <f>ROUND(E234*N234,2)</f>
        <v>0</v>
      </c>
      <c r="P234" s="175">
        <v>0</v>
      </c>
      <c r="Q234" s="175">
        <f>ROUND(E234*P234,2)</f>
        <v>0</v>
      </c>
      <c r="R234" s="175"/>
      <c r="S234" s="175" t="s">
        <v>151</v>
      </c>
      <c r="T234" s="175" t="s">
        <v>152</v>
      </c>
      <c r="U234" s="175">
        <v>0.08</v>
      </c>
      <c r="V234" s="175">
        <f>ROUND(E234*U234,2)</f>
        <v>13.44</v>
      </c>
      <c r="W234" s="176"/>
      <c r="X234" s="160" t="s">
        <v>153</v>
      </c>
      <c r="Y234" s="151"/>
      <c r="Z234" s="151"/>
      <c r="AA234" s="151"/>
      <c r="AB234" s="151"/>
      <c r="AC234" s="151"/>
      <c r="AD234" s="151"/>
      <c r="AE234" s="151"/>
      <c r="AF234" s="151"/>
      <c r="AG234" s="151" t="s">
        <v>154</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87" t="s">
        <v>1033</v>
      </c>
      <c r="D235" s="161"/>
      <c r="E235" s="162"/>
      <c r="F235" s="160"/>
      <c r="G235" s="160"/>
      <c r="H235" s="160"/>
      <c r="I235" s="160"/>
      <c r="J235" s="160"/>
      <c r="K235" s="160"/>
      <c r="L235" s="160"/>
      <c r="M235" s="160"/>
      <c r="N235" s="160"/>
      <c r="O235" s="160"/>
      <c r="P235" s="160"/>
      <c r="Q235" s="160"/>
      <c r="R235" s="160"/>
      <c r="S235" s="160"/>
      <c r="T235" s="160"/>
      <c r="U235" s="160"/>
      <c r="V235" s="160"/>
      <c r="W235" s="160"/>
      <c r="X235" s="160"/>
      <c r="Y235" s="151"/>
      <c r="Z235" s="151"/>
      <c r="AA235" s="151"/>
      <c r="AB235" s="151"/>
      <c r="AC235" s="151"/>
      <c r="AD235" s="151"/>
      <c r="AE235" s="151"/>
      <c r="AF235" s="151"/>
      <c r="AG235" s="151" t="s">
        <v>156</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87" t="s">
        <v>1034</v>
      </c>
      <c r="D236" s="161"/>
      <c r="E236" s="162">
        <v>168</v>
      </c>
      <c r="F236" s="160"/>
      <c r="G236" s="160"/>
      <c r="H236" s="160"/>
      <c r="I236" s="160"/>
      <c r="J236" s="160"/>
      <c r="K236" s="160"/>
      <c r="L236" s="160"/>
      <c r="M236" s="160"/>
      <c r="N236" s="160"/>
      <c r="O236" s="160"/>
      <c r="P236" s="160"/>
      <c r="Q236" s="160"/>
      <c r="R236" s="160"/>
      <c r="S236" s="160"/>
      <c r="T236" s="160"/>
      <c r="U236" s="160"/>
      <c r="V236" s="160"/>
      <c r="W236" s="160"/>
      <c r="X236" s="160"/>
      <c r="Y236" s="151"/>
      <c r="Z236" s="151"/>
      <c r="AA236" s="151"/>
      <c r="AB236" s="151"/>
      <c r="AC236" s="151"/>
      <c r="AD236" s="151"/>
      <c r="AE236" s="151"/>
      <c r="AF236" s="151"/>
      <c r="AG236" s="151" t="s">
        <v>156</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70">
        <v>33</v>
      </c>
      <c r="B237" s="171" t="s">
        <v>893</v>
      </c>
      <c r="C237" s="186" t="s">
        <v>1035</v>
      </c>
      <c r="D237" s="172" t="s">
        <v>420</v>
      </c>
      <c r="E237" s="173">
        <v>1112</v>
      </c>
      <c r="F237" s="174"/>
      <c r="G237" s="175">
        <f>ROUND(E237*F237,2)</f>
        <v>0</v>
      </c>
      <c r="H237" s="174"/>
      <c r="I237" s="175">
        <f>ROUND(E237*H237,2)</f>
        <v>0</v>
      </c>
      <c r="J237" s="174"/>
      <c r="K237" s="175">
        <f>ROUND(E237*J237,2)</f>
        <v>0</v>
      </c>
      <c r="L237" s="175">
        <v>21</v>
      </c>
      <c r="M237" s="175">
        <f>G237*(1+L237/100)</f>
        <v>0</v>
      </c>
      <c r="N237" s="175">
        <v>1.0000000000000001E-5</v>
      </c>
      <c r="O237" s="175">
        <f>ROUND(E237*N237,2)</f>
        <v>0.01</v>
      </c>
      <c r="P237" s="175">
        <v>0</v>
      </c>
      <c r="Q237" s="175">
        <f>ROUND(E237*P237,2)</f>
        <v>0</v>
      </c>
      <c r="R237" s="175"/>
      <c r="S237" s="175" t="s">
        <v>151</v>
      </c>
      <c r="T237" s="175" t="s">
        <v>152</v>
      </c>
      <c r="U237" s="175">
        <v>9.7000000000000003E-2</v>
      </c>
      <c r="V237" s="175">
        <f>ROUND(E237*U237,2)</f>
        <v>107.86</v>
      </c>
      <c r="W237" s="176"/>
      <c r="X237" s="160" t="s">
        <v>153</v>
      </c>
      <c r="Y237" s="151"/>
      <c r="Z237" s="151"/>
      <c r="AA237" s="151"/>
      <c r="AB237" s="151"/>
      <c r="AC237" s="151"/>
      <c r="AD237" s="151"/>
      <c r="AE237" s="151"/>
      <c r="AF237" s="151"/>
      <c r="AG237" s="151" t="s">
        <v>154</v>
      </c>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87" t="s">
        <v>1036</v>
      </c>
      <c r="D238" s="161"/>
      <c r="E238" s="162">
        <v>549</v>
      </c>
      <c r="F238" s="160"/>
      <c r="G238" s="160"/>
      <c r="H238" s="160"/>
      <c r="I238" s="160"/>
      <c r="J238" s="160"/>
      <c r="K238" s="160"/>
      <c r="L238" s="160"/>
      <c r="M238" s="160"/>
      <c r="N238" s="160"/>
      <c r="O238" s="160"/>
      <c r="P238" s="160"/>
      <c r="Q238" s="160"/>
      <c r="R238" s="160"/>
      <c r="S238" s="160"/>
      <c r="T238" s="160"/>
      <c r="U238" s="160"/>
      <c r="V238" s="160"/>
      <c r="W238" s="160"/>
      <c r="X238" s="160"/>
      <c r="Y238" s="151"/>
      <c r="Z238" s="151"/>
      <c r="AA238" s="151"/>
      <c r="AB238" s="151"/>
      <c r="AC238" s="151"/>
      <c r="AD238" s="151"/>
      <c r="AE238" s="151"/>
      <c r="AF238" s="151"/>
      <c r="AG238" s="151" t="s">
        <v>156</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87" t="s">
        <v>1037</v>
      </c>
      <c r="D239" s="161"/>
      <c r="E239" s="162">
        <v>563</v>
      </c>
      <c r="F239" s="160"/>
      <c r="G239" s="160"/>
      <c r="H239" s="160"/>
      <c r="I239" s="160"/>
      <c r="J239" s="160"/>
      <c r="K239" s="160"/>
      <c r="L239" s="160"/>
      <c r="M239" s="160"/>
      <c r="N239" s="160"/>
      <c r="O239" s="160"/>
      <c r="P239" s="160"/>
      <c r="Q239" s="160"/>
      <c r="R239" s="160"/>
      <c r="S239" s="160"/>
      <c r="T239" s="160"/>
      <c r="U239" s="160"/>
      <c r="V239" s="160"/>
      <c r="W239" s="160"/>
      <c r="X239" s="160"/>
      <c r="Y239" s="151"/>
      <c r="Z239" s="151"/>
      <c r="AA239" s="151"/>
      <c r="AB239" s="151"/>
      <c r="AC239" s="151"/>
      <c r="AD239" s="151"/>
      <c r="AE239" s="151"/>
      <c r="AF239" s="151"/>
      <c r="AG239" s="151" t="s">
        <v>156</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70">
        <v>34</v>
      </c>
      <c r="B240" s="171" t="s">
        <v>896</v>
      </c>
      <c r="C240" s="186" t="s">
        <v>897</v>
      </c>
      <c r="D240" s="172" t="s">
        <v>389</v>
      </c>
      <c r="E240" s="173">
        <v>37</v>
      </c>
      <c r="F240" s="174"/>
      <c r="G240" s="175">
        <f>ROUND(E240*F240,2)</f>
        <v>0</v>
      </c>
      <c r="H240" s="174"/>
      <c r="I240" s="175">
        <f>ROUND(E240*H240,2)</f>
        <v>0</v>
      </c>
      <c r="J240" s="174"/>
      <c r="K240" s="175">
        <f>ROUND(E240*J240,2)</f>
        <v>0</v>
      </c>
      <c r="L240" s="175">
        <v>21</v>
      </c>
      <c r="M240" s="175">
        <f>G240*(1+L240/100)</f>
        <v>0</v>
      </c>
      <c r="N240" s="175">
        <v>4.0000000000000003E-5</v>
      </c>
      <c r="O240" s="175">
        <f>ROUND(E240*N240,2)</f>
        <v>0</v>
      </c>
      <c r="P240" s="175">
        <v>0</v>
      </c>
      <c r="Q240" s="175">
        <f>ROUND(E240*P240,2)</f>
        <v>0</v>
      </c>
      <c r="R240" s="175"/>
      <c r="S240" s="175" t="s">
        <v>151</v>
      </c>
      <c r="T240" s="175" t="s">
        <v>152</v>
      </c>
      <c r="U240" s="175">
        <v>0.38</v>
      </c>
      <c r="V240" s="175">
        <f>ROUND(E240*U240,2)</f>
        <v>14.06</v>
      </c>
      <c r="W240" s="176"/>
      <c r="X240" s="160" t="s">
        <v>153</v>
      </c>
      <c r="Y240" s="151"/>
      <c r="Z240" s="151"/>
      <c r="AA240" s="151"/>
      <c r="AB240" s="151"/>
      <c r="AC240" s="151"/>
      <c r="AD240" s="151"/>
      <c r="AE240" s="151"/>
      <c r="AF240" s="151"/>
      <c r="AG240" s="151" t="s">
        <v>154</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87" t="s">
        <v>1038</v>
      </c>
      <c r="D241" s="161"/>
      <c r="E241" s="162">
        <v>37</v>
      </c>
      <c r="F241" s="160"/>
      <c r="G241" s="160"/>
      <c r="H241" s="160"/>
      <c r="I241" s="160"/>
      <c r="J241" s="160"/>
      <c r="K241" s="160"/>
      <c r="L241" s="160"/>
      <c r="M241" s="160"/>
      <c r="N241" s="160"/>
      <c r="O241" s="160"/>
      <c r="P241" s="160"/>
      <c r="Q241" s="160"/>
      <c r="R241" s="160"/>
      <c r="S241" s="160"/>
      <c r="T241" s="160"/>
      <c r="U241" s="160"/>
      <c r="V241" s="160"/>
      <c r="W241" s="160"/>
      <c r="X241" s="160"/>
      <c r="Y241" s="151"/>
      <c r="Z241" s="151"/>
      <c r="AA241" s="151"/>
      <c r="AB241" s="151"/>
      <c r="AC241" s="151"/>
      <c r="AD241" s="151"/>
      <c r="AE241" s="151"/>
      <c r="AF241" s="151"/>
      <c r="AG241" s="151" t="s">
        <v>156</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70">
        <v>35</v>
      </c>
      <c r="B242" s="171" t="s">
        <v>1039</v>
      </c>
      <c r="C242" s="186" t="s">
        <v>1040</v>
      </c>
      <c r="D242" s="172" t="s">
        <v>389</v>
      </c>
      <c r="E242" s="173">
        <v>24</v>
      </c>
      <c r="F242" s="174"/>
      <c r="G242" s="175">
        <f>ROUND(E242*F242,2)</f>
        <v>0</v>
      </c>
      <c r="H242" s="174"/>
      <c r="I242" s="175">
        <f>ROUND(E242*H242,2)</f>
        <v>0</v>
      </c>
      <c r="J242" s="174"/>
      <c r="K242" s="175">
        <f>ROUND(E242*J242,2)</f>
        <v>0</v>
      </c>
      <c r="L242" s="175">
        <v>21</v>
      </c>
      <c r="M242" s="175">
        <f>G242*(1+L242/100)</f>
        <v>0</v>
      </c>
      <c r="N242" s="175">
        <v>5.0000000000000002E-5</v>
      </c>
      <c r="O242" s="175">
        <f>ROUND(E242*N242,2)</f>
        <v>0</v>
      </c>
      <c r="P242" s="175">
        <v>0</v>
      </c>
      <c r="Q242" s="175">
        <f>ROUND(E242*P242,2)</f>
        <v>0</v>
      </c>
      <c r="R242" s="175"/>
      <c r="S242" s="175" t="s">
        <v>151</v>
      </c>
      <c r="T242" s="175" t="s">
        <v>152</v>
      </c>
      <c r="U242" s="175">
        <v>0.42</v>
      </c>
      <c r="V242" s="175">
        <f>ROUND(E242*U242,2)</f>
        <v>10.08</v>
      </c>
      <c r="W242" s="176"/>
      <c r="X242" s="160" t="s">
        <v>153</v>
      </c>
      <c r="Y242" s="151"/>
      <c r="Z242" s="151"/>
      <c r="AA242" s="151"/>
      <c r="AB242" s="151"/>
      <c r="AC242" s="151"/>
      <c r="AD242" s="151"/>
      <c r="AE242" s="151"/>
      <c r="AF242" s="151"/>
      <c r="AG242" s="151" t="s">
        <v>154</v>
      </c>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87" t="s">
        <v>1041</v>
      </c>
      <c r="D243" s="161"/>
      <c r="E243" s="162">
        <v>24</v>
      </c>
      <c r="F243" s="160"/>
      <c r="G243" s="160"/>
      <c r="H243" s="160"/>
      <c r="I243" s="160"/>
      <c r="J243" s="160"/>
      <c r="K243" s="160"/>
      <c r="L243" s="160"/>
      <c r="M243" s="160"/>
      <c r="N243" s="160"/>
      <c r="O243" s="160"/>
      <c r="P243" s="160"/>
      <c r="Q243" s="160"/>
      <c r="R243" s="160"/>
      <c r="S243" s="160"/>
      <c r="T243" s="160"/>
      <c r="U243" s="160"/>
      <c r="V243" s="160"/>
      <c r="W243" s="160"/>
      <c r="X243" s="160"/>
      <c r="Y243" s="151"/>
      <c r="Z243" s="151"/>
      <c r="AA243" s="151"/>
      <c r="AB243" s="151"/>
      <c r="AC243" s="151"/>
      <c r="AD243" s="151"/>
      <c r="AE243" s="151"/>
      <c r="AF243" s="151"/>
      <c r="AG243" s="151" t="s">
        <v>156</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70">
        <v>36</v>
      </c>
      <c r="B244" s="171" t="s">
        <v>899</v>
      </c>
      <c r="C244" s="186" t="s">
        <v>900</v>
      </c>
      <c r="D244" s="172" t="s">
        <v>420</v>
      </c>
      <c r="E244" s="173">
        <v>412</v>
      </c>
      <c r="F244" s="174"/>
      <c r="G244" s="175">
        <f>ROUND(E244*F244,2)</f>
        <v>0</v>
      </c>
      <c r="H244" s="174"/>
      <c r="I244" s="175">
        <f>ROUND(E244*H244,2)</f>
        <v>0</v>
      </c>
      <c r="J244" s="174"/>
      <c r="K244" s="175">
        <f>ROUND(E244*J244,2)</f>
        <v>0</v>
      </c>
      <c r="L244" s="175">
        <v>21</v>
      </c>
      <c r="M244" s="175">
        <f>G244*(1+L244/100)</f>
        <v>0</v>
      </c>
      <c r="N244" s="175">
        <v>0</v>
      </c>
      <c r="O244" s="175">
        <f>ROUND(E244*N244,2)</f>
        <v>0</v>
      </c>
      <c r="P244" s="175">
        <v>0</v>
      </c>
      <c r="Q244" s="175">
        <f>ROUND(E244*P244,2)</f>
        <v>0</v>
      </c>
      <c r="R244" s="175"/>
      <c r="S244" s="175" t="s">
        <v>151</v>
      </c>
      <c r="T244" s="175" t="s">
        <v>152</v>
      </c>
      <c r="U244" s="175">
        <v>5.8999999999999997E-2</v>
      </c>
      <c r="V244" s="175">
        <f>ROUND(E244*U244,2)</f>
        <v>24.31</v>
      </c>
      <c r="W244" s="176"/>
      <c r="X244" s="160" t="s">
        <v>153</v>
      </c>
      <c r="Y244" s="151"/>
      <c r="Z244" s="151"/>
      <c r="AA244" s="151"/>
      <c r="AB244" s="151"/>
      <c r="AC244" s="151"/>
      <c r="AD244" s="151"/>
      <c r="AE244" s="151"/>
      <c r="AF244" s="151"/>
      <c r="AG244" s="151" t="s">
        <v>154</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87" t="s">
        <v>1042</v>
      </c>
      <c r="D245" s="161"/>
      <c r="E245" s="162">
        <v>412</v>
      </c>
      <c r="F245" s="160"/>
      <c r="G245" s="160"/>
      <c r="H245" s="160"/>
      <c r="I245" s="160"/>
      <c r="J245" s="160"/>
      <c r="K245" s="160"/>
      <c r="L245" s="160"/>
      <c r="M245" s="160"/>
      <c r="N245" s="160"/>
      <c r="O245" s="160"/>
      <c r="P245" s="160"/>
      <c r="Q245" s="160"/>
      <c r="R245" s="160"/>
      <c r="S245" s="160"/>
      <c r="T245" s="160"/>
      <c r="U245" s="160"/>
      <c r="V245" s="160"/>
      <c r="W245" s="160"/>
      <c r="X245" s="160"/>
      <c r="Y245" s="151"/>
      <c r="Z245" s="151"/>
      <c r="AA245" s="151"/>
      <c r="AB245" s="151"/>
      <c r="AC245" s="151"/>
      <c r="AD245" s="151"/>
      <c r="AE245" s="151"/>
      <c r="AF245" s="151"/>
      <c r="AG245" s="151" t="s">
        <v>156</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0">
        <v>37</v>
      </c>
      <c r="B246" s="171" t="s">
        <v>901</v>
      </c>
      <c r="C246" s="186" t="s">
        <v>902</v>
      </c>
      <c r="D246" s="172" t="s">
        <v>420</v>
      </c>
      <c r="E246" s="173">
        <v>1112</v>
      </c>
      <c r="F246" s="174"/>
      <c r="G246" s="175">
        <f>ROUND(E246*F246,2)</f>
        <v>0</v>
      </c>
      <c r="H246" s="174"/>
      <c r="I246" s="175">
        <f>ROUND(E246*H246,2)</f>
        <v>0</v>
      </c>
      <c r="J246" s="174"/>
      <c r="K246" s="175">
        <f>ROUND(E246*J246,2)</f>
        <v>0</v>
      </c>
      <c r="L246" s="175">
        <v>21</v>
      </c>
      <c r="M246" s="175">
        <f>G246*(1+L246/100)</f>
        <v>0</v>
      </c>
      <c r="N246" s="175">
        <v>0</v>
      </c>
      <c r="O246" s="175">
        <f>ROUND(E246*N246,2)</f>
        <v>0</v>
      </c>
      <c r="P246" s="175">
        <v>0</v>
      </c>
      <c r="Q246" s="175">
        <f>ROUND(E246*P246,2)</f>
        <v>0</v>
      </c>
      <c r="R246" s="175"/>
      <c r="S246" s="175" t="s">
        <v>151</v>
      </c>
      <c r="T246" s="175" t="s">
        <v>152</v>
      </c>
      <c r="U246" s="175">
        <v>7.9000000000000001E-2</v>
      </c>
      <c r="V246" s="175">
        <f>ROUND(E246*U246,2)</f>
        <v>87.85</v>
      </c>
      <c r="W246" s="176"/>
      <c r="X246" s="160" t="s">
        <v>153</v>
      </c>
      <c r="Y246" s="151"/>
      <c r="Z246" s="151"/>
      <c r="AA246" s="151"/>
      <c r="AB246" s="151"/>
      <c r="AC246" s="151"/>
      <c r="AD246" s="151"/>
      <c r="AE246" s="151"/>
      <c r="AF246" s="151"/>
      <c r="AG246" s="151" t="s">
        <v>154</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87" t="s">
        <v>1036</v>
      </c>
      <c r="D247" s="161"/>
      <c r="E247" s="162">
        <v>549</v>
      </c>
      <c r="F247" s="160"/>
      <c r="G247" s="160"/>
      <c r="H247" s="160"/>
      <c r="I247" s="160"/>
      <c r="J247" s="160"/>
      <c r="K247" s="160"/>
      <c r="L247" s="160"/>
      <c r="M247" s="160"/>
      <c r="N247" s="160"/>
      <c r="O247" s="160"/>
      <c r="P247" s="160"/>
      <c r="Q247" s="160"/>
      <c r="R247" s="160"/>
      <c r="S247" s="160"/>
      <c r="T247" s="160"/>
      <c r="U247" s="160"/>
      <c r="V247" s="160"/>
      <c r="W247" s="160"/>
      <c r="X247" s="160"/>
      <c r="Y247" s="151"/>
      <c r="Z247" s="151"/>
      <c r="AA247" s="151"/>
      <c r="AB247" s="151"/>
      <c r="AC247" s="151"/>
      <c r="AD247" s="151"/>
      <c r="AE247" s="151"/>
      <c r="AF247" s="151"/>
      <c r="AG247" s="151" t="s">
        <v>156</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58"/>
      <c r="B248" s="159"/>
      <c r="C248" s="187" t="s">
        <v>1037</v>
      </c>
      <c r="D248" s="161"/>
      <c r="E248" s="162">
        <v>563</v>
      </c>
      <c r="F248" s="160"/>
      <c r="G248" s="160"/>
      <c r="H248" s="160"/>
      <c r="I248" s="160"/>
      <c r="J248" s="160"/>
      <c r="K248" s="160"/>
      <c r="L248" s="160"/>
      <c r="M248" s="160"/>
      <c r="N248" s="160"/>
      <c r="O248" s="160"/>
      <c r="P248" s="160"/>
      <c r="Q248" s="160"/>
      <c r="R248" s="160"/>
      <c r="S248" s="160"/>
      <c r="T248" s="160"/>
      <c r="U248" s="160"/>
      <c r="V248" s="160"/>
      <c r="W248" s="160"/>
      <c r="X248" s="160"/>
      <c r="Y248" s="151"/>
      <c r="Z248" s="151"/>
      <c r="AA248" s="151"/>
      <c r="AB248" s="151"/>
      <c r="AC248" s="151"/>
      <c r="AD248" s="151"/>
      <c r="AE248" s="151"/>
      <c r="AF248" s="151"/>
      <c r="AG248" s="151" t="s">
        <v>156</v>
      </c>
      <c r="AH248" s="151">
        <v>0</v>
      </c>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70">
        <v>38</v>
      </c>
      <c r="B249" s="171" t="s">
        <v>904</v>
      </c>
      <c r="C249" s="186" t="s">
        <v>905</v>
      </c>
      <c r="D249" s="172" t="s">
        <v>906</v>
      </c>
      <c r="E249" s="173">
        <v>72</v>
      </c>
      <c r="F249" s="174"/>
      <c r="G249" s="175">
        <f>ROUND(E249*F249,2)</f>
        <v>0</v>
      </c>
      <c r="H249" s="174"/>
      <c r="I249" s="175">
        <f>ROUND(E249*H249,2)</f>
        <v>0</v>
      </c>
      <c r="J249" s="174"/>
      <c r="K249" s="175">
        <f>ROUND(E249*J249,2)</f>
        <v>0</v>
      </c>
      <c r="L249" s="175">
        <v>21</v>
      </c>
      <c r="M249" s="175">
        <f>G249*(1+L249/100)</f>
        <v>0</v>
      </c>
      <c r="N249" s="175">
        <v>1.2999999999999999E-4</v>
      </c>
      <c r="O249" s="175">
        <f>ROUND(E249*N249,2)</f>
        <v>0.01</v>
      </c>
      <c r="P249" s="175">
        <v>0</v>
      </c>
      <c r="Q249" s="175">
        <f>ROUND(E249*P249,2)</f>
        <v>0</v>
      </c>
      <c r="R249" s="175"/>
      <c r="S249" s="175" t="s">
        <v>151</v>
      </c>
      <c r="T249" s="175" t="s">
        <v>152</v>
      </c>
      <c r="U249" s="175">
        <v>6.2</v>
      </c>
      <c r="V249" s="175">
        <f>ROUND(E249*U249,2)</f>
        <v>446.4</v>
      </c>
      <c r="W249" s="176"/>
      <c r="X249" s="160" t="s">
        <v>153</v>
      </c>
      <c r="Y249" s="151"/>
      <c r="Z249" s="151"/>
      <c r="AA249" s="151"/>
      <c r="AB249" s="151"/>
      <c r="AC249" s="151"/>
      <c r="AD249" s="151"/>
      <c r="AE249" s="151"/>
      <c r="AF249" s="151"/>
      <c r="AG249" s="151" t="s">
        <v>154</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x14ac:dyDescent="0.2">
      <c r="A250" s="158"/>
      <c r="B250" s="159"/>
      <c r="C250" s="187" t="s">
        <v>729</v>
      </c>
      <c r="D250" s="161"/>
      <c r="E250" s="162">
        <v>40</v>
      </c>
      <c r="F250" s="160"/>
      <c r="G250" s="160"/>
      <c r="H250" s="160"/>
      <c r="I250" s="160"/>
      <c r="J250" s="160"/>
      <c r="K250" s="160"/>
      <c r="L250" s="160"/>
      <c r="M250" s="160"/>
      <c r="N250" s="160"/>
      <c r="O250" s="160"/>
      <c r="P250" s="160"/>
      <c r="Q250" s="160"/>
      <c r="R250" s="160"/>
      <c r="S250" s="160"/>
      <c r="T250" s="160"/>
      <c r="U250" s="160"/>
      <c r="V250" s="160"/>
      <c r="W250" s="160"/>
      <c r="X250" s="160"/>
      <c r="Y250" s="151"/>
      <c r="Z250" s="151"/>
      <c r="AA250" s="151"/>
      <c r="AB250" s="151"/>
      <c r="AC250" s="151"/>
      <c r="AD250" s="151"/>
      <c r="AE250" s="151"/>
      <c r="AF250" s="151"/>
      <c r="AG250" s="151" t="s">
        <v>156</v>
      </c>
      <c r="AH250" s="151">
        <v>0</v>
      </c>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87" t="s">
        <v>997</v>
      </c>
      <c r="D251" s="161"/>
      <c r="E251" s="162">
        <v>32</v>
      </c>
      <c r="F251" s="160"/>
      <c r="G251" s="160"/>
      <c r="H251" s="160"/>
      <c r="I251" s="160"/>
      <c r="J251" s="160"/>
      <c r="K251" s="160"/>
      <c r="L251" s="160"/>
      <c r="M251" s="160"/>
      <c r="N251" s="160"/>
      <c r="O251" s="160"/>
      <c r="P251" s="160"/>
      <c r="Q251" s="160"/>
      <c r="R251" s="160"/>
      <c r="S251" s="160"/>
      <c r="T251" s="160"/>
      <c r="U251" s="160"/>
      <c r="V251" s="160"/>
      <c r="W251" s="160"/>
      <c r="X251" s="160"/>
      <c r="Y251" s="151"/>
      <c r="Z251" s="151"/>
      <c r="AA251" s="151"/>
      <c r="AB251" s="151"/>
      <c r="AC251" s="151"/>
      <c r="AD251" s="151"/>
      <c r="AE251" s="151"/>
      <c r="AF251" s="151"/>
      <c r="AG251" s="151" t="s">
        <v>156</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outlineLevel="1" x14ac:dyDescent="0.2">
      <c r="A252" s="170">
        <v>39</v>
      </c>
      <c r="B252" s="171" t="s">
        <v>907</v>
      </c>
      <c r="C252" s="186" t="s">
        <v>908</v>
      </c>
      <c r="D252" s="172" t="s">
        <v>906</v>
      </c>
      <c r="E252" s="173">
        <v>10</v>
      </c>
      <c r="F252" s="174"/>
      <c r="G252" s="175">
        <f>ROUND(E252*F252,2)</f>
        <v>0</v>
      </c>
      <c r="H252" s="174"/>
      <c r="I252" s="175">
        <f>ROUND(E252*H252,2)</f>
        <v>0</v>
      </c>
      <c r="J252" s="174"/>
      <c r="K252" s="175">
        <f>ROUND(E252*J252,2)</f>
        <v>0</v>
      </c>
      <c r="L252" s="175">
        <v>21</v>
      </c>
      <c r="M252" s="175">
        <f>G252*(1+L252/100)</f>
        <v>0</v>
      </c>
      <c r="N252" s="175">
        <v>1.7000000000000001E-4</v>
      </c>
      <c r="O252" s="175">
        <f>ROUND(E252*N252,2)</f>
        <v>0</v>
      </c>
      <c r="P252" s="175">
        <v>0</v>
      </c>
      <c r="Q252" s="175">
        <f>ROUND(E252*P252,2)</f>
        <v>0</v>
      </c>
      <c r="R252" s="175"/>
      <c r="S252" s="175" t="s">
        <v>151</v>
      </c>
      <c r="T252" s="175" t="s">
        <v>152</v>
      </c>
      <c r="U252" s="175">
        <v>7.1</v>
      </c>
      <c r="V252" s="175">
        <f>ROUND(E252*U252,2)</f>
        <v>71</v>
      </c>
      <c r="W252" s="176"/>
      <c r="X252" s="160" t="s">
        <v>153</v>
      </c>
      <c r="Y252" s="151"/>
      <c r="Z252" s="151"/>
      <c r="AA252" s="151"/>
      <c r="AB252" s="151"/>
      <c r="AC252" s="151"/>
      <c r="AD252" s="151"/>
      <c r="AE252" s="151"/>
      <c r="AF252" s="151"/>
      <c r="AG252" s="151" t="s">
        <v>154</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87" t="s">
        <v>395</v>
      </c>
      <c r="D253" s="161"/>
      <c r="E253" s="162">
        <v>10</v>
      </c>
      <c r="F253" s="160"/>
      <c r="G253" s="160"/>
      <c r="H253" s="160"/>
      <c r="I253" s="160"/>
      <c r="J253" s="160"/>
      <c r="K253" s="160"/>
      <c r="L253" s="160"/>
      <c r="M253" s="160"/>
      <c r="N253" s="160"/>
      <c r="O253" s="160"/>
      <c r="P253" s="160"/>
      <c r="Q253" s="160"/>
      <c r="R253" s="160"/>
      <c r="S253" s="160"/>
      <c r="T253" s="160"/>
      <c r="U253" s="160"/>
      <c r="V253" s="160"/>
      <c r="W253" s="160"/>
      <c r="X253" s="160"/>
      <c r="Y253" s="151"/>
      <c r="Z253" s="151"/>
      <c r="AA253" s="151"/>
      <c r="AB253" s="151"/>
      <c r="AC253" s="151"/>
      <c r="AD253" s="151"/>
      <c r="AE253" s="151"/>
      <c r="AF253" s="151"/>
      <c r="AG253" s="151" t="s">
        <v>156</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22.5" outlineLevel="1" x14ac:dyDescent="0.2">
      <c r="A254" s="170">
        <v>40</v>
      </c>
      <c r="B254" s="171" t="s">
        <v>909</v>
      </c>
      <c r="C254" s="186" t="s">
        <v>910</v>
      </c>
      <c r="D254" s="172" t="s">
        <v>389</v>
      </c>
      <c r="E254" s="173">
        <v>41</v>
      </c>
      <c r="F254" s="174"/>
      <c r="G254" s="175">
        <f>ROUND(E254*F254,2)</f>
        <v>0</v>
      </c>
      <c r="H254" s="174"/>
      <c r="I254" s="175">
        <f>ROUND(E254*H254,2)</f>
        <v>0</v>
      </c>
      <c r="J254" s="174"/>
      <c r="K254" s="175">
        <f>ROUND(E254*J254,2)</f>
        <v>0</v>
      </c>
      <c r="L254" s="175">
        <v>21</v>
      </c>
      <c r="M254" s="175">
        <f>G254*(1+L254/100)</f>
        <v>0</v>
      </c>
      <c r="N254" s="175">
        <v>3.5819999999999998E-2</v>
      </c>
      <c r="O254" s="175">
        <f>ROUND(E254*N254,2)</f>
        <v>1.47</v>
      </c>
      <c r="P254" s="175">
        <v>0</v>
      </c>
      <c r="Q254" s="175">
        <f>ROUND(E254*P254,2)</f>
        <v>0</v>
      </c>
      <c r="R254" s="175"/>
      <c r="S254" s="175" t="s">
        <v>151</v>
      </c>
      <c r="T254" s="175" t="s">
        <v>152</v>
      </c>
      <c r="U254" s="175">
        <v>3.024</v>
      </c>
      <c r="V254" s="175">
        <f>ROUND(E254*U254,2)</f>
        <v>123.98</v>
      </c>
      <c r="W254" s="176"/>
      <c r="X254" s="160" t="s">
        <v>153</v>
      </c>
      <c r="Y254" s="151"/>
      <c r="Z254" s="151"/>
      <c r="AA254" s="151"/>
      <c r="AB254" s="151"/>
      <c r="AC254" s="151"/>
      <c r="AD254" s="151"/>
      <c r="AE254" s="151"/>
      <c r="AF254" s="151"/>
      <c r="AG254" s="151" t="s">
        <v>154</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87" t="s">
        <v>1030</v>
      </c>
      <c r="D255" s="161"/>
      <c r="E255" s="162">
        <v>41</v>
      </c>
      <c r="F255" s="160"/>
      <c r="G255" s="160"/>
      <c r="H255" s="160"/>
      <c r="I255" s="160"/>
      <c r="J255" s="160"/>
      <c r="K255" s="160"/>
      <c r="L255" s="160"/>
      <c r="M255" s="160"/>
      <c r="N255" s="160"/>
      <c r="O255" s="160"/>
      <c r="P255" s="160"/>
      <c r="Q255" s="160"/>
      <c r="R255" s="160"/>
      <c r="S255" s="160"/>
      <c r="T255" s="160"/>
      <c r="U255" s="160"/>
      <c r="V255" s="160"/>
      <c r="W255" s="160"/>
      <c r="X255" s="160"/>
      <c r="Y255" s="151"/>
      <c r="Z255" s="151"/>
      <c r="AA255" s="151"/>
      <c r="AB255" s="151"/>
      <c r="AC255" s="151"/>
      <c r="AD255" s="151"/>
      <c r="AE255" s="151"/>
      <c r="AF255" s="151"/>
      <c r="AG255" s="151" t="s">
        <v>156</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70">
        <v>41</v>
      </c>
      <c r="B256" s="171" t="s">
        <v>911</v>
      </c>
      <c r="C256" s="186" t="s">
        <v>912</v>
      </c>
      <c r="D256" s="172" t="s">
        <v>389</v>
      </c>
      <c r="E256" s="173">
        <v>40</v>
      </c>
      <c r="F256" s="174"/>
      <c r="G256" s="175">
        <f>ROUND(E256*F256,2)</f>
        <v>0</v>
      </c>
      <c r="H256" s="174"/>
      <c r="I256" s="175">
        <f>ROUND(E256*H256,2)</f>
        <v>0</v>
      </c>
      <c r="J256" s="174"/>
      <c r="K256" s="175">
        <f>ROUND(E256*J256,2)</f>
        <v>0</v>
      </c>
      <c r="L256" s="175">
        <v>21</v>
      </c>
      <c r="M256" s="175">
        <f>G256*(1+L256/100)</f>
        <v>0</v>
      </c>
      <c r="N256" s="175">
        <v>0</v>
      </c>
      <c r="O256" s="175">
        <f>ROUND(E256*N256,2)</f>
        <v>0</v>
      </c>
      <c r="P256" s="175">
        <v>0</v>
      </c>
      <c r="Q256" s="175">
        <f>ROUND(E256*P256,2)</f>
        <v>0</v>
      </c>
      <c r="R256" s="175"/>
      <c r="S256" s="175" t="s">
        <v>151</v>
      </c>
      <c r="T256" s="175" t="s">
        <v>152</v>
      </c>
      <c r="U256" s="175">
        <v>0.52</v>
      </c>
      <c r="V256" s="175">
        <f>ROUND(E256*U256,2)</f>
        <v>20.8</v>
      </c>
      <c r="W256" s="176"/>
      <c r="X256" s="160" t="s">
        <v>153</v>
      </c>
      <c r="Y256" s="151"/>
      <c r="Z256" s="151"/>
      <c r="AA256" s="151"/>
      <c r="AB256" s="151"/>
      <c r="AC256" s="151"/>
      <c r="AD256" s="151"/>
      <c r="AE256" s="151"/>
      <c r="AF256" s="151"/>
      <c r="AG256" s="151" t="s">
        <v>154</v>
      </c>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87" t="s">
        <v>729</v>
      </c>
      <c r="D257" s="161"/>
      <c r="E257" s="162">
        <v>40</v>
      </c>
      <c r="F257" s="160"/>
      <c r="G257" s="160"/>
      <c r="H257" s="160"/>
      <c r="I257" s="160"/>
      <c r="J257" s="160"/>
      <c r="K257" s="160"/>
      <c r="L257" s="160"/>
      <c r="M257" s="160"/>
      <c r="N257" s="160"/>
      <c r="O257" s="160"/>
      <c r="P257" s="160"/>
      <c r="Q257" s="160"/>
      <c r="R257" s="160"/>
      <c r="S257" s="160"/>
      <c r="T257" s="160"/>
      <c r="U257" s="160"/>
      <c r="V257" s="160"/>
      <c r="W257" s="160"/>
      <c r="X257" s="160"/>
      <c r="Y257" s="151"/>
      <c r="Z257" s="151"/>
      <c r="AA257" s="151"/>
      <c r="AB257" s="151"/>
      <c r="AC257" s="151"/>
      <c r="AD257" s="151"/>
      <c r="AE257" s="151"/>
      <c r="AF257" s="151"/>
      <c r="AG257" s="151" t="s">
        <v>156</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ht="22.5" outlineLevel="1" x14ac:dyDescent="0.2">
      <c r="A258" s="170">
        <v>42</v>
      </c>
      <c r="B258" s="171" t="s">
        <v>1043</v>
      </c>
      <c r="C258" s="186" t="s">
        <v>1044</v>
      </c>
      <c r="D258" s="172" t="s">
        <v>389</v>
      </c>
      <c r="E258" s="173">
        <v>32</v>
      </c>
      <c r="F258" s="174"/>
      <c r="G258" s="175">
        <f>ROUND(E258*F258,2)</f>
        <v>0</v>
      </c>
      <c r="H258" s="174"/>
      <c r="I258" s="175">
        <f>ROUND(E258*H258,2)</f>
        <v>0</v>
      </c>
      <c r="J258" s="174"/>
      <c r="K258" s="175">
        <f>ROUND(E258*J258,2)</f>
        <v>0</v>
      </c>
      <c r="L258" s="175">
        <v>21</v>
      </c>
      <c r="M258" s="175">
        <f>G258*(1+L258/100)</f>
        <v>0</v>
      </c>
      <c r="N258" s="175">
        <v>3.0596700000000001</v>
      </c>
      <c r="O258" s="175">
        <f>ROUND(E258*N258,2)</f>
        <v>97.91</v>
      </c>
      <c r="P258" s="175">
        <v>0</v>
      </c>
      <c r="Q258" s="175">
        <f>ROUND(E258*P258,2)</f>
        <v>0</v>
      </c>
      <c r="R258" s="175"/>
      <c r="S258" s="175" t="s">
        <v>151</v>
      </c>
      <c r="T258" s="175" t="s">
        <v>152</v>
      </c>
      <c r="U258" s="175">
        <v>5.024</v>
      </c>
      <c r="V258" s="175">
        <f>ROUND(E258*U258,2)</f>
        <v>160.77000000000001</v>
      </c>
      <c r="W258" s="176"/>
      <c r="X258" s="160" t="s">
        <v>153</v>
      </c>
      <c r="Y258" s="151"/>
      <c r="Z258" s="151"/>
      <c r="AA258" s="151"/>
      <c r="AB258" s="151"/>
      <c r="AC258" s="151"/>
      <c r="AD258" s="151"/>
      <c r="AE258" s="151"/>
      <c r="AF258" s="151"/>
      <c r="AG258" s="151" t="s">
        <v>154</v>
      </c>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87" t="s">
        <v>997</v>
      </c>
      <c r="D259" s="161"/>
      <c r="E259" s="162">
        <v>32</v>
      </c>
      <c r="F259" s="160"/>
      <c r="G259" s="160"/>
      <c r="H259" s="160"/>
      <c r="I259" s="160"/>
      <c r="J259" s="160"/>
      <c r="K259" s="160"/>
      <c r="L259" s="160"/>
      <c r="M259" s="160"/>
      <c r="N259" s="160"/>
      <c r="O259" s="160"/>
      <c r="P259" s="160"/>
      <c r="Q259" s="160"/>
      <c r="R259" s="160"/>
      <c r="S259" s="160"/>
      <c r="T259" s="160"/>
      <c r="U259" s="160"/>
      <c r="V259" s="160"/>
      <c r="W259" s="160"/>
      <c r="X259" s="160"/>
      <c r="Y259" s="151"/>
      <c r="Z259" s="151"/>
      <c r="AA259" s="151"/>
      <c r="AB259" s="151"/>
      <c r="AC259" s="151"/>
      <c r="AD259" s="151"/>
      <c r="AE259" s="151"/>
      <c r="AF259" s="151"/>
      <c r="AG259" s="151" t="s">
        <v>156</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ht="33.75" outlineLevel="1" x14ac:dyDescent="0.2">
      <c r="A260" s="170">
        <v>43</v>
      </c>
      <c r="B260" s="171" t="s">
        <v>913</v>
      </c>
      <c r="C260" s="186" t="s">
        <v>914</v>
      </c>
      <c r="D260" s="172" t="s">
        <v>389</v>
      </c>
      <c r="E260" s="173">
        <v>41</v>
      </c>
      <c r="F260" s="174"/>
      <c r="G260" s="175">
        <f>ROUND(E260*F260,2)</f>
        <v>0</v>
      </c>
      <c r="H260" s="174"/>
      <c r="I260" s="175">
        <f>ROUND(E260*H260,2)</f>
        <v>0</v>
      </c>
      <c r="J260" s="174"/>
      <c r="K260" s="175">
        <f>ROUND(E260*J260,2)</f>
        <v>0</v>
      </c>
      <c r="L260" s="175">
        <v>21</v>
      </c>
      <c r="M260" s="175">
        <f>G260*(1+L260/100)</f>
        <v>0</v>
      </c>
      <c r="N260" s="175">
        <v>0.16502</v>
      </c>
      <c r="O260" s="175">
        <f>ROUND(E260*N260,2)</f>
        <v>6.77</v>
      </c>
      <c r="P260" s="175">
        <v>0</v>
      </c>
      <c r="Q260" s="175">
        <f>ROUND(E260*P260,2)</f>
        <v>0</v>
      </c>
      <c r="R260" s="175"/>
      <c r="S260" s="175" t="s">
        <v>151</v>
      </c>
      <c r="T260" s="175" t="s">
        <v>152</v>
      </c>
      <c r="U260" s="175">
        <v>1.3140000000000001</v>
      </c>
      <c r="V260" s="175">
        <f>ROUND(E260*U260,2)</f>
        <v>53.87</v>
      </c>
      <c r="W260" s="176"/>
      <c r="X260" s="160" t="s">
        <v>153</v>
      </c>
      <c r="Y260" s="151"/>
      <c r="Z260" s="151"/>
      <c r="AA260" s="151"/>
      <c r="AB260" s="151"/>
      <c r="AC260" s="151"/>
      <c r="AD260" s="151"/>
      <c r="AE260" s="151"/>
      <c r="AF260" s="151"/>
      <c r="AG260" s="151" t="s">
        <v>154</v>
      </c>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87" t="s">
        <v>1030</v>
      </c>
      <c r="D261" s="161"/>
      <c r="E261" s="162">
        <v>41</v>
      </c>
      <c r="F261" s="160"/>
      <c r="G261" s="160"/>
      <c r="H261" s="160"/>
      <c r="I261" s="160"/>
      <c r="J261" s="160"/>
      <c r="K261" s="160"/>
      <c r="L261" s="160"/>
      <c r="M261" s="160"/>
      <c r="N261" s="160"/>
      <c r="O261" s="160"/>
      <c r="P261" s="160"/>
      <c r="Q261" s="160"/>
      <c r="R261" s="160"/>
      <c r="S261" s="160"/>
      <c r="T261" s="160"/>
      <c r="U261" s="160"/>
      <c r="V261" s="160"/>
      <c r="W261" s="160"/>
      <c r="X261" s="160"/>
      <c r="Y261" s="151"/>
      <c r="Z261" s="151"/>
      <c r="AA261" s="151"/>
      <c r="AB261" s="151"/>
      <c r="AC261" s="151"/>
      <c r="AD261" s="151"/>
      <c r="AE261" s="151"/>
      <c r="AF261" s="151"/>
      <c r="AG261" s="151" t="s">
        <v>156</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ht="33.75" outlineLevel="1" x14ac:dyDescent="0.2">
      <c r="A262" s="170">
        <v>44</v>
      </c>
      <c r="B262" s="171" t="s">
        <v>1045</v>
      </c>
      <c r="C262" s="186" t="s">
        <v>1046</v>
      </c>
      <c r="D262" s="172" t="s">
        <v>389</v>
      </c>
      <c r="E262" s="173">
        <v>32</v>
      </c>
      <c r="F262" s="174"/>
      <c r="G262" s="175">
        <f>ROUND(E262*F262,2)</f>
        <v>0</v>
      </c>
      <c r="H262" s="174"/>
      <c r="I262" s="175">
        <f>ROUND(E262*H262,2)</f>
        <v>0</v>
      </c>
      <c r="J262" s="174"/>
      <c r="K262" s="175">
        <f>ROUND(E262*J262,2)</f>
        <v>0</v>
      </c>
      <c r="L262" s="175">
        <v>21</v>
      </c>
      <c r="M262" s="175">
        <f>G262*(1+L262/100)</f>
        <v>0</v>
      </c>
      <c r="N262" s="175">
        <v>9.4359999999999999E-2</v>
      </c>
      <c r="O262" s="175">
        <f>ROUND(E262*N262,2)</f>
        <v>3.02</v>
      </c>
      <c r="P262" s="175">
        <v>0</v>
      </c>
      <c r="Q262" s="175">
        <f>ROUND(E262*P262,2)</f>
        <v>0</v>
      </c>
      <c r="R262" s="175"/>
      <c r="S262" s="175" t="s">
        <v>151</v>
      </c>
      <c r="T262" s="175" t="s">
        <v>152</v>
      </c>
      <c r="U262" s="175">
        <v>1.6890000000000001</v>
      </c>
      <c r="V262" s="175">
        <f>ROUND(E262*U262,2)</f>
        <v>54.05</v>
      </c>
      <c r="W262" s="176"/>
      <c r="X262" s="160" t="s">
        <v>153</v>
      </c>
      <c r="Y262" s="151"/>
      <c r="Z262" s="151"/>
      <c r="AA262" s="151"/>
      <c r="AB262" s="151"/>
      <c r="AC262" s="151"/>
      <c r="AD262" s="151"/>
      <c r="AE262" s="151"/>
      <c r="AF262" s="151"/>
      <c r="AG262" s="151" t="s">
        <v>154</v>
      </c>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87" t="s">
        <v>1047</v>
      </c>
      <c r="D263" s="161"/>
      <c r="E263" s="162">
        <v>32</v>
      </c>
      <c r="F263" s="160"/>
      <c r="G263" s="160"/>
      <c r="H263" s="160"/>
      <c r="I263" s="160"/>
      <c r="J263" s="160"/>
      <c r="K263" s="160"/>
      <c r="L263" s="160"/>
      <c r="M263" s="160"/>
      <c r="N263" s="160"/>
      <c r="O263" s="160"/>
      <c r="P263" s="160"/>
      <c r="Q263" s="160"/>
      <c r="R263" s="160"/>
      <c r="S263" s="160"/>
      <c r="T263" s="160"/>
      <c r="U263" s="160"/>
      <c r="V263" s="160"/>
      <c r="W263" s="160"/>
      <c r="X263" s="160"/>
      <c r="Y263" s="151"/>
      <c r="Z263" s="151"/>
      <c r="AA263" s="151"/>
      <c r="AB263" s="151"/>
      <c r="AC263" s="151"/>
      <c r="AD263" s="151"/>
      <c r="AE263" s="151"/>
      <c r="AF263" s="151"/>
      <c r="AG263" s="151" t="s">
        <v>156</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ht="22.5" outlineLevel="1" x14ac:dyDescent="0.2">
      <c r="A264" s="170">
        <v>45</v>
      </c>
      <c r="B264" s="171" t="s">
        <v>915</v>
      </c>
      <c r="C264" s="186" t="s">
        <v>916</v>
      </c>
      <c r="D264" s="172" t="s">
        <v>389</v>
      </c>
      <c r="E264" s="173">
        <v>205</v>
      </c>
      <c r="F264" s="174"/>
      <c r="G264" s="175">
        <f>ROUND(E264*F264,2)</f>
        <v>0</v>
      </c>
      <c r="H264" s="174"/>
      <c r="I264" s="175">
        <f>ROUND(E264*H264,2)</f>
        <v>0</v>
      </c>
      <c r="J264" s="174"/>
      <c r="K264" s="175">
        <f>ROUND(E264*J264,2)</f>
        <v>0</v>
      </c>
      <c r="L264" s="175">
        <v>21</v>
      </c>
      <c r="M264" s="175">
        <f>G264*(1+L264/100)</f>
        <v>0</v>
      </c>
      <c r="N264" s="175">
        <v>1.32E-2</v>
      </c>
      <c r="O264" s="175">
        <f>ROUND(E264*N264,2)</f>
        <v>2.71</v>
      </c>
      <c r="P264" s="175">
        <v>0</v>
      </c>
      <c r="Q264" s="175">
        <f>ROUND(E264*P264,2)</f>
        <v>0</v>
      </c>
      <c r="R264" s="175"/>
      <c r="S264" s="175" t="s">
        <v>151</v>
      </c>
      <c r="T264" s="175" t="s">
        <v>152</v>
      </c>
      <c r="U264" s="175">
        <v>0.18</v>
      </c>
      <c r="V264" s="175">
        <f>ROUND(E264*U264,2)</f>
        <v>36.9</v>
      </c>
      <c r="W264" s="176"/>
      <c r="X264" s="160" t="s">
        <v>153</v>
      </c>
      <c r="Y264" s="151"/>
      <c r="Z264" s="151"/>
      <c r="AA264" s="151"/>
      <c r="AB264" s="151"/>
      <c r="AC264" s="151"/>
      <c r="AD264" s="151"/>
      <c r="AE264" s="151"/>
      <c r="AF264" s="151"/>
      <c r="AG264" s="151" t="s">
        <v>154</v>
      </c>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87" t="s">
        <v>1048</v>
      </c>
      <c r="D265" s="161"/>
      <c r="E265" s="162">
        <v>205</v>
      </c>
      <c r="F265" s="160"/>
      <c r="G265" s="160"/>
      <c r="H265" s="160"/>
      <c r="I265" s="160"/>
      <c r="J265" s="160"/>
      <c r="K265" s="160"/>
      <c r="L265" s="160"/>
      <c r="M265" s="160"/>
      <c r="N265" s="160"/>
      <c r="O265" s="160"/>
      <c r="P265" s="160"/>
      <c r="Q265" s="160"/>
      <c r="R265" s="160"/>
      <c r="S265" s="160"/>
      <c r="T265" s="160"/>
      <c r="U265" s="160"/>
      <c r="V265" s="160"/>
      <c r="W265" s="160"/>
      <c r="X265" s="160"/>
      <c r="Y265" s="151"/>
      <c r="Z265" s="151"/>
      <c r="AA265" s="151"/>
      <c r="AB265" s="151"/>
      <c r="AC265" s="151"/>
      <c r="AD265" s="151"/>
      <c r="AE265" s="151"/>
      <c r="AF265" s="151"/>
      <c r="AG265" s="151" t="s">
        <v>156</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ht="33.75" outlineLevel="1" x14ac:dyDescent="0.2">
      <c r="A266" s="170">
        <v>46</v>
      </c>
      <c r="B266" s="171" t="s">
        <v>918</v>
      </c>
      <c r="C266" s="186" t="s">
        <v>919</v>
      </c>
      <c r="D266" s="172" t="s">
        <v>389</v>
      </c>
      <c r="E266" s="173">
        <v>41</v>
      </c>
      <c r="F266" s="174"/>
      <c r="G266" s="175">
        <f>ROUND(E266*F266,2)</f>
        <v>0</v>
      </c>
      <c r="H266" s="174"/>
      <c r="I266" s="175">
        <f>ROUND(E266*H266,2)</f>
        <v>0</v>
      </c>
      <c r="J266" s="174"/>
      <c r="K266" s="175">
        <f>ROUND(E266*J266,2)</f>
        <v>0</v>
      </c>
      <c r="L266" s="175">
        <v>21</v>
      </c>
      <c r="M266" s="175">
        <f>G266*(1+L266/100)</f>
        <v>0</v>
      </c>
      <c r="N266" s="175">
        <v>3.0853299999999999</v>
      </c>
      <c r="O266" s="175">
        <f>ROUND(E266*N266,2)</f>
        <v>126.5</v>
      </c>
      <c r="P266" s="175">
        <v>0</v>
      </c>
      <c r="Q266" s="175">
        <f>ROUND(E266*P266,2)</f>
        <v>0</v>
      </c>
      <c r="R266" s="175"/>
      <c r="S266" s="175" t="s">
        <v>390</v>
      </c>
      <c r="T266" s="175" t="s">
        <v>152</v>
      </c>
      <c r="U266" s="175">
        <v>21.292000000000002</v>
      </c>
      <c r="V266" s="175">
        <f>ROUND(E266*U266,2)</f>
        <v>872.97</v>
      </c>
      <c r="W266" s="176"/>
      <c r="X266" s="160" t="s">
        <v>153</v>
      </c>
      <c r="Y266" s="151"/>
      <c r="Z266" s="151"/>
      <c r="AA266" s="151"/>
      <c r="AB266" s="151"/>
      <c r="AC266" s="151"/>
      <c r="AD266" s="151"/>
      <c r="AE266" s="151"/>
      <c r="AF266" s="151"/>
      <c r="AG266" s="151" t="s">
        <v>154</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87" t="s">
        <v>1030</v>
      </c>
      <c r="D267" s="161"/>
      <c r="E267" s="162">
        <v>41</v>
      </c>
      <c r="F267" s="160"/>
      <c r="G267" s="160"/>
      <c r="H267" s="160"/>
      <c r="I267" s="160"/>
      <c r="J267" s="160"/>
      <c r="K267" s="160"/>
      <c r="L267" s="160"/>
      <c r="M267" s="160"/>
      <c r="N267" s="160"/>
      <c r="O267" s="160"/>
      <c r="P267" s="160"/>
      <c r="Q267" s="160"/>
      <c r="R267" s="160"/>
      <c r="S267" s="160"/>
      <c r="T267" s="160"/>
      <c r="U267" s="160"/>
      <c r="V267" s="160"/>
      <c r="W267" s="160"/>
      <c r="X267" s="160"/>
      <c r="Y267" s="151"/>
      <c r="Z267" s="151"/>
      <c r="AA267" s="151"/>
      <c r="AB267" s="151"/>
      <c r="AC267" s="151"/>
      <c r="AD267" s="151"/>
      <c r="AE267" s="151"/>
      <c r="AF267" s="151"/>
      <c r="AG267" s="151" t="s">
        <v>156</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45" outlineLevel="1" x14ac:dyDescent="0.2">
      <c r="A268" s="170">
        <v>47</v>
      </c>
      <c r="B268" s="171" t="s">
        <v>920</v>
      </c>
      <c r="C268" s="186" t="s">
        <v>921</v>
      </c>
      <c r="D268" s="172" t="s">
        <v>389</v>
      </c>
      <c r="E268" s="173">
        <v>2</v>
      </c>
      <c r="F268" s="174"/>
      <c r="G268" s="175">
        <f>ROUND(E268*F268,2)</f>
        <v>0</v>
      </c>
      <c r="H268" s="174"/>
      <c r="I268" s="175">
        <f>ROUND(E268*H268,2)</f>
        <v>0</v>
      </c>
      <c r="J268" s="174"/>
      <c r="K268" s="175">
        <f>ROUND(E268*J268,2)</f>
        <v>0</v>
      </c>
      <c r="L268" s="175">
        <v>21</v>
      </c>
      <c r="M268" s="175">
        <f>G268*(1+L268/100)</f>
        <v>0</v>
      </c>
      <c r="N268" s="175">
        <v>0.45</v>
      </c>
      <c r="O268" s="175">
        <f>ROUND(E268*N268,2)</f>
        <v>0.9</v>
      </c>
      <c r="P268" s="175">
        <v>0</v>
      </c>
      <c r="Q268" s="175">
        <f>ROUND(E268*P268,2)</f>
        <v>0</v>
      </c>
      <c r="R268" s="175"/>
      <c r="S268" s="175" t="s">
        <v>390</v>
      </c>
      <c r="T268" s="175" t="s">
        <v>391</v>
      </c>
      <c r="U268" s="175">
        <v>0</v>
      </c>
      <c r="V268" s="175">
        <f>ROUND(E268*U268,2)</f>
        <v>0</v>
      </c>
      <c r="W268" s="176"/>
      <c r="X268" s="160" t="s">
        <v>153</v>
      </c>
      <c r="Y268" s="151"/>
      <c r="Z268" s="151"/>
      <c r="AA268" s="151"/>
      <c r="AB268" s="151"/>
      <c r="AC268" s="151"/>
      <c r="AD268" s="151"/>
      <c r="AE268" s="151"/>
      <c r="AF268" s="151"/>
      <c r="AG268" s="151" t="s">
        <v>154</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87" t="s">
        <v>89</v>
      </c>
      <c r="D269" s="161"/>
      <c r="E269" s="162">
        <v>2</v>
      </c>
      <c r="F269" s="160"/>
      <c r="G269" s="160"/>
      <c r="H269" s="160"/>
      <c r="I269" s="160"/>
      <c r="J269" s="160"/>
      <c r="K269" s="160"/>
      <c r="L269" s="160"/>
      <c r="M269" s="160"/>
      <c r="N269" s="160"/>
      <c r="O269" s="160"/>
      <c r="P269" s="160"/>
      <c r="Q269" s="160"/>
      <c r="R269" s="160"/>
      <c r="S269" s="160"/>
      <c r="T269" s="160"/>
      <c r="U269" s="160"/>
      <c r="V269" s="160"/>
      <c r="W269" s="160"/>
      <c r="X269" s="160"/>
      <c r="Y269" s="151"/>
      <c r="Z269" s="151"/>
      <c r="AA269" s="151"/>
      <c r="AB269" s="151"/>
      <c r="AC269" s="151"/>
      <c r="AD269" s="151"/>
      <c r="AE269" s="151"/>
      <c r="AF269" s="151"/>
      <c r="AG269" s="151" t="s">
        <v>156</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ht="33.75" outlineLevel="1" x14ac:dyDescent="0.2">
      <c r="A270" s="170">
        <v>48</v>
      </c>
      <c r="B270" s="171" t="s">
        <v>1049</v>
      </c>
      <c r="C270" s="186" t="s">
        <v>1050</v>
      </c>
      <c r="D270" s="172" t="s">
        <v>389</v>
      </c>
      <c r="E270" s="173">
        <v>1</v>
      </c>
      <c r="F270" s="174"/>
      <c r="G270" s="175">
        <f>ROUND(E270*F270,2)</f>
        <v>0</v>
      </c>
      <c r="H270" s="174"/>
      <c r="I270" s="175">
        <f>ROUND(E270*H270,2)</f>
        <v>0</v>
      </c>
      <c r="J270" s="174"/>
      <c r="K270" s="175">
        <f>ROUND(E270*J270,2)</f>
        <v>0</v>
      </c>
      <c r="L270" s="175">
        <v>21</v>
      </c>
      <c r="M270" s="175">
        <f>G270*(1+L270/100)</f>
        <v>0</v>
      </c>
      <c r="N270" s="175">
        <v>0</v>
      </c>
      <c r="O270" s="175">
        <f>ROUND(E270*N270,2)</f>
        <v>0</v>
      </c>
      <c r="P270" s="175">
        <v>0</v>
      </c>
      <c r="Q270" s="175">
        <f>ROUND(E270*P270,2)</f>
        <v>0</v>
      </c>
      <c r="R270" s="175"/>
      <c r="S270" s="175" t="s">
        <v>390</v>
      </c>
      <c r="T270" s="175" t="s">
        <v>391</v>
      </c>
      <c r="U270" s="175">
        <v>0</v>
      </c>
      <c r="V270" s="175">
        <f>ROUND(E270*U270,2)</f>
        <v>0</v>
      </c>
      <c r="W270" s="176"/>
      <c r="X270" s="160" t="s">
        <v>153</v>
      </c>
      <c r="Y270" s="151"/>
      <c r="Z270" s="151"/>
      <c r="AA270" s="151"/>
      <c r="AB270" s="151"/>
      <c r="AC270" s="151"/>
      <c r="AD270" s="151"/>
      <c r="AE270" s="151"/>
      <c r="AF270" s="151"/>
      <c r="AG270" s="151" t="s">
        <v>154</v>
      </c>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87" t="s">
        <v>85</v>
      </c>
      <c r="D271" s="161"/>
      <c r="E271" s="162">
        <v>1</v>
      </c>
      <c r="F271" s="160"/>
      <c r="G271" s="160"/>
      <c r="H271" s="160"/>
      <c r="I271" s="160"/>
      <c r="J271" s="160"/>
      <c r="K271" s="160"/>
      <c r="L271" s="160"/>
      <c r="M271" s="160"/>
      <c r="N271" s="160"/>
      <c r="O271" s="160"/>
      <c r="P271" s="160"/>
      <c r="Q271" s="160"/>
      <c r="R271" s="160"/>
      <c r="S271" s="160"/>
      <c r="T271" s="160"/>
      <c r="U271" s="160"/>
      <c r="V271" s="160"/>
      <c r="W271" s="160"/>
      <c r="X271" s="160"/>
      <c r="Y271" s="151"/>
      <c r="Z271" s="151"/>
      <c r="AA271" s="151"/>
      <c r="AB271" s="151"/>
      <c r="AC271" s="151"/>
      <c r="AD271" s="151"/>
      <c r="AE271" s="151"/>
      <c r="AF271" s="151"/>
      <c r="AG271" s="151" t="s">
        <v>156</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ht="33.75" outlineLevel="1" x14ac:dyDescent="0.2">
      <c r="A272" s="170">
        <v>49</v>
      </c>
      <c r="B272" s="171" t="s">
        <v>1051</v>
      </c>
      <c r="C272" s="186" t="s">
        <v>1052</v>
      </c>
      <c r="D272" s="172" t="s">
        <v>389</v>
      </c>
      <c r="E272" s="173">
        <v>1</v>
      </c>
      <c r="F272" s="174"/>
      <c r="G272" s="175">
        <f>ROUND(E272*F272,2)</f>
        <v>0</v>
      </c>
      <c r="H272" s="174"/>
      <c r="I272" s="175">
        <f>ROUND(E272*H272,2)</f>
        <v>0</v>
      </c>
      <c r="J272" s="174"/>
      <c r="K272" s="175">
        <f>ROUND(E272*J272,2)</f>
        <v>0</v>
      </c>
      <c r="L272" s="175">
        <v>21</v>
      </c>
      <c r="M272" s="175">
        <f>G272*(1+L272/100)</f>
        <v>0</v>
      </c>
      <c r="N272" s="175">
        <v>0</v>
      </c>
      <c r="O272" s="175">
        <f>ROUND(E272*N272,2)</f>
        <v>0</v>
      </c>
      <c r="P272" s="175">
        <v>0</v>
      </c>
      <c r="Q272" s="175">
        <f>ROUND(E272*P272,2)</f>
        <v>0</v>
      </c>
      <c r="R272" s="175"/>
      <c r="S272" s="175" t="s">
        <v>390</v>
      </c>
      <c r="T272" s="175" t="s">
        <v>391</v>
      </c>
      <c r="U272" s="175">
        <v>0</v>
      </c>
      <c r="V272" s="175">
        <f>ROUND(E272*U272,2)</f>
        <v>0</v>
      </c>
      <c r="W272" s="176"/>
      <c r="X272" s="160" t="s">
        <v>153</v>
      </c>
      <c r="Y272" s="151"/>
      <c r="Z272" s="151"/>
      <c r="AA272" s="151"/>
      <c r="AB272" s="151"/>
      <c r="AC272" s="151"/>
      <c r="AD272" s="151"/>
      <c r="AE272" s="151"/>
      <c r="AF272" s="151"/>
      <c r="AG272" s="151" t="s">
        <v>154</v>
      </c>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87" t="s">
        <v>85</v>
      </c>
      <c r="D273" s="161"/>
      <c r="E273" s="162">
        <v>1</v>
      </c>
      <c r="F273" s="160"/>
      <c r="G273" s="160"/>
      <c r="H273" s="160"/>
      <c r="I273" s="160"/>
      <c r="J273" s="160"/>
      <c r="K273" s="160"/>
      <c r="L273" s="160"/>
      <c r="M273" s="160"/>
      <c r="N273" s="160"/>
      <c r="O273" s="160"/>
      <c r="P273" s="160"/>
      <c r="Q273" s="160"/>
      <c r="R273" s="160"/>
      <c r="S273" s="160"/>
      <c r="T273" s="160"/>
      <c r="U273" s="160"/>
      <c r="V273" s="160"/>
      <c r="W273" s="160"/>
      <c r="X273" s="160"/>
      <c r="Y273" s="151"/>
      <c r="Z273" s="151"/>
      <c r="AA273" s="151"/>
      <c r="AB273" s="151"/>
      <c r="AC273" s="151"/>
      <c r="AD273" s="151"/>
      <c r="AE273" s="151"/>
      <c r="AF273" s="151"/>
      <c r="AG273" s="151" t="s">
        <v>156</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ht="33.75" outlineLevel="1" x14ac:dyDescent="0.2">
      <c r="A274" s="170">
        <v>50</v>
      </c>
      <c r="B274" s="171" t="s">
        <v>1053</v>
      </c>
      <c r="C274" s="186" t="s">
        <v>1054</v>
      </c>
      <c r="D274" s="172" t="s">
        <v>389</v>
      </c>
      <c r="E274" s="173">
        <v>1</v>
      </c>
      <c r="F274" s="174"/>
      <c r="G274" s="175">
        <f>ROUND(E274*F274,2)</f>
        <v>0</v>
      </c>
      <c r="H274" s="174"/>
      <c r="I274" s="175">
        <f>ROUND(E274*H274,2)</f>
        <v>0</v>
      </c>
      <c r="J274" s="174"/>
      <c r="K274" s="175">
        <f>ROUND(E274*J274,2)</f>
        <v>0</v>
      </c>
      <c r="L274" s="175">
        <v>21</v>
      </c>
      <c r="M274" s="175">
        <f>G274*(1+L274/100)</f>
        <v>0</v>
      </c>
      <c r="N274" s="175">
        <v>0</v>
      </c>
      <c r="O274" s="175">
        <f>ROUND(E274*N274,2)</f>
        <v>0</v>
      </c>
      <c r="P274" s="175">
        <v>0</v>
      </c>
      <c r="Q274" s="175">
        <f>ROUND(E274*P274,2)</f>
        <v>0</v>
      </c>
      <c r="R274" s="175"/>
      <c r="S274" s="175" t="s">
        <v>390</v>
      </c>
      <c r="T274" s="175" t="s">
        <v>391</v>
      </c>
      <c r="U274" s="175">
        <v>0</v>
      </c>
      <c r="V274" s="175">
        <f>ROUND(E274*U274,2)</f>
        <v>0</v>
      </c>
      <c r="W274" s="176"/>
      <c r="X274" s="160" t="s">
        <v>153</v>
      </c>
      <c r="Y274" s="151"/>
      <c r="Z274" s="151"/>
      <c r="AA274" s="151"/>
      <c r="AB274" s="151"/>
      <c r="AC274" s="151"/>
      <c r="AD274" s="151"/>
      <c r="AE274" s="151"/>
      <c r="AF274" s="151"/>
      <c r="AG274" s="151" t="s">
        <v>154</v>
      </c>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58"/>
      <c r="B275" s="159"/>
      <c r="C275" s="187" t="s">
        <v>85</v>
      </c>
      <c r="D275" s="161"/>
      <c r="E275" s="162">
        <v>1</v>
      </c>
      <c r="F275" s="160"/>
      <c r="G275" s="160"/>
      <c r="H275" s="160"/>
      <c r="I275" s="160"/>
      <c r="J275" s="160"/>
      <c r="K275" s="160"/>
      <c r="L275" s="160"/>
      <c r="M275" s="160"/>
      <c r="N275" s="160"/>
      <c r="O275" s="160"/>
      <c r="P275" s="160"/>
      <c r="Q275" s="160"/>
      <c r="R275" s="160"/>
      <c r="S275" s="160"/>
      <c r="T275" s="160"/>
      <c r="U275" s="160"/>
      <c r="V275" s="160"/>
      <c r="W275" s="160"/>
      <c r="X275" s="160"/>
      <c r="Y275" s="151"/>
      <c r="Z275" s="151"/>
      <c r="AA275" s="151"/>
      <c r="AB275" s="151"/>
      <c r="AC275" s="151"/>
      <c r="AD275" s="151"/>
      <c r="AE275" s="151"/>
      <c r="AF275" s="151"/>
      <c r="AG275" s="151" t="s">
        <v>156</v>
      </c>
      <c r="AH275" s="151">
        <v>0</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ht="33.75" outlineLevel="1" x14ac:dyDescent="0.2">
      <c r="A276" s="170">
        <v>51</v>
      </c>
      <c r="B276" s="171" t="s">
        <v>925</v>
      </c>
      <c r="C276" s="186" t="s">
        <v>926</v>
      </c>
      <c r="D276" s="172" t="s">
        <v>389</v>
      </c>
      <c r="E276" s="173">
        <v>96.179169999999999</v>
      </c>
      <c r="F276" s="174"/>
      <c r="G276" s="175">
        <f>ROUND(E276*F276,2)</f>
        <v>0</v>
      </c>
      <c r="H276" s="174"/>
      <c r="I276" s="175">
        <f>ROUND(E276*H276,2)</f>
        <v>0</v>
      </c>
      <c r="J276" s="174"/>
      <c r="K276" s="175">
        <f>ROUND(E276*J276,2)</f>
        <v>0</v>
      </c>
      <c r="L276" s="175">
        <v>21</v>
      </c>
      <c r="M276" s="175">
        <f>G276*(1+L276/100)</f>
        <v>0</v>
      </c>
      <c r="N276" s="175">
        <v>4.9200000000000001E-2</v>
      </c>
      <c r="O276" s="175">
        <f>ROUND(E276*N276,2)</f>
        <v>4.7300000000000004</v>
      </c>
      <c r="P276" s="175">
        <v>0</v>
      </c>
      <c r="Q276" s="175">
        <f>ROUND(E276*P276,2)</f>
        <v>0</v>
      </c>
      <c r="R276" s="175" t="s">
        <v>403</v>
      </c>
      <c r="S276" s="175" t="s">
        <v>151</v>
      </c>
      <c r="T276" s="175" t="s">
        <v>152</v>
      </c>
      <c r="U276" s="175">
        <v>0</v>
      </c>
      <c r="V276" s="175">
        <f>ROUND(E276*U276,2)</f>
        <v>0</v>
      </c>
      <c r="W276" s="176"/>
      <c r="X276" s="160" t="s">
        <v>404</v>
      </c>
      <c r="Y276" s="151"/>
      <c r="Z276" s="151"/>
      <c r="AA276" s="151"/>
      <c r="AB276" s="151"/>
      <c r="AC276" s="151"/>
      <c r="AD276" s="151"/>
      <c r="AE276" s="151"/>
      <c r="AF276" s="151"/>
      <c r="AG276" s="151" t="s">
        <v>405</v>
      </c>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87" t="s">
        <v>1055</v>
      </c>
      <c r="D277" s="161"/>
      <c r="E277" s="162">
        <v>96.179169999999999</v>
      </c>
      <c r="F277" s="160"/>
      <c r="G277" s="160"/>
      <c r="H277" s="160"/>
      <c r="I277" s="160"/>
      <c r="J277" s="160"/>
      <c r="K277" s="160"/>
      <c r="L277" s="160"/>
      <c r="M277" s="160"/>
      <c r="N277" s="160"/>
      <c r="O277" s="160"/>
      <c r="P277" s="160"/>
      <c r="Q277" s="160"/>
      <c r="R277" s="160"/>
      <c r="S277" s="160"/>
      <c r="T277" s="160"/>
      <c r="U277" s="160"/>
      <c r="V277" s="160"/>
      <c r="W277" s="160"/>
      <c r="X277" s="160"/>
      <c r="Y277" s="151"/>
      <c r="Z277" s="151"/>
      <c r="AA277" s="151"/>
      <c r="AB277" s="151"/>
      <c r="AC277" s="151"/>
      <c r="AD277" s="151"/>
      <c r="AE277" s="151"/>
      <c r="AF277" s="151"/>
      <c r="AG277" s="151" t="s">
        <v>156</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ht="33.75" outlineLevel="1" x14ac:dyDescent="0.2">
      <c r="A278" s="170">
        <v>52</v>
      </c>
      <c r="B278" s="171" t="s">
        <v>1056</v>
      </c>
      <c r="C278" s="186" t="s">
        <v>1057</v>
      </c>
      <c r="D278" s="172" t="s">
        <v>389</v>
      </c>
      <c r="E278" s="173">
        <v>93.787499999999994</v>
      </c>
      <c r="F278" s="174"/>
      <c r="G278" s="175">
        <f>ROUND(E278*F278,2)</f>
        <v>0</v>
      </c>
      <c r="H278" s="174"/>
      <c r="I278" s="175">
        <f>ROUND(E278*H278,2)</f>
        <v>0</v>
      </c>
      <c r="J278" s="174"/>
      <c r="K278" s="175">
        <f>ROUND(E278*J278,2)</f>
        <v>0</v>
      </c>
      <c r="L278" s="175">
        <v>21</v>
      </c>
      <c r="M278" s="175">
        <f>G278*(1+L278/100)</f>
        <v>0</v>
      </c>
      <c r="N278" s="175">
        <v>6.1199999999999997E-2</v>
      </c>
      <c r="O278" s="175">
        <f>ROUND(E278*N278,2)</f>
        <v>5.74</v>
      </c>
      <c r="P278" s="175">
        <v>0</v>
      </c>
      <c r="Q278" s="175">
        <f>ROUND(E278*P278,2)</f>
        <v>0</v>
      </c>
      <c r="R278" s="175" t="s">
        <v>403</v>
      </c>
      <c r="S278" s="175" t="s">
        <v>151</v>
      </c>
      <c r="T278" s="175" t="s">
        <v>152</v>
      </c>
      <c r="U278" s="175">
        <v>0</v>
      </c>
      <c r="V278" s="175">
        <f>ROUND(E278*U278,2)</f>
        <v>0</v>
      </c>
      <c r="W278" s="176"/>
      <c r="X278" s="160" t="s">
        <v>404</v>
      </c>
      <c r="Y278" s="151"/>
      <c r="Z278" s="151"/>
      <c r="AA278" s="151"/>
      <c r="AB278" s="151"/>
      <c r="AC278" s="151"/>
      <c r="AD278" s="151"/>
      <c r="AE278" s="151"/>
      <c r="AF278" s="151"/>
      <c r="AG278" s="151" t="s">
        <v>405</v>
      </c>
      <c r="AH278" s="151"/>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58"/>
      <c r="B279" s="159"/>
      <c r="C279" s="187" t="s">
        <v>1058</v>
      </c>
      <c r="D279" s="161"/>
      <c r="E279" s="162">
        <v>93.787499999999994</v>
      </c>
      <c r="F279" s="160"/>
      <c r="G279" s="160"/>
      <c r="H279" s="160"/>
      <c r="I279" s="160"/>
      <c r="J279" s="160"/>
      <c r="K279" s="160"/>
      <c r="L279" s="160"/>
      <c r="M279" s="160"/>
      <c r="N279" s="160"/>
      <c r="O279" s="160"/>
      <c r="P279" s="160"/>
      <c r="Q279" s="160"/>
      <c r="R279" s="160"/>
      <c r="S279" s="160"/>
      <c r="T279" s="160"/>
      <c r="U279" s="160"/>
      <c r="V279" s="160"/>
      <c r="W279" s="160"/>
      <c r="X279" s="160"/>
      <c r="Y279" s="151"/>
      <c r="Z279" s="151"/>
      <c r="AA279" s="151"/>
      <c r="AB279" s="151"/>
      <c r="AC279" s="151"/>
      <c r="AD279" s="151"/>
      <c r="AE279" s="151"/>
      <c r="AF279" s="151"/>
      <c r="AG279" s="151" t="s">
        <v>156</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ht="22.5" outlineLevel="1" x14ac:dyDescent="0.2">
      <c r="A280" s="170">
        <v>53</v>
      </c>
      <c r="B280" s="171" t="s">
        <v>1059</v>
      </c>
      <c r="C280" s="186" t="s">
        <v>1060</v>
      </c>
      <c r="D280" s="172" t="s">
        <v>389</v>
      </c>
      <c r="E280" s="173">
        <v>34.44</v>
      </c>
      <c r="F280" s="174"/>
      <c r="G280" s="175">
        <f>ROUND(E280*F280,2)</f>
        <v>0</v>
      </c>
      <c r="H280" s="174"/>
      <c r="I280" s="175">
        <f>ROUND(E280*H280,2)</f>
        <v>0</v>
      </c>
      <c r="J280" s="174"/>
      <c r="K280" s="175">
        <f>ROUND(E280*J280,2)</f>
        <v>0</v>
      </c>
      <c r="L280" s="175">
        <v>21</v>
      </c>
      <c r="M280" s="175">
        <f>G280*(1+L280/100)</f>
        <v>0</v>
      </c>
      <c r="N280" s="175">
        <v>2.52E-2</v>
      </c>
      <c r="O280" s="175">
        <f>ROUND(E280*N280,2)</f>
        <v>0.87</v>
      </c>
      <c r="P280" s="175">
        <v>0</v>
      </c>
      <c r="Q280" s="175">
        <f>ROUND(E280*P280,2)</f>
        <v>0</v>
      </c>
      <c r="R280" s="175" t="s">
        <v>403</v>
      </c>
      <c r="S280" s="175" t="s">
        <v>151</v>
      </c>
      <c r="T280" s="175" t="s">
        <v>152</v>
      </c>
      <c r="U280" s="175">
        <v>0</v>
      </c>
      <c r="V280" s="175">
        <f>ROUND(E280*U280,2)</f>
        <v>0</v>
      </c>
      <c r="W280" s="176"/>
      <c r="X280" s="160" t="s">
        <v>404</v>
      </c>
      <c r="Y280" s="151"/>
      <c r="Z280" s="151"/>
      <c r="AA280" s="151"/>
      <c r="AB280" s="151"/>
      <c r="AC280" s="151"/>
      <c r="AD280" s="151"/>
      <c r="AE280" s="151"/>
      <c r="AF280" s="151"/>
      <c r="AG280" s="151" t="s">
        <v>405</v>
      </c>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58"/>
      <c r="B281" s="159"/>
      <c r="C281" s="187" t="s">
        <v>1061</v>
      </c>
      <c r="D281" s="161"/>
      <c r="E281" s="162">
        <v>34.44</v>
      </c>
      <c r="F281" s="160"/>
      <c r="G281" s="160"/>
      <c r="H281" s="160"/>
      <c r="I281" s="160"/>
      <c r="J281" s="160"/>
      <c r="K281" s="160"/>
      <c r="L281" s="160"/>
      <c r="M281" s="160"/>
      <c r="N281" s="160"/>
      <c r="O281" s="160"/>
      <c r="P281" s="160"/>
      <c r="Q281" s="160"/>
      <c r="R281" s="160"/>
      <c r="S281" s="160"/>
      <c r="T281" s="160"/>
      <c r="U281" s="160"/>
      <c r="V281" s="160"/>
      <c r="W281" s="160"/>
      <c r="X281" s="160"/>
      <c r="Y281" s="151"/>
      <c r="Z281" s="151"/>
      <c r="AA281" s="151"/>
      <c r="AB281" s="151"/>
      <c r="AC281" s="151"/>
      <c r="AD281" s="151"/>
      <c r="AE281" s="151"/>
      <c r="AF281" s="151"/>
      <c r="AG281" s="151" t="s">
        <v>156</v>
      </c>
      <c r="AH281" s="151">
        <v>0</v>
      </c>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ht="22.5" outlineLevel="1" x14ac:dyDescent="0.2">
      <c r="A282" s="170">
        <v>54</v>
      </c>
      <c r="B282" s="171" t="s">
        <v>928</v>
      </c>
      <c r="C282" s="186" t="s">
        <v>1062</v>
      </c>
      <c r="D282" s="172" t="s">
        <v>389</v>
      </c>
      <c r="E282" s="173">
        <v>50.02</v>
      </c>
      <c r="F282" s="174"/>
      <c r="G282" s="175">
        <f>ROUND(E282*F282,2)</f>
        <v>0</v>
      </c>
      <c r="H282" s="174"/>
      <c r="I282" s="175">
        <f>ROUND(E282*H282,2)</f>
        <v>0</v>
      </c>
      <c r="J282" s="174"/>
      <c r="K282" s="175">
        <f>ROUND(E282*J282,2)</f>
        <v>0</v>
      </c>
      <c r="L282" s="175">
        <v>21</v>
      </c>
      <c r="M282" s="175">
        <f>G282*(1+L282/100)</f>
        <v>0</v>
      </c>
      <c r="N282" s="175">
        <v>1.576E-2</v>
      </c>
      <c r="O282" s="175">
        <f>ROUND(E282*N282,2)</f>
        <v>0.79</v>
      </c>
      <c r="P282" s="175">
        <v>0</v>
      </c>
      <c r="Q282" s="175">
        <f>ROUND(E282*P282,2)</f>
        <v>0</v>
      </c>
      <c r="R282" s="175" t="s">
        <v>403</v>
      </c>
      <c r="S282" s="175" t="s">
        <v>151</v>
      </c>
      <c r="T282" s="175" t="s">
        <v>152</v>
      </c>
      <c r="U282" s="175">
        <v>0</v>
      </c>
      <c r="V282" s="175">
        <f>ROUND(E282*U282,2)</f>
        <v>0</v>
      </c>
      <c r="W282" s="176"/>
      <c r="X282" s="160" t="s">
        <v>404</v>
      </c>
      <c r="Y282" s="151"/>
      <c r="Z282" s="151"/>
      <c r="AA282" s="151"/>
      <c r="AB282" s="151"/>
      <c r="AC282" s="151"/>
      <c r="AD282" s="151"/>
      <c r="AE282" s="151"/>
      <c r="AF282" s="151"/>
      <c r="AG282" s="151" t="s">
        <v>405</v>
      </c>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87" t="s">
        <v>1063</v>
      </c>
      <c r="D283" s="161"/>
      <c r="E283" s="162">
        <v>50.02</v>
      </c>
      <c r="F283" s="160"/>
      <c r="G283" s="160"/>
      <c r="H283" s="160"/>
      <c r="I283" s="160"/>
      <c r="J283" s="160"/>
      <c r="K283" s="160"/>
      <c r="L283" s="160"/>
      <c r="M283" s="160"/>
      <c r="N283" s="160"/>
      <c r="O283" s="160"/>
      <c r="P283" s="160"/>
      <c r="Q283" s="160"/>
      <c r="R283" s="160"/>
      <c r="S283" s="160"/>
      <c r="T283" s="160"/>
      <c r="U283" s="160"/>
      <c r="V283" s="160"/>
      <c r="W283" s="160"/>
      <c r="X283" s="160"/>
      <c r="Y283" s="151"/>
      <c r="Z283" s="151"/>
      <c r="AA283" s="151"/>
      <c r="AB283" s="151"/>
      <c r="AC283" s="151"/>
      <c r="AD283" s="151"/>
      <c r="AE283" s="151"/>
      <c r="AF283" s="151"/>
      <c r="AG283" s="151" t="s">
        <v>156</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ht="33.75" outlineLevel="1" x14ac:dyDescent="0.2">
      <c r="A284" s="170">
        <v>55</v>
      </c>
      <c r="B284" s="171" t="s">
        <v>931</v>
      </c>
      <c r="C284" s="186" t="s">
        <v>1064</v>
      </c>
      <c r="D284" s="172" t="s">
        <v>389</v>
      </c>
      <c r="E284" s="173">
        <v>16</v>
      </c>
      <c r="F284" s="174"/>
      <c r="G284" s="175">
        <f>ROUND(E284*F284,2)</f>
        <v>0</v>
      </c>
      <c r="H284" s="174"/>
      <c r="I284" s="175">
        <f>ROUND(E284*H284,2)</f>
        <v>0</v>
      </c>
      <c r="J284" s="174"/>
      <c r="K284" s="175">
        <f>ROUND(E284*J284,2)</f>
        <v>0</v>
      </c>
      <c r="L284" s="175">
        <v>21</v>
      </c>
      <c r="M284" s="175">
        <f>G284*(1+L284/100)</f>
        <v>0</v>
      </c>
      <c r="N284" s="175">
        <v>3.6700000000000001E-3</v>
      </c>
      <c r="O284" s="175">
        <f>ROUND(E284*N284,2)</f>
        <v>0.06</v>
      </c>
      <c r="P284" s="175">
        <v>0</v>
      </c>
      <c r="Q284" s="175">
        <f>ROUND(E284*P284,2)</f>
        <v>0</v>
      </c>
      <c r="R284" s="175" t="s">
        <v>403</v>
      </c>
      <c r="S284" s="175" t="s">
        <v>151</v>
      </c>
      <c r="T284" s="175" t="s">
        <v>152</v>
      </c>
      <c r="U284" s="175">
        <v>0</v>
      </c>
      <c r="V284" s="175">
        <f>ROUND(E284*U284,2)</f>
        <v>0</v>
      </c>
      <c r="W284" s="176"/>
      <c r="X284" s="160" t="s">
        <v>404</v>
      </c>
      <c r="Y284" s="151"/>
      <c r="Z284" s="151"/>
      <c r="AA284" s="151"/>
      <c r="AB284" s="151"/>
      <c r="AC284" s="151"/>
      <c r="AD284" s="151"/>
      <c r="AE284" s="151"/>
      <c r="AF284" s="151"/>
      <c r="AG284" s="151" t="s">
        <v>405</v>
      </c>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87" t="s">
        <v>740</v>
      </c>
      <c r="D285" s="161"/>
      <c r="E285" s="162">
        <v>16</v>
      </c>
      <c r="F285" s="160"/>
      <c r="G285" s="160"/>
      <c r="H285" s="160"/>
      <c r="I285" s="160"/>
      <c r="J285" s="160"/>
      <c r="K285" s="160"/>
      <c r="L285" s="160"/>
      <c r="M285" s="160"/>
      <c r="N285" s="160"/>
      <c r="O285" s="160"/>
      <c r="P285" s="160"/>
      <c r="Q285" s="160"/>
      <c r="R285" s="160"/>
      <c r="S285" s="160"/>
      <c r="T285" s="160"/>
      <c r="U285" s="160"/>
      <c r="V285" s="160"/>
      <c r="W285" s="160"/>
      <c r="X285" s="160"/>
      <c r="Y285" s="151"/>
      <c r="Z285" s="151"/>
      <c r="AA285" s="151"/>
      <c r="AB285" s="151"/>
      <c r="AC285" s="151"/>
      <c r="AD285" s="151"/>
      <c r="AE285" s="151"/>
      <c r="AF285" s="151"/>
      <c r="AG285" s="151" t="s">
        <v>156</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ht="33.75" outlineLevel="1" x14ac:dyDescent="0.2">
      <c r="A286" s="170">
        <v>56</v>
      </c>
      <c r="B286" s="171" t="s">
        <v>1065</v>
      </c>
      <c r="C286" s="186" t="s">
        <v>1066</v>
      </c>
      <c r="D286" s="172" t="s">
        <v>389</v>
      </c>
      <c r="E286" s="173">
        <v>21</v>
      </c>
      <c r="F286" s="174"/>
      <c r="G286" s="175">
        <f>ROUND(E286*F286,2)</f>
        <v>0</v>
      </c>
      <c r="H286" s="174"/>
      <c r="I286" s="175">
        <f>ROUND(E286*H286,2)</f>
        <v>0</v>
      </c>
      <c r="J286" s="174"/>
      <c r="K286" s="175">
        <f>ROUND(E286*J286,2)</f>
        <v>0</v>
      </c>
      <c r="L286" s="175">
        <v>21</v>
      </c>
      <c r="M286" s="175">
        <f>G286*(1+L286/100)</f>
        <v>0</v>
      </c>
      <c r="N286" s="175">
        <v>4.45E-3</v>
      </c>
      <c r="O286" s="175">
        <f>ROUND(E286*N286,2)</f>
        <v>0.09</v>
      </c>
      <c r="P286" s="175">
        <v>0</v>
      </c>
      <c r="Q286" s="175">
        <f>ROUND(E286*P286,2)</f>
        <v>0</v>
      </c>
      <c r="R286" s="175" t="s">
        <v>403</v>
      </c>
      <c r="S286" s="175" t="s">
        <v>151</v>
      </c>
      <c r="T286" s="175" t="s">
        <v>152</v>
      </c>
      <c r="U286" s="175">
        <v>0</v>
      </c>
      <c r="V286" s="175">
        <f>ROUND(E286*U286,2)</f>
        <v>0</v>
      </c>
      <c r="W286" s="176"/>
      <c r="X286" s="160" t="s">
        <v>404</v>
      </c>
      <c r="Y286" s="151"/>
      <c r="Z286" s="151"/>
      <c r="AA286" s="151"/>
      <c r="AB286" s="151"/>
      <c r="AC286" s="151"/>
      <c r="AD286" s="151"/>
      <c r="AE286" s="151"/>
      <c r="AF286" s="151"/>
      <c r="AG286" s="151" t="s">
        <v>405</v>
      </c>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87" t="s">
        <v>561</v>
      </c>
      <c r="D287" s="161"/>
      <c r="E287" s="162">
        <v>21</v>
      </c>
      <c r="F287" s="160"/>
      <c r="G287" s="160"/>
      <c r="H287" s="160"/>
      <c r="I287" s="160"/>
      <c r="J287" s="160"/>
      <c r="K287" s="160"/>
      <c r="L287" s="160"/>
      <c r="M287" s="160"/>
      <c r="N287" s="160"/>
      <c r="O287" s="160"/>
      <c r="P287" s="160"/>
      <c r="Q287" s="160"/>
      <c r="R287" s="160"/>
      <c r="S287" s="160"/>
      <c r="T287" s="160"/>
      <c r="U287" s="160"/>
      <c r="V287" s="160"/>
      <c r="W287" s="160"/>
      <c r="X287" s="160"/>
      <c r="Y287" s="151"/>
      <c r="Z287" s="151"/>
      <c r="AA287" s="151"/>
      <c r="AB287" s="151"/>
      <c r="AC287" s="151"/>
      <c r="AD287" s="151"/>
      <c r="AE287" s="151"/>
      <c r="AF287" s="151"/>
      <c r="AG287" s="151" t="s">
        <v>156</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ht="33.75" outlineLevel="1" x14ac:dyDescent="0.2">
      <c r="A288" s="170">
        <v>57</v>
      </c>
      <c r="B288" s="171" t="s">
        <v>1067</v>
      </c>
      <c r="C288" s="186" t="s">
        <v>1068</v>
      </c>
      <c r="D288" s="172" t="s">
        <v>389</v>
      </c>
      <c r="E288" s="173">
        <v>13</v>
      </c>
      <c r="F288" s="174"/>
      <c r="G288" s="175">
        <f>ROUND(E288*F288,2)</f>
        <v>0</v>
      </c>
      <c r="H288" s="174"/>
      <c r="I288" s="175">
        <f>ROUND(E288*H288,2)</f>
        <v>0</v>
      </c>
      <c r="J288" s="174"/>
      <c r="K288" s="175">
        <f>ROUND(E288*J288,2)</f>
        <v>0</v>
      </c>
      <c r="L288" s="175">
        <v>21</v>
      </c>
      <c r="M288" s="175">
        <f>G288*(1+L288/100)</f>
        <v>0</v>
      </c>
      <c r="N288" s="175">
        <v>6.13E-3</v>
      </c>
      <c r="O288" s="175">
        <f>ROUND(E288*N288,2)</f>
        <v>0.08</v>
      </c>
      <c r="P288" s="175">
        <v>0</v>
      </c>
      <c r="Q288" s="175">
        <f>ROUND(E288*P288,2)</f>
        <v>0</v>
      </c>
      <c r="R288" s="175" t="s">
        <v>403</v>
      </c>
      <c r="S288" s="175" t="s">
        <v>151</v>
      </c>
      <c r="T288" s="175" t="s">
        <v>152</v>
      </c>
      <c r="U288" s="175">
        <v>0</v>
      </c>
      <c r="V288" s="175">
        <f>ROUND(E288*U288,2)</f>
        <v>0</v>
      </c>
      <c r="W288" s="176"/>
      <c r="X288" s="160" t="s">
        <v>404</v>
      </c>
      <c r="Y288" s="151"/>
      <c r="Z288" s="151"/>
      <c r="AA288" s="151"/>
      <c r="AB288" s="151"/>
      <c r="AC288" s="151"/>
      <c r="AD288" s="151"/>
      <c r="AE288" s="151"/>
      <c r="AF288" s="151"/>
      <c r="AG288" s="151" t="s">
        <v>405</v>
      </c>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87" t="s">
        <v>1069</v>
      </c>
      <c r="D289" s="161"/>
      <c r="E289" s="162">
        <v>13</v>
      </c>
      <c r="F289" s="160"/>
      <c r="G289" s="160"/>
      <c r="H289" s="160"/>
      <c r="I289" s="160"/>
      <c r="J289" s="160"/>
      <c r="K289" s="160"/>
      <c r="L289" s="160"/>
      <c r="M289" s="160"/>
      <c r="N289" s="160"/>
      <c r="O289" s="160"/>
      <c r="P289" s="160"/>
      <c r="Q289" s="160"/>
      <c r="R289" s="160"/>
      <c r="S289" s="160"/>
      <c r="T289" s="160"/>
      <c r="U289" s="160"/>
      <c r="V289" s="160"/>
      <c r="W289" s="160"/>
      <c r="X289" s="160"/>
      <c r="Y289" s="151"/>
      <c r="Z289" s="151"/>
      <c r="AA289" s="151"/>
      <c r="AB289" s="151"/>
      <c r="AC289" s="151"/>
      <c r="AD289" s="151"/>
      <c r="AE289" s="151"/>
      <c r="AF289" s="151"/>
      <c r="AG289" s="151" t="s">
        <v>156</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ht="33.75" outlineLevel="1" x14ac:dyDescent="0.2">
      <c r="A290" s="170">
        <v>58</v>
      </c>
      <c r="B290" s="171" t="s">
        <v>1070</v>
      </c>
      <c r="C290" s="186" t="s">
        <v>1071</v>
      </c>
      <c r="D290" s="172" t="s">
        <v>389</v>
      </c>
      <c r="E290" s="173">
        <v>11</v>
      </c>
      <c r="F290" s="174"/>
      <c r="G290" s="175">
        <f>ROUND(E290*F290,2)</f>
        <v>0</v>
      </c>
      <c r="H290" s="174"/>
      <c r="I290" s="175">
        <f>ROUND(E290*H290,2)</f>
        <v>0</v>
      </c>
      <c r="J290" s="174"/>
      <c r="K290" s="175">
        <f>ROUND(E290*J290,2)</f>
        <v>0</v>
      </c>
      <c r="L290" s="175">
        <v>21</v>
      </c>
      <c r="M290" s="175">
        <f>G290*(1+L290/100)</f>
        <v>0</v>
      </c>
      <c r="N290" s="175">
        <v>7.1700000000000002E-3</v>
      </c>
      <c r="O290" s="175">
        <f>ROUND(E290*N290,2)</f>
        <v>0.08</v>
      </c>
      <c r="P290" s="175">
        <v>0</v>
      </c>
      <c r="Q290" s="175">
        <f>ROUND(E290*P290,2)</f>
        <v>0</v>
      </c>
      <c r="R290" s="175" t="s">
        <v>403</v>
      </c>
      <c r="S290" s="175" t="s">
        <v>151</v>
      </c>
      <c r="T290" s="175" t="s">
        <v>152</v>
      </c>
      <c r="U290" s="175">
        <v>0</v>
      </c>
      <c r="V290" s="175">
        <f>ROUND(E290*U290,2)</f>
        <v>0</v>
      </c>
      <c r="W290" s="176"/>
      <c r="X290" s="160" t="s">
        <v>404</v>
      </c>
      <c r="Y290" s="151"/>
      <c r="Z290" s="151"/>
      <c r="AA290" s="151"/>
      <c r="AB290" s="151"/>
      <c r="AC290" s="151"/>
      <c r="AD290" s="151"/>
      <c r="AE290" s="151"/>
      <c r="AF290" s="151"/>
      <c r="AG290" s="151" t="s">
        <v>405</v>
      </c>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87" t="s">
        <v>1072</v>
      </c>
      <c r="D291" s="161"/>
      <c r="E291" s="162">
        <v>11</v>
      </c>
      <c r="F291" s="160"/>
      <c r="G291" s="160"/>
      <c r="H291" s="160"/>
      <c r="I291" s="160"/>
      <c r="J291" s="160"/>
      <c r="K291" s="160"/>
      <c r="L291" s="160"/>
      <c r="M291" s="160"/>
      <c r="N291" s="160"/>
      <c r="O291" s="160"/>
      <c r="P291" s="160"/>
      <c r="Q291" s="160"/>
      <c r="R291" s="160"/>
      <c r="S291" s="160"/>
      <c r="T291" s="160"/>
      <c r="U291" s="160"/>
      <c r="V291" s="160"/>
      <c r="W291" s="160"/>
      <c r="X291" s="160"/>
      <c r="Y291" s="151"/>
      <c r="Z291" s="151"/>
      <c r="AA291" s="151"/>
      <c r="AB291" s="151"/>
      <c r="AC291" s="151"/>
      <c r="AD291" s="151"/>
      <c r="AE291" s="151"/>
      <c r="AF291" s="151"/>
      <c r="AG291" s="151" t="s">
        <v>156</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ht="22.5" outlineLevel="1" x14ac:dyDescent="0.2">
      <c r="A292" s="170">
        <v>59</v>
      </c>
      <c r="B292" s="171" t="s">
        <v>933</v>
      </c>
      <c r="C292" s="186" t="s">
        <v>934</v>
      </c>
      <c r="D292" s="172" t="s">
        <v>389</v>
      </c>
      <c r="E292" s="173">
        <v>40</v>
      </c>
      <c r="F292" s="174"/>
      <c r="G292" s="175">
        <f>ROUND(E292*F292,2)</f>
        <v>0</v>
      </c>
      <c r="H292" s="174"/>
      <c r="I292" s="175">
        <f>ROUND(E292*H292,2)</f>
        <v>0</v>
      </c>
      <c r="J292" s="174"/>
      <c r="K292" s="175">
        <f>ROUND(E292*J292,2)</f>
        <v>0</v>
      </c>
      <c r="L292" s="175">
        <v>21</v>
      </c>
      <c r="M292" s="175">
        <f>G292*(1+L292/100)</f>
        <v>0</v>
      </c>
      <c r="N292" s="175">
        <v>0</v>
      </c>
      <c r="O292" s="175">
        <f>ROUND(E292*N292,2)</f>
        <v>0</v>
      </c>
      <c r="P292" s="175">
        <v>0</v>
      </c>
      <c r="Q292" s="175">
        <f>ROUND(E292*P292,2)</f>
        <v>0</v>
      </c>
      <c r="R292" s="175"/>
      <c r="S292" s="175" t="s">
        <v>390</v>
      </c>
      <c r="T292" s="175" t="s">
        <v>391</v>
      </c>
      <c r="U292" s="175">
        <v>0</v>
      </c>
      <c r="V292" s="175">
        <f>ROUND(E292*U292,2)</f>
        <v>0</v>
      </c>
      <c r="W292" s="176"/>
      <c r="X292" s="160" t="s">
        <v>404</v>
      </c>
      <c r="Y292" s="151"/>
      <c r="Z292" s="151"/>
      <c r="AA292" s="151"/>
      <c r="AB292" s="151"/>
      <c r="AC292" s="151"/>
      <c r="AD292" s="151"/>
      <c r="AE292" s="151"/>
      <c r="AF292" s="151"/>
      <c r="AG292" s="151" t="s">
        <v>405</v>
      </c>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58"/>
      <c r="B293" s="159"/>
      <c r="C293" s="187" t="s">
        <v>729</v>
      </c>
      <c r="D293" s="161"/>
      <c r="E293" s="162">
        <v>40</v>
      </c>
      <c r="F293" s="160"/>
      <c r="G293" s="160"/>
      <c r="H293" s="160"/>
      <c r="I293" s="160"/>
      <c r="J293" s="160"/>
      <c r="K293" s="160"/>
      <c r="L293" s="160"/>
      <c r="M293" s="160"/>
      <c r="N293" s="160"/>
      <c r="O293" s="160"/>
      <c r="P293" s="160"/>
      <c r="Q293" s="160"/>
      <c r="R293" s="160"/>
      <c r="S293" s="160"/>
      <c r="T293" s="160"/>
      <c r="U293" s="160"/>
      <c r="V293" s="160"/>
      <c r="W293" s="160"/>
      <c r="X293" s="160"/>
      <c r="Y293" s="151"/>
      <c r="Z293" s="151"/>
      <c r="AA293" s="151"/>
      <c r="AB293" s="151"/>
      <c r="AC293" s="151"/>
      <c r="AD293" s="151"/>
      <c r="AE293" s="151"/>
      <c r="AF293" s="151"/>
      <c r="AG293" s="151" t="s">
        <v>156</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x14ac:dyDescent="0.2">
      <c r="A294" s="164" t="s">
        <v>146</v>
      </c>
      <c r="B294" s="165" t="s">
        <v>102</v>
      </c>
      <c r="C294" s="185" t="s">
        <v>103</v>
      </c>
      <c r="D294" s="166"/>
      <c r="E294" s="167"/>
      <c r="F294" s="168"/>
      <c r="G294" s="168">
        <f>SUMIF(AG295:AG298,"&lt;&gt;NOR",G295:G298)</f>
        <v>0</v>
      </c>
      <c r="H294" s="168"/>
      <c r="I294" s="168">
        <f>SUM(I295:I298)</f>
        <v>0</v>
      </c>
      <c r="J294" s="168"/>
      <c r="K294" s="168">
        <f>SUM(K295:K298)</f>
        <v>0</v>
      </c>
      <c r="L294" s="168"/>
      <c r="M294" s="168">
        <f>SUM(M295:M298)</f>
        <v>0</v>
      </c>
      <c r="N294" s="168"/>
      <c r="O294" s="168">
        <f>SUM(O295:O298)</f>
        <v>0</v>
      </c>
      <c r="P294" s="168"/>
      <c r="Q294" s="168">
        <f>SUM(Q295:Q298)</f>
        <v>0.45999999999999996</v>
      </c>
      <c r="R294" s="168"/>
      <c r="S294" s="168"/>
      <c r="T294" s="168"/>
      <c r="U294" s="168"/>
      <c r="V294" s="168">
        <f>SUM(V295:V298)</f>
        <v>0</v>
      </c>
      <c r="W294" s="169"/>
      <c r="X294" s="163"/>
      <c r="AG294" t="s">
        <v>147</v>
      </c>
    </row>
    <row r="295" spans="1:60" outlineLevel="1" x14ac:dyDescent="0.2">
      <c r="A295" s="170">
        <v>60</v>
      </c>
      <c r="B295" s="171" t="s">
        <v>1073</v>
      </c>
      <c r="C295" s="186" t="s">
        <v>1074</v>
      </c>
      <c r="D295" s="172" t="s">
        <v>389</v>
      </c>
      <c r="E295" s="173">
        <v>1</v>
      </c>
      <c r="F295" s="174"/>
      <c r="G295" s="175">
        <f>ROUND(E295*F295,2)</f>
        <v>0</v>
      </c>
      <c r="H295" s="174"/>
      <c r="I295" s="175">
        <f>ROUND(E295*H295,2)</f>
        <v>0</v>
      </c>
      <c r="J295" s="174"/>
      <c r="K295" s="175">
        <f>ROUND(E295*J295,2)</f>
        <v>0</v>
      </c>
      <c r="L295" s="175">
        <v>21</v>
      </c>
      <c r="M295" s="175">
        <f>G295*(1+L295/100)</f>
        <v>0</v>
      </c>
      <c r="N295" s="175">
        <v>0</v>
      </c>
      <c r="O295" s="175">
        <f>ROUND(E295*N295,2)</f>
        <v>0</v>
      </c>
      <c r="P295" s="175">
        <v>0.25</v>
      </c>
      <c r="Q295" s="175">
        <f>ROUND(E295*P295,2)</f>
        <v>0.25</v>
      </c>
      <c r="R295" s="175"/>
      <c r="S295" s="175" t="s">
        <v>390</v>
      </c>
      <c r="T295" s="175" t="s">
        <v>391</v>
      </c>
      <c r="U295" s="175">
        <v>0</v>
      </c>
      <c r="V295" s="175">
        <f>ROUND(E295*U295,2)</f>
        <v>0</v>
      </c>
      <c r="W295" s="176"/>
      <c r="X295" s="160" t="s">
        <v>153</v>
      </c>
      <c r="Y295" s="151"/>
      <c r="Z295" s="151"/>
      <c r="AA295" s="151"/>
      <c r="AB295" s="151"/>
      <c r="AC295" s="151"/>
      <c r="AD295" s="151"/>
      <c r="AE295" s="151"/>
      <c r="AF295" s="151"/>
      <c r="AG295" s="151" t="s">
        <v>154</v>
      </c>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87" t="s">
        <v>85</v>
      </c>
      <c r="D296" s="161"/>
      <c r="E296" s="162">
        <v>1</v>
      </c>
      <c r="F296" s="160"/>
      <c r="G296" s="160"/>
      <c r="H296" s="160"/>
      <c r="I296" s="160"/>
      <c r="J296" s="160"/>
      <c r="K296" s="160"/>
      <c r="L296" s="160"/>
      <c r="M296" s="160"/>
      <c r="N296" s="160"/>
      <c r="O296" s="160"/>
      <c r="P296" s="160"/>
      <c r="Q296" s="160"/>
      <c r="R296" s="160"/>
      <c r="S296" s="160"/>
      <c r="T296" s="160"/>
      <c r="U296" s="160"/>
      <c r="V296" s="160"/>
      <c r="W296" s="160"/>
      <c r="X296" s="160"/>
      <c r="Y296" s="151"/>
      <c r="Z296" s="151"/>
      <c r="AA296" s="151"/>
      <c r="AB296" s="151"/>
      <c r="AC296" s="151"/>
      <c r="AD296" s="151"/>
      <c r="AE296" s="151"/>
      <c r="AF296" s="151"/>
      <c r="AG296" s="151" t="s">
        <v>156</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70">
        <v>61</v>
      </c>
      <c r="B297" s="171" t="s">
        <v>1075</v>
      </c>
      <c r="C297" s="186" t="s">
        <v>1076</v>
      </c>
      <c r="D297" s="172" t="s">
        <v>389</v>
      </c>
      <c r="E297" s="173">
        <v>1</v>
      </c>
      <c r="F297" s="174"/>
      <c r="G297" s="175">
        <f>ROUND(E297*F297,2)</f>
        <v>0</v>
      </c>
      <c r="H297" s="174"/>
      <c r="I297" s="175">
        <f>ROUND(E297*H297,2)</f>
        <v>0</v>
      </c>
      <c r="J297" s="174"/>
      <c r="K297" s="175">
        <f>ROUND(E297*J297,2)</f>
        <v>0</v>
      </c>
      <c r="L297" s="175">
        <v>21</v>
      </c>
      <c r="M297" s="175">
        <f>G297*(1+L297/100)</f>
        <v>0</v>
      </c>
      <c r="N297" s="175">
        <v>0</v>
      </c>
      <c r="O297" s="175">
        <f>ROUND(E297*N297,2)</f>
        <v>0</v>
      </c>
      <c r="P297" s="175">
        <v>0.21</v>
      </c>
      <c r="Q297" s="175">
        <f>ROUND(E297*P297,2)</f>
        <v>0.21</v>
      </c>
      <c r="R297" s="175"/>
      <c r="S297" s="175" t="s">
        <v>390</v>
      </c>
      <c r="T297" s="175" t="s">
        <v>391</v>
      </c>
      <c r="U297" s="175">
        <v>0</v>
      </c>
      <c r="V297" s="175">
        <f>ROUND(E297*U297,2)</f>
        <v>0</v>
      </c>
      <c r="W297" s="176"/>
      <c r="X297" s="160" t="s">
        <v>153</v>
      </c>
      <c r="Y297" s="151"/>
      <c r="Z297" s="151"/>
      <c r="AA297" s="151"/>
      <c r="AB297" s="151"/>
      <c r="AC297" s="151"/>
      <c r="AD297" s="151"/>
      <c r="AE297" s="151"/>
      <c r="AF297" s="151"/>
      <c r="AG297" s="151" t="s">
        <v>154</v>
      </c>
      <c r="AH297" s="151"/>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87" t="s">
        <v>85</v>
      </c>
      <c r="D298" s="161"/>
      <c r="E298" s="162">
        <v>1</v>
      </c>
      <c r="F298" s="160"/>
      <c r="G298" s="160"/>
      <c r="H298" s="160"/>
      <c r="I298" s="160"/>
      <c r="J298" s="160"/>
      <c r="K298" s="160"/>
      <c r="L298" s="160"/>
      <c r="M298" s="160"/>
      <c r="N298" s="160"/>
      <c r="O298" s="160"/>
      <c r="P298" s="160"/>
      <c r="Q298" s="160"/>
      <c r="R298" s="160"/>
      <c r="S298" s="160"/>
      <c r="T298" s="160"/>
      <c r="U298" s="160"/>
      <c r="V298" s="160"/>
      <c r="W298" s="160"/>
      <c r="X298" s="160"/>
      <c r="Y298" s="151"/>
      <c r="Z298" s="151"/>
      <c r="AA298" s="151"/>
      <c r="AB298" s="151"/>
      <c r="AC298" s="151"/>
      <c r="AD298" s="151"/>
      <c r="AE298" s="151"/>
      <c r="AF298" s="151"/>
      <c r="AG298" s="151" t="s">
        <v>156</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x14ac:dyDescent="0.2">
      <c r="A299" s="164" t="s">
        <v>146</v>
      </c>
      <c r="B299" s="165" t="s">
        <v>104</v>
      </c>
      <c r="C299" s="185" t="s">
        <v>105</v>
      </c>
      <c r="D299" s="166"/>
      <c r="E299" s="167"/>
      <c r="F299" s="168"/>
      <c r="G299" s="168">
        <f>SUMIF(AG300:AG300,"&lt;&gt;NOR",G300:G300)</f>
        <v>0</v>
      </c>
      <c r="H299" s="168"/>
      <c r="I299" s="168">
        <f>SUM(I300:I300)</f>
        <v>0</v>
      </c>
      <c r="J299" s="168"/>
      <c r="K299" s="168">
        <f>SUM(K300:K300)</f>
        <v>0</v>
      </c>
      <c r="L299" s="168"/>
      <c r="M299" s="168">
        <f>SUM(M300:M300)</f>
        <v>0</v>
      </c>
      <c r="N299" s="168"/>
      <c r="O299" s="168">
        <f>SUM(O300:O300)</f>
        <v>0</v>
      </c>
      <c r="P299" s="168"/>
      <c r="Q299" s="168">
        <f>SUM(Q300:Q300)</f>
        <v>0</v>
      </c>
      <c r="R299" s="168"/>
      <c r="S299" s="168"/>
      <c r="T299" s="168"/>
      <c r="U299" s="168"/>
      <c r="V299" s="168">
        <f>SUM(V300:V300)</f>
        <v>282.95999999999998</v>
      </c>
      <c r="W299" s="169"/>
      <c r="X299" s="163"/>
      <c r="AG299" t="s">
        <v>147</v>
      </c>
    </row>
    <row r="300" spans="1:60" outlineLevel="1" x14ac:dyDescent="0.2">
      <c r="A300" s="170">
        <v>62</v>
      </c>
      <c r="B300" s="171" t="s">
        <v>829</v>
      </c>
      <c r="C300" s="186" t="s">
        <v>830</v>
      </c>
      <c r="D300" s="172" t="s">
        <v>398</v>
      </c>
      <c r="E300" s="173">
        <v>1337.88526</v>
      </c>
      <c r="F300" s="174"/>
      <c r="G300" s="175">
        <f>ROUND(E300*F300,2)</f>
        <v>0</v>
      </c>
      <c r="H300" s="174"/>
      <c r="I300" s="175">
        <f>ROUND(E300*H300,2)</f>
        <v>0</v>
      </c>
      <c r="J300" s="174"/>
      <c r="K300" s="175">
        <f>ROUND(E300*J300,2)</f>
        <v>0</v>
      </c>
      <c r="L300" s="175">
        <v>21</v>
      </c>
      <c r="M300" s="175">
        <f>G300*(1+L300/100)</f>
        <v>0</v>
      </c>
      <c r="N300" s="175">
        <v>0</v>
      </c>
      <c r="O300" s="175">
        <f>ROUND(E300*N300,2)</f>
        <v>0</v>
      </c>
      <c r="P300" s="175">
        <v>0</v>
      </c>
      <c r="Q300" s="175">
        <f>ROUND(E300*P300,2)</f>
        <v>0</v>
      </c>
      <c r="R300" s="175"/>
      <c r="S300" s="175" t="s">
        <v>151</v>
      </c>
      <c r="T300" s="175" t="s">
        <v>152</v>
      </c>
      <c r="U300" s="175">
        <v>0.21149999999999999</v>
      </c>
      <c r="V300" s="175">
        <f>ROUND(E300*U300,2)</f>
        <v>282.95999999999998</v>
      </c>
      <c r="W300" s="176"/>
      <c r="X300" s="160" t="s">
        <v>574</v>
      </c>
      <c r="Y300" s="151"/>
      <c r="Z300" s="151"/>
      <c r="AA300" s="151"/>
      <c r="AB300" s="151"/>
      <c r="AC300" s="151"/>
      <c r="AD300" s="151"/>
      <c r="AE300" s="151"/>
      <c r="AF300" s="151"/>
      <c r="AG300" s="151" t="s">
        <v>575</v>
      </c>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x14ac:dyDescent="0.2">
      <c r="A301" s="3"/>
      <c r="B301" s="4"/>
      <c r="C301" s="189"/>
      <c r="D301" s="6"/>
      <c r="E301" s="3"/>
      <c r="F301" s="3"/>
      <c r="G301" s="3"/>
      <c r="H301" s="3"/>
      <c r="I301" s="3"/>
      <c r="J301" s="3"/>
      <c r="K301" s="3"/>
      <c r="L301" s="3"/>
      <c r="M301" s="3"/>
      <c r="N301" s="3"/>
      <c r="O301" s="3"/>
      <c r="P301" s="3"/>
      <c r="Q301" s="3"/>
      <c r="R301" s="3"/>
      <c r="S301" s="3"/>
      <c r="T301" s="3"/>
      <c r="U301" s="3"/>
      <c r="V301" s="3"/>
      <c r="W301" s="3"/>
      <c r="X301" s="3"/>
      <c r="AE301">
        <v>15</v>
      </c>
      <c r="AF301">
        <v>21</v>
      </c>
      <c r="AG301" t="s">
        <v>133</v>
      </c>
    </row>
    <row r="302" spans="1:60" x14ac:dyDescent="0.2">
      <c r="A302" s="154"/>
      <c r="B302" s="155" t="s">
        <v>30</v>
      </c>
      <c r="C302" s="190"/>
      <c r="D302" s="156"/>
      <c r="E302" s="157"/>
      <c r="F302" s="157"/>
      <c r="G302" s="184">
        <f>G8+G215+G220+G231+G294+G299</f>
        <v>0</v>
      </c>
      <c r="H302" s="3"/>
      <c r="I302" s="3"/>
      <c r="J302" s="3"/>
      <c r="K302" s="3"/>
      <c r="L302" s="3"/>
      <c r="M302" s="3"/>
      <c r="N302" s="3"/>
      <c r="O302" s="3"/>
      <c r="P302" s="3"/>
      <c r="Q302" s="3"/>
      <c r="R302" s="3"/>
      <c r="S302" s="3"/>
      <c r="T302" s="3"/>
      <c r="U302" s="3"/>
      <c r="V302" s="3"/>
      <c r="W302" s="3"/>
      <c r="X302" s="3"/>
      <c r="AE302">
        <f>SUMIF(L7:L300,AE301,G7:G300)</f>
        <v>0</v>
      </c>
      <c r="AF302">
        <f>SUMIF(L7:L300,AF301,G7:G300)</f>
        <v>0</v>
      </c>
      <c r="AG302" t="s">
        <v>618</v>
      </c>
    </row>
    <row r="303" spans="1:60" x14ac:dyDescent="0.2">
      <c r="A303" s="3"/>
      <c r="B303" s="4"/>
      <c r="C303" s="189"/>
      <c r="D303" s="6"/>
      <c r="E303" s="3"/>
      <c r="F303" s="3"/>
      <c r="G303" s="3"/>
      <c r="H303" s="3"/>
      <c r="I303" s="3"/>
      <c r="J303" s="3"/>
      <c r="K303" s="3"/>
      <c r="L303" s="3"/>
      <c r="M303" s="3"/>
      <c r="N303" s="3"/>
      <c r="O303" s="3"/>
      <c r="P303" s="3"/>
      <c r="Q303" s="3"/>
      <c r="R303" s="3"/>
      <c r="S303" s="3"/>
      <c r="T303" s="3"/>
      <c r="U303" s="3"/>
      <c r="V303" s="3"/>
      <c r="W303" s="3"/>
      <c r="X303" s="3"/>
    </row>
    <row r="304" spans="1:60" x14ac:dyDescent="0.2">
      <c r="A304" s="3"/>
      <c r="B304" s="4"/>
      <c r="C304" s="189"/>
      <c r="D304" s="6"/>
      <c r="E304" s="3"/>
      <c r="F304" s="3"/>
      <c r="G304" s="3"/>
      <c r="H304" s="3"/>
      <c r="I304" s="3"/>
      <c r="J304" s="3"/>
      <c r="K304" s="3"/>
      <c r="L304" s="3"/>
      <c r="M304" s="3"/>
      <c r="N304" s="3"/>
      <c r="O304" s="3"/>
      <c r="P304" s="3"/>
      <c r="Q304" s="3"/>
      <c r="R304" s="3"/>
      <c r="S304" s="3"/>
      <c r="T304" s="3"/>
      <c r="U304" s="3"/>
      <c r="V304" s="3"/>
      <c r="W304" s="3"/>
      <c r="X304" s="3"/>
    </row>
    <row r="305" spans="1:33" x14ac:dyDescent="0.2">
      <c r="A305" s="272" t="s">
        <v>619</v>
      </c>
      <c r="B305" s="272"/>
      <c r="C305" s="273"/>
      <c r="D305" s="6"/>
      <c r="E305" s="3"/>
      <c r="F305" s="3"/>
      <c r="G305" s="3"/>
      <c r="H305" s="3"/>
      <c r="I305" s="3"/>
      <c r="J305" s="3"/>
      <c r="K305" s="3"/>
      <c r="L305" s="3"/>
      <c r="M305" s="3"/>
      <c r="N305" s="3"/>
      <c r="O305" s="3"/>
      <c r="P305" s="3"/>
      <c r="Q305" s="3"/>
      <c r="R305" s="3"/>
      <c r="S305" s="3"/>
      <c r="T305" s="3"/>
      <c r="U305" s="3"/>
      <c r="V305" s="3"/>
      <c r="W305" s="3"/>
      <c r="X305" s="3"/>
    </row>
    <row r="306" spans="1:33" x14ac:dyDescent="0.2">
      <c r="A306" s="274"/>
      <c r="B306" s="275"/>
      <c r="C306" s="276"/>
      <c r="D306" s="275"/>
      <c r="E306" s="275"/>
      <c r="F306" s="275"/>
      <c r="G306" s="277"/>
      <c r="H306" s="3"/>
      <c r="I306" s="3"/>
      <c r="J306" s="3"/>
      <c r="K306" s="3"/>
      <c r="L306" s="3"/>
      <c r="M306" s="3"/>
      <c r="N306" s="3"/>
      <c r="O306" s="3"/>
      <c r="P306" s="3"/>
      <c r="Q306" s="3"/>
      <c r="R306" s="3"/>
      <c r="S306" s="3"/>
      <c r="T306" s="3"/>
      <c r="U306" s="3"/>
      <c r="V306" s="3"/>
      <c r="W306" s="3"/>
      <c r="X306" s="3"/>
      <c r="AG306" t="s">
        <v>620</v>
      </c>
    </row>
    <row r="307" spans="1:33" x14ac:dyDescent="0.2">
      <c r="A307" s="278"/>
      <c r="B307" s="279"/>
      <c r="C307" s="280"/>
      <c r="D307" s="279"/>
      <c r="E307" s="279"/>
      <c r="F307" s="279"/>
      <c r="G307" s="281"/>
      <c r="H307" s="3"/>
      <c r="I307" s="3"/>
      <c r="J307" s="3"/>
      <c r="K307" s="3"/>
      <c r="L307" s="3"/>
      <c r="M307" s="3"/>
      <c r="N307" s="3"/>
      <c r="O307" s="3"/>
      <c r="P307" s="3"/>
      <c r="Q307" s="3"/>
      <c r="R307" s="3"/>
      <c r="S307" s="3"/>
      <c r="T307" s="3"/>
      <c r="U307" s="3"/>
      <c r="V307" s="3"/>
      <c r="W307" s="3"/>
      <c r="X307" s="3"/>
    </row>
    <row r="308" spans="1:33" x14ac:dyDescent="0.2">
      <c r="A308" s="278"/>
      <c r="B308" s="279"/>
      <c r="C308" s="280"/>
      <c r="D308" s="279"/>
      <c r="E308" s="279"/>
      <c r="F308" s="279"/>
      <c r="G308" s="281"/>
      <c r="H308" s="3"/>
      <c r="I308" s="3"/>
      <c r="J308" s="3"/>
      <c r="K308" s="3"/>
      <c r="L308" s="3"/>
      <c r="M308" s="3"/>
      <c r="N308" s="3"/>
      <c r="O308" s="3"/>
      <c r="P308" s="3"/>
      <c r="Q308" s="3"/>
      <c r="R308" s="3"/>
      <c r="S308" s="3"/>
      <c r="T308" s="3"/>
      <c r="U308" s="3"/>
      <c r="V308" s="3"/>
      <c r="W308" s="3"/>
      <c r="X308" s="3"/>
    </row>
    <row r="309" spans="1:33" x14ac:dyDescent="0.2">
      <c r="A309" s="278"/>
      <c r="B309" s="279"/>
      <c r="C309" s="280"/>
      <c r="D309" s="279"/>
      <c r="E309" s="279"/>
      <c r="F309" s="279"/>
      <c r="G309" s="281"/>
      <c r="H309" s="3"/>
      <c r="I309" s="3"/>
      <c r="J309" s="3"/>
      <c r="K309" s="3"/>
      <c r="L309" s="3"/>
      <c r="M309" s="3"/>
      <c r="N309" s="3"/>
      <c r="O309" s="3"/>
      <c r="P309" s="3"/>
      <c r="Q309" s="3"/>
      <c r="R309" s="3"/>
      <c r="S309" s="3"/>
      <c r="T309" s="3"/>
      <c r="U309" s="3"/>
      <c r="V309" s="3"/>
      <c r="W309" s="3"/>
      <c r="X309" s="3"/>
    </row>
    <row r="310" spans="1:33" x14ac:dyDescent="0.2">
      <c r="A310" s="282"/>
      <c r="B310" s="283"/>
      <c r="C310" s="284"/>
      <c r="D310" s="283"/>
      <c r="E310" s="283"/>
      <c r="F310" s="283"/>
      <c r="G310" s="285"/>
      <c r="H310" s="3"/>
      <c r="I310" s="3"/>
      <c r="J310" s="3"/>
      <c r="K310" s="3"/>
      <c r="L310" s="3"/>
      <c r="M310" s="3"/>
      <c r="N310" s="3"/>
      <c r="O310" s="3"/>
      <c r="P310" s="3"/>
      <c r="Q310" s="3"/>
      <c r="R310" s="3"/>
      <c r="S310" s="3"/>
      <c r="T310" s="3"/>
      <c r="U310" s="3"/>
      <c r="V310" s="3"/>
      <c r="W310" s="3"/>
      <c r="X310" s="3"/>
    </row>
    <row r="311" spans="1:33" x14ac:dyDescent="0.2">
      <c r="A311" s="3"/>
      <c r="B311" s="4"/>
      <c r="C311" s="189"/>
      <c r="D311" s="6"/>
      <c r="E311" s="3"/>
      <c r="F311" s="3"/>
      <c r="G311" s="3"/>
      <c r="H311" s="3"/>
      <c r="I311" s="3"/>
      <c r="J311" s="3"/>
      <c r="K311" s="3"/>
      <c r="L311" s="3"/>
      <c r="M311" s="3"/>
      <c r="N311" s="3"/>
      <c r="O311" s="3"/>
      <c r="P311" s="3"/>
      <c r="Q311" s="3"/>
      <c r="R311" s="3"/>
      <c r="S311" s="3"/>
      <c r="T311" s="3"/>
      <c r="U311" s="3"/>
      <c r="V311" s="3"/>
      <c r="W311" s="3"/>
      <c r="X311" s="3"/>
    </row>
    <row r="312" spans="1:33" x14ac:dyDescent="0.2">
      <c r="C312" s="191"/>
      <c r="D312" s="10"/>
      <c r="AG312" t="s">
        <v>621</v>
      </c>
    </row>
    <row r="313" spans="1:33" x14ac:dyDescent="0.2">
      <c r="D313" s="10"/>
    </row>
    <row r="314" spans="1:33" x14ac:dyDescent="0.2">
      <c r="D314" s="10"/>
    </row>
    <row r="315" spans="1:33" x14ac:dyDescent="0.2">
      <c r="D315" s="10"/>
    </row>
    <row r="316" spans="1:33" x14ac:dyDescent="0.2">
      <c r="D316" s="10"/>
    </row>
    <row r="317" spans="1:33" x14ac:dyDescent="0.2">
      <c r="D317" s="10"/>
    </row>
    <row r="318" spans="1:33" x14ac:dyDescent="0.2">
      <c r="D318" s="10"/>
    </row>
    <row r="319" spans="1:33" x14ac:dyDescent="0.2">
      <c r="D319" s="10"/>
    </row>
    <row r="320" spans="1:33"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06:G310"/>
    <mergeCell ref="A1:G1"/>
    <mergeCell ref="C2:G2"/>
    <mergeCell ref="C3:G3"/>
    <mergeCell ref="C4:G4"/>
    <mergeCell ref="A305:C30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140" activePane="bottomLeft" state="frozen"/>
      <selection pane="bottomLeft" activeCell="G147" sqref="G147"/>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64</v>
      </c>
      <c r="C3" s="293" t="s">
        <v>65</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85</v>
      </c>
      <c r="C8" s="185" t="s">
        <v>86</v>
      </c>
      <c r="D8" s="166"/>
      <c r="E8" s="167"/>
      <c r="F8" s="168"/>
      <c r="G8" s="168">
        <f>SUMIF(AG9:AG134,"&lt;&gt;NOR",G9:G134)</f>
        <v>0</v>
      </c>
      <c r="H8" s="168"/>
      <c r="I8" s="168">
        <f>SUM(I9:I134)</f>
        <v>0</v>
      </c>
      <c r="J8" s="168"/>
      <c r="K8" s="168">
        <f>SUM(K9:K134)</f>
        <v>0</v>
      </c>
      <c r="L8" s="168"/>
      <c r="M8" s="168">
        <f>SUM(M9:M134)</f>
        <v>0</v>
      </c>
      <c r="N8" s="168"/>
      <c r="O8" s="168">
        <f>SUM(O9:O134)</f>
        <v>993.86</v>
      </c>
      <c r="P8" s="168"/>
      <c r="Q8" s="168">
        <f>SUM(Q9:Q134)</f>
        <v>26.4</v>
      </c>
      <c r="R8" s="168"/>
      <c r="S8" s="168"/>
      <c r="T8" s="168"/>
      <c r="U8" s="168"/>
      <c r="V8" s="168">
        <f>SUM(V9:V134)</f>
        <v>3613.3900000000003</v>
      </c>
      <c r="W8" s="169"/>
      <c r="X8" s="163"/>
      <c r="AG8" t="s">
        <v>147</v>
      </c>
    </row>
    <row r="9" spans="1:60" outlineLevel="1" x14ac:dyDescent="0.2">
      <c r="A9" s="170">
        <v>1</v>
      </c>
      <c r="B9" s="171" t="s">
        <v>1077</v>
      </c>
      <c r="C9" s="186" t="s">
        <v>1078</v>
      </c>
      <c r="D9" s="172" t="s">
        <v>150</v>
      </c>
      <c r="E9" s="173">
        <v>40</v>
      </c>
      <c r="F9" s="174"/>
      <c r="G9" s="175">
        <f>ROUND(E9*F9,2)</f>
        <v>0</v>
      </c>
      <c r="H9" s="174"/>
      <c r="I9" s="175">
        <f>ROUND(E9*H9,2)</f>
        <v>0</v>
      </c>
      <c r="J9" s="174"/>
      <c r="K9" s="175">
        <f>ROUND(E9*J9,2)</f>
        <v>0</v>
      </c>
      <c r="L9" s="175">
        <v>21</v>
      </c>
      <c r="M9" s="175">
        <f>G9*(1+L9/100)</f>
        <v>0</v>
      </c>
      <c r="N9" s="175">
        <v>0</v>
      </c>
      <c r="O9" s="175">
        <f>ROUND(E9*N9,2)</f>
        <v>0</v>
      </c>
      <c r="P9" s="175">
        <v>0.66</v>
      </c>
      <c r="Q9" s="175">
        <f>ROUND(E9*P9,2)</f>
        <v>26.4</v>
      </c>
      <c r="R9" s="175"/>
      <c r="S9" s="175" t="s">
        <v>151</v>
      </c>
      <c r="T9" s="175" t="s">
        <v>152</v>
      </c>
      <c r="U9" s="175">
        <v>1.0529999999999999</v>
      </c>
      <c r="V9" s="175">
        <f>ROUND(E9*U9,2)</f>
        <v>42.12</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ht="22.5" outlineLevel="1" x14ac:dyDescent="0.2">
      <c r="A10" s="158"/>
      <c r="B10" s="159"/>
      <c r="C10" s="187" t="s">
        <v>1079</v>
      </c>
      <c r="D10" s="161"/>
      <c r="E10" s="162"/>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87" t="s">
        <v>1080</v>
      </c>
      <c r="D11" s="161"/>
      <c r="E11" s="162">
        <v>40</v>
      </c>
      <c r="F11" s="160"/>
      <c r="G11" s="160"/>
      <c r="H11" s="160"/>
      <c r="I11" s="160"/>
      <c r="J11" s="160"/>
      <c r="K11" s="160"/>
      <c r="L11" s="160"/>
      <c r="M11" s="160"/>
      <c r="N11" s="160"/>
      <c r="O11" s="160"/>
      <c r="P11" s="160"/>
      <c r="Q11" s="160"/>
      <c r="R11" s="160"/>
      <c r="S11" s="160"/>
      <c r="T11" s="160"/>
      <c r="U11" s="160"/>
      <c r="V11" s="160"/>
      <c r="W11" s="160"/>
      <c r="X11" s="160"/>
      <c r="Y11" s="151"/>
      <c r="Z11" s="151"/>
      <c r="AA11" s="151"/>
      <c r="AB11" s="151"/>
      <c r="AC11" s="151"/>
      <c r="AD11" s="151"/>
      <c r="AE11" s="151"/>
      <c r="AF11" s="151"/>
      <c r="AG11" s="151" t="s">
        <v>156</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0">
        <v>2</v>
      </c>
      <c r="B12" s="171" t="s">
        <v>622</v>
      </c>
      <c r="C12" s="186" t="s">
        <v>623</v>
      </c>
      <c r="D12" s="172" t="s">
        <v>173</v>
      </c>
      <c r="E12" s="173">
        <v>65</v>
      </c>
      <c r="F12" s="174"/>
      <c r="G12" s="175">
        <f>ROUND(E12*F12,2)</f>
        <v>0</v>
      </c>
      <c r="H12" s="174"/>
      <c r="I12" s="175">
        <f>ROUND(E12*H12,2)</f>
        <v>0</v>
      </c>
      <c r="J12" s="174"/>
      <c r="K12" s="175">
        <f>ROUND(E12*J12,2)</f>
        <v>0</v>
      </c>
      <c r="L12" s="175">
        <v>21</v>
      </c>
      <c r="M12" s="175">
        <f>G12*(1+L12/100)</f>
        <v>0</v>
      </c>
      <c r="N12" s="175">
        <v>0</v>
      </c>
      <c r="O12" s="175">
        <f>ROUND(E12*N12,2)</f>
        <v>0</v>
      </c>
      <c r="P12" s="175">
        <v>0</v>
      </c>
      <c r="Q12" s="175">
        <f>ROUND(E12*P12,2)</f>
        <v>0</v>
      </c>
      <c r="R12" s="175"/>
      <c r="S12" s="175" t="s">
        <v>151</v>
      </c>
      <c r="T12" s="175" t="s">
        <v>152</v>
      </c>
      <c r="U12" s="175">
        <v>1.7629999999999999</v>
      </c>
      <c r="V12" s="175">
        <f>ROUND(E12*U12,2)</f>
        <v>114.6</v>
      </c>
      <c r="W12" s="176"/>
      <c r="X12" s="160" t="s">
        <v>153</v>
      </c>
      <c r="Y12" s="151"/>
      <c r="Z12" s="151"/>
      <c r="AA12" s="151"/>
      <c r="AB12" s="151"/>
      <c r="AC12" s="151"/>
      <c r="AD12" s="151"/>
      <c r="AE12" s="151"/>
      <c r="AF12" s="151"/>
      <c r="AG12" s="151" t="s">
        <v>154</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87" t="s">
        <v>1081</v>
      </c>
      <c r="D13" s="161"/>
      <c r="E13" s="162">
        <v>65</v>
      </c>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0">
        <v>3</v>
      </c>
      <c r="B14" s="171" t="s">
        <v>1082</v>
      </c>
      <c r="C14" s="186" t="s">
        <v>1083</v>
      </c>
      <c r="D14" s="172" t="s">
        <v>173</v>
      </c>
      <c r="E14" s="173">
        <v>4.5</v>
      </c>
      <c r="F14" s="174"/>
      <c r="G14" s="175">
        <f>ROUND(E14*F14,2)</f>
        <v>0</v>
      </c>
      <c r="H14" s="174"/>
      <c r="I14" s="175">
        <f>ROUND(E14*H14,2)</f>
        <v>0</v>
      </c>
      <c r="J14" s="174"/>
      <c r="K14" s="175">
        <f>ROUND(E14*J14,2)</f>
        <v>0</v>
      </c>
      <c r="L14" s="175">
        <v>21</v>
      </c>
      <c r="M14" s="175">
        <f>G14*(1+L14/100)</f>
        <v>0</v>
      </c>
      <c r="N14" s="175">
        <v>0</v>
      </c>
      <c r="O14" s="175">
        <f>ROUND(E14*N14,2)</f>
        <v>0</v>
      </c>
      <c r="P14" s="175">
        <v>0</v>
      </c>
      <c r="Q14" s="175">
        <f>ROUND(E14*P14,2)</f>
        <v>0</v>
      </c>
      <c r="R14" s="175"/>
      <c r="S14" s="175" t="s">
        <v>151</v>
      </c>
      <c r="T14" s="175" t="s">
        <v>152</v>
      </c>
      <c r="U14" s="175">
        <v>0.31</v>
      </c>
      <c r="V14" s="175">
        <f>ROUND(E14*U14,2)</f>
        <v>1.4</v>
      </c>
      <c r="W14" s="176"/>
      <c r="X14" s="160" t="s">
        <v>153</v>
      </c>
      <c r="Y14" s="151"/>
      <c r="Z14" s="151"/>
      <c r="AA14" s="151"/>
      <c r="AB14" s="151"/>
      <c r="AC14" s="151"/>
      <c r="AD14" s="151"/>
      <c r="AE14" s="151"/>
      <c r="AF14" s="151"/>
      <c r="AG14" s="151" t="s">
        <v>154</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87" t="s">
        <v>1084</v>
      </c>
      <c r="D15" s="161"/>
      <c r="E15" s="162"/>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87" t="s">
        <v>1085</v>
      </c>
      <c r="D16" s="161"/>
      <c r="E16" s="162">
        <v>3</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87" t="s">
        <v>1086</v>
      </c>
      <c r="D17" s="161"/>
      <c r="E17" s="162">
        <v>1.5</v>
      </c>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0">
        <v>4</v>
      </c>
      <c r="B18" s="171" t="s">
        <v>945</v>
      </c>
      <c r="C18" s="186" t="s">
        <v>946</v>
      </c>
      <c r="D18" s="172" t="s">
        <v>173</v>
      </c>
      <c r="E18" s="173">
        <v>4.5</v>
      </c>
      <c r="F18" s="174"/>
      <c r="G18" s="175">
        <f>ROUND(E18*F18,2)</f>
        <v>0</v>
      </c>
      <c r="H18" s="174"/>
      <c r="I18" s="175">
        <f>ROUND(E18*H18,2)</f>
        <v>0</v>
      </c>
      <c r="J18" s="174"/>
      <c r="K18" s="175">
        <f>ROUND(E18*J18,2)</f>
        <v>0</v>
      </c>
      <c r="L18" s="175">
        <v>21</v>
      </c>
      <c r="M18" s="175">
        <f>G18*(1+L18/100)</f>
        <v>0</v>
      </c>
      <c r="N18" s="175">
        <v>0</v>
      </c>
      <c r="O18" s="175">
        <f>ROUND(E18*N18,2)</f>
        <v>0</v>
      </c>
      <c r="P18" s="175">
        <v>0</v>
      </c>
      <c r="Q18" s="175">
        <f>ROUND(E18*P18,2)</f>
        <v>0</v>
      </c>
      <c r="R18" s="175"/>
      <c r="S18" s="175" t="s">
        <v>151</v>
      </c>
      <c r="T18" s="175" t="s">
        <v>152</v>
      </c>
      <c r="U18" s="175">
        <v>0.1024</v>
      </c>
      <c r="V18" s="175">
        <f>ROUND(E18*U18,2)</f>
        <v>0.46</v>
      </c>
      <c r="W18" s="176"/>
      <c r="X18" s="160" t="s">
        <v>153</v>
      </c>
      <c r="Y18" s="151"/>
      <c r="Z18" s="151"/>
      <c r="AA18" s="151"/>
      <c r="AB18" s="151"/>
      <c r="AC18" s="151"/>
      <c r="AD18" s="151"/>
      <c r="AE18" s="151"/>
      <c r="AF18" s="151"/>
      <c r="AG18" s="151" t="s">
        <v>154</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87" t="s">
        <v>1084</v>
      </c>
      <c r="D19" s="161"/>
      <c r="E19" s="162"/>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87" t="s">
        <v>1085</v>
      </c>
      <c r="D20" s="161"/>
      <c r="E20" s="162">
        <v>3</v>
      </c>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87" t="s">
        <v>1086</v>
      </c>
      <c r="D21" s="161"/>
      <c r="E21" s="162">
        <v>1.5</v>
      </c>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ht="22.5" outlineLevel="1" x14ac:dyDescent="0.2">
      <c r="A22" s="170">
        <v>5</v>
      </c>
      <c r="B22" s="171" t="s">
        <v>631</v>
      </c>
      <c r="C22" s="186" t="s">
        <v>632</v>
      </c>
      <c r="D22" s="172" t="s">
        <v>173</v>
      </c>
      <c r="E22" s="173">
        <v>167.184</v>
      </c>
      <c r="F22" s="174"/>
      <c r="G22" s="175">
        <f>ROUND(E22*F22,2)</f>
        <v>0</v>
      </c>
      <c r="H22" s="174"/>
      <c r="I22" s="175">
        <f>ROUND(E22*H22,2)</f>
        <v>0</v>
      </c>
      <c r="J22" s="174"/>
      <c r="K22" s="175">
        <f>ROUND(E22*J22,2)</f>
        <v>0</v>
      </c>
      <c r="L22" s="175">
        <v>21</v>
      </c>
      <c r="M22" s="175">
        <f>G22*(1+L22/100)</f>
        <v>0</v>
      </c>
      <c r="N22" s="175">
        <v>0</v>
      </c>
      <c r="O22" s="175">
        <f>ROUND(E22*N22,2)</f>
        <v>0</v>
      </c>
      <c r="P22" s="175">
        <v>0</v>
      </c>
      <c r="Q22" s="175">
        <f>ROUND(E22*P22,2)</f>
        <v>0</v>
      </c>
      <c r="R22" s="175"/>
      <c r="S22" s="175" t="s">
        <v>151</v>
      </c>
      <c r="T22" s="175" t="s">
        <v>152</v>
      </c>
      <c r="U22" s="175">
        <v>0.16</v>
      </c>
      <c r="V22" s="175">
        <f>ROUND(E22*U22,2)</f>
        <v>26.75</v>
      </c>
      <c r="W22" s="176"/>
      <c r="X22" s="160" t="s">
        <v>153</v>
      </c>
      <c r="Y22" s="151"/>
      <c r="Z22" s="151"/>
      <c r="AA22" s="151"/>
      <c r="AB22" s="151"/>
      <c r="AC22" s="151"/>
      <c r="AD22" s="151"/>
      <c r="AE22" s="151"/>
      <c r="AF22" s="151"/>
      <c r="AG22" s="151" t="s">
        <v>154</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87" t="s">
        <v>1087</v>
      </c>
      <c r="D23" s="161"/>
      <c r="E23" s="162">
        <v>74.775999999999996</v>
      </c>
      <c r="F23" s="160"/>
      <c r="G23" s="160"/>
      <c r="H23" s="160"/>
      <c r="I23" s="160"/>
      <c r="J23" s="160"/>
      <c r="K23" s="160"/>
      <c r="L23" s="160"/>
      <c r="M23" s="160"/>
      <c r="N23" s="160"/>
      <c r="O23" s="160"/>
      <c r="P23" s="160"/>
      <c r="Q23" s="160"/>
      <c r="R23" s="160"/>
      <c r="S23" s="160"/>
      <c r="T23" s="160"/>
      <c r="U23" s="160"/>
      <c r="V23" s="160"/>
      <c r="W23" s="160"/>
      <c r="X23" s="160"/>
      <c r="Y23" s="151"/>
      <c r="Z23" s="151"/>
      <c r="AA23" s="151"/>
      <c r="AB23" s="151"/>
      <c r="AC23" s="151"/>
      <c r="AD23" s="151"/>
      <c r="AE23" s="151"/>
      <c r="AF23" s="151"/>
      <c r="AG23" s="151" t="s">
        <v>156</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87" t="s">
        <v>1088</v>
      </c>
      <c r="D24" s="161"/>
      <c r="E24" s="162">
        <v>32.448</v>
      </c>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87" t="s">
        <v>1089</v>
      </c>
      <c r="D25" s="161"/>
      <c r="E25" s="162">
        <v>27.72</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87" t="s">
        <v>1090</v>
      </c>
      <c r="D26" s="161"/>
      <c r="E26" s="162">
        <v>32.24</v>
      </c>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156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70">
        <v>6</v>
      </c>
      <c r="B27" s="171" t="s">
        <v>636</v>
      </c>
      <c r="C27" s="186" t="s">
        <v>637</v>
      </c>
      <c r="D27" s="172" t="s">
        <v>173</v>
      </c>
      <c r="E27" s="173">
        <v>167.184</v>
      </c>
      <c r="F27" s="174"/>
      <c r="G27" s="175">
        <f>ROUND(E27*F27,2)</f>
        <v>0</v>
      </c>
      <c r="H27" s="174"/>
      <c r="I27" s="175">
        <f>ROUND(E27*H27,2)</f>
        <v>0</v>
      </c>
      <c r="J27" s="174"/>
      <c r="K27" s="175">
        <f>ROUND(E27*J27,2)</f>
        <v>0</v>
      </c>
      <c r="L27" s="175">
        <v>21</v>
      </c>
      <c r="M27" s="175">
        <f>G27*(1+L27/100)</f>
        <v>0</v>
      </c>
      <c r="N27" s="175">
        <v>0</v>
      </c>
      <c r="O27" s="175">
        <f>ROUND(E27*N27,2)</f>
        <v>0</v>
      </c>
      <c r="P27" s="175">
        <v>0</v>
      </c>
      <c r="Q27" s="175">
        <f>ROUND(E27*P27,2)</f>
        <v>0</v>
      </c>
      <c r="R27" s="175"/>
      <c r="S27" s="175" t="s">
        <v>151</v>
      </c>
      <c r="T27" s="175" t="s">
        <v>152</v>
      </c>
      <c r="U27" s="175">
        <v>8.4000000000000005E-2</v>
      </c>
      <c r="V27" s="175">
        <f>ROUND(E27*U27,2)</f>
        <v>14.04</v>
      </c>
      <c r="W27" s="176"/>
      <c r="X27" s="160" t="s">
        <v>153</v>
      </c>
      <c r="Y27" s="151"/>
      <c r="Z27" s="151"/>
      <c r="AA27" s="151"/>
      <c r="AB27" s="151"/>
      <c r="AC27" s="151"/>
      <c r="AD27" s="151"/>
      <c r="AE27" s="151"/>
      <c r="AF27" s="151"/>
      <c r="AG27" s="151" t="s">
        <v>154</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87" t="s">
        <v>1091</v>
      </c>
      <c r="D28" s="161"/>
      <c r="E28" s="162">
        <v>74.775999999999996</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87" t="s">
        <v>1092</v>
      </c>
      <c r="D29" s="161"/>
      <c r="E29" s="162">
        <v>32.448</v>
      </c>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156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87" t="s">
        <v>1093</v>
      </c>
      <c r="D30" s="161"/>
      <c r="E30" s="162">
        <v>27.72</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87" t="s">
        <v>1094</v>
      </c>
      <c r="D31" s="161"/>
      <c r="E31" s="162">
        <v>32.24</v>
      </c>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156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ht="22.5" outlineLevel="1" x14ac:dyDescent="0.2">
      <c r="A32" s="170">
        <v>7</v>
      </c>
      <c r="B32" s="171" t="s">
        <v>638</v>
      </c>
      <c r="C32" s="186" t="s">
        <v>639</v>
      </c>
      <c r="D32" s="172" t="s">
        <v>173</v>
      </c>
      <c r="E32" s="173">
        <v>668.73599999999999</v>
      </c>
      <c r="F32" s="174"/>
      <c r="G32" s="175">
        <f>ROUND(E32*F32,2)</f>
        <v>0</v>
      </c>
      <c r="H32" s="174"/>
      <c r="I32" s="175">
        <f>ROUND(E32*H32,2)</f>
        <v>0</v>
      </c>
      <c r="J32" s="174"/>
      <c r="K32" s="175">
        <f>ROUND(E32*J32,2)</f>
        <v>0</v>
      </c>
      <c r="L32" s="175">
        <v>21</v>
      </c>
      <c r="M32" s="175">
        <f>G32*(1+L32/100)</f>
        <v>0</v>
      </c>
      <c r="N32" s="175">
        <v>0</v>
      </c>
      <c r="O32" s="175">
        <f>ROUND(E32*N32,2)</f>
        <v>0</v>
      </c>
      <c r="P32" s="175">
        <v>0</v>
      </c>
      <c r="Q32" s="175">
        <f>ROUND(E32*P32,2)</f>
        <v>0</v>
      </c>
      <c r="R32" s="175"/>
      <c r="S32" s="175" t="s">
        <v>151</v>
      </c>
      <c r="T32" s="175" t="s">
        <v>152</v>
      </c>
      <c r="U32" s="175">
        <v>0.3</v>
      </c>
      <c r="V32" s="175">
        <f>ROUND(E32*U32,2)</f>
        <v>200.62</v>
      </c>
      <c r="W32" s="176"/>
      <c r="X32" s="160" t="s">
        <v>153</v>
      </c>
      <c r="Y32" s="151"/>
      <c r="Z32" s="151"/>
      <c r="AA32" s="151"/>
      <c r="AB32" s="151"/>
      <c r="AC32" s="151"/>
      <c r="AD32" s="151"/>
      <c r="AE32" s="151"/>
      <c r="AF32" s="151"/>
      <c r="AG32" s="151" t="s">
        <v>154</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87" t="s">
        <v>1095</v>
      </c>
      <c r="D33" s="161"/>
      <c r="E33" s="162">
        <v>299.10399999999998</v>
      </c>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87" t="s">
        <v>1096</v>
      </c>
      <c r="D34" s="161"/>
      <c r="E34" s="162">
        <v>129.792</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87" t="s">
        <v>1097</v>
      </c>
      <c r="D35" s="161"/>
      <c r="E35" s="162">
        <v>110.88</v>
      </c>
      <c r="F35" s="160"/>
      <c r="G35" s="160"/>
      <c r="H35" s="160"/>
      <c r="I35" s="160"/>
      <c r="J35" s="160"/>
      <c r="K35" s="160"/>
      <c r="L35" s="160"/>
      <c r="M35" s="160"/>
      <c r="N35" s="160"/>
      <c r="O35" s="160"/>
      <c r="P35" s="160"/>
      <c r="Q35" s="160"/>
      <c r="R35" s="160"/>
      <c r="S35" s="160"/>
      <c r="T35" s="160"/>
      <c r="U35" s="160"/>
      <c r="V35" s="160"/>
      <c r="W35" s="160"/>
      <c r="X35" s="160"/>
      <c r="Y35" s="151"/>
      <c r="Z35" s="151"/>
      <c r="AA35" s="151"/>
      <c r="AB35" s="151"/>
      <c r="AC35" s="151"/>
      <c r="AD35" s="151"/>
      <c r="AE35" s="151"/>
      <c r="AF35" s="151"/>
      <c r="AG35" s="151" t="s">
        <v>156</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87" t="s">
        <v>1098</v>
      </c>
      <c r="D36" s="161"/>
      <c r="E36" s="162">
        <v>128.96</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0">
        <v>8</v>
      </c>
      <c r="B37" s="171" t="s">
        <v>640</v>
      </c>
      <c r="C37" s="186" t="s">
        <v>641</v>
      </c>
      <c r="D37" s="172" t="s">
        <v>173</v>
      </c>
      <c r="E37" s="173">
        <v>668.73599999999999</v>
      </c>
      <c r="F37" s="174"/>
      <c r="G37" s="175">
        <f>ROUND(E37*F37,2)</f>
        <v>0</v>
      </c>
      <c r="H37" s="174"/>
      <c r="I37" s="175">
        <f>ROUND(E37*H37,2)</f>
        <v>0</v>
      </c>
      <c r="J37" s="174"/>
      <c r="K37" s="175">
        <f>ROUND(E37*J37,2)</f>
        <v>0</v>
      </c>
      <c r="L37" s="175">
        <v>21</v>
      </c>
      <c r="M37" s="175">
        <f>G37*(1+L37/100)</f>
        <v>0</v>
      </c>
      <c r="N37" s="175">
        <v>0</v>
      </c>
      <c r="O37" s="175">
        <f>ROUND(E37*N37,2)</f>
        <v>0</v>
      </c>
      <c r="P37" s="175">
        <v>0</v>
      </c>
      <c r="Q37" s="175">
        <f>ROUND(E37*P37,2)</f>
        <v>0</v>
      </c>
      <c r="R37" s="175"/>
      <c r="S37" s="175" t="s">
        <v>151</v>
      </c>
      <c r="T37" s="175" t="s">
        <v>152</v>
      </c>
      <c r="U37" s="175">
        <v>0.14829999999999999</v>
      </c>
      <c r="V37" s="175">
        <f>ROUND(E37*U37,2)</f>
        <v>99.17</v>
      </c>
      <c r="W37" s="176"/>
      <c r="X37" s="160" t="s">
        <v>153</v>
      </c>
      <c r="Y37" s="151"/>
      <c r="Z37" s="151"/>
      <c r="AA37" s="151"/>
      <c r="AB37" s="151"/>
      <c r="AC37" s="151"/>
      <c r="AD37" s="151"/>
      <c r="AE37" s="151"/>
      <c r="AF37" s="151"/>
      <c r="AG37" s="151" t="s">
        <v>154</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87" t="s">
        <v>1095</v>
      </c>
      <c r="D38" s="161"/>
      <c r="E38" s="162">
        <v>299.10399999999998</v>
      </c>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87" t="s">
        <v>1096</v>
      </c>
      <c r="D39" s="161"/>
      <c r="E39" s="162">
        <v>129.792</v>
      </c>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87" t="s">
        <v>1097</v>
      </c>
      <c r="D40" s="161"/>
      <c r="E40" s="162">
        <v>110.88</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87" t="s">
        <v>1098</v>
      </c>
      <c r="D41" s="161"/>
      <c r="E41" s="162">
        <v>128.96</v>
      </c>
      <c r="F41" s="160"/>
      <c r="G41" s="1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156</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70">
        <v>9</v>
      </c>
      <c r="B42" s="171" t="s">
        <v>642</v>
      </c>
      <c r="C42" s="186" t="s">
        <v>643</v>
      </c>
      <c r="D42" s="172" t="s">
        <v>173</v>
      </c>
      <c r="E42" s="173">
        <v>501.55200000000002</v>
      </c>
      <c r="F42" s="174"/>
      <c r="G42" s="175">
        <f>ROUND(E42*F42,2)</f>
        <v>0</v>
      </c>
      <c r="H42" s="174"/>
      <c r="I42" s="175">
        <f>ROUND(E42*H42,2)</f>
        <v>0</v>
      </c>
      <c r="J42" s="174"/>
      <c r="K42" s="175">
        <f>ROUND(E42*J42,2)</f>
        <v>0</v>
      </c>
      <c r="L42" s="175">
        <v>21</v>
      </c>
      <c r="M42" s="175">
        <f>G42*(1+L42/100)</f>
        <v>0</v>
      </c>
      <c r="N42" s="175">
        <v>0</v>
      </c>
      <c r="O42" s="175">
        <f>ROUND(E42*N42,2)</f>
        <v>0</v>
      </c>
      <c r="P42" s="175">
        <v>0</v>
      </c>
      <c r="Q42" s="175">
        <f>ROUND(E42*P42,2)</f>
        <v>0</v>
      </c>
      <c r="R42" s="175"/>
      <c r="S42" s="175" t="s">
        <v>151</v>
      </c>
      <c r="T42" s="175" t="s">
        <v>152</v>
      </c>
      <c r="U42" s="175">
        <v>0.53</v>
      </c>
      <c r="V42" s="175">
        <f>ROUND(E42*U42,2)</f>
        <v>265.82</v>
      </c>
      <c r="W42" s="176"/>
      <c r="X42" s="160" t="s">
        <v>153</v>
      </c>
      <c r="Y42" s="151"/>
      <c r="Z42" s="151"/>
      <c r="AA42" s="151"/>
      <c r="AB42" s="151"/>
      <c r="AC42" s="151"/>
      <c r="AD42" s="151"/>
      <c r="AE42" s="151"/>
      <c r="AF42" s="151"/>
      <c r="AG42" s="151" t="s">
        <v>154</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87" t="s">
        <v>1099</v>
      </c>
      <c r="D43" s="161"/>
      <c r="E43" s="162">
        <v>224.328</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87" t="s">
        <v>1100</v>
      </c>
      <c r="D44" s="161"/>
      <c r="E44" s="162">
        <v>97.343999999999994</v>
      </c>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87" t="s">
        <v>1101</v>
      </c>
      <c r="D45" s="161"/>
      <c r="E45" s="162">
        <v>83.16</v>
      </c>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87" t="s">
        <v>1102</v>
      </c>
      <c r="D46" s="161"/>
      <c r="E46" s="162">
        <v>96.72</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0">
        <v>10</v>
      </c>
      <c r="B47" s="171" t="s">
        <v>838</v>
      </c>
      <c r="C47" s="186" t="s">
        <v>839</v>
      </c>
      <c r="D47" s="172" t="s">
        <v>173</v>
      </c>
      <c r="E47" s="173">
        <v>334.36799999999999</v>
      </c>
      <c r="F47" s="174"/>
      <c r="G47" s="175">
        <f>ROUND(E47*F47,2)</f>
        <v>0</v>
      </c>
      <c r="H47" s="174"/>
      <c r="I47" s="175">
        <f>ROUND(E47*H47,2)</f>
        <v>0</v>
      </c>
      <c r="J47" s="174"/>
      <c r="K47" s="175">
        <f>ROUND(E47*J47,2)</f>
        <v>0</v>
      </c>
      <c r="L47" s="175">
        <v>21</v>
      </c>
      <c r="M47" s="175">
        <f>G47*(1+L47/100)</f>
        <v>0</v>
      </c>
      <c r="N47" s="175">
        <v>0</v>
      </c>
      <c r="O47" s="175">
        <f>ROUND(E47*N47,2)</f>
        <v>0</v>
      </c>
      <c r="P47" s="175">
        <v>0</v>
      </c>
      <c r="Q47" s="175">
        <f>ROUND(E47*P47,2)</f>
        <v>0</v>
      </c>
      <c r="R47" s="175"/>
      <c r="S47" s="175" t="s">
        <v>151</v>
      </c>
      <c r="T47" s="175" t="s">
        <v>152</v>
      </c>
      <c r="U47" s="175">
        <v>0.25</v>
      </c>
      <c r="V47" s="175">
        <f>ROUND(E47*U47,2)</f>
        <v>83.59</v>
      </c>
      <c r="W47" s="176"/>
      <c r="X47" s="160" t="s">
        <v>153</v>
      </c>
      <c r="Y47" s="151"/>
      <c r="Z47" s="151"/>
      <c r="AA47" s="151"/>
      <c r="AB47" s="151"/>
      <c r="AC47" s="151"/>
      <c r="AD47" s="151"/>
      <c r="AE47" s="151"/>
      <c r="AF47" s="151"/>
      <c r="AG47" s="151" t="s">
        <v>154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87" t="s">
        <v>1103</v>
      </c>
      <c r="D48" s="161"/>
      <c r="E48" s="162">
        <v>149.55199999999999</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87" t="s">
        <v>1104</v>
      </c>
      <c r="D49" s="161"/>
      <c r="E49" s="162">
        <v>64.896000000000001</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87" t="s">
        <v>1105</v>
      </c>
      <c r="D50" s="161"/>
      <c r="E50" s="162">
        <v>55.44</v>
      </c>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87" t="s">
        <v>1106</v>
      </c>
      <c r="D51" s="161"/>
      <c r="E51" s="162">
        <v>64.48</v>
      </c>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70">
        <v>11</v>
      </c>
      <c r="B52" s="171" t="s">
        <v>1107</v>
      </c>
      <c r="C52" s="186" t="s">
        <v>1108</v>
      </c>
      <c r="D52" s="172" t="s">
        <v>173</v>
      </c>
      <c r="E52" s="173">
        <v>18</v>
      </c>
      <c r="F52" s="174"/>
      <c r="G52" s="175">
        <f>ROUND(E52*F52,2)</f>
        <v>0</v>
      </c>
      <c r="H52" s="174"/>
      <c r="I52" s="175">
        <f>ROUND(E52*H52,2)</f>
        <v>0</v>
      </c>
      <c r="J52" s="174"/>
      <c r="K52" s="175">
        <f>ROUND(E52*J52,2)</f>
        <v>0</v>
      </c>
      <c r="L52" s="175">
        <v>21</v>
      </c>
      <c r="M52" s="175">
        <f>G52*(1+L52/100)</f>
        <v>0</v>
      </c>
      <c r="N52" s="175">
        <v>0</v>
      </c>
      <c r="O52" s="175">
        <f>ROUND(E52*N52,2)</f>
        <v>0</v>
      </c>
      <c r="P52" s="175">
        <v>0</v>
      </c>
      <c r="Q52" s="175">
        <f>ROUND(E52*P52,2)</f>
        <v>0</v>
      </c>
      <c r="R52" s="175"/>
      <c r="S52" s="175" t="s">
        <v>151</v>
      </c>
      <c r="T52" s="175" t="s">
        <v>152</v>
      </c>
      <c r="U52" s="175">
        <v>3.1309999999999998</v>
      </c>
      <c r="V52" s="175">
        <f>ROUND(E52*U52,2)</f>
        <v>56.36</v>
      </c>
      <c r="W52" s="176"/>
      <c r="X52" s="160" t="s">
        <v>153</v>
      </c>
      <c r="Y52" s="151"/>
      <c r="Z52" s="151"/>
      <c r="AA52" s="151"/>
      <c r="AB52" s="151"/>
      <c r="AC52" s="151"/>
      <c r="AD52" s="151"/>
      <c r="AE52" s="151"/>
      <c r="AF52" s="151"/>
      <c r="AG52" s="151" t="s">
        <v>154</v>
      </c>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87" t="s">
        <v>1109</v>
      </c>
      <c r="D53" s="161"/>
      <c r="E53" s="162">
        <v>18</v>
      </c>
      <c r="F53" s="160"/>
      <c r="G53" s="160"/>
      <c r="H53" s="160"/>
      <c r="I53" s="160"/>
      <c r="J53" s="160"/>
      <c r="K53" s="160"/>
      <c r="L53" s="160"/>
      <c r="M53" s="160"/>
      <c r="N53" s="160"/>
      <c r="O53" s="160"/>
      <c r="P53" s="160"/>
      <c r="Q53" s="160"/>
      <c r="R53" s="160"/>
      <c r="S53" s="160"/>
      <c r="T53" s="160"/>
      <c r="U53" s="160"/>
      <c r="V53" s="160"/>
      <c r="W53" s="160"/>
      <c r="X53" s="160"/>
      <c r="Y53" s="151"/>
      <c r="Z53" s="151"/>
      <c r="AA53" s="151"/>
      <c r="AB53" s="151"/>
      <c r="AC53" s="151"/>
      <c r="AD53" s="151"/>
      <c r="AE53" s="151"/>
      <c r="AF53" s="151"/>
      <c r="AG53" s="151" t="s">
        <v>156</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70">
        <v>12</v>
      </c>
      <c r="B54" s="171" t="s">
        <v>1110</v>
      </c>
      <c r="C54" s="186" t="s">
        <v>1111</v>
      </c>
      <c r="D54" s="172" t="s">
        <v>173</v>
      </c>
      <c r="E54" s="173">
        <v>18</v>
      </c>
      <c r="F54" s="174"/>
      <c r="G54" s="175">
        <f>ROUND(E54*F54,2)</f>
        <v>0</v>
      </c>
      <c r="H54" s="174"/>
      <c r="I54" s="175">
        <f>ROUND(E54*H54,2)</f>
        <v>0</v>
      </c>
      <c r="J54" s="174"/>
      <c r="K54" s="175">
        <f>ROUND(E54*J54,2)</f>
        <v>0</v>
      </c>
      <c r="L54" s="175">
        <v>21</v>
      </c>
      <c r="M54" s="175">
        <f>G54*(1+L54/100)</f>
        <v>0</v>
      </c>
      <c r="N54" s="175">
        <v>0</v>
      </c>
      <c r="O54" s="175">
        <f>ROUND(E54*N54,2)</f>
        <v>0</v>
      </c>
      <c r="P54" s="175">
        <v>0</v>
      </c>
      <c r="Q54" s="175">
        <f>ROUND(E54*P54,2)</f>
        <v>0</v>
      </c>
      <c r="R54" s="175"/>
      <c r="S54" s="175" t="s">
        <v>151</v>
      </c>
      <c r="T54" s="175" t="s">
        <v>152</v>
      </c>
      <c r="U54" s="175">
        <v>0.47399999999999998</v>
      </c>
      <c r="V54" s="175">
        <f>ROUND(E54*U54,2)</f>
        <v>8.5299999999999994</v>
      </c>
      <c r="W54" s="176"/>
      <c r="X54" s="160" t="s">
        <v>153</v>
      </c>
      <c r="Y54" s="151"/>
      <c r="Z54" s="151"/>
      <c r="AA54" s="151"/>
      <c r="AB54" s="151"/>
      <c r="AC54" s="151"/>
      <c r="AD54" s="151"/>
      <c r="AE54" s="151"/>
      <c r="AF54" s="151"/>
      <c r="AG54" s="151" t="s">
        <v>154</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87" t="s">
        <v>1109</v>
      </c>
      <c r="D55" s="161"/>
      <c r="E55" s="162">
        <v>18</v>
      </c>
      <c r="F55" s="160"/>
      <c r="G55" s="160"/>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156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0">
        <v>13</v>
      </c>
      <c r="B56" s="171" t="s">
        <v>1112</v>
      </c>
      <c r="C56" s="186" t="s">
        <v>1113</v>
      </c>
      <c r="D56" s="172" t="s">
        <v>420</v>
      </c>
      <c r="E56" s="173">
        <v>14</v>
      </c>
      <c r="F56" s="174"/>
      <c r="G56" s="175">
        <f>ROUND(E56*F56,2)</f>
        <v>0</v>
      </c>
      <c r="H56" s="174"/>
      <c r="I56" s="175">
        <f>ROUND(E56*H56,2)</f>
        <v>0</v>
      </c>
      <c r="J56" s="174"/>
      <c r="K56" s="175">
        <f>ROUND(E56*J56,2)</f>
        <v>0</v>
      </c>
      <c r="L56" s="175">
        <v>21</v>
      </c>
      <c r="M56" s="175">
        <f>G56*(1+L56/100)</f>
        <v>0</v>
      </c>
      <c r="N56" s="175">
        <v>7.26E-3</v>
      </c>
      <c r="O56" s="175">
        <f>ROUND(E56*N56,2)</f>
        <v>0.1</v>
      </c>
      <c r="P56" s="175">
        <v>0</v>
      </c>
      <c r="Q56" s="175">
        <f>ROUND(E56*P56,2)</f>
        <v>0</v>
      </c>
      <c r="R56" s="175"/>
      <c r="S56" s="175" t="s">
        <v>151</v>
      </c>
      <c r="T56" s="175" t="s">
        <v>152</v>
      </c>
      <c r="U56" s="175">
        <v>2.633</v>
      </c>
      <c r="V56" s="175">
        <f>ROUND(E56*U56,2)</f>
        <v>36.86</v>
      </c>
      <c r="W56" s="176"/>
      <c r="X56" s="160" t="s">
        <v>153</v>
      </c>
      <c r="Y56" s="151"/>
      <c r="Z56" s="151"/>
      <c r="AA56" s="151"/>
      <c r="AB56" s="151"/>
      <c r="AC56" s="151"/>
      <c r="AD56" s="151"/>
      <c r="AE56" s="151"/>
      <c r="AF56" s="151"/>
      <c r="AG56" s="151" t="s">
        <v>154</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87" t="s">
        <v>715</v>
      </c>
      <c r="D57" s="161"/>
      <c r="E57" s="162">
        <v>14</v>
      </c>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0">
        <v>14</v>
      </c>
      <c r="B58" s="171" t="s">
        <v>647</v>
      </c>
      <c r="C58" s="186" t="s">
        <v>648</v>
      </c>
      <c r="D58" s="172" t="s">
        <v>150</v>
      </c>
      <c r="E58" s="173">
        <v>4179.6000000000004</v>
      </c>
      <c r="F58" s="174"/>
      <c r="G58" s="175">
        <f>ROUND(E58*F58,2)</f>
        <v>0</v>
      </c>
      <c r="H58" s="174"/>
      <c r="I58" s="175">
        <f>ROUND(E58*H58,2)</f>
        <v>0</v>
      </c>
      <c r="J58" s="174"/>
      <c r="K58" s="175">
        <f>ROUND(E58*J58,2)</f>
        <v>0</v>
      </c>
      <c r="L58" s="175">
        <v>21</v>
      </c>
      <c r="M58" s="175">
        <f>G58*(1+L58/100)</f>
        <v>0</v>
      </c>
      <c r="N58" s="175">
        <v>9.8999999999999999E-4</v>
      </c>
      <c r="O58" s="175">
        <f>ROUND(E58*N58,2)</f>
        <v>4.1399999999999997</v>
      </c>
      <c r="P58" s="175">
        <v>0</v>
      </c>
      <c r="Q58" s="175">
        <f>ROUND(E58*P58,2)</f>
        <v>0</v>
      </c>
      <c r="R58" s="175"/>
      <c r="S58" s="175" t="s">
        <v>151</v>
      </c>
      <c r="T58" s="175" t="s">
        <v>152</v>
      </c>
      <c r="U58" s="175">
        <v>0.23599999999999999</v>
      </c>
      <c r="V58" s="175">
        <f>ROUND(E58*U58,2)</f>
        <v>986.39</v>
      </c>
      <c r="W58" s="176"/>
      <c r="X58" s="160" t="s">
        <v>153</v>
      </c>
      <c r="Y58" s="151"/>
      <c r="Z58" s="151"/>
      <c r="AA58" s="151"/>
      <c r="AB58" s="151"/>
      <c r="AC58" s="151"/>
      <c r="AD58" s="151"/>
      <c r="AE58" s="151"/>
      <c r="AF58" s="151"/>
      <c r="AG58" s="151" t="s">
        <v>154</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87" t="s">
        <v>1114</v>
      </c>
      <c r="D59" s="161"/>
      <c r="E59" s="162">
        <v>1869.4</v>
      </c>
      <c r="F59" s="160"/>
      <c r="G59" s="160"/>
      <c r="H59" s="160"/>
      <c r="I59" s="160"/>
      <c r="J59" s="160"/>
      <c r="K59" s="160"/>
      <c r="L59" s="160"/>
      <c r="M59" s="160"/>
      <c r="N59" s="160"/>
      <c r="O59" s="160"/>
      <c r="P59" s="160"/>
      <c r="Q59" s="160"/>
      <c r="R59" s="160"/>
      <c r="S59" s="160"/>
      <c r="T59" s="160"/>
      <c r="U59" s="160"/>
      <c r="V59" s="160"/>
      <c r="W59" s="160"/>
      <c r="X59" s="160"/>
      <c r="Y59" s="151"/>
      <c r="Z59" s="151"/>
      <c r="AA59" s="151"/>
      <c r="AB59" s="151"/>
      <c r="AC59" s="151"/>
      <c r="AD59" s="151"/>
      <c r="AE59" s="151"/>
      <c r="AF59" s="151"/>
      <c r="AG59" s="151" t="s">
        <v>156</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87" t="s">
        <v>1115</v>
      </c>
      <c r="D60" s="161"/>
      <c r="E60" s="162">
        <v>811.2</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87" t="s">
        <v>1116</v>
      </c>
      <c r="D61" s="161"/>
      <c r="E61" s="162">
        <v>693</v>
      </c>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87" t="s">
        <v>1117</v>
      </c>
      <c r="D62" s="161"/>
      <c r="E62" s="162">
        <v>806</v>
      </c>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0">
        <v>15</v>
      </c>
      <c r="B63" s="171" t="s">
        <v>652</v>
      </c>
      <c r="C63" s="186" t="s">
        <v>653</v>
      </c>
      <c r="D63" s="172" t="s">
        <v>150</v>
      </c>
      <c r="E63" s="173">
        <v>4179.6000000000004</v>
      </c>
      <c r="F63" s="174"/>
      <c r="G63" s="175">
        <f>ROUND(E63*F63,2)</f>
        <v>0</v>
      </c>
      <c r="H63" s="174"/>
      <c r="I63" s="175">
        <f>ROUND(E63*H63,2)</f>
        <v>0</v>
      </c>
      <c r="J63" s="174"/>
      <c r="K63" s="175">
        <f>ROUND(E63*J63,2)</f>
        <v>0</v>
      </c>
      <c r="L63" s="175">
        <v>21</v>
      </c>
      <c r="M63" s="175">
        <f>G63*(1+L63/100)</f>
        <v>0</v>
      </c>
      <c r="N63" s="175">
        <v>0</v>
      </c>
      <c r="O63" s="175">
        <f>ROUND(E63*N63,2)</f>
        <v>0</v>
      </c>
      <c r="P63" s="175">
        <v>0</v>
      </c>
      <c r="Q63" s="175">
        <f>ROUND(E63*P63,2)</f>
        <v>0</v>
      </c>
      <c r="R63" s="175"/>
      <c r="S63" s="175" t="s">
        <v>151</v>
      </c>
      <c r="T63" s="175" t="s">
        <v>152</v>
      </c>
      <c r="U63" s="175">
        <v>7.0000000000000007E-2</v>
      </c>
      <c r="V63" s="175">
        <f>ROUND(E63*U63,2)</f>
        <v>292.57</v>
      </c>
      <c r="W63" s="176"/>
      <c r="X63" s="160" t="s">
        <v>153</v>
      </c>
      <c r="Y63" s="151"/>
      <c r="Z63" s="151"/>
      <c r="AA63" s="151"/>
      <c r="AB63" s="151"/>
      <c r="AC63" s="151"/>
      <c r="AD63" s="151"/>
      <c r="AE63" s="151"/>
      <c r="AF63" s="151"/>
      <c r="AG63" s="151" t="s">
        <v>154</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87" t="s">
        <v>1114</v>
      </c>
      <c r="D64" s="161"/>
      <c r="E64" s="162">
        <v>1869.4</v>
      </c>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156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87" t="s">
        <v>1115</v>
      </c>
      <c r="D65" s="161"/>
      <c r="E65" s="162">
        <v>811.2</v>
      </c>
      <c r="F65" s="160"/>
      <c r="G65" s="160"/>
      <c r="H65" s="160"/>
      <c r="I65" s="160"/>
      <c r="J65" s="160"/>
      <c r="K65" s="160"/>
      <c r="L65" s="160"/>
      <c r="M65" s="160"/>
      <c r="N65" s="160"/>
      <c r="O65" s="160"/>
      <c r="P65" s="160"/>
      <c r="Q65" s="160"/>
      <c r="R65" s="160"/>
      <c r="S65" s="160"/>
      <c r="T65" s="160"/>
      <c r="U65" s="160"/>
      <c r="V65" s="160"/>
      <c r="W65" s="160"/>
      <c r="X65" s="160"/>
      <c r="Y65" s="151"/>
      <c r="Z65" s="151"/>
      <c r="AA65" s="151"/>
      <c r="AB65" s="151"/>
      <c r="AC65" s="151"/>
      <c r="AD65" s="151"/>
      <c r="AE65" s="151"/>
      <c r="AF65" s="151"/>
      <c r="AG65" s="151" t="s">
        <v>156</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87" t="s">
        <v>1116</v>
      </c>
      <c r="D66" s="161"/>
      <c r="E66" s="162">
        <v>693</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87" t="s">
        <v>1117</v>
      </c>
      <c r="D67" s="161"/>
      <c r="E67" s="162">
        <v>806</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70">
        <v>16</v>
      </c>
      <c r="B68" s="171" t="s">
        <v>654</v>
      </c>
      <c r="C68" s="186" t="s">
        <v>976</v>
      </c>
      <c r="D68" s="172" t="s">
        <v>173</v>
      </c>
      <c r="E68" s="173">
        <v>840.42</v>
      </c>
      <c r="F68" s="174"/>
      <c r="G68" s="175">
        <f>ROUND(E68*F68,2)</f>
        <v>0</v>
      </c>
      <c r="H68" s="174"/>
      <c r="I68" s="175">
        <f>ROUND(E68*H68,2)</f>
        <v>0</v>
      </c>
      <c r="J68" s="174"/>
      <c r="K68" s="175">
        <f>ROUND(E68*J68,2)</f>
        <v>0</v>
      </c>
      <c r="L68" s="175">
        <v>21</v>
      </c>
      <c r="M68" s="175">
        <f>G68*(1+L68/100)</f>
        <v>0</v>
      </c>
      <c r="N68" s="175">
        <v>0</v>
      </c>
      <c r="O68" s="175">
        <f>ROUND(E68*N68,2)</f>
        <v>0</v>
      </c>
      <c r="P68" s="175">
        <v>0</v>
      </c>
      <c r="Q68" s="175">
        <f>ROUND(E68*P68,2)</f>
        <v>0</v>
      </c>
      <c r="R68" s="175"/>
      <c r="S68" s="175" t="s">
        <v>151</v>
      </c>
      <c r="T68" s="175" t="s">
        <v>152</v>
      </c>
      <c r="U68" s="175">
        <v>0.34499999999999997</v>
      </c>
      <c r="V68" s="175">
        <f>ROUND(E68*U68,2)</f>
        <v>289.94</v>
      </c>
      <c r="W68" s="176"/>
      <c r="X68" s="160" t="s">
        <v>153</v>
      </c>
      <c r="Y68" s="151"/>
      <c r="Z68" s="151"/>
      <c r="AA68" s="151"/>
      <c r="AB68" s="151"/>
      <c r="AC68" s="151"/>
      <c r="AD68" s="151"/>
      <c r="AE68" s="151"/>
      <c r="AF68" s="151"/>
      <c r="AG68" s="151" t="s">
        <v>154</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87" t="s">
        <v>1084</v>
      </c>
      <c r="D69" s="161"/>
      <c r="E69" s="162"/>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87" t="s">
        <v>1085</v>
      </c>
      <c r="D70" s="161"/>
      <c r="E70" s="162">
        <v>3</v>
      </c>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87" t="s">
        <v>1086</v>
      </c>
      <c r="D71" s="161"/>
      <c r="E71" s="162">
        <v>1.5</v>
      </c>
      <c r="F71" s="160"/>
      <c r="G71" s="160"/>
      <c r="H71" s="160"/>
      <c r="I71" s="160"/>
      <c r="J71" s="160"/>
      <c r="K71" s="160"/>
      <c r="L71" s="160"/>
      <c r="M71" s="160"/>
      <c r="N71" s="160"/>
      <c r="O71" s="160"/>
      <c r="P71" s="160"/>
      <c r="Q71" s="160"/>
      <c r="R71" s="160"/>
      <c r="S71" s="160"/>
      <c r="T71" s="160"/>
      <c r="U71" s="160"/>
      <c r="V71" s="160"/>
      <c r="W71" s="160"/>
      <c r="X71" s="160"/>
      <c r="Y71" s="151"/>
      <c r="Z71" s="151"/>
      <c r="AA71" s="151"/>
      <c r="AB71" s="151"/>
      <c r="AC71" s="151"/>
      <c r="AD71" s="151"/>
      <c r="AE71" s="151"/>
      <c r="AF71" s="151"/>
      <c r="AG71" s="151" t="s">
        <v>156</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87" t="s">
        <v>160</v>
      </c>
      <c r="D72" s="161"/>
      <c r="E72" s="162"/>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87" t="s">
        <v>1118</v>
      </c>
      <c r="D73" s="161"/>
      <c r="E73" s="162"/>
      <c r="F73" s="160"/>
      <c r="G73" s="160"/>
      <c r="H73" s="160"/>
      <c r="I73" s="160"/>
      <c r="J73" s="160"/>
      <c r="K73" s="160"/>
      <c r="L73" s="160"/>
      <c r="M73" s="160"/>
      <c r="N73" s="160"/>
      <c r="O73" s="160"/>
      <c r="P73" s="160"/>
      <c r="Q73" s="160"/>
      <c r="R73" s="160"/>
      <c r="S73" s="160"/>
      <c r="T73" s="160"/>
      <c r="U73" s="160"/>
      <c r="V73" s="160"/>
      <c r="W73" s="160"/>
      <c r="X73" s="160"/>
      <c r="Y73" s="151"/>
      <c r="Z73" s="151"/>
      <c r="AA73" s="151"/>
      <c r="AB73" s="151"/>
      <c r="AC73" s="151"/>
      <c r="AD73" s="151"/>
      <c r="AE73" s="151"/>
      <c r="AF73" s="151"/>
      <c r="AG73" s="151" t="s">
        <v>156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87" t="s">
        <v>1119</v>
      </c>
      <c r="D74" s="161"/>
      <c r="E74" s="162">
        <v>373.88</v>
      </c>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87" t="s">
        <v>1120</v>
      </c>
      <c r="D75" s="161"/>
      <c r="E75" s="162">
        <v>162.24</v>
      </c>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156</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87" t="s">
        <v>1121</v>
      </c>
      <c r="D76" s="161"/>
      <c r="E76" s="162">
        <v>138.6</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87" t="s">
        <v>1122</v>
      </c>
      <c r="D77" s="161"/>
      <c r="E77" s="162">
        <v>161.19999999999999</v>
      </c>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156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ht="22.5" outlineLevel="1" x14ac:dyDescent="0.2">
      <c r="A78" s="170">
        <v>17</v>
      </c>
      <c r="B78" s="171" t="s">
        <v>267</v>
      </c>
      <c r="C78" s="186" t="s">
        <v>268</v>
      </c>
      <c r="D78" s="172" t="s">
        <v>173</v>
      </c>
      <c r="E78" s="173">
        <v>354.2</v>
      </c>
      <c r="F78" s="174"/>
      <c r="G78" s="175">
        <f>ROUND(E78*F78,2)</f>
        <v>0</v>
      </c>
      <c r="H78" s="174"/>
      <c r="I78" s="175">
        <f>ROUND(E78*H78,2)</f>
        <v>0</v>
      </c>
      <c r="J78" s="174"/>
      <c r="K78" s="175">
        <f>ROUND(E78*J78,2)</f>
        <v>0</v>
      </c>
      <c r="L78" s="175">
        <v>21</v>
      </c>
      <c r="M78" s="175">
        <f>G78*(1+L78/100)</f>
        <v>0</v>
      </c>
      <c r="N78" s="175">
        <v>0</v>
      </c>
      <c r="O78" s="175">
        <f>ROUND(E78*N78,2)</f>
        <v>0</v>
      </c>
      <c r="P78" s="175">
        <v>0</v>
      </c>
      <c r="Q78" s="175">
        <f>ROUND(E78*P78,2)</f>
        <v>0</v>
      </c>
      <c r="R78" s="175"/>
      <c r="S78" s="175" t="s">
        <v>151</v>
      </c>
      <c r="T78" s="175" t="s">
        <v>152</v>
      </c>
      <c r="U78" s="175">
        <v>1.0999999999999999E-2</v>
      </c>
      <c r="V78" s="175">
        <f>ROUND(E78*U78,2)</f>
        <v>3.9</v>
      </c>
      <c r="W78" s="176"/>
      <c r="X78" s="160" t="s">
        <v>153</v>
      </c>
      <c r="Y78" s="151"/>
      <c r="Z78" s="151"/>
      <c r="AA78" s="151"/>
      <c r="AB78" s="151"/>
      <c r="AC78" s="151"/>
      <c r="AD78" s="151"/>
      <c r="AE78" s="151"/>
      <c r="AF78" s="151"/>
      <c r="AG78" s="151" t="s">
        <v>154</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87" t="s">
        <v>1123</v>
      </c>
      <c r="D79" s="161"/>
      <c r="E79" s="162">
        <v>143.80000000000001</v>
      </c>
      <c r="F79" s="160"/>
      <c r="G79" s="160"/>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156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87" t="s">
        <v>1124</v>
      </c>
      <c r="D80" s="161"/>
      <c r="E80" s="162">
        <v>139.4</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87" t="s">
        <v>1125</v>
      </c>
      <c r="D81" s="161"/>
      <c r="E81" s="162">
        <v>62</v>
      </c>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156</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87" t="s">
        <v>160</v>
      </c>
      <c r="D82" s="161"/>
      <c r="E82" s="16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87" t="s">
        <v>1126</v>
      </c>
      <c r="D83" s="161"/>
      <c r="E83" s="162"/>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87" t="s">
        <v>1127</v>
      </c>
      <c r="D84" s="161"/>
      <c r="E84" s="162">
        <v>9</v>
      </c>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156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ht="22.5" outlineLevel="1" x14ac:dyDescent="0.2">
      <c r="A85" s="170">
        <v>18</v>
      </c>
      <c r="B85" s="171" t="s">
        <v>293</v>
      </c>
      <c r="C85" s="186" t="s">
        <v>294</v>
      </c>
      <c r="D85" s="172" t="s">
        <v>173</v>
      </c>
      <c r="E85" s="173">
        <v>354.2</v>
      </c>
      <c r="F85" s="174"/>
      <c r="G85" s="175">
        <f>ROUND(E85*F85,2)</f>
        <v>0</v>
      </c>
      <c r="H85" s="174"/>
      <c r="I85" s="175">
        <f>ROUND(E85*H85,2)</f>
        <v>0</v>
      </c>
      <c r="J85" s="174"/>
      <c r="K85" s="175">
        <f>ROUND(E85*J85,2)</f>
        <v>0</v>
      </c>
      <c r="L85" s="175">
        <v>21</v>
      </c>
      <c r="M85" s="175">
        <f>G85*(1+L85/100)</f>
        <v>0</v>
      </c>
      <c r="N85" s="175">
        <v>0</v>
      </c>
      <c r="O85" s="175">
        <f>ROUND(E85*N85,2)</f>
        <v>0</v>
      </c>
      <c r="P85" s="175">
        <v>0</v>
      </c>
      <c r="Q85" s="175">
        <f>ROUND(E85*P85,2)</f>
        <v>0</v>
      </c>
      <c r="R85" s="175"/>
      <c r="S85" s="175" t="s">
        <v>151</v>
      </c>
      <c r="T85" s="175" t="s">
        <v>152</v>
      </c>
      <c r="U85" s="175">
        <v>1.2E-2</v>
      </c>
      <c r="V85" s="175">
        <f>ROUND(E85*U85,2)</f>
        <v>4.25</v>
      </c>
      <c r="W85" s="176"/>
      <c r="X85" s="160" t="s">
        <v>153</v>
      </c>
      <c r="Y85" s="151"/>
      <c r="Z85" s="151"/>
      <c r="AA85" s="151"/>
      <c r="AB85" s="151"/>
      <c r="AC85" s="151"/>
      <c r="AD85" s="151"/>
      <c r="AE85" s="151"/>
      <c r="AF85" s="151"/>
      <c r="AG85" s="151" t="s">
        <v>154</v>
      </c>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87" t="s">
        <v>1123</v>
      </c>
      <c r="D86" s="161"/>
      <c r="E86" s="162">
        <v>143.80000000000001</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87" t="s">
        <v>1124</v>
      </c>
      <c r="D87" s="161"/>
      <c r="E87" s="162">
        <v>139.4</v>
      </c>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156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87" t="s">
        <v>1125</v>
      </c>
      <c r="D88" s="161"/>
      <c r="E88" s="162">
        <v>62</v>
      </c>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87" t="s">
        <v>160</v>
      </c>
      <c r="D89" s="161"/>
      <c r="E89" s="162"/>
      <c r="F89" s="160"/>
      <c r="G89" s="160"/>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156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87" t="s">
        <v>1126</v>
      </c>
      <c r="D90" s="161"/>
      <c r="E90" s="162"/>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87" t="s">
        <v>1127</v>
      </c>
      <c r="D91" s="161"/>
      <c r="E91" s="162">
        <v>9</v>
      </c>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70">
        <v>19</v>
      </c>
      <c r="B92" s="171" t="s">
        <v>300</v>
      </c>
      <c r="C92" s="186" t="s">
        <v>301</v>
      </c>
      <c r="D92" s="172" t="s">
        <v>173</v>
      </c>
      <c r="E92" s="173">
        <v>3632</v>
      </c>
      <c r="F92" s="174"/>
      <c r="G92" s="175">
        <f>ROUND(E92*F92,2)</f>
        <v>0</v>
      </c>
      <c r="H92" s="174"/>
      <c r="I92" s="175">
        <f>ROUND(E92*H92,2)</f>
        <v>0</v>
      </c>
      <c r="J92" s="174"/>
      <c r="K92" s="175">
        <f>ROUND(E92*J92,2)</f>
        <v>0</v>
      </c>
      <c r="L92" s="175">
        <v>21</v>
      </c>
      <c r="M92" s="175">
        <f>G92*(1+L92/100)</f>
        <v>0</v>
      </c>
      <c r="N92" s="175">
        <v>0</v>
      </c>
      <c r="O92" s="175">
        <f>ROUND(E92*N92,2)</f>
        <v>0</v>
      </c>
      <c r="P92" s="175">
        <v>0</v>
      </c>
      <c r="Q92" s="175">
        <f>ROUND(E92*P92,2)</f>
        <v>0</v>
      </c>
      <c r="R92" s="175"/>
      <c r="S92" s="175" t="s">
        <v>151</v>
      </c>
      <c r="T92" s="175" t="s">
        <v>152</v>
      </c>
      <c r="U92" s="175">
        <v>0</v>
      </c>
      <c r="V92" s="175">
        <f>ROUND(E92*U92,2)</f>
        <v>0</v>
      </c>
      <c r="W92" s="176"/>
      <c r="X92" s="160" t="s">
        <v>153</v>
      </c>
      <c r="Y92" s="151"/>
      <c r="Z92" s="151"/>
      <c r="AA92" s="151"/>
      <c r="AB92" s="151"/>
      <c r="AC92" s="151"/>
      <c r="AD92" s="151"/>
      <c r="AE92" s="151"/>
      <c r="AF92" s="151"/>
      <c r="AG92" s="151" t="s">
        <v>154</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87" t="s">
        <v>1128</v>
      </c>
      <c r="D93" s="161"/>
      <c r="E93" s="162">
        <v>3542</v>
      </c>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87" t="s">
        <v>1126</v>
      </c>
      <c r="D94" s="161"/>
      <c r="E94" s="162"/>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87" t="s">
        <v>1129</v>
      </c>
      <c r="D95" s="161"/>
      <c r="E95" s="162">
        <v>90</v>
      </c>
      <c r="F95" s="160"/>
      <c r="G95" s="1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156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0">
        <v>20</v>
      </c>
      <c r="B96" s="171" t="s">
        <v>302</v>
      </c>
      <c r="C96" s="186" t="s">
        <v>303</v>
      </c>
      <c r="D96" s="172" t="s">
        <v>173</v>
      </c>
      <c r="E96" s="173">
        <v>3632</v>
      </c>
      <c r="F96" s="174"/>
      <c r="G96" s="175">
        <f>ROUND(E96*F96,2)</f>
        <v>0</v>
      </c>
      <c r="H96" s="174"/>
      <c r="I96" s="175">
        <f>ROUND(E96*H96,2)</f>
        <v>0</v>
      </c>
      <c r="J96" s="174"/>
      <c r="K96" s="175">
        <f>ROUND(E96*J96,2)</f>
        <v>0</v>
      </c>
      <c r="L96" s="175">
        <v>21</v>
      </c>
      <c r="M96" s="175">
        <f>G96*(1+L96/100)</f>
        <v>0</v>
      </c>
      <c r="N96" s="175">
        <v>0</v>
      </c>
      <c r="O96" s="175">
        <f>ROUND(E96*N96,2)</f>
        <v>0</v>
      </c>
      <c r="P96" s="175">
        <v>0</v>
      </c>
      <c r="Q96" s="175">
        <f>ROUND(E96*P96,2)</f>
        <v>0</v>
      </c>
      <c r="R96" s="175"/>
      <c r="S96" s="175" t="s">
        <v>151</v>
      </c>
      <c r="T96" s="175" t="s">
        <v>152</v>
      </c>
      <c r="U96" s="175">
        <v>0</v>
      </c>
      <c r="V96" s="175">
        <f>ROUND(E96*U96,2)</f>
        <v>0</v>
      </c>
      <c r="W96" s="176"/>
      <c r="X96" s="160" t="s">
        <v>153</v>
      </c>
      <c r="Y96" s="151"/>
      <c r="Z96" s="151"/>
      <c r="AA96" s="151"/>
      <c r="AB96" s="151"/>
      <c r="AC96" s="151"/>
      <c r="AD96" s="151"/>
      <c r="AE96" s="151"/>
      <c r="AF96" s="151"/>
      <c r="AG96" s="151" t="s">
        <v>154</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87" t="s">
        <v>1128</v>
      </c>
      <c r="D97" s="161"/>
      <c r="E97" s="162">
        <v>3542</v>
      </c>
      <c r="F97" s="160"/>
      <c r="G97" s="160"/>
      <c r="H97" s="160"/>
      <c r="I97" s="160"/>
      <c r="J97" s="160"/>
      <c r="K97" s="160"/>
      <c r="L97" s="160"/>
      <c r="M97" s="160"/>
      <c r="N97" s="160"/>
      <c r="O97" s="160"/>
      <c r="P97" s="160"/>
      <c r="Q97" s="160"/>
      <c r="R97" s="160"/>
      <c r="S97" s="160"/>
      <c r="T97" s="160"/>
      <c r="U97" s="160"/>
      <c r="V97" s="160"/>
      <c r="W97" s="160"/>
      <c r="X97" s="160"/>
      <c r="Y97" s="151"/>
      <c r="Z97" s="151"/>
      <c r="AA97" s="151"/>
      <c r="AB97" s="151"/>
      <c r="AC97" s="151"/>
      <c r="AD97" s="151"/>
      <c r="AE97" s="151"/>
      <c r="AF97" s="151"/>
      <c r="AG97" s="151" t="s">
        <v>156</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87" t="s">
        <v>1126</v>
      </c>
      <c r="D98" s="161"/>
      <c r="E98" s="162"/>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87" t="s">
        <v>1129</v>
      </c>
      <c r="D99" s="161"/>
      <c r="E99" s="162">
        <v>90</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0">
        <v>21</v>
      </c>
      <c r="B100" s="171" t="s">
        <v>304</v>
      </c>
      <c r="C100" s="186" t="s">
        <v>305</v>
      </c>
      <c r="D100" s="172" t="s">
        <v>173</v>
      </c>
      <c r="E100" s="173">
        <v>372.2</v>
      </c>
      <c r="F100" s="174"/>
      <c r="G100" s="175">
        <f>ROUND(E100*F100,2)</f>
        <v>0</v>
      </c>
      <c r="H100" s="174"/>
      <c r="I100" s="175">
        <f>ROUND(E100*H100,2)</f>
        <v>0</v>
      </c>
      <c r="J100" s="174"/>
      <c r="K100" s="175">
        <f>ROUND(E100*J100,2)</f>
        <v>0</v>
      </c>
      <c r="L100" s="175">
        <v>21</v>
      </c>
      <c r="M100" s="175">
        <f>G100*(1+L100/100)</f>
        <v>0</v>
      </c>
      <c r="N100" s="175">
        <v>0</v>
      </c>
      <c r="O100" s="175">
        <f>ROUND(E100*N100,2)</f>
        <v>0</v>
      </c>
      <c r="P100" s="175">
        <v>0</v>
      </c>
      <c r="Q100" s="175">
        <f>ROUND(E100*P100,2)</f>
        <v>0</v>
      </c>
      <c r="R100" s="175"/>
      <c r="S100" s="175" t="s">
        <v>151</v>
      </c>
      <c r="T100" s="175" t="s">
        <v>152</v>
      </c>
      <c r="U100" s="175">
        <v>5.2999999999999999E-2</v>
      </c>
      <c r="V100" s="175">
        <f>ROUND(E100*U100,2)</f>
        <v>19.73</v>
      </c>
      <c r="W100" s="176"/>
      <c r="X100" s="160" t="s">
        <v>153</v>
      </c>
      <c r="Y100" s="151"/>
      <c r="Z100" s="151"/>
      <c r="AA100" s="151"/>
      <c r="AB100" s="151"/>
      <c r="AC100" s="151"/>
      <c r="AD100" s="151"/>
      <c r="AE100" s="151"/>
      <c r="AF100" s="151"/>
      <c r="AG100" s="151" t="s">
        <v>154</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87" t="s">
        <v>1130</v>
      </c>
      <c r="D101" s="161"/>
      <c r="E101" s="162">
        <v>354.2</v>
      </c>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156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87" t="s">
        <v>1126</v>
      </c>
      <c r="D102" s="161"/>
      <c r="E102" s="162"/>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156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87" t="s">
        <v>1109</v>
      </c>
      <c r="D103" s="161"/>
      <c r="E103" s="162">
        <v>18</v>
      </c>
      <c r="F103" s="160"/>
      <c r="G103" s="160"/>
      <c r="H103" s="160"/>
      <c r="I103" s="160"/>
      <c r="J103" s="160"/>
      <c r="K103" s="160"/>
      <c r="L103" s="160"/>
      <c r="M103" s="160"/>
      <c r="N103" s="160"/>
      <c r="O103" s="160"/>
      <c r="P103" s="160"/>
      <c r="Q103" s="160"/>
      <c r="R103" s="160"/>
      <c r="S103" s="160"/>
      <c r="T103" s="160"/>
      <c r="U103" s="160"/>
      <c r="V103" s="160"/>
      <c r="W103" s="160"/>
      <c r="X103" s="160"/>
      <c r="Y103" s="151"/>
      <c r="Z103" s="151"/>
      <c r="AA103" s="151"/>
      <c r="AB103" s="151"/>
      <c r="AC103" s="151"/>
      <c r="AD103" s="151"/>
      <c r="AE103" s="151"/>
      <c r="AF103" s="151"/>
      <c r="AG103" s="151" t="s">
        <v>156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0">
        <v>22</v>
      </c>
      <c r="B104" s="171" t="s">
        <v>322</v>
      </c>
      <c r="C104" s="186" t="s">
        <v>323</v>
      </c>
      <c r="D104" s="172" t="s">
        <v>173</v>
      </c>
      <c r="E104" s="173">
        <v>372.2</v>
      </c>
      <c r="F104" s="174"/>
      <c r="G104" s="175">
        <f>ROUND(E104*F104,2)</f>
        <v>0</v>
      </c>
      <c r="H104" s="174"/>
      <c r="I104" s="175">
        <f>ROUND(E104*H104,2)</f>
        <v>0</v>
      </c>
      <c r="J104" s="174"/>
      <c r="K104" s="175">
        <f>ROUND(E104*J104,2)</f>
        <v>0</v>
      </c>
      <c r="L104" s="175">
        <v>21</v>
      </c>
      <c r="M104" s="175">
        <f>G104*(1+L104/100)</f>
        <v>0</v>
      </c>
      <c r="N104" s="175">
        <v>0</v>
      </c>
      <c r="O104" s="175">
        <f>ROUND(E104*N104,2)</f>
        <v>0</v>
      </c>
      <c r="P104" s="175">
        <v>0</v>
      </c>
      <c r="Q104" s="175">
        <f>ROUND(E104*P104,2)</f>
        <v>0</v>
      </c>
      <c r="R104" s="175"/>
      <c r="S104" s="175" t="s">
        <v>151</v>
      </c>
      <c r="T104" s="175" t="s">
        <v>152</v>
      </c>
      <c r="U104" s="175">
        <v>8.9999999999999993E-3</v>
      </c>
      <c r="V104" s="175">
        <f>ROUND(E104*U104,2)</f>
        <v>3.35</v>
      </c>
      <c r="W104" s="176"/>
      <c r="X104" s="160" t="s">
        <v>153</v>
      </c>
      <c r="Y104" s="151"/>
      <c r="Z104" s="151"/>
      <c r="AA104" s="151"/>
      <c r="AB104" s="151"/>
      <c r="AC104" s="151"/>
      <c r="AD104" s="151"/>
      <c r="AE104" s="151"/>
      <c r="AF104" s="151"/>
      <c r="AG104" s="151" t="s">
        <v>154</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87" t="s">
        <v>1131</v>
      </c>
      <c r="D105" s="161"/>
      <c r="E105" s="162">
        <v>354.2</v>
      </c>
      <c r="F105" s="160"/>
      <c r="G105" s="160"/>
      <c r="H105" s="160"/>
      <c r="I105" s="160"/>
      <c r="J105" s="160"/>
      <c r="K105" s="160"/>
      <c r="L105" s="160"/>
      <c r="M105" s="160"/>
      <c r="N105" s="160"/>
      <c r="O105" s="160"/>
      <c r="P105" s="160"/>
      <c r="Q105" s="160"/>
      <c r="R105" s="160"/>
      <c r="S105" s="160"/>
      <c r="T105" s="160"/>
      <c r="U105" s="160"/>
      <c r="V105" s="160"/>
      <c r="W105" s="160"/>
      <c r="X105" s="160"/>
      <c r="Y105" s="151"/>
      <c r="Z105" s="151"/>
      <c r="AA105" s="151"/>
      <c r="AB105" s="151"/>
      <c r="AC105" s="151"/>
      <c r="AD105" s="151"/>
      <c r="AE105" s="151"/>
      <c r="AF105" s="151"/>
      <c r="AG105" s="151" t="s">
        <v>156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87" t="s">
        <v>160</v>
      </c>
      <c r="D106" s="161"/>
      <c r="E106" s="162"/>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87" t="s">
        <v>1109</v>
      </c>
      <c r="D107" s="161"/>
      <c r="E107" s="162">
        <v>18</v>
      </c>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156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70">
        <v>23</v>
      </c>
      <c r="B108" s="171" t="s">
        <v>684</v>
      </c>
      <c r="C108" s="186" t="s">
        <v>685</v>
      </c>
      <c r="D108" s="172" t="s">
        <v>173</v>
      </c>
      <c r="E108" s="173">
        <v>981.44</v>
      </c>
      <c r="F108" s="174"/>
      <c r="G108" s="175">
        <f>ROUND(E108*F108,2)</f>
        <v>0</v>
      </c>
      <c r="H108" s="174"/>
      <c r="I108" s="175">
        <f>ROUND(E108*H108,2)</f>
        <v>0</v>
      </c>
      <c r="J108" s="174"/>
      <c r="K108" s="175">
        <f>ROUND(E108*J108,2)</f>
        <v>0</v>
      </c>
      <c r="L108" s="175">
        <v>21</v>
      </c>
      <c r="M108" s="175">
        <f>G108*(1+L108/100)</f>
        <v>0</v>
      </c>
      <c r="N108" s="175">
        <v>0</v>
      </c>
      <c r="O108" s="175">
        <f>ROUND(E108*N108,2)</f>
        <v>0</v>
      </c>
      <c r="P108" s="175">
        <v>0</v>
      </c>
      <c r="Q108" s="175">
        <f>ROUND(E108*P108,2)</f>
        <v>0</v>
      </c>
      <c r="R108" s="175"/>
      <c r="S108" s="175" t="s">
        <v>151</v>
      </c>
      <c r="T108" s="175" t="s">
        <v>152</v>
      </c>
      <c r="U108" s="175">
        <v>0.20200000000000001</v>
      </c>
      <c r="V108" s="175">
        <f>ROUND(E108*U108,2)</f>
        <v>198.25</v>
      </c>
      <c r="W108" s="176"/>
      <c r="X108" s="160" t="s">
        <v>153</v>
      </c>
      <c r="Y108" s="151"/>
      <c r="Z108" s="151"/>
      <c r="AA108" s="151"/>
      <c r="AB108" s="151"/>
      <c r="AC108" s="151"/>
      <c r="AD108" s="151"/>
      <c r="AE108" s="151"/>
      <c r="AF108" s="151"/>
      <c r="AG108" s="151" t="s">
        <v>154</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87" t="s">
        <v>1132</v>
      </c>
      <c r="D109" s="161"/>
      <c r="E109" s="162">
        <v>460.16</v>
      </c>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156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87" t="s">
        <v>1133</v>
      </c>
      <c r="D110" s="161"/>
      <c r="E110" s="162">
        <v>199.68</v>
      </c>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156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87" t="s">
        <v>1134</v>
      </c>
      <c r="D111" s="161"/>
      <c r="E111" s="162">
        <v>123.2</v>
      </c>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156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87" t="s">
        <v>1135</v>
      </c>
      <c r="D112" s="161"/>
      <c r="E112" s="162">
        <v>198.4</v>
      </c>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156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70">
        <v>24</v>
      </c>
      <c r="B113" s="171" t="s">
        <v>684</v>
      </c>
      <c r="C113" s="186" t="s">
        <v>685</v>
      </c>
      <c r="D113" s="172" t="s">
        <v>173</v>
      </c>
      <c r="E113" s="173">
        <v>4.5</v>
      </c>
      <c r="F113" s="174"/>
      <c r="G113" s="175">
        <f>ROUND(E113*F113,2)</f>
        <v>0</v>
      </c>
      <c r="H113" s="174"/>
      <c r="I113" s="175">
        <f>ROUND(E113*H113,2)</f>
        <v>0</v>
      </c>
      <c r="J113" s="174"/>
      <c r="K113" s="175">
        <f>ROUND(E113*J113,2)</f>
        <v>0</v>
      </c>
      <c r="L113" s="175">
        <v>21</v>
      </c>
      <c r="M113" s="175">
        <f>G113*(1+L113/100)</f>
        <v>0</v>
      </c>
      <c r="N113" s="175">
        <v>0</v>
      </c>
      <c r="O113" s="175">
        <f>ROUND(E113*N113,2)</f>
        <v>0</v>
      </c>
      <c r="P113" s="175">
        <v>0</v>
      </c>
      <c r="Q113" s="175">
        <f>ROUND(E113*P113,2)</f>
        <v>0</v>
      </c>
      <c r="R113" s="175"/>
      <c r="S113" s="175" t="s">
        <v>151</v>
      </c>
      <c r="T113" s="175" t="s">
        <v>152</v>
      </c>
      <c r="U113" s="175">
        <v>0.20200000000000001</v>
      </c>
      <c r="V113" s="175">
        <f>ROUND(E113*U113,2)</f>
        <v>0.91</v>
      </c>
      <c r="W113" s="176"/>
      <c r="X113" s="160" t="s">
        <v>153</v>
      </c>
      <c r="Y113" s="151"/>
      <c r="Z113" s="151"/>
      <c r="AA113" s="151"/>
      <c r="AB113" s="151"/>
      <c r="AC113" s="151"/>
      <c r="AD113" s="151"/>
      <c r="AE113" s="151"/>
      <c r="AF113" s="151"/>
      <c r="AG113" s="151" t="s">
        <v>154</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87" t="s">
        <v>1084</v>
      </c>
      <c r="D114" s="161"/>
      <c r="E114" s="162"/>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87" t="s">
        <v>1085</v>
      </c>
      <c r="D115" s="161"/>
      <c r="E115" s="162">
        <v>3</v>
      </c>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87" t="s">
        <v>1086</v>
      </c>
      <c r="D116" s="161"/>
      <c r="E116" s="162">
        <v>1.5</v>
      </c>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70">
        <v>25</v>
      </c>
      <c r="B117" s="171" t="s">
        <v>689</v>
      </c>
      <c r="C117" s="186" t="s">
        <v>690</v>
      </c>
      <c r="D117" s="172" t="s">
        <v>173</v>
      </c>
      <c r="E117" s="173">
        <v>544.28521999999998</v>
      </c>
      <c r="F117" s="174"/>
      <c r="G117" s="175">
        <f>ROUND(E117*F117,2)</f>
        <v>0</v>
      </c>
      <c r="H117" s="174"/>
      <c r="I117" s="175">
        <f>ROUND(E117*H117,2)</f>
        <v>0</v>
      </c>
      <c r="J117" s="174"/>
      <c r="K117" s="175">
        <f>ROUND(E117*J117,2)</f>
        <v>0</v>
      </c>
      <c r="L117" s="175">
        <v>21</v>
      </c>
      <c r="M117" s="175">
        <f>G117*(1+L117/100)</f>
        <v>0</v>
      </c>
      <c r="N117" s="175">
        <v>0</v>
      </c>
      <c r="O117" s="175">
        <f>ROUND(E117*N117,2)</f>
        <v>0</v>
      </c>
      <c r="P117" s="175">
        <v>0</v>
      </c>
      <c r="Q117" s="175">
        <f>ROUND(E117*P117,2)</f>
        <v>0</v>
      </c>
      <c r="R117" s="175"/>
      <c r="S117" s="175" t="s">
        <v>151</v>
      </c>
      <c r="T117" s="175" t="s">
        <v>152</v>
      </c>
      <c r="U117" s="175">
        <v>1.587</v>
      </c>
      <c r="V117" s="175">
        <f>ROUND(E117*U117,2)</f>
        <v>863.78</v>
      </c>
      <c r="W117" s="176"/>
      <c r="X117" s="160" t="s">
        <v>153</v>
      </c>
      <c r="Y117" s="151"/>
      <c r="Z117" s="151"/>
      <c r="AA117" s="151"/>
      <c r="AB117" s="151"/>
      <c r="AC117" s="151"/>
      <c r="AD117" s="151"/>
      <c r="AE117" s="151"/>
      <c r="AF117" s="151"/>
      <c r="AG117" s="151" t="s">
        <v>154</v>
      </c>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87" t="s">
        <v>1136</v>
      </c>
      <c r="D118" s="161"/>
      <c r="E118" s="162">
        <v>230.08</v>
      </c>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87" t="s">
        <v>1137</v>
      </c>
      <c r="D119" s="161"/>
      <c r="E119" s="162">
        <v>99.84</v>
      </c>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156</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87" t="s">
        <v>1134</v>
      </c>
      <c r="D120" s="161"/>
      <c r="E120" s="162">
        <v>123.2</v>
      </c>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156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87" t="s">
        <v>1138</v>
      </c>
      <c r="D121" s="161"/>
      <c r="E121" s="162">
        <v>99.2</v>
      </c>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87" t="s">
        <v>1139</v>
      </c>
      <c r="D122" s="161"/>
      <c r="E122" s="162">
        <v>-5.6441499999999998</v>
      </c>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156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87" t="s">
        <v>1140</v>
      </c>
      <c r="D123" s="161"/>
      <c r="E123" s="162">
        <v>-2.1716199999999999</v>
      </c>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156</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87" t="s">
        <v>1141</v>
      </c>
      <c r="D124" s="161"/>
      <c r="E124" s="162">
        <v>-0.21901999999999999</v>
      </c>
      <c r="F124" s="160"/>
      <c r="G124" s="160"/>
      <c r="H124" s="160"/>
      <c r="I124" s="160"/>
      <c r="J124" s="160"/>
      <c r="K124" s="160"/>
      <c r="L124" s="160"/>
      <c r="M124" s="160"/>
      <c r="N124" s="160"/>
      <c r="O124" s="160"/>
      <c r="P124" s="160"/>
      <c r="Q124" s="160"/>
      <c r="R124" s="160"/>
      <c r="S124" s="160"/>
      <c r="T124" s="160"/>
      <c r="U124" s="160"/>
      <c r="V124" s="160"/>
      <c r="W124" s="160"/>
      <c r="X124" s="160"/>
      <c r="Y124" s="151"/>
      <c r="Z124" s="151"/>
      <c r="AA124" s="151"/>
      <c r="AB124" s="151"/>
      <c r="AC124" s="151"/>
      <c r="AD124" s="151"/>
      <c r="AE124" s="151"/>
      <c r="AF124" s="151"/>
      <c r="AG124" s="151" t="s">
        <v>156</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0">
        <v>26</v>
      </c>
      <c r="B125" s="171" t="s">
        <v>1142</v>
      </c>
      <c r="C125" s="186" t="s">
        <v>882</v>
      </c>
      <c r="D125" s="172" t="s">
        <v>398</v>
      </c>
      <c r="E125" s="173">
        <v>676.65959999999995</v>
      </c>
      <c r="F125" s="174"/>
      <c r="G125" s="175">
        <f>ROUND(E125*F125,2)</f>
        <v>0</v>
      </c>
      <c r="H125" s="174"/>
      <c r="I125" s="175">
        <f>ROUND(E125*H125,2)</f>
        <v>0</v>
      </c>
      <c r="J125" s="174"/>
      <c r="K125" s="175">
        <f>ROUND(E125*J125,2)</f>
        <v>0</v>
      </c>
      <c r="L125" s="175">
        <v>21</v>
      </c>
      <c r="M125" s="175">
        <f>G125*(1+L125/100)</f>
        <v>0</v>
      </c>
      <c r="N125" s="175">
        <v>0</v>
      </c>
      <c r="O125" s="175">
        <f>ROUND(E125*N125,2)</f>
        <v>0</v>
      </c>
      <c r="P125" s="175">
        <v>0</v>
      </c>
      <c r="Q125" s="175">
        <f>ROUND(E125*P125,2)</f>
        <v>0</v>
      </c>
      <c r="R125" s="175"/>
      <c r="S125" s="175" t="s">
        <v>151</v>
      </c>
      <c r="T125" s="175" t="s">
        <v>391</v>
      </c>
      <c r="U125" s="175">
        <v>0</v>
      </c>
      <c r="V125" s="175">
        <f>ROUND(E125*U125,2)</f>
        <v>0</v>
      </c>
      <c r="W125" s="176"/>
      <c r="X125" s="160" t="s">
        <v>153</v>
      </c>
      <c r="Y125" s="151"/>
      <c r="Z125" s="151"/>
      <c r="AA125" s="151"/>
      <c r="AB125" s="151"/>
      <c r="AC125" s="151"/>
      <c r="AD125" s="151"/>
      <c r="AE125" s="151"/>
      <c r="AF125" s="151"/>
      <c r="AG125" s="151" t="s">
        <v>154</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87" t="s">
        <v>1143</v>
      </c>
      <c r="D126" s="161"/>
      <c r="E126" s="162">
        <v>643.93560000000002</v>
      </c>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156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87" t="s">
        <v>1126</v>
      </c>
      <c r="D127" s="161"/>
      <c r="E127" s="162"/>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87" t="s">
        <v>1144</v>
      </c>
      <c r="D128" s="161"/>
      <c r="E128" s="162">
        <v>32.723999999999997</v>
      </c>
      <c r="F128" s="160"/>
      <c r="G128" s="160"/>
      <c r="H128" s="160"/>
      <c r="I128" s="160"/>
      <c r="J128" s="160"/>
      <c r="K128" s="160"/>
      <c r="L128" s="160"/>
      <c r="M128" s="160"/>
      <c r="N128" s="160"/>
      <c r="O128" s="160"/>
      <c r="P128" s="160"/>
      <c r="Q128" s="160"/>
      <c r="R128" s="160"/>
      <c r="S128" s="160"/>
      <c r="T128" s="160"/>
      <c r="U128" s="160"/>
      <c r="V128" s="160"/>
      <c r="W128" s="160"/>
      <c r="X128" s="160"/>
      <c r="Y128" s="151"/>
      <c r="Z128" s="151"/>
      <c r="AA128" s="151"/>
      <c r="AB128" s="151"/>
      <c r="AC128" s="151"/>
      <c r="AD128" s="151"/>
      <c r="AE128" s="151"/>
      <c r="AF128" s="151"/>
      <c r="AG128" s="151" t="s">
        <v>156</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ht="22.5" outlineLevel="1" x14ac:dyDescent="0.2">
      <c r="A129" s="170">
        <v>27</v>
      </c>
      <c r="B129" s="171" t="s">
        <v>1145</v>
      </c>
      <c r="C129" s="186" t="s">
        <v>1146</v>
      </c>
      <c r="D129" s="172" t="s">
        <v>420</v>
      </c>
      <c r="E129" s="173">
        <v>14.35</v>
      </c>
      <c r="F129" s="174"/>
      <c r="G129" s="175">
        <f>ROUND(E129*F129,2)</f>
        <v>0</v>
      </c>
      <c r="H129" s="174"/>
      <c r="I129" s="175">
        <f>ROUND(E129*H129,2)</f>
        <v>0</v>
      </c>
      <c r="J129" s="174"/>
      <c r="K129" s="175">
        <f>ROUND(E129*J129,2)</f>
        <v>0</v>
      </c>
      <c r="L129" s="175">
        <v>21</v>
      </c>
      <c r="M129" s="175">
        <f>G129*(1+L129/100)</f>
        <v>0</v>
      </c>
      <c r="N129" s="175">
        <v>7.7000000000000002E-3</v>
      </c>
      <c r="O129" s="175">
        <f>ROUND(E129*N129,2)</f>
        <v>0.11</v>
      </c>
      <c r="P129" s="175">
        <v>0</v>
      </c>
      <c r="Q129" s="175">
        <f>ROUND(E129*P129,2)</f>
        <v>0</v>
      </c>
      <c r="R129" s="175" t="s">
        <v>403</v>
      </c>
      <c r="S129" s="175" t="s">
        <v>151</v>
      </c>
      <c r="T129" s="175" t="s">
        <v>152</v>
      </c>
      <c r="U129" s="175">
        <v>0</v>
      </c>
      <c r="V129" s="175">
        <f>ROUND(E129*U129,2)</f>
        <v>0</v>
      </c>
      <c r="W129" s="176"/>
      <c r="X129" s="160" t="s">
        <v>404</v>
      </c>
      <c r="Y129" s="151"/>
      <c r="Z129" s="151"/>
      <c r="AA129" s="151"/>
      <c r="AB129" s="151"/>
      <c r="AC129" s="151"/>
      <c r="AD129" s="151"/>
      <c r="AE129" s="151"/>
      <c r="AF129" s="151"/>
      <c r="AG129" s="151" t="s">
        <v>405</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87" t="s">
        <v>1147</v>
      </c>
      <c r="D130" s="161"/>
      <c r="E130" s="162">
        <v>14.35</v>
      </c>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156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0">
        <v>28</v>
      </c>
      <c r="B131" s="171" t="s">
        <v>1148</v>
      </c>
      <c r="C131" s="186" t="s">
        <v>1149</v>
      </c>
      <c r="D131" s="172" t="s">
        <v>828</v>
      </c>
      <c r="E131" s="173">
        <v>1</v>
      </c>
      <c r="F131" s="174"/>
      <c r="G131" s="175">
        <f>ROUND(E131*F131,2)</f>
        <v>0</v>
      </c>
      <c r="H131" s="174"/>
      <c r="I131" s="175">
        <f>ROUND(E131*H131,2)</f>
        <v>0</v>
      </c>
      <c r="J131" s="174"/>
      <c r="K131" s="175">
        <f>ROUND(E131*J131,2)</f>
        <v>0</v>
      </c>
      <c r="L131" s="175">
        <v>21</v>
      </c>
      <c r="M131" s="175">
        <f>G131*(1+L131/100)</f>
        <v>0</v>
      </c>
      <c r="N131" s="175">
        <v>0</v>
      </c>
      <c r="O131" s="175">
        <f>ROUND(E131*N131,2)</f>
        <v>0</v>
      </c>
      <c r="P131" s="175">
        <v>0</v>
      </c>
      <c r="Q131" s="175">
        <f>ROUND(E131*P131,2)</f>
        <v>0</v>
      </c>
      <c r="R131" s="175"/>
      <c r="S131" s="175" t="s">
        <v>390</v>
      </c>
      <c r="T131" s="175" t="s">
        <v>391</v>
      </c>
      <c r="U131" s="175">
        <v>0</v>
      </c>
      <c r="V131" s="175">
        <f>ROUND(E131*U131,2)</f>
        <v>0</v>
      </c>
      <c r="W131" s="176"/>
      <c r="X131" s="160" t="s">
        <v>404</v>
      </c>
      <c r="Y131" s="151"/>
      <c r="Z131" s="151"/>
      <c r="AA131" s="151"/>
      <c r="AB131" s="151"/>
      <c r="AC131" s="151"/>
      <c r="AD131" s="151"/>
      <c r="AE131" s="151"/>
      <c r="AF131" s="151"/>
      <c r="AG131" s="151" t="s">
        <v>405</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87" t="s">
        <v>85</v>
      </c>
      <c r="D132" s="161"/>
      <c r="E132" s="162">
        <v>1</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156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70">
        <v>29</v>
      </c>
      <c r="B133" s="171" t="s">
        <v>702</v>
      </c>
      <c r="C133" s="186" t="s">
        <v>1150</v>
      </c>
      <c r="D133" s="172" t="s">
        <v>398</v>
      </c>
      <c r="E133" s="173">
        <v>989.51053000000002</v>
      </c>
      <c r="F133" s="174"/>
      <c r="G133" s="175">
        <f>ROUND(E133*F133,2)</f>
        <v>0</v>
      </c>
      <c r="H133" s="174"/>
      <c r="I133" s="175">
        <f>ROUND(E133*H133,2)</f>
        <v>0</v>
      </c>
      <c r="J133" s="174"/>
      <c r="K133" s="175">
        <f>ROUND(E133*J133,2)</f>
        <v>0</v>
      </c>
      <c r="L133" s="175">
        <v>21</v>
      </c>
      <c r="M133" s="175">
        <f>G133*(1+L133/100)</f>
        <v>0</v>
      </c>
      <c r="N133" s="175">
        <v>1</v>
      </c>
      <c r="O133" s="175">
        <f>ROUND(E133*N133,2)</f>
        <v>989.51</v>
      </c>
      <c r="P133" s="175">
        <v>0</v>
      </c>
      <c r="Q133" s="175">
        <f>ROUND(E133*P133,2)</f>
        <v>0</v>
      </c>
      <c r="R133" s="175" t="s">
        <v>403</v>
      </c>
      <c r="S133" s="175" t="s">
        <v>151</v>
      </c>
      <c r="T133" s="175" t="s">
        <v>152</v>
      </c>
      <c r="U133" s="175">
        <v>0</v>
      </c>
      <c r="V133" s="175">
        <f>ROUND(E133*U133,2)</f>
        <v>0</v>
      </c>
      <c r="W133" s="176"/>
      <c r="X133" s="160" t="s">
        <v>404</v>
      </c>
      <c r="Y133" s="151"/>
      <c r="Z133" s="151"/>
      <c r="AA133" s="151"/>
      <c r="AB133" s="151"/>
      <c r="AC133" s="151"/>
      <c r="AD133" s="151"/>
      <c r="AE133" s="151"/>
      <c r="AF133" s="151"/>
      <c r="AG133" s="151" t="s">
        <v>405</v>
      </c>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87" t="s">
        <v>1151</v>
      </c>
      <c r="D134" s="161"/>
      <c r="E134" s="162">
        <v>989.51053000000002</v>
      </c>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156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x14ac:dyDescent="0.2">
      <c r="A135" s="164" t="s">
        <v>146</v>
      </c>
      <c r="B135" s="165" t="s">
        <v>89</v>
      </c>
      <c r="C135" s="185" t="s">
        <v>90</v>
      </c>
      <c r="D135" s="166"/>
      <c r="E135" s="167"/>
      <c r="F135" s="168"/>
      <c r="G135" s="168">
        <f>SUMIF(AG136:AG141,"&lt;&gt;NOR",G136:G141)</f>
        <v>0</v>
      </c>
      <c r="H135" s="168"/>
      <c r="I135" s="168">
        <f>SUM(I136:I141)</f>
        <v>0</v>
      </c>
      <c r="J135" s="168"/>
      <c r="K135" s="168">
        <f>SUM(K136:K141)</f>
        <v>0</v>
      </c>
      <c r="L135" s="168"/>
      <c r="M135" s="168">
        <f>SUM(M136:M141)</f>
        <v>0</v>
      </c>
      <c r="N135" s="168"/>
      <c r="O135" s="168">
        <f>SUM(O136:O141)</f>
        <v>51.16</v>
      </c>
      <c r="P135" s="168"/>
      <c r="Q135" s="168">
        <f>SUM(Q136:Q141)</f>
        <v>0</v>
      </c>
      <c r="R135" s="168"/>
      <c r="S135" s="168"/>
      <c r="T135" s="168"/>
      <c r="U135" s="168"/>
      <c r="V135" s="168">
        <f>SUM(V136:V141)</f>
        <v>24.79</v>
      </c>
      <c r="W135" s="169"/>
      <c r="X135" s="163"/>
      <c r="AG135" t="s">
        <v>147</v>
      </c>
    </row>
    <row r="136" spans="1:60" outlineLevel="1" x14ac:dyDescent="0.2">
      <c r="A136" s="170">
        <v>30</v>
      </c>
      <c r="B136" s="171" t="s">
        <v>422</v>
      </c>
      <c r="C136" s="186" t="s">
        <v>1152</v>
      </c>
      <c r="D136" s="172" t="s">
        <v>173</v>
      </c>
      <c r="E136" s="173">
        <v>20</v>
      </c>
      <c r="F136" s="174"/>
      <c r="G136" s="175">
        <f>ROUND(E136*F136,2)</f>
        <v>0</v>
      </c>
      <c r="H136" s="174"/>
      <c r="I136" s="175">
        <f>ROUND(E136*H136,2)</f>
        <v>0</v>
      </c>
      <c r="J136" s="174"/>
      <c r="K136" s="175">
        <f>ROUND(E136*J136,2)</f>
        <v>0</v>
      </c>
      <c r="L136" s="175">
        <v>21</v>
      </c>
      <c r="M136" s="175">
        <f>G136*(1+L136/100)</f>
        <v>0</v>
      </c>
      <c r="N136" s="175">
        <v>2.5249999999999999</v>
      </c>
      <c r="O136" s="175">
        <f>ROUND(E136*N136,2)</f>
        <v>50.5</v>
      </c>
      <c r="P136" s="175">
        <v>0</v>
      </c>
      <c r="Q136" s="175">
        <f>ROUND(E136*P136,2)</f>
        <v>0</v>
      </c>
      <c r="R136" s="175"/>
      <c r="S136" s="175" t="s">
        <v>151</v>
      </c>
      <c r="T136" s="175" t="s">
        <v>152</v>
      </c>
      <c r="U136" s="175">
        <v>0.47699999999999998</v>
      </c>
      <c r="V136" s="175">
        <f>ROUND(E136*U136,2)</f>
        <v>9.5399999999999991</v>
      </c>
      <c r="W136" s="176"/>
      <c r="X136" s="160" t="s">
        <v>153</v>
      </c>
      <c r="Y136" s="151"/>
      <c r="Z136" s="151"/>
      <c r="AA136" s="151"/>
      <c r="AB136" s="151"/>
      <c r="AC136" s="151"/>
      <c r="AD136" s="151"/>
      <c r="AE136" s="151"/>
      <c r="AF136" s="151"/>
      <c r="AG136" s="151" t="s">
        <v>154</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87" t="s">
        <v>1153</v>
      </c>
      <c r="D137" s="161"/>
      <c r="E137" s="162">
        <v>20</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ht="22.5" outlineLevel="1" x14ac:dyDescent="0.2">
      <c r="A138" s="170">
        <v>31</v>
      </c>
      <c r="B138" s="171" t="s">
        <v>1154</v>
      </c>
      <c r="C138" s="186" t="s">
        <v>1155</v>
      </c>
      <c r="D138" s="172" t="s">
        <v>150</v>
      </c>
      <c r="E138" s="173">
        <v>18</v>
      </c>
      <c r="F138" s="174"/>
      <c r="G138" s="175">
        <f>ROUND(E138*F138,2)</f>
        <v>0</v>
      </c>
      <c r="H138" s="174"/>
      <c r="I138" s="175">
        <f>ROUND(E138*H138,2)</f>
        <v>0</v>
      </c>
      <c r="J138" s="174"/>
      <c r="K138" s="175">
        <f>ROUND(E138*J138,2)</f>
        <v>0</v>
      </c>
      <c r="L138" s="175">
        <v>21</v>
      </c>
      <c r="M138" s="175">
        <f>G138*(1+L138/100)</f>
        <v>0</v>
      </c>
      <c r="N138" s="175">
        <v>3.6400000000000002E-2</v>
      </c>
      <c r="O138" s="175">
        <f>ROUND(E138*N138,2)</f>
        <v>0.66</v>
      </c>
      <c r="P138" s="175">
        <v>0</v>
      </c>
      <c r="Q138" s="175">
        <f>ROUND(E138*P138,2)</f>
        <v>0</v>
      </c>
      <c r="R138" s="175"/>
      <c r="S138" s="175" t="s">
        <v>151</v>
      </c>
      <c r="T138" s="175" t="s">
        <v>152</v>
      </c>
      <c r="U138" s="175">
        <v>0.52700000000000002</v>
      </c>
      <c r="V138" s="175">
        <f>ROUND(E138*U138,2)</f>
        <v>9.49</v>
      </c>
      <c r="W138" s="176"/>
      <c r="X138" s="160" t="s">
        <v>153</v>
      </c>
      <c r="Y138" s="151"/>
      <c r="Z138" s="151"/>
      <c r="AA138" s="151"/>
      <c r="AB138" s="151"/>
      <c r="AC138" s="151"/>
      <c r="AD138" s="151"/>
      <c r="AE138" s="151"/>
      <c r="AF138" s="151"/>
      <c r="AG138" s="151" t="s">
        <v>154</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87" t="s">
        <v>1156</v>
      </c>
      <c r="D139" s="161"/>
      <c r="E139" s="162">
        <v>18</v>
      </c>
      <c r="F139" s="160"/>
      <c r="G139" s="160"/>
      <c r="H139" s="160"/>
      <c r="I139" s="160"/>
      <c r="J139" s="160"/>
      <c r="K139" s="160"/>
      <c r="L139" s="160"/>
      <c r="M139" s="160"/>
      <c r="N139" s="160"/>
      <c r="O139" s="160"/>
      <c r="P139" s="160"/>
      <c r="Q139" s="160"/>
      <c r="R139" s="160"/>
      <c r="S139" s="160"/>
      <c r="T139" s="160"/>
      <c r="U139" s="160"/>
      <c r="V139" s="160"/>
      <c r="W139" s="160"/>
      <c r="X139" s="160"/>
      <c r="Y139" s="151"/>
      <c r="Z139" s="151"/>
      <c r="AA139" s="151"/>
      <c r="AB139" s="151"/>
      <c r="AC139" s="151"/>
      <c r="AD139" s="151"/>
      <c r="AE139" s="151"/>
      <c r="AF139" s="151"/>
      <c r="AG139" s="151" t="s">
        <v>156</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70">
        <v>32</v>
      </c>
      <c r="B140" s="171" t="s">
        <v>1157</v>
      </c>
      <c r="C140" s="186" t="s">
        <v>1158</v>
      </c>
      <c r="D140" s="172" t="s">
        <v>150</v>
      </c>
      <c r="E140" s="173">
        <v>18</v>
      </c>
      <c r="F140" s="174"/>
      <c r="G140" s="175">
        <f>ROUND(E140*F140,2)</f>
        <v>0</v>
      </c>
      <c r="H140" s="174"/>
      <c r="I140" s="175">
        <f>ROUND(E140*H140,2)</f>
        <v>0</v>
      </c>
      <c r="J140" s="174"/>
      <c r="K140" s="175">
        <f>ROUND(E140*J140,2)</f>
        <v>0</v>
      </c>
      <c r="L140" s="175">
        <v>21</v>
      </c>
      <c r="M140" s="175">
        <f>G140*(1+L140/100)</f>
        <v>0</v>
      </c>
      <c r="N140" s="175">
        <v>0</v>
      </c>
      <c r="O140" s="175">
        <f>ROUND(E140*N140,2)</f>
        <v>0</v>
      </c>
      <c r="P140" s="175">
        <v>0</v>
      </c>
      <c r="Q140" s="175">
        <f>ROUND(E140*P140,2)</f>
        <v>0</v>
      </c>
      <c r="R140" s="175"/>
      <c r="S140" s="175" t="s">
        <v>151</v>
      </c>
      <c r="T140" s="175" t="s">
        <v>152</v>
      </c>
      <c r="U140" s="175">
        <v>0.32</v>
      </c>
      <c r="V140" s="175">
        <f>ROUND(E140*U140,2)</f>
        <v>5.76</v>
      </c>
      <c r="W140" s="176"/>
      <c r="X140" s="160" t="s">
        <v>153</v>
      </c>
      <c r="Y140" s="151"/>
      <c r="Z140" s="151"/>
      <c r="AA140" s="151"/>
      <c r="AB140" s="151"/>
      <c r="AC140" s="151"/>
      <c r="AD140" s="151"/>
      <c r="AE140" s="151"/>
      <c r="AF140" s="151"/>
      <c r="AG140" s="151" t="s">
        <v>154</v>
      </c>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87" t="s">
        <v>1156</v>
      </c>
      <c r="D141" s="161"/>
      <c r="E141" s="162">
        <v>18</v>
      </c>
      <c r="F141" s="160"/>
      <c r="G141" s="160"/>
      <c r="H141" s="160"/>
      <c r="I141" s="160"/>
      <c r="J141" s="160"/>
      <c r="K141" s="160"/>
      <c r="L141" s="160"/>
      <c r="M141" s="160"/>
      <c r="N141" s="160"/>
      <c r="O141" s="160"/>
      <c r="P141" s="160"/>
      <c r="Q141" s="160"/>
      <c r="R141" s="160"/>
      <c r="S141" s="160"/>
      <c r="T141" s="160"/>
      <c r="U141" s="160"/>
      <c r="V141" s="160"/>
      <c r="W141" s="160"/>
      <c r="X141" s="160"/>
      <c r="Y141" s="151"/>
      <c r="Z141" s="151"/>
      <c r="AA141" s="151"/>
      <c r="AB141" s="151"/>
      <c r="AC141" s="151"/>
      <c r="AD141" s="151"/>
      <c r="AE141" s="151"/>
      <c r="AF141" s="151"/>
      <c r="AG141" s="151" t="s">
        <v>156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x14ac:dyDescent="0.2">
      <c r="A142" s="164" t="s">
        <v>146</v>
      </c>
      <c r="B142" s="165" t="s">
        <v>93</v>
      </c>
      <c r="C142" s="185" t="s">
        <v>94</v>
      </c>
      <c r="D142" s="166"/>
      <c r="E142" s="167"/>
      <c r="F142" s="168"/>
      <c r="G142" s="168">
        <f>SUMIF(AG143:AG146,"&lt;&gt;NOR",G143:G146)</f>
        <v>0</v>
      </c>
      <c r="H142" s="168"/>
      <c r="I142" s="168">
        <f>SUM(I143:I146)</f>
        <v>0</v>
      </c>
      <c r="J142" s="168"/>
      <c r="K142" s="168">
        <f>SUM(K143:K146)</f>
        <v>0</v>
      </c>
      <c r="L142" s="168"/>
      <c r="M142" s="168">
        <f>SUM(M143:M146)</f>
        <v>0</v>
      </c>
      <c r="N142" s="168"/>
      <c r="O142" s="168">
        <f>SUM(O143:O146)</f>
        <v>261.08</v>
      </c>
      <c r="P142" s="168"/>
      <c r="Q142" s="168">
        <f>SUM(Q143:Q146)</f>
        <v>0</v>
      </c>
      <c r="R142" s="168"/>
      <c r="S142" s="168"/>
      <c r="T142" s="168"/>
      <c r="U142" s="168"/>
      <c r="V142" s="168">
        <f>SUM(V143:V146)</f>
        <v>234.05</v>
      </c>
      <c r="W142" s="169"/>
      <c r="X142" s="163"/>
      <c r="AG142" t="s">
        <v>147</v>
      </c>
    </row>
    <row r="143" spans="1:60" outlineLevel="1" x14ac:dyDescent="0.2">
      <c r="A143" s="170">
        <v>33</v>
      </c>
      <c r="B143" s="171" t="s">
        <v>705</v>
      </c>
      <c r="C143" s="186" t="s">
        <v>706</v>
      </c>
      <c r="D143" s="172" t="s">
        <v>173</v>
      </c>
      <c r="E143" s="173">
        <v>138.08000000000001</v>
      </c>
      <c r="F143" s="174"/>
      <c r="G143" s="175">
        <f>ROUND(E143*F143,2)</f>
        <v>0</v>
      </c>
      <c r="H143" s="174"/>
      <c r="I143" s="175">
        <f>ROUND(E143*H143,2)</f>
        <v>0</v>
      </c>
      <c r="J143" s="174"/>
      <c r="K143" s="175">
        <f>ROUND(E143*J143,2)</f>
        <v>0</v>
      </c>
      <c r="L143" s="175">
        <v>21</v>
      </c>
      <c r="M143" s="175">
        <f>G143*(1+L143/100)</f>
        <v>0</v>
      </c>
      <c r="N143" s="175">
        <v>1.8907700000000001</v>
      </c>
      <c r="O143" s="175">
        <f>ROUND(E143*N143,2)</f>
        <v>261.08</v>
      </c>
      <c r="P143" s="175">
        <v>0</v>
      </c>
      <c r="Q143" s="175">
        <f>ROUND(E143*P143,2)</f>
        <v>0</v>
      </c>
      <c r="R143" s="175"/>
      <c r="S143" s="175" t="s">
        <v>151</v>
      </c>
      <c r="T143" s="175" t="s">
        <v>152</v>
      </c>
      <c r="U143" s="175">
        <v>1.6950000000000001</v>
      </c>
      <c r="V143" s="175">
        <f>ROUND(E143*U143,2)</f>
        <v>234.05</v>
      </c>
      <c r="W143" s="176"/>
      <c r="X143" s="160" t="s">
        <v>153</v>
      </c>
      <c r="Y143" s="151"/>
      <c r="Z143" s="151"/>
      <c r="AA143" s="151"/>
      <c r="AB143" s="151"/>
      <c r="AC143" s="151"/>
      <c r="AD143" s="151"/>
      <c r="AE143" s="151"/>
      <c r="AF143" s="151"/>
      <c r="AG143" s="151" t="s">
        <v>154</v>
      </c>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87" t="s">
        <v>1159</v>
      </c>
      <c r="D144" s="161"/>
      <c r="E144" s="162">
        <v>57.52</v>
      </c>
      <c r="F144" s="160"/>
      <c r="G144" s="160"/>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156</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87" t="s">
        <v>1160</v>
      </c>
      <c r="D145" s="161"/>
      <c r="E145" s="162">
        <v>55.76</v>
      </c>
      <c r="F145" s="160"/>
      <c r="G145" s="160"/>
      <c r="H145" s="160"/>
      <c r="I145" s="160"/>
      <c r="J145" s="160"/>
      <c r="K145" s="160"/>
      <c r="L145" s="160"/>
      <c r="M145" s="160"/>
      <c r="N145" s="160"/>
      <c r="O145" s="160"/>
      <c r="P145" s="160"/>
      <c r="Q145" s="160"/>
      <c r="R145" s="160"/>
      <c r="S145" s="160"/>
      <c r="T145" s="160"/>
      <c r="U145" s="160"/>
      <c r="V145" s="160"/>
      <c r="W145" s="160"/>
      <c r="X145" s="160"/>
      <c r="Y145" s="151"/>
      <c r="Z145" s="151"/>
      <c r="AA145" s="151"/>
      <c r="AB145" s="151"/>
      <c r="AC145" s="151"/>
      <c r="AD145" s="151"/>
      <c r="AE145" s="151"/>
      <c r="AF145" s="151"/>
      <c r="AG145" s="151" t="s">
        <v>156</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87" t="s">
        <v>1161</v>
      </c>
      <c r="D146" s="161"/>
      <c r="E146" s="162">
        <v>24.8</v>
      </c>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156</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x14ac:dyDescent="0.2">
      <c r="A147" s="164" t="s">
        <v>146</v>
      </c>
      <c r="B147" s="165" t="s">
        <v>95</v>
      </c>
      <c r="C147" s="185" t="s">
        <v>55</v>
      </c>
      <c r="D147" s="166"/>
      <c r="E147" s="167"/>
      <c r="F147" s="168"/>
      <c r="G147" s="168">
        <f>SUMIF(AG148:AG150,"&lt;&gt;NOR",G148:G150)</f>
        <v>0</v>
      </c>
      <c r="H147" s="168"/>
      <c r="I147" s="168">
        <f>SUM(I148:I150)</f>
        <v>0</v>
      </c>
      <c r="J147" s="168"/>
      <c r="K147" s="168">
        <f>SUM(K148:K150)</f>
        <v>0</v>
      </c>
      <c r="L147" s="168"/>
      <c r="M147" s="168">
        <f>SUM(M148:M150)</f>
        <v>0</v>
      </c>
      <c r="N147" s="168"/>
      <c r="O147" s="168">
        <f>SUM(O148:O150)</f>
        <v>23.76</v>
      </c>
      <c r="P147" s="168"/>
      <c r="Q147" s="168">
        <f>SUM(Q148:Q150)</f>
        <v>0</v>
      </c>
      <c r="R147" s="168"/>
      <c r="S147" s="168"/>
      <c r="T147" s="168"/>
      <c r="U147" s="168"/>
      <c r="V147" s="168">
        <f>SUM(V148:V150)</f>
        <v>3.52</v>
      </c>
      <c r="W147" s="169"/>
      <c r="X147" s="163"/>
      <c r="AG147" t="s">
        <v>147</v>
      </c>
    </row>
    <row r="148" spans="1:60" ht="22.5" outlineLevel="1" x14ac:dyDescent="0.2">
      <c r="A148" s="170">
        <v>34</v>
      </c>
      <c r="B148" s="171" t="s">
        <v>462</v>
      </c>
      <c r="C148" s="186" t="s">
        <v>463</v>
      </c>
      <c r="D148" s="172" t="s">
        <v>398</v>
      </c>
      <c r="E148" s="173">
        <v>21.6</v>
      </c>
      <c r="F148" s="174"/>
      <c r="G148" s="175">
        <f>ROUND(E148*F148,2)</f>
        <v>0</v>
      </c>
      <c r="H148" s="174"/>
      <c r="I148" s="175">
        <f>ROUND(E148*H148,2)</f>
        <v>0</v>
      </c>
      <c r="J148" s="174"/>
      <c r="K148" s="175">
        <f>ROUND(E148*J148,2)</f>
        <v>0</v>
      </c>
      <c r="L148" s="175">
        <v>21</v>
      </c>
      <c r="M148" s="175">
        <f>G148*(1+L148/100)</f>
        <v>0</v>
      </c>
      <c r="N148" s="175">
        <v>1.1000000000000001</v>
      </c>
      <c r="O148" s="175">
        <f>ROUND(E148*N148,2)</f>
        <v>23.76</v>
      </c>
      <c r="P148" s="175">
        <v>0</v>
      </c>
      <c r="Q148" s="175">
        <f>ROUND(E148*P148,2)</f>
        <v>0</v>
      </c>
      <c r="R148" s="175"/>
      <c r="S148" s="175" t="s">
        <v>151</v>
      </c>
      <c r="T148" s="175" t="s">
        <v>152</v>
      </c>
      <c r="U148" s="175">
        <v>0.16300000000000001</v>
      </c>
      <c r="V148" s="175">
        <f>ROUND(E148*U148,2)</f>
        <v>3.52</v>
      </c>
      <c r="W148" s="176"/>
      <c r="X148" s="160" t="s">
        <v>153</v>
      </c>
      <c r="Y148" s="151"/>
      <c r="Z148" s="151"/>
      <c r="AA148" s="151"/>
      <c r="AB148" s="151"/>
      <c r="AC148" s="151"/>
      <c r="AD148" s="151"/>
      <c r="AE148" s="151"/>
      <c r="AF148" s="151"/>
      <c r="AG148" s="151" t="s">
        <v>154</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ht="22.5" outlineLevel="1" x14ac:dyDescent="0.2">
      <c r="A149" s="158"/>
      <c r="B149" s="159"/>
      <c r="C149" s="187" t="s">
        <v>1079</v>
      </c>
      <c r="D149" s="161"/>
      <c r="E149" s="162"/>
      <c r="F149" s="160"/>
      <c r="G149" s="1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156</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87" t="s">
        <v>1162</v>
      </c>
      <c r="D150" s="161"/>
      <c r="E150" s="162">
        <v>21.6</v>
      </c>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156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x14ac:dyDescent="0.2">
      <c r="A151" s="164" t="s">
        <v>146</v>
      </c>
      <c r="B151" s="165" t="s">
        <v>96</v>
      </c>
      <c r="C151" s="185" t="s">
        <v>97</v>
      </c>
      <c r="D151" s="166"/>
      <c r="E151" s="167"/>
      <c r="F151" s="168"/>
      <c r="G151" s="168">
        <f>SUMIF(AG152:AG179,"&lt;&gt;NOR",G152:G179)</f>
        <v>0</v>
      </c>
      <c r="H151" s="168"/>
      <c r="I151" s="168">
        <f>SUM(I152:I179)</f>
        <v>0</v>
      </c>
      <c r="J151" s="168"/>
      <c r="K151" s="168">
        <f>SUM(K152:K179)</f>
        <v>0</v>
      </c>
      <c r="L151" s="168"/>
      <c r="M151" s="168">
        <f>SUM(M152:M179)</f>
        <v>0</v>
      </c>
      <c r="N151" s="168"/>
      <c r="O151" s="168">
        <f>SUM(O152:O179)</f>
        <v>0.09</v>
      </c>
      <c r="P151" s="168"/>
      <c r="Q151" s="168">
        <f>SUM(Q152:Q179)</f>
        <v>0</v>
      </c>
      <c r="R151" s="168"/>
      <c r="S151" s="168"/>
      <c r="T151" s="168"/>
      <c r="U151" s="168"/>
      <c r="V151" s="168">
        <f>SUM(V152:V179)</f>
        <v>108.31</v>
      </c>
      <c r="W151" s="169"/>
      <c r="X151" s="163"/>
      <c r="AG151" t="s">
        <v>147</v>
      </c>
    </row>
    <row r="152" spans="1:60" outlineLevel="1" x14ac:dyDescent="0.2">
      <c r="A152" s="170">
        <v>35</v>
      </c>
      <c r="B152" s="171" t="s">
        <v>1163</v>
      </c>
      <c r="C152" s="186" t="s">
        <v>1164</v>
      </c>
      <c r="D152" s="172" t="s">
        <v>389</v>
      </c>
      <c r="E152" s="173">
        <v>13</v>
      </c>
      <c r="F152" s="174"/>
      <c r="G152" s="175">
        <f>ROUND(E152*F152,2)</f>
        <v>0</v>
      </c>
      <c r="H152" s="174"/>
      <c r="I152" s="175">
        <f>ROUND(E152*H152,2)</f>
        <v>0</v>
      </c>
      <c r="J152" s="174"/>
      <c r="K152" s="175">
        <f>ROUND(E152*J152,2)</f>
        <v>0</v>
      </c>
      <c r="L152" s="175">
        <v>21</v>
      </c>
      <c r="M152" s="175">
        <f>G152*(1+L152/100)</f>
        <v>0</v>
      </c>
      <c r="N152" s="175">
        <v>0</v>
      </c>
      <c r="O152" s="175">
        <f>ROUND(E152*N152,2)</f>
        <v>0</v>
      </c>
      <c r="P152" s="175">
        <v>0</v>
      </c>
      <c r="Q152" s="175">
        <f>ROUND(E152*P152,2)</f>
        <v>0</v>
      </c>
      <c r="R152" s="175"/>
      <c r="S152" s="175" t="s">
        <v>151</v>
      </c>
      <c r="T152" s="175" t="s">
        <v>152</v>
      </c>
      <c r="U152" s="175">
        <v>0.21648000000000001</v>
      </c>
      <c r="V152" s="175">
        <f>ROUND(E152*U152,2)</f>
        <v>2.81</v>
      </c>
      <c r="W152" s="176"/>
      <c r="X152" s="160" t="s">
        <v>153</v>
      </c>
      <c r="Y152" s="151"/>
      <c r="Z152" s="151"/>
      <c r="AA152" s="151"/>
      <c r="AB152" s="151"/>
      <c r="AC152" s="151"/>
      <c r="AD152" s="151"/>
      <c r="AE152" s="151"/>
      <c r="AF152" s="151"/>
      <c r="AG152" s="151" t="s">
        <v>154</v>
      </c>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87" t="s">
        <v>1165</v>
      </c>
      <c r="D153" s="161"/>
      <c r="E153" s="162">
        <v>5</v>
      </c>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156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87" t="s">
        <v>89</v>
      </c>
      <c r="D154" s="161"/>
      <c r="E154" s="162">
        <v>2</v>
      </c>
      <c r="F154" s="160"/>
      <c r="G154" s="160"/>
      <c r="H154" s="160"/>
      <c r="I154" s="160"/>
      <c r="J154" s="160"/>
      <c r="K154" s="160"/>
      <c r="L154" s="160"/>
      <c r="M154" s="160"/>
      <c r="N154" s="160"/>
      <c r="O154" s="160"/>
      <c r="P154" s="160"/>
      <c r="Q154" s="160"/>
      <c r="R154" s="160"/>
      <c r="S154" s="160"/>
      <c r="T154" s="160"/>
      <c r="U154" s="160"/>
      <c r="V154" s="160"/>
      <c r="W154" s="160"/>
      <c r="X154" s="160"/>
      <c r="Y154" s="151"/>
      <c r="Z154" s="151"/>
      <c r="AA154" s="151"/>
      <c r="AB154" s="151"/>
      <c r="AC154" s="151"/>
      <c r="AD154" s="151"/>
      <c r="AE154" s="151"/>
      <c r="AF154" s="151"/>
      <c r="AG154" s="151" t="s">
        <v>156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87" t="s">
        <v>564</v>
      </c>
      <c r="D155" s="161"/>
      <c r="E155" s="162">
        <v>6</v>
      </c>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156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70">
        <v>36</v>
      </c>
      <c r="B156" s="171" t="s">
        <v>1166</v>
      </c>
      <c r="C156" s="186" t="s">
        <v>1167</v>
      </c>
      <c r="D156" s="172" t="s">
        <v>389</v>
      </c>
      <c r="E156" s="173">
        <v>6</v>
      </c>
      <c r="F156" s="174"/>
      <c r="G156" s="175">
        <f>ROUND(E156*F156,2)</f>
        <v>0</v>
      </c>
      <c r="H156" s="174"/>
      <c r="I156" s="175">
        <f>ROUND(E156*H156,2)</f>
        <v>0</v>
      </c>
      <c r="J156" s="174"/>
      <c r="K156" s="175">
        <f>ROUND(E156*J156,2)</f>
        <v>0</v>
      </c>
      <c r="L156" s="175">
        <v>21</v>
      </c>
      <c r="M156" s="175">
        <f>G156*(1+L156/100)</f>
        <v>0</v>
      </c>
      <c r="N156" s="175">
        <v>0</v>
      </c>
      <c r="O156" s="175">
        <f>ROUND(E156*N156,2)</f>
        <v>0</v>
      </c>
      <c r="P156" s="175">
        <v>0</v>
      </c>
      <c r="Q156" s="175">
        <f>ROUND(E156*P156,2)</f>
        <v>0</v>
      </c>
      <c r="R156" s="175"/>
      <c r="S156" s="175" t="s">
        <v>151</v>
      </c>
      <c r="T156" s="175" t="s">
        <v>152</v>
      </c>
      <c r="U156" s="175">
        <v>0.32328000000000001</v>
      </c>
      <c r="V156" s="175">
        <f>ROUND(E156*U156,2)</f>
        <v>1.94</v>
      </c>
      <c r="W156" s="176"/>
      <c r="X156" s="160" t="s">
        <v>153</v>
      </c>
      <c r="Y156" s="151"/>
      <c r="Z156" s="151"/>
      <c r="AA156" s="151"/>
      <c r="AB156" s="151"/>
      <c r="AC156" s="151"/>
      <c r="AD156" s="151"/>
      <c r="AE156" s="151"/>
      <c r="AF156" s="151"/>
      <c r="AG156" s="151" t="s">
        <v>154</v>
      </c>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87" t="s">
        <v>85</v>
      </c>
      <c r="D157" s="161"/>
      <c r="E157" s="162">
        <v>1</v>
      </c>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156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87" t="s">
        <v>93</v>
      </c>
      <c r="D158" s="161"/>
      <c r="E158" s="162">
        <v>4</v>
      </c>
      <c r="F158" s="160"/>
      <c r="G158" s="160"/>
      <c r="H158" s="160"/>
      <c r="I158" s="160"/>
      <c r="J158" s="160"/>
      <c r="K158" s="160"/>
      <c r="L158" s="160"/>
      <c r="M158" s="160"/>
      <c r="N158" s="160"/>
      <c r="O158" s="160"/>
      <c r="P158" s="160"/>
      <c r="Q158" s="160"/>
      <c r="R158" s="160"/>
      <c r="S158" s="160"/>
      <c r="T158" s="160"/>
      <c r="U158" s="160"/>
      <c r="V158" s="160"/>
      <c r="W158" s="160"/>
      <c r="X158" s="160"/>
      <c r="Y158" s="151"/>
      <c r="Z158" s="151"/>
      <c r="AA158" s="151"/>
      <c r="AB158" s="151"/>
      <c r="AC158" s="151"/>
      <c r="AD158" s="151"/>
      <c r="AE158" s="151"/>
      <c r="AF158" s="151"/>
      <c r="AG158" s="151" t="s">
        <v>156</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87" t="s">
        <v>85</v>
      </c>
      <c r="D159" s="161"/>
      <c r="E159" s="162">
        <v>1</v>
      </c>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70">
        <v>37</v>
      </c>
      <c r="B160" s="171" t="s">
        <v>757</v>
      </c>
      <c r="C160" s="186" t="s">
        <v>1168</v>
      </c>
      <c r="D160" s="172" t="s">
        <v>420</v>
      </c>
      <c r="E160" s="173">
        <v>1726</v>
      </c>
      <c r="F160" s="174"/>
      <c r="G160" s="175">
        <f>ROUND(E160*F160,2)</f>
        <v>0</v>
      </c>
      <c r="H160" s="174"/>
      <c r="I160" s="175">
        <f>ROUND(E160*H160,2)</f>
        <v>0</v>
      </c>
      <c r="J160" s="174"/>
      <c r="K160" s="175">
        <f>ROUND(E160*J160,2)</f>
        <v>0</v>
      </c>
      <c r="L160" s="175">
        <v>21</v>
      </c>
      <c r="M160" s="175">
        <f>G160*(1+L160/100)</f>
        <v>0</v>
      </c>
      <c r="N160" s="175">
        <v>0</v>
      </c>
      <c r="O160" s="175">
        <f>ROUND(E160*N160,2)</f>
        <v>0</v>
      </c>
      <c r="P160" s="175">
        <v>0</v>
      </c>
      <c r="Q160" s="175">
        <f>ROUND(E160*P160,2)</f>
        <v>0</v>
      </c>
      <c r="R160" s="175"/>
      <c r="S160" s="175" t="s">
        <v>151</v>
      </c>
      <c r="T160" s="175" t="s">
        <v>152</v>
      </c>
      <c r="U160" s="175">
        <v>2.5999999999999999E-2</v>
      </c>
      <c r="V160" s="175">
        <f>ROUND(E160*U160,2)</f>
        <v>44.88</v>
      </c>
      <c r="W160" s="176"/>
      <c r="X160" s="160" t="s">
        <v>153</v>
      </c>
      <c r="Y160" s="151"/>
      <c r="Z160" s="151"/>
      <c r="AA160" s="151"/>
      <c r="AB160" s="151"/>
      <c r="AC160" s="151"/>
      <c r="AD160" s="151"/>
      <c r="AE160" s="151"/>
      <c r="AF160" s="151"/>
      <c r="AG160" s="151" t="s">
        <v>154</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87" t="s">
        <v>1169</v>
      </c>
      <c r="D161" s="161"/>
      <c r="E161" s="162">
        <v>1726</v>
      </c>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156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70">
        <v>38</v>
      </c>
      <c r="B162" s="171" t="s">
        <v>1170</v>
      </c>
      <c r="C162" s="186" t="s">
        <v>1171</v>
      </c>
      <c r="D162" s="172" t="s">
        <v>420</v>
      </c>
      <c r="E162" s="173">
        <v>1726</v>
      </c>
      <c r="F162" s="174"/>
      <c r="G162" s="175">
        <f>ROUND(E162*F162,2)</f>
        <v>0</v>
      </c>
      <c r="H162" s="174"/>
      <c r="I162" s="175">
        <f>ROUND(E162*H162,2)</f>
        <v>0</v>
      </c>
      <c r="J162" s="174"/>
      <c r="K162" s="175">
        <f>ROUND(E162*J162,2)</f>
        <v>0</v>
      </c>
      <c r="L162" s="175">
        <v>21</v>
      </c>
      <c r="M162" s="175">
        <f>G162*(1+L162/100)</f>
        <v>0</v>
      </c>
      <c r="N162" s="175">
        <v>5.0000000000000002E-5</v>
      </c>
      <c r="O162" s="175">
        <f>ROUND(E162*N162,2)</f>
        <v>0.09</v>
      </c>
      <c r="P162" s="175">
        <v>0</v>
      </c>
      <c r="Q162" s="175">
        <f>ROUND(E162*P162,2)</f>
        <v>0</v>
      </c>
      <c r="R162" s="175"/>
      <c r="S162" s="175" t="s">
        <v>151</v>
      </c>
      <c r="T162" s="175" t="s">
        <v>152</v>
      </c>
      <c r="U162" s="175">
        <v>3.4000000000000002E-2</v>
      </c>
      <c r="V162" s="175">
        <f>ROUND(E162*U162,2)</f>
        <v>58.68</v>
      </c>
      <c r="W162" s="176"/>
      <c r="X162" s="160" t="s">
        <v>153</v>
      </c>
      <c r="Y162" s="151"/>
      <c r="Z162" s="151"/>
      <c r="AA162" s="151"/>
      <c r="AB162" s="151"/>
      <c r="AC162" s="151"/>
      <c r="AD162" s="151"/>
      <c r="AE162" s="151"/>
      <c r="AF162" s="151"/>
      <c r="AG162" s="151" t="s">
        <v>154</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87" t="s">
        <v>1169</v>
      </c>
      <c r="D163" s="161"/>
      <c r="E163" s="162">
        <v>1726</v>
      </c>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156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ht="22.5" outlineLevel="1" x14ac:dyDescent="0.2">
      <c r="A164" s="170">
        <v>39</v>
      </c>
      <c r="B164" s="171" t="s">
        <v>1172</v>
      </c>
      <c r="C164" s="186" t="s">
        <v>1173</v>
      </c>
      <c r="D164" s="172" t="s">
        <v>389</v>
      </c>
      <c r="E164" s="173">
        <v>1</v>
      </c>
      <c r="F164" s="174"/>
      <c r="G164" s="175">
        <f>ROUND(E164*F164,2)</f>
        <v>0</v>
      </c>
      <c r="H164" s="174"/>
      <c r="I164" s="175">
        <f>ROUND(E164*H164,2)</f>
        <v>0</v>
      </c>
      <c r="J164" s="174"/>
      <c r="K164" s="175">
        <f>ROUND(E164*J164,2)</f>
        <v>0</v>
      </c>
      <c r="L164" s="175">
        <v>21</v>
      </c>
      <c r="M164" s="175">
        <f>G164*(1+L164/100)</f>
        <v>0</v>
      </c>
      <c r="N164" s="175">
        <v>0</v>
      </c>
      <c r="O164" s="175">
        <f>ROUND(E164*N164,2)</f>
        <v>0</v>
      </c>
      <c r="P164" s="175">
        <v>0</v>
      </c>
      <c r="Q164" s="175">
        <f>ROUND(E164*P164,2)</f>
        <v>0</v>
      </c>
      <c r="R164" s="175"/>
      <c r="S164" s="175" t="s">
        <v>390</v>
      </c>
      <c r="T164" s="175" t="s">
        <v>391</v>
      </c>
      <c r="U164" s="175">
        <v>0</v>
      </c>
      <c r="V164" s="175">
        <f>ROUND(E164*U164,2)</f>
        <v>0</v>
      </c>
      <c r="W164" s="176"/>
      <c r="X164" s="160" t="s">
        <v>153</v>
      </c>
      <c r="Y164" s="151"/>
      <c r="Z164" s="151"/>
      <c r="AA164" s="151"/>
      <c r="AB164" s="151"/>
      <c r="AC164" s="151"/>
      <c r="AD164" s="151"/>
      <c r="AE164" s="151"/>
      <c r="AF164" s="151"/>
      <c r="AG164" s="151" t="s">
        <v>154</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87" t="s">
        <v>85</v>
      </c>
      <c r="D165" s="161"/>
      <c r="E165" s="162">
        <v>1</v>
      </c>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0">
        <v>40</v>
      </c>
      <c r="B166" s="171" t="s">
        <v>1174</v>
      </c>
      <c r="C166" s="186" t="s">
        <v>1175</v>
      </c>
      <c r="D166" s="172" t="s">
        <v>389</v>
      </c>
      <c r="E166" s="173">
        <v>40</v>
      </c>
      <c r="F166" s="174"/>
      <c r="G166" s="175">
        <f>ROUND(E166*F166,2)</f>
        <v>0</v>
      </c>
      <c r="H166" s="174"/>
      <c r="I166" s="175">
        <f>ROUND(E166*H166,2)</f>
        <v>0</v>
      </c>
      <c r="J166" s="174"/>
      <c r="K166" s="175">
        <f>ROUND(E166*J166,2)</f>
        <v>0</v>
      </c>
      <c r="L166" s="175">
        <v>21</v>
      </c>
      <c r="M166" s="175">
        <f>G166*(1+L166/100)</f>
        <v>0</v>
      </c>
      <c r="N166" s="175">
        <v>0</v>
      </c>
      <c r="O166" s="175">
        <f>ROUND(E166*N166,2)</f>
        <v>0</v>
      </c>
      <c r="P166" s="175">
        <v>0</v>
      </c>
      <c r="Q166" s="175">
        <f>ROUND(E166*P166,2)</f>
        <v>0</v>
      </c>
      <c r="R166" s="175"/>
      <c r="S166" s="175" t="s">
        <v>390</v>
      </c>
      <c r="T166" s="175" t="s">
        <v>391</v>
      </c>
      <c r="U166" s="175">
        <v>0</v>
      </c>
      <c r="V166" s="175">
        <f>ROUND(E166*U166,2)</f>
        <v>0</v>
      </c>
      <c r="W166" s="176"/>
      <c r="X166" s="160" t="s">
        <v>153</v>
      </c>
      <c r="Y166" s="151"/>
      <c r="Z166" s="151"/>
      <c r="AA166" s="151"/>
      <c r="AB166" s="151"/>
      <c r="AC166" s="151"/>
      <c r="AD166" s="151"/>
      <c r="AE166" s="151"/>
      <c r="AF166" s="151"/>
      <c r="AG166" s="151" t="s">
        <v>154</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87" t="s">
        <v>729</v>
      </c>
      <c r="D167" s="161"/>
      <c r="E167" s="162">
        <v>40</v>
      </c>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70">
        <v>41</v>
      </c>
      <c r="B168" s="171" t="s">
        <v>1176</v>
      </c>
      <c r="C168" s="186" t="s">
        <v>1177</v>
      </c>
      <c r="D168" s="172" t="s">
        <v>389</v>
      </c>
      <c r="E168" s="173">
        <v>2</v>
      </c>
      <c r="F168" s="174"/>
      <c r="G168" s="175">
        <f>ROUND(E168*F168,2)</f>
        <v>0</v>
      </c>
      <c r="H168" s="174"/>
      <c r="I168" s="175">
        <f>ROUND(E168*H168,2)</f>
        <v>0</v>
      </c>
      <c r="J168" s="174"/>
      <c r="K168" s="175">
        <f>ROUND(E168*J168,2)</f>
        <v>0</v>
      </c>
      <c r="L168" s="175">
        <v>21</v>
      </c>
      <c r="M168" s="175">
        <f>G168*(1+L168/100)</f>
        <v>0</v>
      </c>
      <c r="N168" s="175">
        <v>0</v>
      </c>
      <c r="O168" s="175">
        <f>ROUND(E168*N168,2)</f>
        <v>0</v>
      </c>
      <c r="P168" s="175">
        <v>0</v>
      </c>
      <c r="Q168" s="175">
        <f>ROUND(E168*P168,2)</f>
        <v>0</v>
      </c>
      <c r="R168" s="175" t="s">
        <v>403</v>
      </c>
      <c r="S168" s="175" t="s">
        <v>151</v>
      </c>
      <c r="T168" s="175" t="s">
        <v>152</v>
      </c>
      <c r="U168" s="175">
        <v>0</v>
      </c>
      <c r="V168" s="175">
        <f>ROUND(E168*U168,2)</f>
        <v>0</v>
      </c>
      <c r="W168" s="176"/>
      <c r="X168" s="160" t="s">
        <v>404</v>
      </c>
      <c r="Y168" s="151"/>
      <c r="Z168" s="151"/>
      <c r="AA168" s="151"/>
      <c r="AB168" s="151"/>
      <c r="AC168" s="151"/>
      <c r="AD168" s="151"/>
      <c r="AE168" s="151"/>
      <c r="AF168" s="151"/>
      <c r="AG168" s="151" t="s">
        <v>405</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87" t="s">
        <v>89</v>
      </c>
      <c r="D169" s="161"/>
      <c r="E169" s="162">
        <v>2</v>
      </c>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156</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0">
        <v>42</v>
      </c>
      <c r="B170" s="171" t="s">
        <v>1178</v>
      </c>
      <c r="C170" s="186" t="s">
        <v>1179</v>
      </c>
      <c r="D170" s="172" t="s">
        <v>389</v>
      </c>
      <c r="E170" s="173">
        <v>4</v>
      </c>
      <c r="F170" s="174"/>
      <c r="G170" s="175">
        <f>ROUND(E170*F170,2)</f>
        <v>0</v>
      </c>
      <c r="H170" s="174"/>
      <c r="I170" s="175">
        <f>ROUND(E170*H170,2)</f>
        <v>0</v>
      </c>
      <c r="J170" s="174"/>
      <c r="K170" s="175">
        <f>ROUND(E170*J170,2)</f>
        <v>0</v>
      </c>
      <c r="L170" s="175">
        <v>21</v>
      </c>
      <c r="M170" s="175">
        <f>G170*(1+L170/100)</f>
        <v>0</v>
      </c>
      <c r="N170" s="175">
        <v>0</v>
      </c>
      <c r="O170" s="175">
        <f>ROUND(E170*N170,2)</f>
        <v>0</v>
      </c>
      <c r="P170" s="175">
        <v>0</v>
      </c>
      <c r="Q170" s="175">
        <f>ROUND(E170*P170,2)</f>
        <v>0</v>
      </c>
      <c r="R170" s="175" t="s">
        <v>403</v>
      </c>
      <c r="S170" s="175" t="s">
        <v>151</v>
      </c>
      <c r="T170" s="175" t="s">
        <v>152</v>
      </c>
      <c r="U170" s="175">
        <v>0</v>
      </c>
      <c r="V170" s="175">
        <f>ROUND(E170*U170,2)</f>
        <v>0</v>
      </c>
      <c r="W170" s="176"/>
      <c r="X170" s="160" t="s">
        <v>404</v>
      </c>
      <c r="Y170" s="151"/>
      <c r="Z170" s="151"/>
      <c r="AA170" s="151"/>
      <c r="AB170" s="151"/>
      <c r="AC170" s="151"/>
      <c r="AD170" s="151"/>
      <c r="AE170" s="151"/>
      <c r="AF170" s="151"/>
      <c r="AG170" s="151" t="s">
        <v>405</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87" t="s">
        <v>93</v>
      </c>
      <c r="D171" s="161"/>
      <c r="E171" s="162">
        <v>4</v>
      </c>
      <c r="F171" s="160"/>
      <c r="G171" s="160"/>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70">
        <v>43</v>
      </c>
      <c r="B172" s="171" t="s">
        <v>1180</v>
      </c>
      <c r="C172" s="186" t="s">
        <v>1181</v>
      </c>
      <c r="D172" s="172" t="s">
        <v>389</v>
      </c>
      <c r="E172" s="173">
        <v>6</v>
      </c>
      <c r="F172" s="174"/>
      <c r="G172" s="175">
        <f>ROUND(E172*F172,2)</f>
        <v>0</v>
      </c>
      <c r="H172" s="174"/>
      <c r="I172" s="175">
        <f>ROUND(E172*H172,2)</f>
        <v>0</v>
      </c>
      <c r="J172" s="174"/>
      <c r="K172" s="175">
        <f>ROUND(E172*J172,2)</f>
        <v>0</v>
      </c>
      <c r="L172" s="175">
        <v>21</v>
      </c>
      <c r="M172" s="175">
        <f>G172*(1+L172/100)</f>
        <v>0</v>
      </c>
      <c r="N172" s="175">
        <v>0</v>
      </c>
      <c r="O172" s="175">
        <f>ROUND(E172*N172,2)</f>
        <v>0</v>
      </c>
      <c r="P172" s="175">
        <v>0</v>
      </c>
      <c r="Q172" s="175">
        <f>ROUND(E172*P172,2)</f>
        <v>0</v>
      </c>
      <c r="R172" s="175" t="s">
        <v>403</v>
      </c>
      <c r="S172" s="175" t="s">
        <v>151</v>
      </c>
      <c r="T172" s="175" t="s">
        <v>152</v>
      </c>
      <c r="U172" s="175">
        <v>0</v>
      </c>
      <c r="V172" s="175">
        <f>ROUND(E172*U172,2)</f>
        <v>0</v>
      </c>
      <c r="W172" s="176"/>
      <c r="X172" s="160" t="s">
        <v>404</v>
      </c>
      <c r="Y172" s="151"/>
      <c r="Z172" s="151"/>
      <c r="AA172" s="151"/>
      <c r="AB172" s="151"/>
      <c r="AC172" s="151"/>
      <c r="AD172" s="151"/>
      <c r="AE172" s="151"/>
      <c r="AF172" s="151"/>
      <c r="AG172" s="151" t="s">
        <v>405</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87" t="s">
        <v>564</v>
      </c>
      <c r="D173" s="161"/>
      <c r="E173" s="162">
        <v>6</v>
      </c>
      <c r="F173" s="160"/>
      <c r="G173" s="160"/>
      <c r="H173" s="160"/>
      <c r="I173" s="160"/>
      <c r="J173" s="160"/>
      <c r="K173" s="160"/>
      <c r="L173" s="160"/>
      <c r="M173" s="160"/>
      <c r="N173" s="160"/>
      <c r="O173" s="160"/>
      <c r="P173" s="160"/>
      <c r="Q173" s="160"/>
      <c r="R173" s="160"/>
      <c r="S173" s="160"/>
      <c r="T173" s="160"/>
      <c r="U173" s="160"/>
      <c r="V173" s="160"/>
      <c r="W173" s="160"/>
      <c r="X173" s="160"/>
      <c r="Y173" s="151"/>
      <c r="Z173" s="151"/>
      <c r="AA173" s="151"/>
      <c r="AB173" s="151"/>
      <c r="AC173" s="151"/>
      <c r="AD173" s="151"/>
      <c r="AE173" s="151"/>
      <c r="AF173" s="151"/>
      <c r="AG173" s="151" t="s">
        <v>156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70">
        <v>44</v>
      </c>
      <c r="B174" s="171" t="s">
        <v>1182</v>
      </c>
      <c r="C174" s="186" t="s">
        <v>1183</v>
      </c>
      <c r="D174" s="172" t="s">
        <v>389</v>
      </c>
      <c r="E174" s="173">
        <v>1</v>
      </c>
      <c r="F174" s="174"/>
      <c r="G174" s="175">
        <f>ROUND(E174*F174,2)</f>
        <v>0</v>
      </c>
      <c r="H174" s="174"/>
      <c r="I174" s="175">
        <f>ROUND(E174*H174,2)</f>
        <v>0</v>
      </c>
      <c r="J174" s="174"/>
      <c r="K174" s="175">
        <f>ROUND(E174*J174,2)</f>
        <v>0</v>
      </c>
      <c r="L174" s="175">
        <v>21</v>
      </c>
      <c r="M174" s="175">
        <f>G174*(1+L174/100)</f>
        <v>0</v>
      </c>
      <c r="N174" s="175">
        <v>0</v>
      </c>
      <c r="O174" s="175">
        <f>ROUND(E174*N174,2)</f>
        <v>0</v>
      </c>
      <c r="P174" s="175">
        <v>0</v>
      </c>
      <c r="Q174" s="175">
        <f>ROUND(E174*P174,2)</f>
        <v>0</v>
      </c>
      <c r="R174" s="175" t="s">
        <v>403</v>
      </c>
      <c r="S174" s="175" t="s">
        <v>151</v>
      </c>
      <c r="T174" s="175" t="s">
        <v>152</v>
      </c>
      <c r="U174" s="175">
        <v>0</v>
      </c>
      <c r="V174" s="175">
        <f>ROUND(E174*U174,2)</f>
        <v>0</v>
      </c>
      <c r="W174" s="176"/>
      <c r="X174" s="160" t="s">
        <v>404</v>
      </c>
      <c r="Y174" s="151"/>
      <c r="Z174" s="151"/>
      <c r="AA174" s="151"/>
      <c r="AB174" s="151"/>
      <c r="AC174" s="151"/>
      <c r="AD174" s="151"/>
      <c r="AE174" s="151"/>
      <c r="AF174" s="151"/>
      <c r="AG174" s="151" t="s">
        <v>405</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87" t="s">
        <v>85</v>
      </c>
      <c r="D175" s="161"/>
      <c r="E175" s="162">
        <v>1</v>
      </c>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156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70">
        <v>45</v>
      </c>
      <c r="B176" s="171" t="s">
        <v>1184</v>
      </c>
      <c r="C176" s="186" t="s">
        <v>1185</v>
      </c>
      <c r="D176" s="172" t="s">
        <v>389</v>
      </c>
      <c r="E176" s="173">
        <v>5</v>
      </c>
      <c r="F176" s="174"/>
      <c r="G176" s="175">
        <f>ROUND(E176*F176,2)</f>
        <v>0</v>
      </c>
      <c r="H176" s="174"/>
      <c r="I176" s="175">
        <f>ROUND(E176*H176,2)</f>
        <v>0</v>
      </c>
      <c r="J176" s="174"/>
      <c r="K176" s="175">
        <f>ROUND(E176*J176,2)</f>
        <v>0</v>
      </c>
      <c r="L176" s="175">
        <v>21</v>
      </c>
      <c r="M176" s="175">
        <f>G176*(1+L176/100)</f>
        <v>0</v>
      </c>
      <c r="N176" s="175">
        <v>3.4000000000000002E-4</v>
      </c>
      <c r="O176" s="175">
        <f>ROUND(E176*N176,2)</f>
        <v>0</v>
      </c>
      <c r="P176" s="175">
        <v>0</v>
      </c>
      <c r="Q176" s="175">
        <f>ROUND(E176*P176,2)</f>
        <v>0</v>
      </c>
      <c r="R176" s="175" t="s">
        <v>403</v>
      </c>
      <c r="S176" s="175" t="s">
        <v>151</v>
      </c>
      <c r="T176" s="175" t="s">
        <v>152</v>
      </c>
      <c r="U176" s="175">
        <v>0</v>
      </c>
      <c r="V176" s="175">
        <f>ROUND(E176*U176,2)</f>
        <v>0</v>
      </c>
      <c r="W176" s="176"/>
      <c r="X176" s="160" t="s">
        <v>404</v>
      </c>
      <c r="Y176" s="151"/>
      <c r="Z176" s="151"/>
      <c r="AA176" s="151"/>
      <c r="AB176" s="151"/>
      <c r="AC176" s="151"/>
      <c r="AD176" s="151"/>
      <c r="AE176" s="151"/>
      <c r="AF176" s="151"/>
      <c r="AG176" s="151" t="s">
        <v>405</v>
      </c>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87" t="s">
        <v>1165</v>
      </c>
      <c r="D177" s="161"/>
      <c r="E177" s="162">
        <v>5</v>
      </c>
      <c r="F177" s="160"/>
      <c r="G177" s="160"/>
      <c r="H177" s="160"/>
      <c r="I177" s="160"/>
      <c r="J177" s="160"/>
      <c r="K177" s="160"/>
      <c r="L177" s="160"/>
      <c r="M177" s="160"/>
      <c r="N177" s="160"/>
      <c r="O177" s="160"/>
      <c r="P177" s="160"/>
      <c r="Q177" s="160"/>
      <c r="R177" s="160"/>
      <c r="S177" s="160"/>
      <c r="T177" s="160"/>
      <c r="U177" s="160"/>
      <c r="V177" s="160"/>
      <c r="W177" s="160"/>
      <c r="X177" s="160"/>
      <c r="Y177" s="151"/>
      <c r="Z177" s="151"/>
      <c r="AA177" s="151"/>
      <c r="AB177" s="151"/>
      <c r="AC177" s="151"/>
      <c r="AD177" s="151"/>
      <c r="AE177" s="151"/>
      <c r="AF177" s="151"/>
      <c r="AG177" s="151" t="s">
        <v>156</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70">
        <v>46</v>
      </c>
      <c r="B178" s="171" t="s">
        <v>1186</v>
      </c>
      <c r="C178" s="186" t="s">
        <v>1187</v>
      </c>
      <c r="D178" s="172" t="s">
        <v>389</v>
      </c>
      <c r="E178" s="173">
        <v>1</v>
      </c>
      <c r="F178" s="174"/>
      <c r="G178" s="175">
        <f>ROUND(E178*F178,2)</f>
        <v>0</v>
      </c>
      <c r="H178" s="174"/>
      <c r="I178" s="175">
        <f>ROUND(E178*H178,2)</f>
        <v>0</v>
      </c>
      <c r="J178" s="174"/>
      <c r="K178" s="175">
        <f>ROUND(E178*J178,2)</f>
        <v>0</v>
      </c>
      <c r="L178" s="175">
        <v>21</v>
      </c>
      <c r="M178" s="175">
        <f>G178*(1+L178/100)</f>
        <v>0</v>
      </c>
      <c r="N178" s="175">
        <v>1.32E-3</v>
      </c>
      <c r="O178" s="175">
        <f>ROUND(E178*N178,2)</f>
        <v>0</v>
      </c>
      <c r="P178" s="175">
        <v>0</v>
      </c>
      <c r="Q178" s="175">
        <f>ROUND(E178*P178,2)</f>
        <v>0</v>
      </c>
      <c r="R178" s="175" t="s">
        <v>403</v>
      </c>
      <c r="S178" s="175" t="s">
        <v>151</v>
      </c>
      <c r="T178" s="175" t="s">
        <v>152</v>
      </c>
      <c r="U178" s="175">
        <v>0</v>
      </c>
      <c r="V178" s="175">
        <f>ROUND(E178*U178,2)</f>
        <v>0</v>
      </c>
      <c r="W178" s="176"/>
      <c r="X178" s="160" t="s">
        <v>404</v>
      </c>
      <c r="Y178" s="151"/>
      <c r="Z178" s="151"/>
      <c r="AA178" s="151"/>
      <c r="AB178" s="151"/>
      <c r="AC178" s="151"/>
      <c r="AD178" s="151"/>
      <c r="AE178" s="151"/>
      <c r="AF178" s="151"/>
      <c r="AG178" s="151" t="s">
        <v>405</v>
      </c>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87" t="s">
        <v>85</v>
      </c>
      <c r="D179" s="161"/>
      <c r="E179" s="162">
        <v>1</v>
      </c>
      <c r="F179" s="160"/>
      <c r="G179" s="160"/>
      <c r="H179" s="160"/>
      <c r="I179" s="160"/>
      <c r="J179" s="160"/>
      <c r="K179" s="160"/>
      <c r="L179" s="160"/>
      <c r="M179" s="160"/>
      <c r="N179" s="160"/>
      <c r="O179" s="160"/>
      <c r="P179" s="160"/>
      <c r="Q179" s="160"/>
      <c r="R179" s="160"/>
      <c r="S179" s="160"/>
      <c r="T179" s="160"/>
      <c r="U179" s="160"/>
      <c r="V179" s="160"/>
      <c r="W179" s="160"/>
      <c r="X179" s="160"/>
      <c r="Y179" s="151"/>
      <c r="Z179" s="151"/>
      <c r="AA179" s="151"/>
      <c r="AB179" s="151"/>
      <c r="AC179" s="151"/>
      <c r="AD179" s="151"/>
      <c r="AE179" s="151"/>
      <c r="AF179" s="151"/>
      <c r="AG179" s="151" t="s">
        <v>156</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x14ac:dyDescent="0.2">
      <c r="A180" s="164" t="s">
        <v>146</v>
      </c>
      <c r="B180" s="165" t="s">
        <v>114</v>
      </c>
      <c r="C180" s="185" t="s">
        <v>115</v>
      </c>
      <c r="D180" s="166"/>
      <c r="E180" s="167"/>
      <c r="F180" s="168"/>
      <c r="G180" s="168">
        <f>SUMIF(AG181:AG214,"&lt;&gt;NOR",G181:G214)</f>
        <v>0</v>
      </c>
      <c r="H180" s="168"/>
      <c r="I180" s="168">
        <f>SUM(I181:I214)</f>
        <v>0</v>
      </c>
      <c r="J180" s="168"/>
      <c r="K180" s="168">
        <f>SUM(K181:K214)</f>
        <v>0</v>
      </c>
      <c r="L180" s="168"/>
      <c r="M180" s="168">
        <f>SUM(M181:M214)</f>
        <v>0</v>
      </c>
      <c r="N180" s="168"/>
      <c r="O180" s="168">
        <f>SUM(O181:O214)</f>
        <v>2.77</v>
      </c>
      <c r="P180" s="168"/>
      <c r="Q180" s="168">
        <f>SUM(Q181:Q214)</f>
        <v>0</v>
      </c>
      <c r="R180" s="168"/>
      <c r="S180" s="168"/>
      <c r="T180" s="168"/>
      <c r="U180" s="168"/>
      <c r="V180" s="168">
        <f>SUM(V181:V214)</f>
        <v>970.25000000000011</v>
      </c>
      <c r="W180" s="169"/>
      <c r="X180" s="163"/>
      <c r="AG180" t="s">
        <v>147</v>
      </c>
    </row>
    <row r="181" spans="1:60" outlineLevel="1" x14ac:dyDescent="0.2">
      <c r="A181" s="170">
        <v>47</v>
      </c>
      <c r="B181" s="171" t="s">
        <v>1188</v>
      </c>
      <c r="C181" s="186" t="s">
        <v>1189</v>
      </c>
      <c r="D181" s="172" t="s">
        <v>1190</v>
      </c>
      <c r="E181" s="173">
        <v>40</v>
      </c>
      <c r="F181" s="174"/>
      <c r="G181" s="175">
        <f>ROUND(E181*F181,2)</f>
        <v>0</v>
      </c>
      <c r="H181" s="174"/>
      <c r="I181" s="175">
        <f>ROUND(E181*H181,2)</f>
        <v>0</v>
      </c>
      <c r="J181" s="174"/>
      <c r="K181" s="175">
        <f>ROUND(E181*J181,2)</f>
        <v>0</v>
      </c>
      <c r="L181" s="175">
        <v>21</v>
      </c>
      <c r="M181" s="175">
        <f>G181*(1+L181/100)</f>
        <v>0</v>
      </c>
      <c r="N181" s="175">
        <v>0</v>
      </c>
      <c r="O181" s="175">
        <f>ROUND(E181*N181,2)</f>
        <v>0</v>
      </c>
      <c r="P181" s="175">
        <v>0</v>
      </c>
      <c r="Q181" s="175">
        <f>ROUND(E181*P181,2)</f>
        <v>0</v>
      </c>
      <c r="R181" s="175"/>
      <c r="S181" s="175" t="s">
        <v>151</v>
      </c>
      <c r="T181" s="175" t="s">
        <v>152</v>
      </c>
      <c r="U181" s="175">
        <v>5.99</v>
      </c>
      <c r="V181" s="175">
        <f>ROUND(E181*U181,2)</f>
        <v>239.6</v>
      </c>
      <c r="W181" s="176"/>
      <c r="X181" s="160" t="s">
        <v>153</v>
      </c>
      <c r="Y181" s="151"/>
      <c r="Z181" s="151"/>
      <c r="AA181" s="151"/>
      <c r="AB181" s="151"/>
      <c r="AC181" s="151"/>
      <c r="AD181" s="151"/>
      <c r="AE181" s="151"/>
      <c r="AF181" s="151"/>
      <c r="AG181" s="151" t="s">
        <v>154</v>
      </c>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87" t="s">
        <v>729</v>
      </c>
      <c r="D182" s="161"/>
      <c r="E182" s="162">
        <v>40</v>
      </c>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0">
        <v>48</v>
      </c>
      <c r="B183" s="171" t="s">
        <v>1191</v>
      </c>
      <c r="C183" s="186" t="s">
        <v>1192</v>
      </c>
      <c r="D183" s="172" t="s">
        <v>1190</v>
      </c>
      <c r="E183" s="173">
        <v>7</v>
      </c>
      <c r="F183" s="174"/>
      <c r="G183" s="175">
        <f>ROUND(E183*F183,2)</f>
        <v>0</v>
      </c>
      <c r="H183" s="174"/>
      <c r="I183" s="175">
        <f>ROUND(E183*H183,2)</f>
        <v>0</v>
      </c>
      <c r="J183" s="174"/>
      <c r="K183" s="175">
        <f>ROUND(E183*J183,2)</f>
        <v>0</v>
      </c>
      <c r="L183" s="175">
        <v>21</v>
      </c>
      <c r="M183" s="175">
        <f>G183*(1+L183/100)</f>
        <v>0</v>
      </c>
      <c r="N183" s="175">
        <v>0</v>
      </c>
      <c r="O183" s="175">
        <f>ROUND(E183*N183,2)</f>
        <v>0</v>
      </c>
      <c r="P183" s="175">
        <v>0</v>
      </c>
      <c r="Q183" s="175">
        <f>ROUND(E183*P183,2)</f>
        <v>0</v>
      </c>
      <c r="R183" s="175"/>
      <c r="S183" s="175" t="s">
        <v>151</v>
      </c>
      <c r="T183" s="175" t="s">
        <v>152</v>
      </c>
      <c r="U183" s="175">
        <v>6.71</v>
      </c>
      <c r="V183" s="175">
        <f>ROUND(E183*U183,2)</f>
        <v>46.97</v>
      </c>
      <c r="W183" s="176"/>
      <c r="X183" s="160" t="s">
        <v>153</v>
      </c>
      <c r="Y183" s="151"/>
      <c r="Z183" s="151"/>
      <c r="AA183" s="151"/>
      <c r="AB183" s="151"/>
      <c r="AC183" s="151"/>
      <c r="AD183" s="151"/>
      <c r="AE183" s="151"/>
      <c r="AF183" s="151"/>
      <c r="AG183" s="151" t="s">
        <v>154</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87" t="s">
        <v>503</v>
      </c>
      <c r="D184" s="161"/>
      <c r="E184" s="162">
        <v>7</v>
      </c>
      <c r="F184" s="160"/>
      <c r="G184" s="160"/>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156</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70">
        <v>49</v>
      </c>
      <c r="B185" s="171" t="s">
        <v>1193</v>
      </c>
      <c r="C185" s="186" t="s">
        <v>1194</v>
      </c>
      <c r="D185" s="172" t="s">
        <v>1190</v>
      </c>
      <c r="E185" s="173">
        <v>3</v>
      </c>
      <c r="F185" s="174"/>
      <c r="G185" s="175">
        <f>ROUND(E185*F185,2)</f>
        <v>0</v>
      </c>
      <c r="H185" s="174"/>
      <c r="I185" s="175">
        <f>ROUND(E185*H185,2)</f>
        <v>0</v>
      </c>
      <c r="J185" s="174"/>
      <c r="K185" s="175">
        <f>ROUND(E185*J185,2)</f>
        <v>0</v>
      </c>
      <c r="L185" s="175">
        <v>21</v>
      </c>
      <c r="M185" s="175">
        <f>G185*(1+L185/100)</f>
        <v>0</v>
      </c>
      <c r="N185" s="175">
        <v>0</v>
      </c>
      <c r="O185" s="175">
        <f>ROUND(E185*N185,2)</f>
        <v>0</v>
      </c>
      <c r="P185" s="175">
        <v>0</v>
      </c>
      <c r="Q185" s="175">
        <f>ROUND(E185*P185,2)</f>
        <v>0</v>
      </c>
      <c r="R185" s="175"/>
      <c r="S185" s="175" t="s">
        <v>151</v>
      </c>
      <c r="T185" s="175" t="s">
        <v>152</v>
      </c>
      <c r="U185" s="175">
        <v>7.43</v>
      </c>
      <c r="V185" s="175">
        <f>ROUND(E185*U185,2)</f>
        <v>22.29</v>
      </c>
      <c r="W185" s="176"/>
      <c r="X185" s="160" t="s">
        <v>153</v>
      </c>
      <c r="Y185" s="151"/>
      <c r="Z185" s="151"/>
      <c r="AA185" s="151"/>
      <c r="AB185" s="151"/>
      <c r="AC185" s="151"/>
      <c r="AD185" s="151"/>
      <c r="AE185" s="151"/>
      <c r="AF185" s="151"/>
      <c r="AG185" s="151" t="s">
        <v>154</v>
      </c>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87" t="s">
        <v>91</v>
      </c>
      <c r="D186" s="161"/>
      <c r="E186" s="162">
        <v>3</v>
      </c>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156</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70">
        <v>50</v>
      </c>
      <c r="B187" s="171" t="s">
        <v>1195</v>
      </c>
      <c r="C187" s="186" t="s">
        <v>1196</v>
      </c>
      <c r="D187" s="172" t="s">
        <v>420</v>
      </c>
      <c r="E187" s="173">
        <v>310</v>
      </c>
      <c r="F187" s="174"/>
      <c r="G187" s="175">
        <f>ROUND(E187*F187,2)</f>
        <v>0</v>
      </c>
      <c r="H187" s="174"/>
      <c r="I187" s="175">
        <f>ROUND(E187*H187,2)</f>
        <v>0</v>
      </c>
      <c r="J187" s="174"/>
      <c r="K187" s="175">
        <f>ROUND(E187*J187,2)</f>
        <v>0</v>
      </c>
      <c r="L187" s="175">
        <v>21</v>
      </c>
      <c r="M187" s="175">
        <f>G187*(1+L187/100)</f>
        <v>0</v>
      </c>
      <c r="N187" s="175">
        <v>0</v>
      </c>
      <c r="O187" s="175">
        <f>ROUND(E187*N187,2)</f>
        <v>0</v>
      </c>
      <c r="P187" s="175">
        <v>0</v>
      </c>
      <c r="Q187" s="175">
        <f>ROUND(E187*P187,2)</f>
        <v>0</v>
      </c>
      <c r="R187" s="175"/>
      <c r="S187" s="175" t="s">
        <v>151</v>
      </c>
      <c r="T187" s="175" t="s">
        <v>152</v>
      </c>
      <c r="U187" s="175">
        <v>1.9E-2</v>
      </c>
      <c r="V187" s="175">
        <f>ROUND(E187*U187,2)</f>
        <v>5.89</v>
      </c>
      <c r="W187" s="176"/>
      <c r="X187" s="160" t="s">
        <v>153</v>
      </c>
      <c r="Y187" s="151"/>
      <c r="Z187" s="151"/>
      <c r="AA187" s="151"/>
      <c r="AB187" s="151"/>
      <c r="AC187" s="151"/>
      <c r="AD187" s="151"/>
      <c r="AE187" s="151"/>
      <c r="AF187" s="151"/>
      <c r="AG187" s="151" t="s">
        <v>154</v>
      </c>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87" t="s">
        <v>1197</v>
      </c>
      <c r="D188" s="161"/>
      <c r="E188" s="162">
        <v>310</v>
      </c>
      <c r="F188" s="160"/>
      <c r="G188" s="160"/>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156</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70">
        <v>51</v>
      </c>
      <c r="B189" s="171" t="s">
        <v>1198</v>
      </c>
      <c r="C189" s="186" t="s">
        <v>1199</v>
      </c>
      <c r="D189" s="172" t="s">
        <v>420</v>
      </c>
      <c r="E189" s="173">
        <v>697</v>
      </c>
      <c r="F189" s="174"/>
      <c r="G189" s="175">
        <f>ROUND(E189*F189,2)</f>
        <v>0</v>
      </c>
      <c r="H189" s="174"/>
      <c r="I189" s="175">
        <f>ROUND(E189*H189,2)</f>
        <v>0</v>
      </c>
      <c r="J189" s="174"/>
      <c r="K189" s="175">
        <f>ROUND(E189*J189,2)</f>
        <v>0</v>
      </c>
      <c r="L189" s="175">
        <v>21</v>
      </c>
      <c r="M189" s="175">
        <f>G189*(1+L189/100)</f>
        <v>0</v>
      </c>
      <c r="N189" s="175">
        <v>0</v>
      </c>
      <c r="O189" s="175">
        <f>ROUND(E189*N189,2)</f>
        <v>0</v>
      </c>
      <c r="P189" s="175">
        <v>0</v>
      </c>
      <c r="Q189" s="175">
        <f>ROUND(E189*P189,2)</f>
        <v>0</v>
      </c>
      <c r="R189" s="175"/>
      <c r="S189" s="175" t="s">
        <v>151</v>
      </c>
      <c r="T189" s="175" t="s">
        <v>152</v>
      </c>
      <c r="U189" s="175">
        <v>4.1000000000000002E-2</v>
      </c>
      <c r="V189" s="175">
        <f>ROUND(E189*U189,2)</f>
        <v>28.58</v>
      </c>
      <c r="W189" s="176"/>
      <c r="X189" s="160" t="s">
        <v>153</v>
      </c>
      <c r="Y189" s="151"/>
      <c r="Z189" s="151"/>
      <c r="AA189" s="151"/>
      <c r="AB189" s="151"/>
      <c r="AC189" s="151"/>
      <c r="AD189" s="151"/>
      <c r="AE189" s="151"/>
      <c r="AF189" s="151"/>
      <c r="AG189" s="151" t="s">
        <v>154</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87" t="s">
        <v>1200</v>
      </c>
      <c r="D190" s="161"/>
      <c r="E190" s="162">
        <v>697</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156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70">
        <v>52</v>
      </c>
      <c r="B191" s="171" t="s">
        <v>1201</v>
      </c>
      <c r="C191" s="186" t="s">
        <v>1202</v>
      </c>
      <c r="D191" s="172" t="s">
        <v>420</v>
      </c>
      <c r="E191" s="173">
        <v>719</v>
      </c>
      <c r="F191" s="174"/>
      <c r="G191" s="175">
        <f>ROUND(E191*F191,2)</f>
        <v>0</v>
      </c>
      <c r="H191" s="174"/>
      <c r="I191" s="175">
        <f>ROUND(E191*H191,2)</f>
        <v>0</v>
      </c>
      <c r="J191" s="174"/>
      <c r="K191" s="175">
        <f>ROUND(E191*J191,2)</f>
        <v>0</v>
      </c>
      <c r="L191" s="175">
        <v>21</v>
      </c>
      <c r="M191" s="175">
        <f>G191*(1+L191/100)</f>
        <v>0</v>
      </c>
      <c r="N191" s="175">
        <v>0</v>
      </c>
      <c r="O191" s="175">
        <f>ROUND(E191*N191,2)</f>
        <v>0</v>
      </c>
      <c r="P191" s="175">
        <v>0</v>
      </c>
      <c r="Q191" s="175">
        <f>ROUND(E191*P191,2)</f>
        <v>0</v>
      </c>
      <c r="R191" s="175"/>
      <c r="S191" s="175" t="s">
        <v>151</v>
      </c>
      <c r="T191" s="175" t="s">
        <v>152</v>
      </c>
      <c r="U191" s="175">
        <v>5.0999999999999997E-2</v>
      </c>
      <c r="V191" s="175">
        <f>ROUND(E191*U191,2)</f>
        <v>36.67</v>
      </c>
      <c r="W191" s="176"/>
      <c r="X191" s="160" t="s">
        <v>153</v>
      </c>
      <c r="Y191" s="151"/>
      <c r="Z191" s="151"/>
      <c r="AA191" s="151"/>
      <c r="AB191" s="151"/>
      <c r="AC191" s="151"/>
      <c r="AD191" s="151"/>
      <c r="AE191" s="151"/>
      <c r="AF191" s="151"/>
      <c r="AG191" s="151" t="s">
        <v>154</v>
      </c>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87" t="s">
        <v>1203</v>
      </c>
      <c r="D192" s="161"/>
      <c r="E192" s="162">
        <v>719</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0">
        <v>53</v>
      </c>
      <c r="B193" s="171" t="s">
        <v>1204</v>
      </c>
      <c r="C193" s="186" t="s">
        <v>1205</v>
      </c>
      <c r="D193" s="172" t="s">
        <v>420</v>
      </c>
      <c r="E193" s="173">
        <v>92</v>
      </c>
      <c r="F193" s="174"/>
      <c r="G193" s="175">
        <f>ROUND(E193*F193,2)</f>
        <v>0</v>
      </c>
      <c r="H193" s="174"/>
      <c r="I193" s="175">
        <f>ROUND(E193*H193,2)</f>
        <v>0</v>
      </c>
      <c r="J193" s="174"/>
      <c r="K193" s="175">
        <f>ROUND(E193*J193,2)</f>
        <v>0</v>
      </c>
      <c r="L193" s="175">
        <v>21</v>
      </c>
      <c r="M193" s="175">
        <f>G193*(1+L193/100)</f>
        <v>0</v>
      </c>
      <c r="N193" s="175">
        <v>0</v>
      </c>
      <c r="O193" s="175">
        <f>ROUND(E193*N193,2)</f>
        <v>0</v>
      </c>
      <c r="P193" s="175">
        <v>0</v>
      </c>
      <c r="Q193" s="175">
        <f>ROUND(E193*P193,2)</f>
        <v>0</v>
      </c>
      <c r="R193" s="175"/>
      <c r="S193" s="175" t="s">
        <v>151</v>
      </c>
      <c r="T193" s="175" t="s">
        <v>152</v>
      </c>
      <c r="U193" s="175">
        <v>0.15</v>
      </c>
      <c r="V193" s="175">
        <f>ROUND(E193*U193,2)</f>
        <v>13.8</v>
      </c>
      <c r="W193" s="176"/>
      <c r="X193" s="160" t="s">
        <v>153</v>
      </c>
      <c r="Y193" s="151"/>
      <c r="Z193" s="151"/>
      <c r="AA193" s="151"/>
      <c r="AB193" s="151"/>
      <c r="AC193" s="151"/>
      <c r="AD193" s="151"/>
      <c r="AE193" s="151"/>
      <c r="AF193" s="151"/>
      <c r="AG193" s="151" t="s">
        <v>154</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87" t="s">
        <v>1206</v>
      </c>
      <c r="D194" s="161"/>
      <c r="E194" s="162">
        <v>92</v>
      </c>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156</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70">
        <v>54</v>
      </c>
      <c r="B195" s="171" t="s">
        <v>1207</v>
      </c>
      <c r="C195" s="186" t="s">
        <v>1208</v>
      </c>
      <c r="D195" s="172" t="s">
        <v>420</v>
      </c>
      <c r="E195" s="173">
        <v>24</v>
      </c>
      <c r="F195" s="174"/>
      <c r="G195" s="175">
        <f>ROUND(E195*F195,2)</f>
        <v>0</v>
      </c>
      <c r="H195" s="174"/>
      <c r="I195" s="175">
        <f>ROUND(E195*H195,2)</f>
        <v>0</v>
      </c>
      <c r="J195" s="174"/>
      <c r="K195" s="175">
        <f>ROUND(E195*J195,2)</f>
        <v>0</v>
      </c>
      <c r="L195" s="175">
        <v>21</v>
      </c>
      <c r="M195" s="175">
        <f>G195*(1+L195/100)</f>
        <v>0</v>
      </c>
      <c r="N195" s="175">
        <v>0</v>
      </c>
      <c r="O195" s="175">
        <f>ROUND(E195*N195,2)</f>
        <v>0</v>
      </c>
      <c r="P195" s="175">
        <v>0</v>
      </c>
      <c r="Q195" s="175">
        <f>ROUND(E195*P195,2)</f>
        <v>0</v>
      </c>
      <c r="R195" s="175"/>
      <c r="S195" s="175" t="s">
        <v>151</v>
      </c>
      <c r="T195" s="175" t="s">
        <v>152</v>
      </c>
      <c r="U195" s="175">
        <v>0.255</v>
      </c>
      <c r="V195" s="175">
        <f>ROUND(E195*U195,2)</f>
        <v>6.12</v>
      </c>
      <c r="W195" s="176"/>
      <c r="X195" s="160" t="s">
        <v>153</v>
      </c>
      <c r="Y195" s="151"/>
      <c r="Z195" s="151"/>
      <c r="AA195" s="151"/>
      <c r="AB195" s="151"/>
      <c r="AC195" s="151"/>
      <c r="AD195" s="151"/>
      <c r="AE195" s="151"/>
      <c r="AF195" s="151"/>
      <c r="AG195" s="151" t="s">
        <v>154</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87" t="s">
        <v>392</v>
      </c>
      <c r="D196" s="161"/>
      <c r="E196" s="162">
        <v>24</v>
      </c>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156</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0">
        <v>55</v>
      </c>
      <c r="B197" s="171" t="s">
        <v>1209</v>
      </c>
      <c r="C197" s="186" t="s">
        <v>1210</v>
      </c>
      <c r="D197" s="172" t="s">
        <v>420</v>
      </c>
      <c r="E197" s="173">
        <v>310</v>
      </c>
      <c r="F197" s="174"/>
      <c r="G197" s="175">
        <f>ROUND(E197*F197,2)</f>
        <v>0</v>
      </c>
      <c r="H197" s="174"/>
      <c r="I197" s="175">
        <f>ROUND(E197*H197,2)</f>
        <v>0</v>
      </c>
      <c r="J197" s="174"/>
      <c r="K197" s="175">
        <f>ROUND(E197*J197,2)</f>
        <v>0</v>
      </c>
      <c r="L197" s="175">
        <v>21</v>
      </c>
      <c r="M197" s="175">
        <f>G197*(1+L197/100)</f>
        <v>0</v>
      </c>
      <c r="N197" s="175">
        <v>3.0000000000000001E-5</v>
      </c>
      <c r="O197" s="175">
        <f>ROUND(E197*N197,2)</f>
        <v>0.01</v>
      </c>
      <c r="P197" s="175">
        <v>0</v>
      </c>
      <c r="Q197" s="175">
        <f>ROUND(E197*P197,2)</f>
        <v>0</v>
      </c>
      <c r="R197" s="175"/>
      <c r="S197" s="175" t="s">
        <v>151</v>
      </c>
      <c r="T197" s="175" t="s">
        <v>152</v>
      </c>
      <c r="U197" s="175">
        <v>0.36708000000000002</v>
      </c>
      <c r="V197" s="175">
        <f>ROUND(E197*U197,2)</f>
        <v>113.79</v>
      </c>
      <c r="W197" s="176"/>
      <c r="X197" s="160" t="s">
        <v>153</v>
      </c>
      <c r="Y197" s="151"/>
      <c r="Z197" s="151"/>
      <c r="AA197" s="151"/>
      <c r="AB197" s="151"/>
      <c r="AC197" s="151"/>
      <c r="AD197" s="151"/>
      <c r="AE197" s="151"/>
      <c r="AF197" s="151"/>
      <c r="AG197" s="151" t="s">
        <v>154</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87" t="s">
        <v>1197</v>
      </c>
      <c r="D198" s="161"/>
      <c r="E198" s="162">
        <v>310</v>
      </c>
      <c r="F198" s="160"/>
      <c r="G198" s="1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156</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70">
        <v>56</v>
      </c>
      <c r="B199" s="171" t="s">
        <v>1211</v>
      </c>
      <c r="C199" s="186" t="s">
        <v>1212</v>
      </c>
      <c r="D199" s="172" t="s">
        <v>420</v>
      </c>
      <c r="E199" s="173">
        <v>697</v>
      </c>
      <c r="F199" s="174"/>
      <c r="G199" s="175">
        <f>ROUND(E199*F199,2)</f>
        <v>0</v>
      </c>
      <c r="H199" s="174"/>
      <c r="I199" s="175">
        <f>ROUND(E199*H199,2)</f>
        <v>0</v>
      </c>
      <c r="J199" s="174"/>
      <c r="K199" s="175">
        <f>ROUND(E199*J199,2)</f>
        <v>0</v>
      </c>
      <c r="L199" s="175">
        <v>21</v>
      </c>
      <c r="M199" s="175">
        <f>G199*(1+L199/100)</f>
        <v>0</v>
      </c>
      <c r="N199" s="175">
        <v>4.0000000000000003E-5</v>
      </c>
      <c r="O199" s="175">
        <f>ROUND(E199*N199,2)</f>
        <v>0.03</v>
      </c>
      <c r="P199" s="175">
        <v>0</v>
      </c>
      <c r="Q199" s="175">
        <f>ROUND(E199*P199,2)</f>
        <v>0</v>
      </c>
      <c r="R199" s="175"/>
      <c r="S199" s="175" t="s">
        <v>151</v>
      </c>
      <c r="T199" s="175" t="s">
        <v>152</v>
      </c>
      <c r="U199" s="175">
        <v>0.28220000000000001</v>
      </c>
      <c r="V199" s="175">
        <f>ROUND(E199*U199,2)</f>
        <v>196.69</v>
      </c>
      <c r="W199" s="176"/>
      <c r="X199" s="160" t="s">
        <v>153</v>
      </c>
      <c r="Y199" s="151"/>
      <c r="Z199" s="151"/>
      <c r="AA199" s="151"/>
      <c r="AB199" s="151"/>
      <c r="AC199" s="151"/>
      <c r="AD199" s="151"/>
      <c r="AE199" s="151"/>
      <c r="AF199" s="151"/>
      <c r="AG199" s="151" t="s">
        <v>154</v>
      </c>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87" t="s">
        <v>1200</v>
      </c>
      <c r="D200" s="161"/>
      <c r="E200" s="162">
        <v>697</v>
      </c>
      <c r="F200" s="160"/>
      <c r="G200" s="160"/>
      <c r="H200" s="160"/>
      <c r="I200" s="160"/>
      <c r="J200" s="160"/>
      <c r="K200" s="160"/>
      <c r="L200" s="160"/>
      <c r="M200" s="160"/>
      <c r="N200" s="160"/>
      <c r="O200" s="160"/>
      <c r="P200" s="160"/>
      <c r="Q200" s="160"/>
      <c r="R200" s="160"/>
      <c r="S200" s="160"/>
      <c r="T200" s="160"/>
      <c r="U200" s="160"/>
      <c r="V200" s="160"/>
      <c r="W200" s="160"/>
      <c r="X200" s="160"/>
      <c r="Y200" s="151"/>
      <c r="Z200" s="151"/>
      <c r="AA200" s="151"/>
      <c r="AB200" s="151"/>
      <c r="AC200" s="151"/>
      <c r="AD200" s="151"/>
      <c r="AE200" s="151"/>
      <c r="AF200" s="151"/>
      <c r="AG200" s="151" t="s">
        <v>156</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70">
        <v>57</v>
      </c>
      <c r="B201" s="171" t="s">
        <v>1213</v>
      </c>
      <c r="C201" s="186" t="s">
        <v>1214</v>
      </c>
      <c r="D201" s="172" t="s">
        <v>420</v>
      </c>
      <c r="E201" s="173">
        <v>719</v>
      </c>
      <c r="F201" s="174"/>
      <c r="G201" s="175">
        <f>ROUND(E201*F201,2)</f>
        <v>0</v>
      </c>
      <c r="H201" s="174"/>
      <c r="I201" s="175">
        <f>ROUND(E201*H201,2)</f>
        <v>0</v>
      </c>
      <c r="J201" s="174"/>
      <c r="K201" s="175">
        <f>ROUND(E201*J201,2)</f>
        <v>0</v>
      </c>
      <c r="L201" s="175">
        <v>21</v>
      </c>
      <c r="M201" s="175">
        <f>G201*(1+L201/100)</f>
        <v>0</v>
      </c>
      <c r="N201" s="175">
        <v>6.9999999999999994E-5</v>
      </c>
      <c r="O201" s="175">
        <f>ROUND(E201*N201,2)</f>
        <v>0.05</v>
      </c>
      <c r="P201" s="175">
        <v>0</v>
      </c>
      <c r="Q201" s="175">
        <f>ROUND(E201*P201,2)</f>
        <v>0</v>
      </c>
      <c r="R201" s="175"/>
      <c r="S201" s="175" t="s">
        <v>151</v>
      </c>
      <c r="T201" s="175" t="s">
        <v>152</v>
      </c>
      <c r="U201" s="175">
        <v>0.3614</v>
      </c>
      <c r="V201" s="175">
        <f>ROUND(E201*U201,2)</f>
        <v>259.85000000000002</v>
      </c>
      <c r="W201" s="176"/>
      <c r="X201" s="160" t="s">
        <v>153</v>
      </c>
      <c r="Y201" s="151"/>
      <c r="Z201" s="151"/>
      <c r="AA201" s="151"/>
      <c r="AB201" s="151"/>
      <c r="AC201" s="151"/>
      <c r="AD201" s="151"/>
      <c r="AE201" s="151"/>
      <c r="AF201" s="151"/>
      <c r="AG201" s="151" t="s">
        <v>154</v>
      </c>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87" t="s">
        <v>1203</v>
      </c>
      <c r="D202" s="161"/>
      <c r="E202" s="162">
        <v>719</v>
      </c>
      <c r="F202" s="160"/>
      <c r="G202" s="160"/>
      <c r="H202" s="160"/>
      <c r="I202" s="160"/>
      <c r="J202" s="160"/>
      <c r="K202" s="160"/>
      <c r="L202" s="160"/>
      <c r="M202" s="160"/>
      <c r="N202" s="160"/>
      <c r="O202" s="160"/>
      <c r="P202" s="160"/>
      <c r="Q202" s="160"/>
      <c r="R202" s="160"/>
      <c r="S202" s="160"/>
      <c r="T202" s="160"/>
      <c r="U202" s="160"/>
      <c r="V202" s="160"/>
      <c r="W202" s="160"/>
      <c r="X202" s="160"/>
      <c r="Y202" s="151"/>
      <c r="Z202" s="151"/>
      <c r="AA202" s="151"/>
      <c r="AB202" s="151"/>
      <c r="AC202" s="151"/>
      <c r="AD202" s="151"/>
      <c r="AE202" s="151"/>
      <c r="AF202" s="151"/>
      <c r="AG202" s="151" t="s">
        <v>156</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70">
        <v>58</v>
      </c>
      <c r="B203" s="171" t="s">
        <v>1215</v>
      </c>
      <c r="C203" s="186" t="s">
        <v>1216</v>
      </c>
      <c r="D203" s="172" t="s">
        <v>828</v>
      </c>
      <c r="E203" s="173">
        <v>1</v>
      </c>
      <c r="F203" s="174"/>
      <c r="G203" s="175">
        <f>ROUND(E203*F203,2)</f>
        <v>0</v>
      </c>
      <c r="H203" s="174"/>
      <c r="I203" s="175">
        <f>ROUND(E203*H203,2)</f>
        <v>0</v>
      </c>
      <c r="J203" s="174"/>
      <c r="K203" s="175">
        <f>ROUND(E203*J203,2)</f>
        <v>0</v>
      </c>
      <c r="L203" s="175">
        <v>21</v>
      </c>
      <c r="M203" s="175">
        <f>G203*(1+L203/100)</f>
        <v>0</v>
      </c>
      <c r="N203" s="175">
        <v>0</v>
      </c>
      <c r="O203" s="175">
        <f>ROUND(E203*N203,2)</f>
        <v>0</v>
      </c>
      <c r="P203" s="175">
        <v>0</v>
      </c>
      <c r="Q203" s="175">
        <f>ROUND(E203*P203,2)</f>
        <v>0</v>
      </c>
      <c r="R203" s="175"/>
      <c r="S203" s="175" t="s">
        <v>390</v>
      </c>
      <c r="T203" s="175" t="s">
        <v>391</v>
      </c>
      <c r="U203" s="175">
        <v>0</v>
      </c>
      <c r="V203" s="175">
        <f>ROUND(E203*U203,2)</f>
        <v>0</v>
      </c>
      <c r="W203" s="176"/>
      <c r="X203" s="160" t="s">
        <v>153</v>
      </c>
      <c r="Y203" s="151"/>
      <c r="Z203" s="151"/>
      <c r="AA203" s="151"/>
      <c r="AB203" s="151"/>
      <c r="AC203" s="151"/>
      <c r="AD203" s="151"/>
      <c r="AE203" s="151"/>
      <c r="AF203" s="151"/>
      <c r="AG203" s="151" t="s">
        <v>154</v>
      </c>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87" t="s">
        <v>85</v>
      </c>
      <c r="D204" s="161"/>
      <c r="E204" s="162">
        <v>1</v>
      </c>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156</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70">
        <v>59</v>
      </c>
      <c r="B205" s="171" t="s">
        <v>1217</v>
      </c>
      <c r="C205" s="186" t="s">
        <v>1218</v>
      </c>
      <c r="D205" s="172" t="s">
        <v>420</v>
      </c>
      <c r="E205" s="173">
        <v>316.2</v>
      </c>
      <c r="F205" s="174"/>
      <c r="G205" s="175">
        <f>ROUND(E205*F205,2)</f>
        <v>0</v>
      </c>
      <c r="H205" s="174"/>
      <c r="I205" s="175">
        <f>ROUND(E205*H205,2)</f>
        <v>0</v>
      </c>
      <c r="J205" s="174"/>
      <c r="K205" s="175">
        <f>ROUND(E205*J205,2)</f>
        <v>0</v>
      </c>
      <c r="L205" s="175">
        <v>21</v>
      </c>
      <c r="M205" s="175">
        <f>G205*(1+L205/100)</f>
        <v>0</v>
      </c>
      <c r="N205" s="175">
        <v>2.7E-4</v>
      </c>
      <c r="O205" s="175">
        <f>ROUND(E205*N205,2)</f>
        <v>0.09</v>
      </c>
      <c r="P205" s="175">
        <v>0</v>
      </c>
      <c r="Q205" s="175">
        <f>ROUND(E205*P205,2)</f>
        <v>0</v>
      </c>
      <c r="R205" s="175" t="s">
        <v>403</v>
      </c>
      <c r="S205" s="175" t="s">
        <v>151</v>
      </c>
      <c r="T205" s="175" t="s">
        <v>152</v>
      </c>
      <c r="U205" s="175">
        <v>0</v>
      </c>
      <c r="V205" s="175">
        <f>ROUND(E205*U205,2)</f>
        <v>0</v>
      </c>
      <c r="W205" s="176"/>
      <c r="X205" s="160" t="s">
        <v>404</v>
      </c>
      <c r="Y205" s="151"/>
      <c r="Z205" s="151"/>
      <c r="AA205" s="151"/>
      <c r="AB205" s="151"/>
      <c r="AC205" s="151"/>
      <c r="AD205" s="151"/>
      <c r="AE205" s="151"/>
      <c r="AF205" s="151"/>
      <c r="AG205" s="151" t="s">
        <v>405</v>
      </c>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87" t="s">
        <v>1219</v>
      </c>
      <c r="D206" s="161"/>
      <c r="E206" s="162">
        <v>316.2</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156</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0">
        <v>60</v>
      </c>
      <c r="B207" s="171" t="s">
        <v>1220</v>
      </c>
      <c r="C207" s="186" t="s">
        <v>1221</v>
      </c>
      <c r="D207" s="172" t="s">
        <v>420</v>
      </c>
      <c r="E207" s="173">
        <v>710.94</v>
      </c>
      <c r="F207" s="174"/>
      <c r="G207" s="175">
        <f>ROUND(E207*F207,2)</f>
        <v>0</v>
      </c>
      <c r="H207" s="174"/>
      <c r="I207" s="175">
        <f>ROUND(E207*H207,2)</f>
        <v>0</v>
      </c>
      <c r="J207" s="174"/>
      <c r="K207" s="175">
        <f>ROUND(E207*J207,2)</f>
        <v>0</v>
      </c>
      <c r="L207" s="175">
        <v>21</v>
      </c>
      <c r="M207" s="175">
        <f>G207*(1+L207/100)</f>
        <v>0</v>
      </c>
      <c r="N207" s="175">
        <v>1.0499999999999999E-3</v>
      </c>
      <c r="O207" s="175">
        <f>ROUND(E207*N207,2)</f>
        <v>0.75</v>
      </c>
      <c r="P207" s="175">
        <v>0</v>
      </c>
      <c r="Q207" s="175">
        <f>ROUND(E207*P207,2)</f>
        <v>0</v>
      </c>
      <c r="R207" s="175" t="s">
        <v>403</v>
      </c>
      <c r="S207" s="175" t="s">
        <v>151</v>
      </c>
      <c r="T207" s="175" t="s">
        <v>152</v>
      </c>
      <c r="U207" s="175">
        <v>0</v>
      </c>
      <c r="V207" s="175">
        <f>ROUND(E207*U207,2)</f>
        <v>0</v>
      </c>
      <c r="W207" s="176"/>
      <c r="X207" s="160" t="s">
        <v>404</v>
      </c>
      <c r="Y207" s="151"/>
      <c r="Z207" s="151"/>
      <c r="AA207" s="151"/>
      <c r="AB207" s="151"/>
      <c r="AC207" s="151"/>
      <c r="AD207" s="151"/>
      <c r="AE207" s="151"/>
      <c r="AF207" s="151"/>
      <c r="AG207" s="151" t="s">
        <v>405</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87" t="s">
        <v>1222</v>
      </c>
      <c r="D208" s="161"/>
      <c r="E208" s="162">
        <v>710.94</v>
      </c>
      <c r="F208" s="160"/>
      <c r="G208" s="160"/>
      <c r="H208" s="160"/>
      <c r="I208" s="160"/>
      <c r="J208" s="160"/>
      <c r="K208" s="160"/>
      <c r="L208" s="160"/>
      <c r="M208" s="160"/>
      <c r="N208" s="160"/>
      <c r="O208" s="160"/>
      <c r="P208" s="160"/>
      <c r="Q208" s="160"/>
      <c r="R208" s="160"/>
      <c r="S208" s="160"/>
      <c r="T208" s="160"/>
      <c r="U208" s="160"/>
      <c r="V208" s="160"/>
      <c r="W208" s="160"/>
      <c r="X208" s="160"/>
      <c r="Y208" s="151"/>
      <c r="Z208" s="151"/>
      <c r="AA208" s="151"/>
      <c r="AB208" s="151"/>
      <c r="AC208" s="151"/>
      <c r="AD208" s="151"/>
      <c r="AE208" s="151"/>
      <c r="AF208" s="151"/>
      <c r="AG208" s="151" t="s">
        <v>156</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70">
        <v>61</v>
      </c>
      <c r="B209" s="171" t="s">
        <v>1223</v>
      </c>
      <c r="C209" s="186" t="s">
        <v>1224</v>
      </c>
      <c r="D209" s="172" t="s">
        <v>420</v>
      </c>
      <c r="E209" s="173">
        <v>93.84</v>
      </c>
      <c r="F209" s="174"/>
      <c r="G209" s="175">
        <f>ROUND(E209*F209,2)</f>
        <v>0</v>
      </c>
      <c r="H209" s="174"/>
      <c r="I209" s="175">
        <f>ROUND(E209*H209,2)</f>
        <v>0</v>
      </c>
      <c r="J209" s="174"/>
      <c r="K209" s="175">
        <f>ROUND(E209*J209,2)</f>
        <v>0</v>
      </c>
      <c r="L209" s="175">
        <v>21</v>
      </c>
      <c r="M209" s="175">
        <f>G209*(1+L209/100)</f>
        <v>0</v>
      </c>
      <c r="N209" s="175">
        <v>1.4599999999999999E-3</v>
      </c>
      <c r="O209" s="175">
        <f>ROUND(E209*N209,2)</f>
        <v>0.14000000000000001</v>
      </c>
      <c r="P209" s="175">
        <v>0</v>
      </c>
      <c r="Q209" s="175">
        <f>ROUND(E209*P209,2)</f>
        <v>0</v>
      </c>
      <c r="R209" s="175" t="s">
        <v>403</v>
      </c>
      <c r="S209" s="175" t="s">
        <v>151</v>
      </c>
      <c r="T209" s="175" t="s">
        <v>152</v>
      </c>
      <c r="U209" s="175">
        <v>0</v>
      </c>
      <c r="V209" s="175">
        <f>ROUND(E209*U209,2)</f>
        <v>0</v>
      </c>
      <c r="W209" s="176"/>
      <c r="X209" s="160" t="s">
        <v>404</v>
      </c>
      <c r="Y209" s="151"/>
      <c r="Z209" s="151"/>
      <c r="AA209" s="151"/>
      <c r="AB209" s="151"/>
      <c r="AC209" s="151"/>
      <c r="AD209" s="151"/>
      <c r="AE209" s="151"/>
      <c r="AF209" s="151"/>
      <c r="AG209" s="151" t="s">
        <v>405</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87" t="s">
        <v>1225</v>
      </c>
      <c r="D210" s="161"/>
      <c r="E210" s="162">
        <v>93.84</v>
      </c>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156</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ht="22.5" outlineLevel="1" x14ac:dyDescent="0.2">
      <c r="A211" s="170">
        <v>62</v>
      </c>
      <c r="B211" s="171" t="s">
        <v>1226</v>
      </c>
      <c r="C211" s="186" t="s">
        <v>1227</v>
      </c>
      <c r="D211" s="172" t="s">
        <v>420</v>
      </c>
      <c r="E211" s="173">
        <v>733.38</v>
      </c>
      <c r="F211" s="174"/>
      <c r="G211" s="175">
        <f>ROUND(E211*F211,2)</f>
        <v>0</v>
      </c>
      <c r="H211" s="174"/>
      <c r="I211" s="175">
        <f>ROUND(E211*H211,2)</f>
        <v>0</v>
      </c>
      <c r="J211" s="174"/>
      <c r="K211" s="175">
        <f>ROUND(E211*J211,2)</f>
        <v>0</v>
      </c>
      <c r="L211" s="175">
        <v>21</v>
      </c>
      <c r="M211" s="175">
        <f>G211*(1+L211/100)</f>
        <v>0</v>
      </c>
      <c r="N211" s="175">
        <v>2.1700000000000001E-3</v>
      </c>
      <c r="O211" s="175">
        <f>ROUND(E211*N211,2)</f>
        <v>1.59</v>
      </c>
      <c r="P211" s="175">
        <v>0</v>
      </c>
      <c r="Q211" s="175">
        <f>ROUND(E211*P211,2)</f>
        <v>0</v>
      </c>
      <c r="R211" s="175" t="s">
        <v>403</v>
      </c>
      <c r="S211" s="175" t="s">
        <v>151</v>
      </c>
      <c r="T211" s="175" t="s">
        <v>152</v>
      </c>
      <c r="U211" s="175">
        <v>0</v>
      </c>
      <c r="V211" s="175">
        <f>ROUND(E211*U211,2)</f>
        <v>0</v>
      </c>
      <c r="W211" s="176"/>
      <c r="X211" s="160" t="s">
        <v>404</v>
      </c>
      <c r="Y211" s="151"/>
      <c r="Z211" s="151"/>
      <c r="AA211" s="151"/>
      <c r="AB211" s="151"/>
      <c r="AC211" s="151"/>
      <c r="AD211" s="151"/>
      <c r="AE211" s="151"/>
      <c r="AF211" s="151"/>
      <c r="AG211" s="151" t="s">
        <v>405</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87" t="s">
        <v>1228</v>
      </c>
      <c r="D212" s="161"/>
      <c r="E212" s="162">
        <v>733.38</v>
      </c>
      <c r="F212" s="160"/>
      <c r="G212" s="160"/>
      <c r="H212" s="160"/>
      <c r="I212" s="160"/>
      <c r="J212" s="160"/>
      <c r="K212" s="160"/>
      <c r="L212" s="160"/>
      <c r="M212" s="160"/>
      <c r="N212" s="160"/>
      <c r="O212" s="160"/>
      <c r="P212" s="160"/>
      <c r="Q212" s="160"/>
      <c r="R212" s="160"/>
      <c r="S212" s="160"/>
      <c r="T212" s="160"/>
      <c r="U212" s="160"/>
      <c r="V212" s="160"/>
      <c r="W212" s="160"/>
      <c r="X212" s="160"/>
      <c r="Y212" s="151"/>
      <c r="Z212" s="151"/>
      <c r="AA212" s="151"/>
      <c r="AB212" s="151"/>
      <c r="AC212" s="151"/>
      <c r="AD212" s="151"/>
      <c r="AE212" s="151"/>
      <c r="AF212" s="151"/>
      <c r="AG212" s="151" t="s">
        <v>156</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70">
        <v>63</v>
      </c>
      <c r="B213" s="171" t="s">
        <v>1229</v>
      </c>
      <c r="C213" s="186" t="s">
        <v>1230</v>
      </c>
      <c r="D213" s="172" t="s">
        <v>420</v>
      </c>
      <c r="E213" s="173">
        <v>24.48</v>
      </c>
      <c r="F213" s="174"/>
      <c r="G213" s="175">
        <f>ROUND(E213*F213,2)</f>
        <v>0</v>
      </c>
      <c r="H213" s="174"/>
      <c r="I213" s="175">
        <f>ROUND(E213*H213,2)</f>
        <v>0</v>
      </c>
      <c r="J213" s="174"/>
      <c r="K213" s="175">
        <f>ROUND(E213*J213,2)</f>
        <v>0</v>
      </c>
      <c r="L213" s="175">
        <v>21</v>
      </c>
      <c r="M213" s="175">
        <f>G213*(1+L213/100)</f>
        <v>0</v>
      </c>
      <c r="N213" s="175">
        <v>4.5199999999999997E-3</v>
      </c>
      <c r="O213" s="175">
        <f>ROUND(E213*N213,2)</f>
        <v>0.11</v>
      </c>
      <c r="P213" s="175">
        <v>0</v>
      </c>
      <c r="Q213" s="175">
        <f>ROUND(E213*P213,2)</f>
        <v>0</v>
      </c>
      <c r="R213" s="175" t="s">
        <v>403</v>
      </c>
      <c r="S213" s="175" t="s">
        <v>151</v>
      </c>
      <c r="T213" s="175" t="s">
        <v>152</v>
      </c>
      <c r="U213" s="175">
        <v>0</v>
      </c>
      <c r="V213" s="175">
        <f>ROUND(E213*U213,2)</f>
        <v>0</v>
      </c>
      <c r="W213" s="176"/>
      <c r="X213" s="160" t="s">
        <v>404</v>
      </c>
      <c r="Y213" s="151"/>
      <c r="Z213" s="151"/>
      <c r="AA213" s="151"/>
      <c r="AB213" s="151"/>
      <c r="AC213" s="151"/>
      <c r="AD213" s="151"/>
      <c r="AE213" s="151"/>
      <c r="AF213" s="151"/>
      <c r="AG213" s="151" t="s">
        <v>405</v>
      </c>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87" t="s">
        <v>1231</v>
      </c>
      <c r="D214" s="161"/>
      <c r="E214" s="162">
        <v>24.48</v>
      </c>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156</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x14ac:dyDescent="0.2">
      <c r="A215" s="164" t="s">
        <v>146</v>
      </c>
      <c r="B215" s="165" t="s">
        <v>116</v>
      </c>
      <c r="C215" s="185" t="s">
        <v>117</v>
      </c>
      <c r="D215" s="166"/>
      <c r="E215" s="167"/>
      <c r="F215" s="168"/>
      <c r="G215" s="168">
        <f>SUMIF(AG216:AG218,"&lt;&gt;NOR",G216:G218)</f>
        <v>0</v>
      </c>
      <c r="H215" s="168"/>
      <c r="I215" s="168">
        <f>SUM(I216:I218)</f>
        <v>0</v>
      </c>
      <c r="J215" s="168"/>
      <c r="K215" s="168">
        <f>SUM(K216:K218)</f>
        <v>0</v>
      </c>
      <c r="L215" s="168"/>
      <c r="M215" s="168">
        <f>SUM(M216:M218)</f>
        <v>0</v>
      </c>
      <c r="N215" s="168"/>
      <c r="O215" s="168">
        <f>SUM(O216:O218)</f>
        <v>0</v>
      </c>
      <c r="P215" s="168"/>
      <c r="Q215" s="168">
        <f>SUM(Q216:Q218)</f>
        <v>0</v>
      </c>
      <c r="R215" s="168"/>
      <c r="S215" s="168"/>
      <c r="T215" s="168"/>
      <c r="U215" s="168"/>
      <c r="V215" s="168">
        <f>SUM(V216:V218)</f>
        <v>12.94</v>
      </c>
      <c r="W215" s="169"/>
      <c r="X215" s="163"/>
      <c r="AG215" t="s">
        <v>147</v>
      </c>
    </row>
    <row r="216" spans="1:60" outlineLevel="1" x14ac:dyDescent="0.2">
      <c r="A216" s="177">
        <v>64</v>
      </c>
      <c r="B216" s="178" t="s">
        <v>609</v>
      </c>
      <c r="C216" s="188" t="s">
        <v>610</v>
      </c>
      <c r="D216" s="179" t="s">
        <v>398</v>
      </c>
      <c r="E216" s="180">
        <v>26.4</v>
      </c>
      <c r="F216" s="181"/>
      <c r="G216" s="182">
        <f>ROUND(E216*F216,2)</f>
        <v>0</v>
      </c>
      <c r="H216" s="181"/>
      <c r="I216" s="182">
        <f>ROUND(E216*H216,2)</f>
        <v>0</v>
      </c>
      <c r="J216" s="181"/>
      <c r="K216" s="182">
        <f>ROUND(E216*J216,2)</f>
        <v>0</v>
      </c>
      <c r="L216" s="182">
        <v>21</v>
      </c>
      <c r="M216" s="182">
        <f>G216*(1+L216/100)</f>
        <v>0</v>
      </c>
      <c r="N216" s="182">
        <v>0</v>
      </c>
      <c r="O216" s="182">
        <f>ROUND(E216*N216,2)</f>
        <v>0</v>
      </c>
      <c r="P216" s="182">
        <v>0</v>
      </c>
      <c r="Q216" s="182">
        <f>ROUND(E216*P216,2)</f>
        <v>0</v>
      </c>
      <c r="R216" s="182"/>
      <c r="S216" s="182" t="s">
        <v>151</v>
      </c>
      <c r="T216" s="182" t="s">
        <v>611</v>
      </c>
      <c r="U216" s="182">
        <v>0.49</v>
      </c>
      <c r="V216" s="182">
        <f>ROUND(E216*U216,2)</f>
        <v>12.94</v>
      </c>
      <c r="W216" s="183"/>
      <c r="X216" s="160" t="s">
        <v>612</v>
      </c>
      <c r="Y216" s="151"/>
      <c r="Z216" s="151"/>
      <c r="AA216" s="151"/>
      <c r="AB216" s="151"/>
      <c r="AC216" s="151"/>
      <c r="AD216" s="151"/>
      <c r="AE216" s="151"/>
      <c r="AF216" s="151"/>
      <c r="AG216" s="151" t="s">
        <v>613</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77">
        <v>65</v>
      </c>
      <c r="B217" s="178" t="s">
        <v>614</v>
      </c>
      <c r="C217" s="188" t="s">
        <v>615</v>
      </c>
      <c r="D217" s="179" t="s">
        <v>398</v>
      </c>
      <c r="E217" s="180">
        <v>686.4</v>
      </c>
      <c r="F217" s="181"/>
      <c r="G217" s="182">
        <f>ROUND(E217*F217,2)</f>
        <v>0</v>
      </c>
      <c r="H217" s="181"/>
      <c r="I217" s="182">
        <f>ROUND(E217*H217,2)</f>
        <v>0</v>
      </c>
      <c r="J217" s="181"/>
      <c r="K217" s="182">
        <f>ROUND(E217*J217,2)</f>
        <v>0</v>
      </c>
      <c r="L217" s="182">
        <v>21</v>
      </c>
      <c r="M217" s="182">
        <f>G217*(1+L217/100)</f>
        <v>0</v>
      </c>
      <c r="N217" s="182">
        <v>0</v>
      </c>
      <c r="O217" s="182">
        <f>ROUND(E217*N217,2)</f>
        <v>0</v>
      </c>
      <c r="P217" s="182">
        <v>0</v>
      </c>
      <c r="Q217" s="182">
        <f>ROUND(E217*P217,2)</f>
        <v>0</v>
      </c>
      <c r="R217" s="182"/>
      <c r="S217" s="182" t="s">
        <v>151</v>
      </c>
      <c r="T217" s="182" t="s">
        <v>611</v>
      </c>
      <c r="U217" s="182">
        <v>0</v>
      </c>
      <c r="V217" s="182">
        <f>ROUND(E217*U217,2)</f>
        <v>0</v>
      </c>
      <c r="W217" s="183"/>
      <c r="X217" s="160" t="s">
        <v>612</v>
      </c>
      <c r="Y217" s="151"/>
      <c r="Z217" s="151"/>
      <c r="AA217" s="151"/>
      <c r="AB217" s="151"/>
      <c r="AC217" s="151"/>
      <c r="AD217" s="151"/>
      <c r="AE217" s="151"/>
      <c r="AF217" s="151"/>
      <c r="AG217" s="151" t="s">
        <v>613</v>
      </c>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ht="22.5" outlineLevel="1" x14ac:dyDescent="0.2">
      <c r="A218" s="170">
        <v>66</v>
      </c>
      <c r="B218" s="171" t="s">
        <v>603</v>
      </c>
      <c r="C218" s="186" t="s">
        <v>604</v>
      </c>
      <c r="D218" s="172" t="s">
        <v>398</v>
      </c>
      <c r="E218" s="173">
        <v>26.4</v>
      </c>
      <c r="F218" s="174"/>
      <c r="G218" s="175">
        <f>ROUND(E218*F218,2)</f>
        <v>0</v>
      </c>
      <c r="H218" s="174"/>
      <c r="I218" s="175">
        <f>ROUND(E218*H218,2)</f>
        <v>0</v>
      </c>
      <c r="J218" s="174"/>
      <c r="K218" s="175">
        <f>ROUND(E218*J218,2)</f>
        <v>0</v>
      </c>
      <c r="L218" s="175">
        <v>21</v>
      </c>
      <c r="M218" s="175">
        <f>G218*(1+L218/100)</f>
        <v>0</v>
      </c>
      <c r="N218" s="175">
        <v>0</v>
      </c>
      <c r="O218" s="175">
        <f>ROUND(E218*N218,2)</f>
        <v>0</v>
      </c>
      <c r="P218" s="175">
        <v>0</v>
      </c>
      <c r="Q218" s="175">
        <f>ROUND(E218*P218,2)</f>
        <v>0</v>
      </c>
      <c r="R218" s="175"/>
      <c r="S218" s="175" t="s">
        <v>151</v>
      </c>
      <c r="T218" s="175" t="s">
        <v>391</v>
      </c>
      <c r="U218" s="175">
        <v>0</v>
      </c>
      <c r="V218" s="175">
        <f>ROUND(E218*U218,2)</f>
        <v>0</v>
      </c>
      <c r="W218" s="176"/>
      <c r="X218" s="160" t="s">
        <v>612</v>
      </c>
      <c r="Y218" s="151"/>
      <c r="Z218" s="151"/>
      <c r="AA218" s="151"/>
      <c r="AB218" s="151"/>
      <c r="AC218" s="151"/>
      <c r="AD218" s="151"/>
      <c r="AE218" s="151"/>
      <c r="AF218" s="151"/>
      <c r="AG218" s="151" t="s">
        <v>613</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x14ac:dyDescent="0.2">
      <c r="A219" s="3"/>
      <c r="B219" s="4"/>
      <c r="C219" s="189"/>
      <c r="D219" s="6"/>
      <c r="E219" s="3"/>
      <c r="F219" s="3"/>
      <c r="G219" s="3"/>
      <c r="H219" s="3"/>
      <c r="I219" s="3"/>
      <c r="J219" s="3"/>
      <c r="K219" s="3"/>
      <c r="L219" s="3"/>
      <c r="M219" s="3"/>
      <c r="N219" s="3"/>
      <c r="O219" s="3"/>
      <c r="P219" s="3"/>
      <c r="Q219" s="3"/>
      <c r="R219" s="3"/>
      <c r="S219" s="3"/>
      <c r="T219" s="3"/>
      <c r="U219" s="3"/>
      <c r="V219" s="3"/>
      <c r="W219" s="3"/>
      <c r="X219" s="3"/>
      <c r="AE219">
        <v>15</v>
      </c>
      <c r="AF219">
        <v>21</v>
      </c>
      <c r="AG219" t="s">
        <v>133</v>
      </c>
    </row>
    <row r="220" spans="1:60" x14ac:dyDescent="0.2">
      <c r="A220" s="154"/>
      <c r="B220" s="155" t="s">
        <v>30</v>
      </c>
      <c r="C220" s="190"/>
      <c r="D220" s="156"/>
      <c r="E220" s="157"/>
      <c r="F220" s="157"/>
      <c r="G220" s="184">
        <f>G8+G135+G142+G147+G151+G180+G215</f>
        <v>0</v>
      </c>
      <c r="H220" s="3"/>
      <c r="I220" s="3"/>
      <c r="J220" s="3"/>
      <c r="K220" s="3"/>
      <c r="L220" s="3"/>
      <c r="M220" s="3"/>
      <c r="N220" s="3"/>
      <c r="O220" s="3"/>
      <c r="P220" s="3"/>
      <c r="Q220" s="3"/>
      <c r="R220" s="3"/>
      <c r="S220" s="3"/>
      <c r="T220" s="3"/>
      <c r="U220" s="3"/>
      <c r="V220" s="3"/>
      <c r="W220" s="3"/>
      <c r="X220" s="3"/>
      <c r="AE220">
        <f>SUMIF(L7:L218,AE219,G7:G218)</f>
        <v>0</v>
      </c>
      <c r="AF220">
        <f>SUMIF(L7:L218,AF219,G7:G218)</f>
        <v>0</v>
      </c>
      <c r="AG220" t="s">
        <v>618</v>
      </c>
    </row>
    <row r="221" spans="1:60" x14ac:dyDescent="0.2">
      <c r="A221" s="3"/>
      <c r="B221" s="4"/>
      <c r="C221" s="189"/>
      <c r="D221" s="6"/>
      <c r="E221" s="3"/>
      <c r="F221" s="3"/>
      <c r="G221" s="3"/>
      <c r="H221" s="3"/>
      <c r="I221" s="3"/>
      <c r="J221" s="3"/>
      <c r="K221" s="3"/>
      <c r="L221" s="3"/>
      <c r="M221" s="3"/>
      <c r="N221" s="3"/>
      <c r="O221" s="3"/>
      <c r="P221" s="3"/>
      <c r="Q221" s="3"/>
      <c r="R221" s="3"/>
      <c r="S221" s="3"/>
      <c r="T221" s="3"/>
      <c r="U221" s="3"/>
      <c r="V221" s="3"/>
      <c r="W221" s="3"/>
      <c r="X221" s="3"/>
    </row>
    <row r="222" spans="1:60" x14ac:dyDescent="0.2">
      <c r="A222" s="3"/>
      <c r="B222" s="4"/>
      <c r="C222" s="189"/>
      <c r="D222" s="6"/>
      <c r="E222" s="3"/>
      <c r="F222" s="3"/>
      <c r="G222" s="3"/>
      <c r="H222" s="3"/>
      <c r="I222" s="3"/>
      <c r="J222" s="3"/>
      <c r="K222" s="3"/>
      <c r="L222" s="3"/>
      <c r="M222" s="3"/>
      <c r="N222" s="3"/>
      <c r="O222" s="3"/>
      <c r="P222" s="3"/>
      <c r="Q222" s="3"/>
      <c r="R222" s="3"/>
      <c r="S222" s="3"/>
      <c r="T222" s="3"/>
      <c r="U222" s="3"/>
      <c r="V222" s="3"/>
      <c r="W222" s="3"/>
      <c r="X222" s="3"/>
    </row>
    <row r="223" spans="1:60" x14ac:dyDescent="0.2">
      <c r="A223" s="272" t="s">
        <v>619</v>
      </c>
      <c r="B223" s="272"/>
      <c r="C223" s="273"/>
      <c r="D223" s="6"/>
      <c r="E223" s="3"/>
      <c r="F223" s="3"/>
      <c r="G223" s="3"/>
      <c r="H223" s="3"/>
      <c r="I223" s="3"/>
      <c r="J223" s="3"/>
      <c r="K223" s="3"/>
      <c r="L223" s="3"/>
      <c r="M223" s="3"/>
      <c r="N223" s="3"/>
      <c r="O223" s="3"/>
      <c r="P223" s="3"/>
      <c r="Q223" s="3"/>
      <c r="R223" s="3"/>
      <c r="S223" s="3"/>
      <c r="T223" s="3"/>
      <c r="U223" s="3"/>
      <c r="V223" s="3"/>
      <c r="W223" s="3"/>
      <c r="X223" s="3"/>
    </row>
    <row r="224" spans="1:60" x14ac:dyDescent="0.2">
      <c r="A224" s="274"/>
      <c r="B224" s="275"/>
      <c r="C224" s="276"/>
      <c r="D224" s="275"/>
      <c r="E224" s="275"/>
      <c r="F224" s="275"/>
      <c r="G224" s="277"/>
      <c r="H224" s="3"/>
      <c r="I224" s="3"/>
      <c r="J224" s="3"/>
      <c r="K224" s="3"/>
      <c r="L224" s="3"/>
      <c r="M224" s="3"/>
      <c r="N224" s="3"/>
      <c r="O224" s="3"/>
      <c r="P224" s="3"/>
      <c r="Q224" s="3"/>
      <c r="R224" s="3"/>
      <c r="S224" s="3"/>
      <c r="T224" s="3"/>
      <c r="U224" s="3"/>
      <c r="V224" s="3"/>
      <c r="W224" s="3"/>
      <c r="X224" s="3"/>
      <c r="AG224" t="s">
        <v>620</v>
      </c>
    </row>
    <row r="225" spans="1:33" x14ac:dyDescent="0.2">
      <c r="A225" s="278"/>
      <c r="B225" s="279"/>
      <c r="C225" s="280"/>
      <c r="D225" s="279"/>
      <c r="E225" s="279"/>
      <c r="F225" s="279"/>
      <c r="G225" s="281"/>
      <c r="H225" s="3"/>
      <c r="I225" s="3"/>
      <c r="J225" s="3"/>
      <c r="K225" s="3"/>
      <c r="L225" s="3"/>
      <c r="M225" s="3"/>
      <c r="N225" s="3"/>
      <c r="O225" s="3"/>
      <c r="P225" s="3"/>
      <c r="Q225" s="3"/>
      <c r="R225" s="3"/>
      <c r="S225" s="3"/>
      <c r="T225" s="3"/>
      <c r="U225" s="3"/>
      <c r="V225" s="3"/>
      <c r="W225" s="3"/>
      <c r="X225" s="3"/>
    </row>
    <row r="226" spans="1:33" x14ac:dyDescent="0.2">
      <c r="A226" s="278"/>
      <c r="B226" s="279"/>
      <c r="C226" s="280"/>
      <c r="D226" s="279"/>
      <c r="E226" s="279"/>
      <c r="F226" s="279"/>
      <c r="G226" s="281"/>
      <c r="H226" s="3"/>
      <c r="I226" s="3"/>
      <c r="J226" s="3"/>
      <c r="K226" s="3"/>
      <c r="L226" s="3"/>
      <c r="M226" s="3"/>
      <c r="N226" s="3"/>
      <c r="O226" s="3"/>
      <c r="P226" s="3"/>
      <c r="Q226" s="3"/>
      <c r="R226" s="3"/>
      <c r="S226" s="3"/>
      <c r="T226" s="3"/>
      <c r="U226" s="3"/>
      <c r="V226" s="3"/>
      <c r="W226" s="3"/>
      <c r="X226" s="3"/>
    </row>
    <row r="227" spans="1:33" x14ac:dyDescent="0.2">
      <c r="A227" s="278"/>
      <c r="B227" s="279"/>
      <c r="C227" s="280"/>
      <c r="D227" s="279"/>
      <c r="E227" s="279"/>
      <c r="F227" s="279"/>
      <c r="G227" s="281"/>
      <c r="H227" s="3"/>
      <c r="I227" s="3"/>
      <c r="J227" s="3"/>
      <c r="K227" s="3"/>
      <c r="L227" s="3"/>
      <c r="M227" s="3"/>
      <c r="N227" s="3"/>
      <c r="O227" s="3"/>
      <c r="P227" s="3"/>
      <c r="Q227" s="3"/>
      <c r="R227" s="3"/>
      <c r="S227" s="3"/>
      <c r="T227" s="3"/>
      <c r="U227" s="3"/>
      <c r="V227" s="3"/>
      <c r="W227" s="3"/>
      <c r="X227" s="3"/>
    </row>
    <row r="228" spans="1:33" x14ac:dyDescent="0.2">
      <c r="A228" s="282"/>
      <c r="B228" s="283"/>
      <c r="C228" s="284"/>
      <c r="D228" s="283"/>
      <c r="E228" s="283"/>
      <c r="F228" s="283"/>
      <c r="G228" s="285"/>
      <c r="H228" s="3"/>
      <c r="I228" s="3"/>
      <c r="J228" s="3"/>
      <c r="K228" s="3"/>
      <c r="L228" s="3"/>
      <c r="M228" s="3"/>
      <c r="N228" s="3"/>
      <c r="O228" s="3"/>
      <c r="P228" s="3"/>
      <c r="Q228" s="3"/>
      <c r="R228" s="3"/>
      <c r="S228" s="3"/>
      <c r="T228" s="3"/>
      <c r="U228" s="3"/>
      <c r="V228" s="3"/>
      <c r="W228" s="3"/>
      <c r="X228" s="3"/>
    </row>
    <row r="229" spans="1:33" x14ac:dyDescent="0.2">
      <c r="A229" s="3"/>
      <c r="B229" s="4"/>
      <c r="C229" s="189"/>
      <c r="D229" s="6"/>
      <c r="E229" s="3"/>
      <c r="F229" s="3"/>
      <c r="G229" s="3"/>
      <c r="H229" s="3"/>
      <c r="I229" s="3"/>
      <c r="J229" s="3"/>
      <c r="K229" s="3"/>
      <c r="L229" s="3"/>
      <c r="M229" s="3"/>
      <c r="N229" s="3"/>
      <c r="O229" s="3"/>
      <c r="P229" s="3"/>
      <c r="Q229" s="3"/>
      <c r="R229" s="3"/>
      <c r="S229" s="3"/>
      <c r="T229" s="3"/>
      <c r="U229" s="3"/>
      <c r="V229" s="3"/>
      <c r="W229" s="3"/>
      <c r="X229" s="3"/>
    </row>
    <row r="230" spans="1:33" x14ac:dyDescent="0.2">
      <c r="C230" s="191"/>
      <c r="D230" s="10"/>
      <c r="AG230" t="s">
        <v>621</v>
      </c>
    </row>
    <row r="231" spans="1:33" x14ac:dyDescent="0.2">
      <c r="D231" s="10"/>
    </row>
    <row r="232" spans="1:33" x14ac:dyDescent="0.2">
      <c r="D232" s="10"/>
    </row>
    <row r="233" spans="1:33" x14ac:dyDescent="0.2">
      <c r="D233" s="10"/>
    </row>
    <row r="234" spans="1:33" x14ac:dyDescent="0.2">
      <c r="D234" s="10"/>
    </row>
    <row r="235" spans="1:33" x14ac:dyDescent="0.2">
      <c r="D235" s="10"/>
    </row>
    <row r="236" spans="1:33" x14ac:dyDescent="0.2">
      <c r="D236" s="10"/>
    </row>
    <row r="237" spans="1:33" x14ac:dyDescent="0.2">
      <c r="D237" s="10"/>
    </row>
    <row r="238" spans="1:33" x14ac:dyDescent="0.2">
      <c r="D238" s="10"/>
    </row>
    <row r="239" spans="1:33" x14ac:dyDescent="0.2">
      <c r="D239" s="10"/>
    </row>
    <row r="240" spans="1:33"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4:G228"/>
    <mergeCell ref="A1:G1"/>
    <mergeCell ref="C2:G2"/>
    <mergeCell ref="C3:G3"/>
    <mergeCell ref="C4:G4"/>
    <mergeCell ref="A223:C223"/>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4" max="24" width="0" hidden="1" customWidth="1"/>
    <col min="29" max="29" width="0" hidden="1" customWidth="1"/>
    <col min="31" max="41" width="0" hidden="1" customWidth="1"/>
  </cols>
  <sheetData>
    <row r="1" spans="1:60" ht="15.75" customHeight="1" x14ac:dyDescent="0.25">
      <c r="A1" s="286" t="s">
        <v>6</v>
      </c>
      <c r="B1" s="286"/>
      <c r="C1" s="286"/>
      <c r="D1" s="286"/>
      <c r="E1" s="286"/>
      <c r="F1" s="286"/>
      <c r="G1" s="286"/>
      <c r="AG1" t="s">
        <v>121</v>
      </c>
    </row>
    <row r="2" spans="1:60" ht="24.95" customHeight="1" x14ac:dyDescent="0.2">
      <c r="A2" s="143" t="s">
        <v>7</v>
      </c>
      <c r="B2" s="49" t="s">
        <v>44</v>
      </c>
      <c r="C2" s="293" t="s">
        <v>45</v>
      </c>
      <c r="D2" s="294"/>
      <c r="E2" s="294"/>
      <c r="F2" s="294"/>
      <c r="G2" s="295"/>
      <c r="AG2" t="s">
        <v>122</v>
      </c>
    </row>
    <row r="3" spans="1:60" ht="24.95" customHeight="1" x14ac:dyDescent="0.2">
      <c r="A3" s="143" t="s">
        <v>8</v>
      </c>
      <c r="B3" s="49" t="s">
        <v>66</v>
      </c>
      <c r="C3" s="293" t="s">
        <v>67</v>
      </c>
      <c r="D3" s="294"/>
      <c r="E3" s="294"/>
      <c r="F3" s="294"/>
      <c r="G3" s="295"/>
      <c r="AC3" s="125" t="s">
        <v>122</v>
      </c>
      <c r="AG3" t="s">
        <v>123</v>
      </c>
    </row>
    <row r="4" spans="1:60" ht="24.95" customHeight="1" x14ac:dyDescent="0.2">
      <c r="A4" s="144" t="s">
        <v>9</v>
      </c>
      <c r="B4" s="145" t="s">
        <v>56</v>
      </c>
      <c r="C4" s="296" t="s">
        <v>57</v>
      </c>
      <c r="D4" s="297"/>
      <c r="E4" s="297"/>
      <c r="F4" s="297"/>
      <c r="G4" s="298"/>
      <c r="AG4" t="s">
        <v>124</v>
      </c>
    </row>
    <row r="5" spans="1:60" x14ac:dyDescent="0.2">
      <c r="D5" s="10"/>
    </row>
    <row r="6" spans="1:60" ht="38.25" x14ac:dyDescent="0.2">
      <c r="A6" s="147" t="s">
        <v>125</v>
      </c>
      <c r="B6" s="149" t="s">
        <v>126</v>
      </c>
      <c r="C6" s="149" t="s">
        <v>127</v>
      </c>
      <c r="D6" s="148" t="s">
        <v>128</v>
      </c>
      <c r="E6" s="147" t="s">
        <v>129</v>
      </c>
      <c r="F6" s="146" t="s">
        <v>130</v>
      </c>
      <c r="G6" s="147" t="s">
        <v>30</v>
      </c>
      <c r="H6" s="150" t="s">
        <v>31</v>
      </c>
      <c r="I6" s="150" t="s">
        <v>131</v>
      </c>
      <c r="J6" s="150" t="s">
        <v>32</v>
      </c>
      <c r="K6" s="150" t="s">
        <v>132</v>
      </c>
      <c r="L6" s="150" t="s">
        <v>133</v>
      </c>
      <c r="M6" s="150" t="s">
        <v>134</v>
      </c>
      <c r="N6" s="150" t="s">
        <v>135</v>
      </c>
      <c r="O6" s="150" t="s">
        <v>136</v>
      </c>
      <c r="P6" s="150" t="s">
        <v>137</v>
      </c>
      <c r="Q6" s="150" t="s">
        <v>138</v>
      </c>
      <c r="R6" s="150" t="s">
        <v>139</v>
      </c>
      <c r="S6" s="150" t="s">
        <v>140</v>
      </c>
      <c r="T6" s="150" t="s">
        <v>141</v>
      </c>
      <c r="U6" s="150" t="s">
        <v>142</v>
      </c>
      <c r="V6" s="150" t="s">
        <v>143</v>
      </c>
      <c r="W6" s="150" t="s">
        <v>144</v>
      </c>
      <c r="X6" s="150" t="s">
        <v>145</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4" t="s">
        <v>146</v>
      </c>
      <c r="B8" s="165" t="s">
        <v>110</v>
      </c>
      <c r="C8" s="185" t="s">
        <v>111</v>
      </c>
      <c r="D8" s="166"/>
      <c r="E8" s="167"/>
      <c r="F8" s="168"/>
      <c r="G8" s="168">
        <f>SUMIF(AG9:AG10,"&lt;&gt;NOR",G9:G10)</f>
        <v>0</v>
      </c>
      <c r="H8" s="168"/>
      <c r="I8" s="168">
        <f>SUM(I9:I10)</f>
        <v>0</v>
      </c>
      <c r="J8" s="168"/>
      <c r="K8" s="168">
        <f>SUM(K9:K10)</f>
        <v>0</v>
      </c>
      <c r="L8" s="168"/>
      <c r="M8" s="168">
        <f>SUM(M9:M10)</f>
        <v>0</v>
      </c>
      <c r="N8" s="168"/>
      <c r="O8" s="168">
        <f>SUM(O9:O10)</f>
        <v>0</v>
      </c>
      <c r="P8" s="168"/>
      <c r="Q8" s="168">
        <f>SUM(Q9:Q10)</f>
        <v>0</v>
      </c>
      <c r="R8" s="168"/>
      <c r="S8" s="168"/>
      <c r="T8" s="168"/>
      <c r="U8" s="168"/>
      <c r="V8" s="168">
        <f>SUM(V9:V10)</f>
        <v>0</v>
      </c>
      <c r="W8" s="169"/>
      <c r="X8" s="163"/>
      <c r="AG8" t="s">
        <v>147</v>
      </c>
    </row>
    <row r="9" spans="1:60" ht="22.5" outlineLevel="1" x14ac:dyDescent="0.2">
      <c r="A9" s="170">
        <v>1</v>
      </c>
      <c r="B9" s="171" t="s">
        <v>1232</v>
      </c>
      <c r="C9" s="186" t="s">
        <v>1233</v>
      </c>
      <c r="D9" s="172" t="s">
        <v>828</v>
      </c>
      <c r="E9" s="173">
        <v>1</v>
      </c>
      <c r="F9" s="174"/>
      <c r="G9" s="175">
        <f>ROUND(E9*F9,2)</f>
        <v>0</v>
      </c>
      <c r="H9" s="174"/>
      <c r="I9" s="175">
        <f>ROUND(E9*H9,2)</f>
        <v>0</v>
      </c>
      <c r="J9" s="174"/>
      <c r="K9" s="175">
        <f>ROUND(E9*J9,2)</f>
        <v>0</v>
      </c>
      <c r="L9" s="175">
        <v>21</v>
      </c>
      <c r="M9" s="175">
        <f>G9*(1+L9/100)</f>
        <v>0</v>
      </c>
      <c r="N9" s="175">
        <v>0</v>
      </c>
      <c r="O9" s="175">
        <f>ROUND(E9*N9,2)</f>
        <v>0</v>
      </c>
      <c r="P9" s="175">
        <v>0</v>
      </c>
      <c r="Q9" s="175">
        <f>ROUND(E9*P9,2)</f>
        <v>0</v>
      </c>
      <c r="R9" s="175"/>
      <c r="S9" s="175" t="s">
        <v>390</v>
      </c>
      <c r="T9" s="175" t="s">
        <v>391</v>
      </c>
      <c r="U9" s="175">
        <v>0</v>
      </c>
      <c r="V9" s="175">
        <f>ROUND(E9*U9,2)</f>
        <v>0</v>
      </c>
      <c r="W9" s="176"/>
      <c r="X9" s="160" t="s">
        <v>153</v>
      </c>
      <c r="Y9" s="151"/>
      <c r="Z9" s="151"/>
      <c r="AA9" s="151"/>
      <c r="AB9" s="151"/>
      <c r="AC9" s="151"/>
      <c r="AD9" s="151"/>
      <c r="AE9" s="151"/>
      <c r="AF9" s="151"/>
      <c r="AG9" s="151" t="s">
        <v>154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87" t="s">
        <v>85</v>
      </c>
      <c r="D10" s="161"/>
      <c r="E10" s="162">
        <v>1</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x14ac:dyDescent="0.2">
      <c r="A11" s="3"/>
      <c r="B11" s="4"/>
      <c r="C11" s="189"/>
      <c r="D11" s="6"/>
      <c r="E11" s="3"/>
      <c r="F11" s="3"/>
      <c r="G11" s="3"/>
      <c r="H11" s="3"/>
      <c r="I11" s="3"/>
      <c r="J11" s="3"/>
      <c r="K11" s="3"/>
      <c r="L11" s="3"/>
      <c r="M11" s="3"/>
      <c r="N11" s="3"/>
      <c r="O11" s="3"/>
      <c r="P11" s="3"/>
      <c r="Q11" s="3"/>
      <c r="R11" s="3"/>
      <c r="S11" s="3"/>
      <c r="T11" s="3"/>
      <c r="U11" s="3"/>
      <c r="V11" s="3"/>
      <c r="W11" s="3"/>
      <c r="X11" s="3"/>
      <c r="AE11">
        <v>15</v>
      </c>
      <c r="AF11">
        <v>21</v>
      </c>
      <c r="AG11" t="s">
        <v>133</v>
      </c>
    </row>
    <row r="12" spans="1:60" x14ac:dyDescent="0.2">
      <c r="A12" s="154"/>
      <c r="B12" s="155" t="s">
        <v>30</v>
      </c>
      <c r="C12" s="190"/>
      <c r="D12" s="156"/>
      <c r="E12" s="157"/>
      <c r="F12" s="157"/>
      <c r="G12" s="184">
        <f>G8</f>
        <v>0</v>
      </c>
      <c r="H12" s="3"/>
      <c r="I12" s="3"/>
      <c r="J12" s="3"/>
      <c r="K12" s="3"/>
      <c r="L12" s="3"/>
      <c r="M12" s="3"/>
      <c r="N12" s="3"/>
      <c r="O12" s="3"/>
      <c r="P12" s="3"/>
      <c r="Q12" s="3"/>
      <c r="R12" s="3"/>
      <c r="S12" s="3"/>
      <c r="T12" s="3"/>
      <c r="U12" s="3"/>
      <c r="V12" s="3"/>
      <c r="W12" s="3"/>
      <c r="X12" s="3"/>
      <c r="AE12">
        <f>SUMIF(L7:L10,AE11,G7:G10)</f>
        <v>0</v>
      </c>
      <c r="AF12">
        <f>SUMIF(L7:L10,AF11,G7:G10)</f>
        <v>0</v>
      </c>
      <c r="AG12" t="s">
        <v>618</v>
      </c>
    </row>
    <row r="13" spans="1:60" x14ac:dyDescent="0.2">
      <c r="A13" s="3"/>
      <c r="B13" s="4"/>
      <c r="C13" s="189"/>
      <c r="D13" s="6"/>
      <c r="E13" s="3"/>
      <c r="F13" s="3"/>
      <c r="G13" s="3"/>
      <c r="H13" s="3"/>
      <c r="I13" s="3"/>
      <c r="J13" s="3"/>
      <c r="K13" s="3"/>
      <c r="L13" s="3"/>
      <c r="M13" s="3"/>
      <c r="N13" s="3"/>
      <c r="O13" s="3"/>
      <c r="P13" s="3"/>
      <c r="Q13" s="3"/>
      <c r="R13" s="3"/>
      <c r="S13" s="3"/>
      <c r="T13" s="3"/>
      <c r="U13" s="3"/>
      <c r="V13" s="3"/>
      <c r="W13" s="3"/>
      <c r="X13" s="3"/>
    </row>
    <row r="14" spans="1:60" x14ac:dyDescent="0.2">
      <c r="A14" s="3"/>
      <c r="B14" s="4"/>
      <c r="C14" s="189"/>
      <c r="D14" s="6"/>
      <c r="E14" s="3"/>
      <c r="F14" s="3"/>
      <c r="G14" s="3"/>
      <c r="H14" s="3"/>
      <c r="I14" s="3"/>
      <c r="J14" s="3"/>
      <c r="K14" s="3"/>
      <c r="L14" s="3"/>
      <c r="M14" s="3"/>
      <c r="N14" s="3"/>
      <c r="O14" s="3"/>
      <c r="P14" s="3"/>
      <c r="Q14" s="3"/>
      <c r="R14" s="3"/>
      <c r="S14" s="3"/>
      <c r="T14" s="3"/>
      <c r="U14" s="3"/>
      <c r="V14" s="3"/>
      <c r="W14" s="3"/>
      <c r="X14" s="3"/>
    </row>
    <row r="15" spans="1:60" x14ac:dyDescent="0.2">
      <c r="A15" s="272" t="s">
        <v>619</v>
      </c>
      <c r="B15" s="272"/>
      <c r="C15" s="273"/>
      <c r="D15" s="6"/>
      <c r="E15" s="3"/>
      <c r="F15" s="3"/>
      <c r="G15" s="3"/>
      <c r="H15" s="3"/>
      <c r="I15" s="3"/>
      <c r="J15" s="3"/>
      <c r="K15" s="3"/>
      <c r="L15" s="3"/>
      <c r="M15" s="3"/>
      <c r="N15" s="3"/>
      <c r="O15" s="3"/>
      <c r="P15" s="3"/>
      <c r="Q15" s="3"/>
      <c r="R15" s="3"/>
      <c r="S15" s="3"/>
      <c r="T15" s="3"/>
      <c r="U15" s="3"/>
      <c r="V15" s="3"/>
      <c r="W15" s="3"/>
      <c r="X15" s="3"/>
    </row>
    <row r="16" spans="1:60" x14ac:dyDescent="0.2">
      <c r="A16" s="274"/>
      <c r="B16" s="275"/>
      <c r="C16" s="276"/>
      <c r="D16" s="275"/>
      <c r="E16" s="275"/>
      <c r="F16" s="275"/>
      <c r="G16" s="277"/>
      <c r="H16" s="3"/>
      <c r="I16" s="3"/>
      <c r="J16" s="3"/>
      <c r="K16" s="3"/>
      <c r="L16" s="3"/>
      <c r="M16" s="3"/>
      <c r="N16" s="3"/>
      <c r="O16" s="3"/>
      <c r="P16" s="3"/>
      <c r="Q16" s="3"/>
      <c r="R16" s="3"/>
      <c r="S16" s="3"/>
      <c r="T16" s="3"/>
      <c r="U16" s="3"/>
      <c r="V16" s="3"/>
      <c r="W16" s="3"/>
      <c r="X16" s="3"/>
      <c r="AG16" t="s">
        <v>620</v>
      </c>
    </row>
    <row r="17" spans="1:33" x14ac:dyDescent="0.2">
      <c r="A17" s="278"/>
      <c r="B17" s="279"/>
      <c r="C17" s="280"/>
      <c r="D17" s="279"/>
      <c r="E17" s="279"/>
      <c r="F17" s="279"/>
      <c r="G17" s="281"/>
      <c r="H17" s="3"/>
      <c r="I17" s="3"/>
      <c r="J17" s="3"/>
      <c r="K17" s="3"/>
      <c r="L17" s="3"/>
      <c r="M17" s="3"/>
      <c r="N17" s="3"/>
      <c r="O17" s="3"/>
      <c r="P17" s="3"/>
      <c r="Q17" s="3"/>
      <c r="R17" s="3"/>
      <c r="S17" s="3"/>
      <c r="T17" s="3"/>
      <c r="U17" s="3"/>
      <c r="V17" s="3"/>
      <c r="W17" s="3"/>
      <c r="X17" s="3"/>
    </row>
    <row r="18" spans="1:33" x14ac:dyDescent="0.2">
      <c r="A18" s="278"/>
      <c r="B18" s="279"/>
      <c r="C18" s="280"/>
      <c r="D18" s="279"/>
      <c r="E18" s="279"/>
      <c r="F18" s="279"/>
      <c r="G18" s="281"/>
      <c r="H18" s="3"/>
      <c r="I18" s="3"/>
      <c r="J18" s="3"/>
      <c r="K18" s="3"/>
      <c r="L18" s="3"/>
      <c r="M18" s="3"/>
      <c r="N18" s="3"/>
      <c r="O18" s="3"/>
      <c r="P18" s="3"/>
      <c r="Q18" s="3"/>
      <c r="R18" s="3"/>
      <c r="S18" s="3"/>
      <c r="T18" s="3"/>
      <c r="U18" s="3"/>
      <c r="V18" s="3"/>
      <c r="W18" s="3"/>
      <c r="X18" s="3"/>
    </row>
    <row r="19" spans="1:33" x14ac:dyDescent="0.2">
      <c r="A19" s="278"/>
      <c r="B19" s="279"/>
      <c r="C19" s="280"/>
      <c r="D19" s="279"/>
      <c r="E19" s="279"/>
      <c r="F19" s="279"/>
      <c r="G19" s="281"/>
      <c r="H19" s="3"/>
      <c r="I19" s="3"/>
      <c r="J19" s="3"/>
      <c r="K19" s="3"/>
      <c r="L19" s="3"/>
      <c r="M19" s="3"/>
      <c r="N19" s="3"/>
      <c r="O19" s="3"/>
      <c r="P19" s="3"/>
      <c r="Q19" s="3"/>
      <c r="R19" s="3"/>
      <c r="S19" s="3"/>
      <c r="T19" s="3"/>
      <c r="U19" s="3"/>
      <c r="V19" s="3"/>
      <c r="W19" s="3"/>
      <c r="X19" s="3"/>
    </row>
    <row r="20" spans="1:33" x14ac:dyDescent="0.2">
      <c r="A20" s="282"/>
      <c r="B20" s="283"/>
      <c r="C20" s="284"/>
      <c r="D20" s="283"/>
      <c r="E20" s="283"/>
      <c r="F20" s="283"/>
      <c r="G20" s="285"/>
      <c r="H20" s="3"/>
      <c r="I20" s="3"/>
      <c r="J20" s="3"/>
      <c r="K20" s="3"/>
      <c r="L20" s="3"/>
      <c r="M20" s="3"/>
      <c r="N20" s="3"/>
      <c r="O20" s="3"/>
      <c r="P20" s="3"/>
      <c r="Q20" s="3"/>
      <c r="R20" s="3"/>
      <c r="S20" s="3"/>
      <c r="T20" s="3"/>
      <c r="U20" s="3"/>
      <c r="V20" s="3"/>
      <c r="W20" s="3"/>
      <c r="X20" s="3"/>
    </row>
    <row r="21" spans="1:33" x14ac:dyDescent="0.2">
      <c r="A21" s="3"/>
      <c r="B21" s="4"/>
      <c r="C21" s="189"/>
      <c r="D21" s="6"/>
      <c r="E21" s="3"/>
      <c r="F21" s="3"/>
      <c r="G21" s="3"/>
      <c r="H21" s="3"/>
      <c r="I21" s="3"/>
      <c r="J21" s="3"/>
      <c r="K21" s="3"/>
      <c r="L21" s="3"/>
      <c r="M21" s="3"/>
      <c r="N21" s="3"/>
      <c r="O21" s="3"/>
      <c r="P21" s="3"/>
      <c r="Q21" s="3"/>
      <c r="R21" s="3"/>
      <c r="S21" s="3"/>
      <c r="T21" s="3"/>
      <c r="U21" s="3"/>
      <c r="V21" s="3"/>
      <c r="W21" s="3"/>
      <c r="X21" s="3"/>
    </row>
    <row r="22" spans="1:33" x14ac:dyDescent="0.2">
      <c r="C22" s="191"/>
      <c r="D22" s="10"/>
      <c r="AG22" t="s">
        <v>621</v>
      </c>
    </row>
    <row r="23" spans="1:33" x14ac:dyDescent="0.2">
      <c r="D23" s="10"/>
    </row>
    <row r="24" spans="1:33" x14ac:dyDescent="0.2">
      <c r="D24" s="10"/>
    </row>
    <row r="25" spans="1:33" x14ac:dyDescent="0.2">
      <c r="D25" s="10"/>
    </row>
    <row r="26" spans="1:33" x14ac:dyDescent="0.2">
      <c r="D26" s="10"/>
    </row>
    <row r="27" spans="1:33" x14ac:dyDescent="0.2">
      <c r="D27" s="10"/>
    </row>
    <row r="28" spans="1:33" x14ac:dyDescent="0.2">
      <c r="D28" s="10"/>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6:G20"/>
    <mergeCell ref="A1:G1"/>
    <mergeCell ref="C2:G2"/>
    <mergeCell ref="C3:G3"/>
    <mergeCell ref="C4:G4"/>
    <mergeCell ref="A15:C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64</vt:i4>
      </vt:variant>
    </vt:vector>
  </HeadingPairs>
  <TitlesOfParts>
    <vt:vector size="77" baseType="lpstr">
      <vt:lpstr>Pokyny pro vyplnění</vt:lpstr>
      <vt:lpstr>Stavba</vt:lpstr>
      <vt:lpstr>VzorPolozky</vt:lpstr>
      <vt:lpstr>SO 100 122019 Pol</vt:lpstr>
      <vt:lpstr>SO 200 122019 Pol</vt:lpstr>
      <vt:lpstr>SO 300 122019 Pol</vt:lpstr>
      <vt:lpstr>SO 400 122019 Pol</vt:lpstr>
      <vt:lpstr>SO 500 122019 Pol</vt:lpstr>
      <vt:lpstr>SO 600 122019 Pol</vt:lpstr>
      <vt:lpstr>SO 700 122019 Pol</vt:lpstr>
      <vt:lpstr>SO 900 122019 Pol</vt:lpstr>
      <vt:lpstr>VO 122019 Pol</vt:lpstr>
      <vt:lpstr>List1</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100 122019 Pol'!Názvy_tisku</vt:lpstr>
      <vt:lpstr>'SO 200 122019 Pol'!Názvy_tisku</vt:lpstr>
      <vt:lpstr>'SO 300 122019 Pol'!Názvy_tisku</vt:lpstr>
      <vt:lpstr>'SO 400 122019 Pol'!Názvy_tisku</vt:lpstr>
      <vt:lpstr>'SO 500 122019 Pol'!Názvy_tisku</vt:lpstr>
      <vt:lpstr>'SO 600 122019 Pol'!Názvy_tisku</vt:lpstr>
      <vt:lpstr>'SO 700 122019 Pol'!Názvy_tisku</vt:lpstr>
      <vt:lpstr>'SO 900 122019 Pol'!Názvy_tisku</vt:lpstr>
      <vt:lpstr>'VO 122019 Pol'!Názvy_tisku</vt:lpstr>
      <vt:lpstr>oadresa</vt:lpstr>
      <vt:lpstr>Stavba!Objednatel</vt:lpstr>
      <vt:lpstr>Stavba!Objekt</vt:lpstr>
      <vt:lpstr>'SO 100 122019 Pol'!Oblast_tisku</vt:lpstr>
      <vt:lpstr>'SO 200 122019 Pol'!Oblast_tisku</vt:lpstr>
      <vt:lpstr>'SO 300 122019 Pol'!Oblast_tisku</vt:lpstr>
      <vt:lpstr>'SO 400 122019 Pol'!Oblast_tisku</vt:lpstr>
      <vt:lpstr>'SO 500 122019 Pol'!Oblast_tisku</vt:lpstr>
      <vt:lpstr>'SO 600 122019 Pol'!Oblast_tisku</vt:lpstr>
      <vt:lpstr>'SO 700 122019 Pol'!Oblast_tisku</vt:lpstr>
      <vt:lpstr>'SO 900 122019 Pol'!Oblast_tisku</vt:lpstr>
      <vt:lpstr>Stavba!Oblast_tisku</vt:lpstr>
      <vt:lpstr>'VO 122019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2020-02-12T11:14:52Z</cp:lastPrinted>
  <dcterms:created xsi:type="dcterms:W3CDTF">2009-04-08T07:15:50Z</dcterms:created>
  <dcterms:modified xsi:type="dcterms:W3CDTF">2020-03-06T12:26:54Z</dcterms:modified>
</cp:coreProperties>
</file>