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cessmanagementsk-my.sharepoint.com/personal/tkoval_process-management_sk/Documents/Dokumenty/Klienti/BVS/Upratovanie/Súťažné podklady/final/"/>
    </mc:Choice>
  </mc:AlternateContent>
  <xr:revisionPtr revIDLastSave="81" documentId="13_ncr:1_{B95031F5-8193-4031-AE46-EF085E147238}" xr6:coauthVersionLast="47" xr6:coauthVersionMax="47" xr10:uidLastSave="{AE1221F1-4D1A-4172-8036-1D87E9FD7F02}"/>
  <workbookProtection workbookAlgorithmName="SHA-512" workbookHashValue="V9hxs15RB0GiW6gChmePBMMUnN1Wcch40+jASCvLpN7exXMlNr+2sd2Nm+UNyHl1gwaLiPmscXM/NuYJtLzr7Q==" workbookSaltValue="HSCIgw7uif+7jG6I9yXq8A==" workbookSpinCount="100000" lockStructure="1"/>
  <bookViews>
    <workbookView xWindow="-103" yWindow="-103" windowWidth="33120" windowHeight="18000" xr2:uid="{B22E4E66-0370-4750-A3FF-D7597E0C1D64}"/>
  </bookViews>
  <sheets>
    <sheet name="SP_Priloha_c_12_SUMAR" sheetId="4" r:id="rId1"/>
    <sheet name="PAUSAL" sheetId="3" r:id="rId2"/>
    <sheet name="NEPAUSAL" sheetId="6" r:id="rId3"/>
    <sheet name="HYG. MAT" sheetId="7" r:id="rId4"/>
  </sheets>
  <definedNames>
    <definedName name="_xlnm._FilterDatabase" localSheetId="3" hidden="1">'HYG. MAT'!$B$9:$G$9</definedName>
    <definedName name="_xlnm._FilterDatabase" localSheetId="2" hidden="1">NEPAUSAL!$B$9:$G$9</definedName>
    <definedName name="_xlnm._FilterDatabase" localSheetId="1" hidden="1">PAUSAL!$B$9:$AI$9</definedName>
    <definedName name="_xlnm._FilterDatabase" localSheetId="0" hidden="1">SP_Priloha_c_12_SUMAR!$B$7:$D$7</definedName>
    <definedName name="_xlnm.Print_Area" localSheetId="3">'HYG. MAT'!$A$1:$H$17</definedName>
    <definedName name="_xlnm.Print_Area" localSheetId="2">NEPAUSAL!$A$1:$H$31</definedName>
    <definedName name="_xlnm.Print_Area" localSheetId="1">PAUSAL!$A$1:$AJ$32</definedName>
    <definedName name="_xlnm.Print_Area" localSheetId="0">SP_Priloha_c_12_SUMAR!$A$1:$E$12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12" i="3"/>
  <c r="G12" i="3" s="1"/>
  <c r="F13" i="3"/>
  <c r="G13" i="3" s="1"/>
  <c r="F14" i="3"/>
  <c r="G14" i="3" s="1"/>
  <c r="F15" i="3"/>
  <c r="F16" i="3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F30" i="3"/>
  <c r="F10" i="3"/>
  <c r="G11" i="3"/>
  <c r="G16" i="3"/>
  <c r="G29" i="3"/>
  <c r="G30" i="3"/>
  <c r="T15" i="3"/>
  <c r="G15" i="3" s="1"/>
  <c r="R15" i="3"/>
  <c r="N15" i="3"/>
  <c r="L15" i="3"/>
  <c r="H15" i="3"/>
  <c r="V10" i="3"/>
  <c r="T10" i="3"/>
  <c r="R10" i="3"/>
  <c r="N10" i="3"/>
  <c r="L10" i="3"/>
  <c r="J10" i="3"/>
  <c r="H10" i="3"/>
  <c r="G10" i="3" l="1"/>
  <c r="G31" i="3" l="1"/>
  <c r="D8" i="4" s="1"/>
  <c r="G15" i="7"/>
  <c r="G14" i="7"/>
  <c r="G13" i="7"/>
  <c r="G12" i="7"/>
  <c r="G11" i="7"/>
  <c r="G10" i="7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30" i="6" l="1"/>
  <c r="D9" i="4" s="1"/>
  <c r="G16" i="7"/>
  <c r="D10" i="4" s="1"/>
  <c r="D11" i="4" l="1"/>
</calcChain>
</file>

<file path=xl/sharedStrings.xml><?xml version="1.0" encoding="utf-8"?>
<sst xmlns="http://schemas.openxmlformats.org/spreadsheetml/2006/main" count="236" uniqueCount="144">
  <si>
    <t>OCENENÝ ZOZNAM POLOŽIEK</t>
  </si>
  <si>
    <t>Pol. č.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</si>
  <si>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</si>
  <si>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</si>
  <si>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</si>
  <si>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</si>
  <si>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</si>
  <si>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</si>
  <si>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</si>
  <si>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</si>
  <si>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</si>
  <si>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</si>
  <si>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</si>
  <si>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</si>
  <si>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</si>
  <si>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</si>
  <si>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</si>
  <si>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</si>
  <si>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</si>
  <si>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</si>
  <si>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</si>
  <si>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</si>
  <si>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</si>
  <si>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PRÍLOHA Č. 12</t>
  </si>
  <si>
    <t>NÁZOV POLOŽKY</t>
  </si>
  <si>
    <t>PREDPOKLADANÉ MNOŽSVTO ČERPANIA
(POČET MJ)</t>
  </si>
  <si>
    <t>MERNÁ JEDNOTKA 
(MJ)</t>
  </si>
  <si>
    <t>CENA ZA DODANIE JEDNEJ MJ V EUR BEZ DPH</t>
  </si>
  <si>
    <t>CELKOVÁ CENA ZA DODANIE PREDPOKLADANÉHO MNOŽSTVA ČERPANIA MJ V EUR BEZ DPH</t>
  </si>
  <si>
    <t>NÁZOV OBJEKTU</t>
  </si>
  <si>
    <t>ADRESA</t>
  </si>
  <si>
    <t>MESTO</t>
  </si>
  <si>
    <t>UPRATOVACIE A ČISTIACE SLUŽBY - ČASŤ 1 - BRATISLAVA A OKOLIE</t>
  </si>
  <si>
    <t>KRITÉRIUM NA VYHODNOTENIE PONÚK: CELKOVÁ CENA ZA POSKYTOVANIE PREDMETU ZÁKAZKY PODĽA PREDPOKLADANÉHO ČERPANIA, VYPOČÍTANÁ A VYJADRENÁ V EUR BEZ DPH, ZAOKRÚHLENÁ NA DVE (2) DESATINNÉ MIESTA</t>
  </si>
  <si>
    <t>Celková cena za dodávanie a dopĺňanie hygienického materiálu podľa predpokladaného čerpania, vypočítaná a vyjadrená v EUR bez DPH, zaokrúhlená na dve (2) desatinné miesta</t>
  </si>
  <si>
    <t>CELKOVÁ CENA
V EUR BEZ DPH</t>
  </si>
  <si>
    <t>bal</t>
  </si>
  <si>
    <t>ks</t>
  </si>
  <si>
    <t>DODÁVANIE A DOPĹŇANIE HYGIENICKÉHO MATERIÁLU</t>
  </si>
  <si>
    <t>Umývanie okien a okenných rámov z plochy stanovišťa</t>
  </si>
  <si>
    <t>Umývanie okien a okenných rámov pomocou lanovej techniky</t>
  </si>
  <si>
    <t>Umývanie okien a okenných rámov pomocou vysokozdvižnej plošiny</t>
  </si>
  <si>
    <t xml:space="preserve">Upratovanie po stavebných prácach </t>
  </si>
  <si>
    <t>Čistenie interiérových okenných žalúzií</t>
  </si>
  <si>
    <t>Čistenie exteriérových okenných žalúzií pomocou vysokozdvižnej plošiny</t>
  </si>
  <si>
    <t>Čistenie exteriérových okenných žalúzií pomocou lanovej techniky</t>
  </si>
  <si>
    <t>Čistenie fasády pomocou lanovej techniky</t>
  </si>
  <si>
    <t>Čistenie fasády pomocou vysokozdvižnej plošiny</t>
  </si>
  <si>
    <t>Hĺbkové tepovanie kobercov</t>
  </si>
  <si>
    <t>Strojové umývanie podlahy</t>
  </si>
  <si>
    <t>Tepovanie čalúnených kresiel a stoličiek</t>
  </si>
  <si>
    <t>Tepovanie čalúnených sedacích súprav</t>
  </si>
  <si>
    <t>Čistenie fasády z plochy stanovišťa do výšky 3 m</t>
  </si>
  <si>
    <r>
      <t>m</t>
    </r>
    <r>
      <rPr>
        <vertAlign val="superscript"/>
        <sz val="9"/>
        <color theme="1"/>
        <rFont val="Times New Roman"/>
        <family val="1"/>
        <charset val="238"/>
      </rPr>
      <t>2</t>
    </r>
  </si>
  <si>
    <t>osobohodina</t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</si>
  <si>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KANCELÁRIE</t>
    </r>
  </si>
  <si>
    <t>Administratívna budova generálneho riaditeľstva a budova dispečingu</t>
  </si>
  <si>
    <t>Bratislava</t>
  </si>
  <si>
    <t>Prešovská 48</t>
  </si>
  <si>
    <t>Administratívna budova a laboratóriá Bojnická</t>
  </si>
  <si>
    <t>Bojnická 6</t>
  </si>
  <si>
    <t>Kutlíková 4</t>
  </si>
  <si>
    <t>Administratívno-výrobná budova Plnička</t>
  </si>
  <si>
    <t>Vodárenské múzeum a prevádzková budova</t>
  </si>
  <si>
    <t>Devínska cesta 5364</t>
  </si>
  <si>
    <t>Administratívno-prevádzková budova ČOV Petržalka</t>
  </si>
  <si>
    <t>Betliarska 6172</t>
  </si>
  <si>
    <t>Administratívno-prevádzková budova ČOV Devínska Nová Ves</t>
  </si>
  <si>
    <t>Vápencová</t>
  </si>
  <si>
    <t>Administratívno-prevádzková budova Vrakuňa</t>
  </si>
  <si>
    <t>Hlohová 46</t>
  </si>
  <si>
    <t>Administratívno-prevádzková budova ČOV Vrakuňa</t>
  </si>
  <si>
    <t>Sklad Vrakuňa</t>
  </si>
  <si>
    <t>Administratívno-prevádzková budova Železničná</t>
  </si>
  <si>
    <t>Železničná 5219/1</t>
  </si>
  <si>
    <t>Administratívno-prevádzková budova Šajby</t>
  </si>
  <si>
    <t>Administratívno-prevádzková budova a šatne Odeská</t>
  </si>
  <si>
    <t>Odeská ul.</t>
  </si>
  <si>
    <t>Klientske centrum OC Centrál</t>
  </si>
  <si>
    <t>Metodova 6</t>
  </si>
  <si>
    <t>Administratívno-prevádzková budova ČOV Senec</t>
  </si>
  <si>
    <t>Senec</t>
  </si>
  <si>
    <t>Šamorínska</t>
  </si>
  <si>
    <t>Modra</t>
  </si>
  <si>
    <t>Dolná 111</t>
  </si>
  <si>
    <t>Administratívno-prevádzková budova ČOV Modra</t>
  </si>
  <si>
    <t>Dolná 146</t>
  </si>
  <si>
    <t>Klientske centrum OC Plus</t>
  </si>
  <si>
    <t>Pezinok</t>
  </si>
  <si>
    <t>Holubyho 28</t>
  </si>
  <si>
    <t>Administratívno-prevádzkové budovy ČOV Hamuliakovo</t>
  </si>
  <si>
    <t>Hamuliakovo</t>
  </si>
  <si>
    <t>Bunkovisko na ÚČOV Vrakuňa</t>
  </si>
  <si>
    <t>Administratívna budova Kutlíková nová</t>
  </si>
  <si>
    <t>Administratívna budova Kutlíková stará</t>
  </si>
  <si>
    <t>Administratívno-prevádzková budova Modra nová</t>
  </si>
  <si>
    <t>Pri Šajbách 2</t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</si>
  <si>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ZASADACIE MIESTNOSTI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</si>
  <si>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KUCHYNKY / DENNÉ MIESTNOSTI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</si>
  <si>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SPOLOČNÉ KOMUNIKAČNÉ PRIESTORY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</si>
  <si>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TOALETY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</si>
  <si>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ŠATNE A SPRCHY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</si>
  <si>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DIELNE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</si>
  <si>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SKLADY / ARCHÍV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</si>
  <si>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VELÍN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</si>
  <si>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LABORATÓRIÁ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</si>
  <si>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VÝROBNÉ PRIESTORY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</si>
  <si>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GALÉRIE / SHOWROOM</t>
    </r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</si>
  <si>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ZÁKAZNÍCKA ZÓNA</t>
    </r>
  </si>
  <si>
    <t>Celková cena za vykonávanie paušálnych upratovacích, čistiacich a dezinfekčných činností za štyridsaťosem (48) kalendárnych mesiacov, vypočítaná a vyjadrená v EUR bez DPH, zaokrúhlená na dve (2) desatinné miesta</t>
  </si>
  <si>
    <t>Celková cena za vykonávanie nepaušálnych upratovacích, čistiacich a dezinfekčných činností podľa predpokladaného čerpania, vypočítaná a vyjadrená v EUR bez DPH, zaokrúhlená na dve (2) desatinné miesta</t>
  </si>
  <si>
    <t>CELKOVÁ CENA ZA VYKONÁVANIE PAUŠÁLNYCH UPRATOVACÍCH, ČISTIACICH A DEZINFEKČNÝCH ČINNOSTÍ ZA JEDEN (1) KALENDÁRNY MESIAC V EUR BEZ DPH</t>
  </si>
  <si>
    <t>CELKOVÁ CENA ZA VYKONÁVANIE PAUŠÁLNYCH UPRATOVACÍCH, ČISTIACICH A DEZINFEKČNÝCH ČINNOSTÍ ZA ŠTYRIDSAŤOSEM (48) KALENDÁRNYCH MESIACOV V EUR BEZ DPH</t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</si>
  <si>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KANCELÁRIE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</si>
  <si>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ZASADACIE MIESTNOSTI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</si>
  <si>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KUCHYNKY / DENNÉ MIESTNOSTI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</si>
  <si>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SPOLOČNÉ KOMUNIKAČNÉ PRIESTORY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</si>
  <si>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TOALETY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</si>
  <si>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ŠATNE A SPRCHY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</si>
  <si>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SKLADY / ARCHÍV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</si>
  <si>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VELÍN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</si>
  <si>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LABORATÓRIÁ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</si>
  <si>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DIELNE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</si>
  <si>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VÝROBNÉ PRIESTORY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</si>
  <si>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GALÉRIE / SHOWROOM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</si>
  <si>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ZÁKAZNÍCKA ZÓNA</t>
    </r>
  </si>
  <si>
    <t>VYKONÁVANIE PAUŠÁLNYCH UPRATOVACÍCH, ČISTIACICH A DEZINFEKČNÝCH ČINNOSTÍ</t>
  </si>
  <si>
    <t>VYKONÁVANIE NEPAUŠÁLNYCH UPRATOVACÍCH, ČISTIACICH A DEZINFEKČNÝCH ČINNOSTÍ</t>
  </si>
  <si>
    <t>CENA ZA VYKONÁVANIE JEDNEJ MJ V EUR BEZ DPH</t>
  </si>
  <si>
    <t>CELKOVÁ CENA ZA VYKONÁVANIE PREDPOKLADANÉHO MNOŽSTVA ČERPANIA MJ V EUR BEZ DPH</t>
  </si>
  <si>
    <t>Toaletný papier
počet vrstiev: min. 2
počet útržkov: min. 1.000 ks 
priemer rolky: 19,5 cm
dĺžka návinu: min. 150 m / rolka (ks)
toaletný papier (rolka) musí byť kompatibilný so zásobníkmi CWS, BELT a TORK</t>
  </si>
  <si>
    <t>Mydlo tekuté
pH neutrálne (4,9 - 5,4)
dermatologicky testované, jemne parfumované
náplň min. 500 ml
náplň tekutého mydla musí byť kompatibilná so zásobníkmi CWS, BELT a TORK</t>
  </si>
  <si>
    <t>Utierky papierové, skladané ZZ
rozmer: 21,5 x 21 cm
min. 200 útržkov / náplň (ks)
papierové utierky musia byť kompatibilné so zásobníkmi CWS, BELT a TORK</t>
  </si>
  <si>
    <t>Mydlo tekuté
pH neutrálne (4,9 - 5,4)
dermatologicky testované, jemne parfumované</t>
  </si>
  <si>
    <t>l</t>
  </si>
  <si>
    <t xml:space="preserve">Utierky kuchynské papierové perforované s návinom, 
návin: min. 150 m / rolka (ks) </t>
  </si>
  <si>
    <t>Sáčky na dámske vložky 
min. 30 ks / bal.</t>
  </si>
  <si>
    <t>Iné osobitne neuvedené upratovacie a čistiace činnosti počas pracovných dní mimo vykonávania paušálnych upratovacích, čistiacich a dezinfekčných činností</t>
  </si>
  <si>
    <t xml:space="preserve">Iné osobitne neuvedené upratovacie a čistiace činnosti počas pracovných dní mimo vykonávania paušálnych upratovacích, čistiacich a dezinfekčných činností </t>
  </si>
  <si>
    <t>Iné osobitne neuvedené upratovacie a čistiace činnosti mimo vykonávania paušálnych upratovacích, čistiacich a dezinfekčných činností počas víkendov a sviatkov</t>
  </si>
  <si>
    <t>Upratovanie nad rámec vykonávania paušálnych upratovacích, čistiacich a dezinfekčných činností, po spoločenských a iných akciách v objekte Budova Vodárenského múzea akýkoľvek deň, vrátane dní pracovného pokoja</t>
  </si>
  <si>
    <t>Upratovacie a čistiace činnosti v prípade havárií v priestoroch administratívnych budov s urýchleným nástupom do troch (3) hodín počas pracovných dní, na základe telefonickej objednávky</t>
  </si>
  <si>
    <r>
      <t>CELKOVÁ PODLAHOVÁ PLOCHA V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PAVLAČ</t>
    </r>
  </si>
  <si>
    <r>
      <t>PAUŠÁLNA MESAČNÁ PLATBA ZA VYKONÁVANIE PAUŠÁLNYCH UPRATOVACÍCH, ČISTIACICH A DEZINFEKČNÝCH ČINNOSTÍ V EUR BEZ DPH / 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 xml:space="preserve">
PAVLAČ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</si>
</sst>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lightUp"/>
    </fill>
    <fill>
      <patternFill patternType="lightUp"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65">
    <xf numFmtId="0" fontId="0" fillId="0" borderId="0" xfId="0"/>
    <xf numFmtId="49" fontId="1" fillId="3" borderId="0" xfId="0" applyNumberFormat="1" applyFont="1" applyFill="1" applyAlignment="1" applyProtection="1">
      <alignment horizontal="center" vertical="center"/>
      <protection hidden="1"/>
    </xf>
    <xf numFmtId="49" fontId="2" fillId="0" borderId="0" xfId="0" applyNumberFormat="1" applyFont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49" fontId="4" fillId="0" borderId="1" xfId="0" applyNumberFormat="1" applyFont="1" applyBorder="1" applyAlignment="1" applyProtection="1">
      <alignment horizontal="center" vertical="center"/>
      <protection hidden="1"/>
    </xf>
    <xf numFmtId="49" fontId="6" fillId="0" borderId="0" xfId="0" applyNumberFormat="1" applyFont="1" applyAlignment="1" applyProtection="1">
      <alignment horizontal="center" vertical="center"/>
      <protection hidden="1"/>
    </xf>
    <xf numFmtId="3" fontId="3" fillId="0" borderId="1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49" fontId="3" fillId="0" borderId="1" xfId="0" applyNumberFormat="1" applyFont="1" applyBorder="1" applyAlignment="1" applyProtection="1">
      <alignment horizontal="center" vertical="center"/>
      <protection hidden="1"/>
    </xf>
    <xf numFmtId="49" fontId="7" fillId="0" borderId="1" xfId="0" applyNumberFormat="1" applyFont="1" applyBorder="1" applyAlignment="1" applyProtection="1">
      <alignment vertical="center" wrapText="1"/>
      <protection hidden="1"/>
    </xf>
    <xf numFmtId="49" fontId="4" fillId="0" borderId="1" xfId="0" applyNumberFormat="1" applyFont="1" applyBorder="1" applyAlignment="1" applyProtection="1">
      <alignment vertical="center" wrapText="1"/>
      <protection hidden="1"/>
    </xf>
    <xf numFmtId="3" fontId="4" fillId="5" borderId="12" xfId="0" applyNumberFormat="1" applyFont="1" applyFill="1" applyBorder="1" applyAlignment="1" applyProtection="1">
      <alignment horizontal="center" vertical="center"/>
      <protection hidden="1"/>
    </xf>
    <xf numFmtId="4" fontId="3" fillId="0" borderId="5" xfId="0" applyNumberFormat="1" applyFont="1" applyBorder="1" applyAlignment="1" applyProtection="1">
      <alignment horizontal="center" vertical="center"/>
      <protection hidden="1"/>
    </xf>
    <xf numFmtId="4" fontId="3" fillId="0" borderId="10" xfId="0" applyNumberFormat="1" applyFont="1" applyBorder="1" applyAlignment="1" applyProtection="1">
      <alignment horizontal="center" vertical="center"/>
      <protection hidden="1"/>
    </xf>
    <xf numFmtId="49" fontId="5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0" applyNumberFormat="1" applyFont="1" applyFill="1" applyBorder="1" applyAlignment="1" applyProtection="1">
      <alignment horizontal="center" vertical="center" wrapText="1"/>
      <protection hidden="1"/>
    </xf>
    <xf numFmtId="4" fontId="3" fillId="6" borderId="5" xfId="0" applyNumberFormat="1" applyFont="1" applyFill="1" applyBorder="1" applyAlignment="1" applyProtection="1">
      <alignment horizontal="center" vertical="center"/>
      <protection hidden="1"/>
    </xf>
    <xf numFmtId="3" fontId="4" fillId="5" borderId="16" xfId="0" applyNumberFormat="1" applyFont="1" applyFill="1" applyBorder="1" applyAlignment="1" applyProtection="1">
      <alignment horizontal="center" vertical="center"/>
      <protection hidden="1"/>
    </xf>
    <xf numFmtId="49" fontId="5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0" applyNumberFormat="1" applyFont="1" applyBorder="1" applyAlignment="1" applyProtection="1">
      <alignment horizontal="center" vertical="center" wrapText="1"/>
      <protection hidden="1"/>
    </xf>
    <xf numFmtId="165" fontId="7" fillId="0" borderId="6" xfId="0" applyNumberFormat="1" applyFont="1" applyBorder="1" applyAlignment="1" applyProtection="1">
      <alignment vertical="center" wrapText="1"/>
      <protection hidden="1"/>
    </xf>
    <xf numFmtId="49" fontId="4" fillId="0" borderId="5" xfId="0" applyNumberFormat="1" applyFont="1" applyBorder="1" applyAlignment="1" applyProtection="1">
      <alignment horizontal="center" vertical="center"/>
      <protection hidden="1"/>
    </xf>
    <xf numFmtId="49" fontId="3" fillId="2" borderId="10" xfId="0" applyNumberFormat="1" applyFont="1" applyFill="1" applyBorder="1" applyAlignment="1" applyProtection="1">
      <alignment horizontal="center" vertical="center" wrapText="1"/>
      <protection hidden="1"/>
    </xf>
    <xf numFmtId="165" fontId="11" fillId="2" borderId="11" xfId="0" applyNumberFormat="1" applyFont="1" applyFill="1" applyBorder="1" applyAlignment="1" applyProtection="1">
      <alignment vertical="center" wrapText="1"/>
      <protection hidden="1"/>
    </xf>
    <xf numFmtId="49" fontId="7" fillId="0" borderId="3" xfId="0" applyNumberFormat="1" applyFont="1" applyBorder="1" applyAlignment="1" applyProtection="1">
      <alignment vertical="center" wrapText="1"/>
      <protection hidden="1"/>
    </xf>
    <xf numFmtId="49" fontId="5" fillId="2" borderId="7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9" xfId="0" applyNumberFormat="1" applyFont="1" applyFill="1" applyBorder="1" applyAlignment="1" applyProtection="1">
      <alignment horizontal="center" vertical="center" wrapText="1"/>
      <protection hidden="1"/>
    </xf>
    <xf numFmtId="164" fontId="5" fillId="0" borderId="6" xfId="0" applyNumberFormat="1" applyFont="1" applyBorder="1" applyAlignment="1" applyProtection="1">
      <alignment vertical="center"/>
      <protection hidden="1"/>
    </xf>
    <xf numFmtId="164" fontId="9" fillId="2" borderId="11" xfId="0" applyNumberFormat="1" applyFont="1" applyFill="1" applyBorder="1" applyAlignment="1" applyProtection="1">
      <alignment vertical="center"/>
      <protection hidden="1"/>
    </xf>
    <xf numFmtId="49" fontId="3" fillId="0" borderId="2" xfId="0" applyNumberFormat="1" applyFont="1" applyBorder="1" applyAlignment="1" applyProtection="1">
      <alignment horizontal="center" vertical="center" wrapText="1"/>
      <protection hidden="1"/>
    </xf>
    <xf numFmtId="49" fontId="4" fillId="0" borderId="3" xfId="0" applyNumberFormat="1" applyFont="1" applyBorder="1" applyAlignment="1" applyProtection="1">
      <alignment horizontal="center" vertical="center"/>
      <protection hidden="1"/>
    </xf>
    <xf numFmtId="3" fontId="3" fillId="0" borderId="3" xfId="0" applyNumberFormat="1" applyFont="1" applyBorder="1" applyAlignment="1" applyProtection="1">
      <alignment horizontal="center" vertical="center"/>
      <protection hidden="1"/>
    </xf>
    <xf numFmtId="164" fontId="5" fillId="0" borderId="4" xfId="0" applyNumberFormat="1" applyFont="1" applyBorder="1" applyAlignment="1" applyProtection="1">
      <alignment vertical="center"/>
      <protection hidden="1"/>
    </xf>
    <xf numFmtId="49" fontId="5" fillId="2" borderId="10" xfId="0" applyNumberFormat="1" applyFont="1" applyFill="1" applyBorder="1" applyAlignment="1" applyProtection="1">
      <alignment horizontal="center" vertical="center" wrapText="1"/>
      <protection hidden="1"/>
    </xf>
    <xf numFmtId="164" fontId="5" fillId="2" borderId="11" xfId="0" applyNumberFormat="1" applyFont="1" applyFill="1" applyBorder="1" applyAlignment="1" applyProtection="1">
      <alignment vertical="center"/>
      <protection hidden="1"/>
    </xf>
    <xf numFmtId="49" fontId="3" fillId="0" borderId="3" xfId="0" applyNumberFormat="1" applyFont="1" applyBorder="1" applyAlignment="1" applyProtection="1">
      <alignment horizontal="center" vertical="center"/>
      <protection hidden="1"/>
    </xf>
    <xf numFmtId="4" fontId="3" fillId="6" borderId="10" xfId="0" applyNumberFormat="1" applyFont="1" applyFill="1" applyBorder="1" applyAlignment="1" applyProtection="1">
      <alignment horizontal="center" vertical="center"/>
      <protection hidden="1"/>
    </xf>
    <xf numFmtId="49" fontId="3" fillId="0" borderId="18" xfId="0" applyNumberFormat="1" applyFont="1" applyBorder="1" applyAlignment="1" applyProtection="1">
      <alignment horizontal="center" vertical="center" wrapText="1"/>
      <protection hidden="1"/>
    </xf>
    <xf numFmtId="49" fontId="7" fillId="0" borderId="12" xfId="0" applyNumberFormat="1" applyFont="1" applyBorder="1" applyAlignment="1" applyProtection="1">
      <alignment vertical="center" wrapText="1"/>
      <protection hidden="1"/>
    </xf>
    <xf numFmtId="165" fontId="7" fillId="0" borderId="12" xfId="0" applyNumberFormat="1" applyFont="1" applyBorder="1" applyAlignment="1" applyProtection="1">
      <alignment vertical="center" wrapText="1"/>
      <protection hidden="1"/>
    </xf>
    <xf numFmtId="165" fontId="7" fillId="0" borderId="19" xfId="0" applyNumberFormat="1" applyFont="1" applyBorder="1" applyAlignment="1" applyProtection="1">
      <alignment vertical="center" wrapText="1"/>
      <protection hidden="1"/>
    </xf>
    <xf numFmtId="4" fontId="3" fillId="0" borderId="18" xfId="0" applyNumberFormat="1" applyFont="1" applyBorder="1" applyAlignment="1" applyProtection="1">
      <alignment horizontal="center" vertical="center"/>
      <protection hidden="1"/>
    </xf>
    <xf numFmtId="4" fontId="3" fillId="6" borderId="18" xfId="0" applyNumberFormat="1" applyFont="1" applyFill="1" applyBorder="1" applyAlignment="1" applyProtection="1">
      <alignment horizontal="center" vertical="center"/>
      <protection hidden="1"/>
    </xf>
    <xf numFmtId="164" fontId="3" fillId="4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" borderId="1" xfId="0" applyNumberFormat="1" applyFont="1" applyFill="1" applyBorder="1" applyAlignment="1" applyProtection="1">
      <alignment horizontal="right" vertical="center"/>
      <protection locked="0" hidden="1"/>
    </xf>
    <xf numFmtId="164" fontId="3" fillId="6" borderId="19" xfId="0" applyNumberFormat="1" applyFont="1" applyFill="1" applyBorder="1" applyAlignment="1" applyProtection="1">
      <alignment horizontal="right" vertical="center"/>
      <protection hidden="1"/>
    </xf>
    <xf numFmtId="164" fontId="3" fillId="6" borderId="6" xfId="0" applyNumberFormat="1" applyFont="1" applyFill="1" applyBorder="1" applyAlignment="1" applyProtection="1">
      <alignment horizontal="right" vertical="center"/>
      <protection hidden="1"/>
    </xf>
    <xf numFmtId="164" fontId="3" fillId="6" borderId="11" xfId="0" applyNumberFormat="1" applyFont="1" applyFill="1" applyBorder="1" applyAlignment="1" applyProtection="1">
      <alignment horizontal="right" vertical="center"/>
      <protection hidden="1"/>
    </xf>
    <xf numFmtId="164" fontId="3" fillId="6" borderId="12" xfId="0" applyNumberFormat="1" applyFont="1" applyFill="1" applyBorder="1" applyAlignment="1" applyProtection="1">
      <alignment horizontal="right" vertical="center"/>
      <protection hidden="1"/>
    </xf>
    <xf numFmtId="164" fontId="3" fillId="4" borderId="19" xfId="0" applyNumberFormat="1" applyFont="1" applyFill="1" applyBorder="1" applyAlignment="1" applyProtection="1">
      <alignment horizontal="right" vertical="center"/>
      <protection locked="0" hidden="1"/>
    </xf>
    <xf numFmtId="164" fontId="3" fillId="4" borderId="6" xfId="0" applyNumberFormat="1" applyFont="1" applyFill="1" applyBorder="1" applyAlignment="1" applyProtection="1">
      <alignment horizontal="right" vertical="center"/>
      <protection locked="0" hidden="1"/>
    </xf>
    <xf numFmtId="164" fontId="3" fillId="4" borderId="11" xfId="0" applyNumberFormat="1" applyFont="1" applyFill="1" applyBorder="1" applyAlignment="1" applyProtection="1">
      <alignment horizontal="right" vertical="center"/>
      <protection locked="0" hidden="1"/>
    </xf>
    <xf numFmtId="49" fontId="1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/>
      <protection hidden="1"/>
    </xf>
    <xf numFmtId="49" fontId="2" fillId="2" borderId="0" xfId="0" applyNumberFormat="1" applyFont="1" applyFill="1" applyAlignment="1" applyProtection="1">
      <alignment horizontal="center" vertical="center" wrapText="1"/>
      <protection hidden="1"/>
    </xf>
    <xf numFmtId="49" fontId="9" fillId="2" borderId="10" xfId="0" applyNumberFormat="1" applyFont="1" applyFill="1" applyBorder="1" applyAlignment="1" applyProtection="1">
      <alignment horizontal="left" vertical="center" wrapText="1"/>
      <protection hidden="1"/>
    </xf>
    <xf numFmtId="49" fontId="9" fillId="2" borderId="13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3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4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7" xfId="0" applyNumberFormat="1" applyFont="1" applyFill="1" applyBorder="1" applyAlignment="1" applyProtection="1">
      <alignment horizontal="left" vertical="center" wrapText="1"/>
      <protection hidden="1"/>
    </xf>
    <xf numFmtId="49" fontId="11" fillId="2" borderId="15" xfId="0" applyNumberFormat="1" applyFont="1" applyFill="1" applyBorder="1" applyAlignment="1" applyProtection="1">
      <alignment horizontal="left" vertical="center" wrapText="1"/>
      <protection hidden="1"/>
    </xf>
    <xf numFmtId="49" fontId="10" fillId="2" borderId="14" xfId="0" applyNumberFormat="1" applyFont="1" applyFill="1" applyBorder="1" applyAlignment="1" applyProtection="1">
      <alignment horizontal="left" vertical="center" wrapText="1"/>
      <protection hidden="1"/>
    </xf>
    <xf numFmtId="49" fontId="10" fillId="2" borderId="17" xfId="0" applyNumberFormat="1" applyFont="1" applyFill="1" applyBorder="1" applyAlignment="1" applyProtection="1">
      <alignment horizontal="left" vertical="center" wrapText="1"/>
      <protection hidden="1"/>
    </xf>
    <xf numFmtId="49" fontId="10" fillId="2" borderId="15" xfId="0" applyNumberFormat="1" applyFont="1" applyFill="1" applyBorder="1" applyAlignment="1" applyProtection="1">
      <alignment horizontal="left" vertical="center" wrapText="1"/>
      <protection hidden="1"/>
    </xf>
  </cellXfs>
  <cellStyles count="3">
    <cellStyle name="Čiarka 2" xfId="1" xr:uid="{98897C6E-520A-4719-80FF-A40EA0A317E0}"/>
    <cellStyle name="Mena 2" xfId="2" xr:uid="{B9495925-25F6-4028-8D21-0ED2B7B38D03}"/>
    <cellStyle name="Normálna" xfId="0" builtinId="0"/>
  </cellStyles>
  <dxfs count="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0E2D-8725-4046-82A5-F3DB4DC6A7D6}">
  <sheetPr>
    <pageSetUpPr fitToPage="1"/>
  </sheetPr>
  <dimension ref="A1:M12"/>
  <sheetViews>
    <sheetView tabSelected="1" zoomScale="115" zoomScaleNormal="115" zoomScaleSheetLayoutView="70" workbookViewId="0">
      <selection activeCell="D11" sqref="D11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120.61328125" style="3" bestFit="1" customWidth="1"/>
    <col min="4" max="4" width="25.69140625" style="3" customWidth="1"/>
    <col min="5" max="5" width="0.84375" style="3" customWidth="1"/>
    <col min="6" max="12" width="9.07421875" style="3" hidden="1" customWidth="1"/>
    <col min="13" max="13" width="0" style="3" hidden="1" customWidth="1"/>
    <col min="14" max="16384" width="9.07421875" style="3" hidden="1"/>
  </cols>
  <sheetData>
    <row r="1" spans="2:4" ht="25" customHeight="1" x14ac:dyDescent="0.4">
      <c r="B1" s="53" t="s">
        <v>23</v>
      </c>
      <c r="C1" s="53"/>
      <c r="D1" s="53"/>
    </row>
    <row r="2" spans="2:4" ht="5.05" customHeight="1" x14ac:dyDescent="0.4">
      <c r="B2" s="1"/>
      <c r="C2" s="1"/>
      <c r="D2" s="1"/>
    </row>
    <row r="3" spans="2:4" ht="20.05" customHeight="1" x14ac:dyDescent="0.4">
      <c r="B3" s="54" t="s">
        <v>0</v>
      </c>
      <c r="C3" s="54"/>
      <c r="D3" s="54"/>
    </row>
    <row r="4" spans="2:4" ht="5.05" customHeight="1" x14ac:dyDescent="0.4">
      <c r="B4" s="1"/>
      <c r="C4" s="1"/>
      <c r="D4" s="1"/>
    </row>
    <row r="5" spans="2:4" ht="20.05" customHeight="1" x14ac:dyDescent="0.4">
      <c r="B5" s="55" t="s">
        <v>32</v>
      </c>
      <c r="C5" s="55"/>
      <c r="D5" s="55"/>
    </row>
    <row r="6" spans="2:4" ht="5.05" customHeight="1" thickBot="1" x14ac:dyDescent="0.45">
      <c r="B6" s="2"/>
      <c r="C6" s="2"/>
      <c r="D6" s="2"/>
    </row>
    <row r="7" spans="2:4" ht="23.15" x14ac:dyDescent="0.4">
      <c r="B7" s="14" t="s">
        <v>1</v>
      </c>
      <c r="C7" s="18" t="s">
        <v>24</v>
      </c>
      <c r="D7" s="15" t="s">
        <v>35</v>
      </c>
    </row>
    <row r="8" spans="2:4" ht="35.049999999999997" customHeight="1" x14ac:dyDescent="0.4">
      <c r="B8" s="19" t="s">
        <v>2</v>
      </c>
      <c r="C8" s="9" t="s">
        <v>109</v>
      </c>
      <c r="D8" s="28">
        <f>PAUSAL!G31</f>
        <v>0</v>
      </c>
    </row>
    <row r="9" spans="2:4" ht="35.049999999999997" customHeight="1" x14ac:dyDescent="0.4">
      <c r="B9" s="19" t="s">
        <v>3</v>
      </c>
      <c r="C9" s="9" t="s">
        <v>110</v>
      </c>
      <c r="D9" s="28">
        <f>NEPAUSAL!G30</f>
        <v>0</v>
      </c>
    </row>
    <row r="10" spans="2:4" ht="35.049999999999997" customHeight="1" x14ac:dyDescent="0.4">
      <c r="B10" s="19" t="s">
        <v>4</v>
      </c>
      <c r="C10" s="10" t="s">
        <v>34</v>
      </c>
      <c r="D10" s="28">
        <f>'HYG. MAT'!G16</f>
        <v>0</v>
      </c>
    </row>
    <row r="11" spans="2:4" ht="35.049999999999997" customHeight="1" thickBot="1" x14ac:dyDescent="0.45">
      <c r="B11" s="56" t="s">
        <v>33</v>
      </c>
      <c r="C11" s="57"/>
      <c r="D11" s="29">
        <f>SUM(D8:D10)</f>
        <v>0</v>
      </c>
    </row>
    <row r="12" spans="2:4" ht="3" customHeight="1" x14ac:dyDescent="0.4">
      <c r="B12" s="1"/>
      <c r="C12" s="1"/>
      <c r="D12" s="1"/>
    </row>
  </sheetData>
  <sheetProtection algorithmName="SHA-512" hashValue="Wj/F+kZJCM28FgtzqmHfaV7DOrrkg5PI2I7OcFwfP+VV4lEBX6JPZDK31eLGKy6n6nMPXf4qFjNUSckAwaWLRA==" saltValue="nOqdtycaYZ8yBOBbZq18dw==" spinCount="100000" sheet="1" objects="1" scenarios="1"/>
  <autoFilter ref="B7:D7" xr:uid="{D330A571-4576-4B2F-AE2D-75757F767786}"/>
  <mergeCells count="4">
    <mergeCell ref="B1:D1"/>
    <mergeCell ref="B3:D3"/>
    <mergeCell ref="B5:D5"/>
    <mergeCell ref="B11:C11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8D30-F337-4728-9C2B-672A819D8562}">
  <dimension ref="A1:AQ32"/>
  <sheetViews>
    <sheetView zoomScale="55" zoomScaleNormal="55" zoomScaleSheetLayoutView="4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I10" sqref="I10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46.69140625" style="3" customWidth="1"/>
    <col min="4" max="5" width="15.69140625" style="3" customWidth="1"/>
    <col min="6" max="35" width="25.69140625" style="3" customWidth="1"/>
    <col min="36" max="36" width="0.84375" style="3" customWidth="1"/>
    <col min="37" max="43" width="0" style="3" hidden="1" customWidth="1"/>
    <col min="44" max="16384" width="9.07421875" style="3" hidden="1"/>
  </cols>
  <sheetData>
    <row r="1" spans="2:35" ht="25" customHeight="1" x14ac:dyDescent="0.4">
      <c r="B1" s="53" t="s">
        <v>23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</row>
    <row r="2" spans="2:35" ht="5.05" customHeigh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2:35" ht="20.05" customHeight="1" x14ac:dyDescent="0.4">
      <c r="B3" s="54" t="s">
        <v>0</v>
      </c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</row>
    <row r="4" spans="2:35" ht="5.05" customHeight="1" x14ac:dyDescent="0.4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2:35" ht="20.05" customHeight="1" x14ac:dyDescent="0.4">
      <c r="B5" s="55" t="s">
        <v>32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</row>
    <row r="6" spans="2:35" ht="5.05" customHeight="1" x14ac:dyDescent="0.4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2:35" ht="20.05" customHeight="1" x14ac:dyDescent="0.4">
      <c r="B7" s="55" t="s">
        <v>126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</row>
    <row r="8" spans="2:35" ht="5.05" customHeight="1" thickBot="1" x14ac:dyDescent="0.4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2:35" ht="125.05" customHeight="1" thickBot="1" x14ac:dyDescent="0.45">
      <c r="B9" s="25" t="s">
        <v>1</v>
      </c>
      <c r="C9" s="26" t="s">
        <v>29</v>
      </c>
      <c r="D9" s="26" t="s">
        <v>31</v>
      </c>
      <c r="E9" s="26" t="s">
        <v>30</v>
      </c>
      <c r="F9" s="26" t="s">
        <v>111</v>
      </c>
      <c r="G9" s="27" t="s">
        <v>112</v>
      </c>
      <c r="H9" s="25" t="s">
        <v>55</v>
      </c>
      <c r="I9" s="27" t="s">
        <v>113</v>
      </c>
      <c r="J9" s="25" t="s">
        <v>97</v>
      </c>
      <c r="K9" s="27" t="s">
        <v>114</v>
      </c>
      <c r="L9" s="25" t="s">
        <v>98</v>
      </c>
      <c r="M9" s="27" t="s">
        <v>115</v>
      </c>
      <c r="N9" s="25" t="s">
        <v>99</v>
      </c>
      <c r="O9" s="27" t="s">
        <v>116</v>
      </c>
      <c r="P9" s="25" t="s">
        <v>142</v>
      </c>
      <c r="Q9" s="27" t="s">
        <v>143</v>
      </c>
      <c r="R9" s="25" t="s">
        <v>100</v>
      </c>
      <c r="S9" s="27" t="s">
        <v>117</v>
      </c>
      <c r="T9" s="25" t="s">
        <v>101</v>
      </c>
      <c r="U9" s="27" t="s">
        <v>118</v>
      </c>
      <c r="V9" s="25" t="s">
        <v>103</v>
      </c>
      <c r="W9" s="27" t="s">
        <v>119</v>
      </c>
      <c r="X9" s="25" t="s">
        <v>104</v>
      </c>
      <c r="Y9" s="27" t="s">
        <v>120</v>
      </c>
      <c r="Z9" s="25" t="s">
        <v>105</v>
      </c>
      <c r="AA9" s="27" t="s">
        <v>121</v>
      </c>
      <c r="AB9" s="25" t="s">
        <v>102</v>
      </c>
      <c r="AC9" s="27" t="s">
        <v>122</v>
      </c>
      <c r="AD9" s="25" t="s">
        <v>106</v>
      </c>
      <c r="AE9" s="27" t="s">
        <v>123</v>
      </c>
      <c r="AF9" s="25" t="s">
        <v>107</v>
      </c>
      <c r="AG9" s="27" t="s">
        <v>124</v>
      </c>
      <c r="AH9" s="25" t="s">
        <v>108</v>
      </c>
      <c r="AI9" s="27" t="s">
        <v>125</v>
      </c>
    </row>
    <row r="10" spans="2:35" ht="30" customHeight="1" x14ac:dyDescent="0.4">
      <c r="B10" s="38" t="s">
        <v>2</v>
      </c>
      <c r="C10" s="39" t="s">
        <v>56</v>
      </c>
      <c r="D10" s="39" t="s">
        <v>57</v>
      </c>
      <c r="E10" s="39" t="s">
        <v>58</v>
      </c>
      <c r="F10" s="40">
        <f>(H10*I10)+(J10*K10)+(L10*M10)+(N10*O10)+(P10*Q10)+(R10*S10)+(T10*U10)+(V10*W10)+(X10*Y10)+(Z10*AA10)+(AB10*AC10)+(AD10*AE10)+(AF10*AG10)+(AH10*AI10)</f>
        <v>0</v>
      </c>
      <c r="G10" s="41">
        <f>F10*48</f>
        <v>0</v>
      </c>
      <c r="H10" s="42">
        <f>1892.2+196</f>
        <v>2088.1999999999998</v>
      </c>
      <c r="I10" s="50"/>
      <c r="J10" s="42">
        <f>111+119.3</f>
        <v>230.3</v>
      </c>
      <c r="K10" s="50"/>
      <c r="L10" s="42">
        <f>52.8+26.51</f>
        <v>79.31</v>
      </c>
      <c r="M10" s="50"/>
      <c r="N10" s="42">
        <f>596.8+259.13</f>
        <v>855.93</v>
      </c>
      <c r="O10" s="50"/>
      <c r="P10" s="43"/>
      <c r="Q10" s="46"/>
      <c r="R10" s="42">
        <f>111.5+46.44</f>
        <v>157.94</v>
      </c>
      <c r="S10" s="50"/>
      <c r="T10" s="42">
        <f>20+28.67</f>
        <v>48.67</v>
      </c>
      <c r="U10" s="50"/>
      <c r="V10" s="42">
        <f>25+40.33</f>
        <v>65.33</v>
      </c>
      <c r="W10" s="50"/>
      <c r="X10" s="43"/>
      <c r="Y10" s="46"/>
      <c r="Z10" s="43"/>
      <c r="AA10" s="46"/>
      <c r="AB10" s="43"/>
      <c r="AC10" s="46"/>
      <c r="AD10" s="43"/>
      <c r="AE10" s="46"/>
      <c r="AF10" s="43"/>
      <c r="AG10" s="46"/>
      <c r="AH10" s="43"/>
      <c r="AI10" s="46"/>
    </row>
    <row r="11" spans="2:35" ht="30" customHeight="1" x14ac:dyDescent="0.4">
      <c r="B11" s="19" t="s">
        <v>3</v>
      </c>
      <c r="C11" s="9" t="s">
        <v>59</v>
      </c>
      <c r="D11" s="9" t="s">
        <v>57</v>
      </c>
      <c r="E11" s="9" t="s">
        <v>60</v>
      </c>
      <c r="F11" s="40">
        <f t="shared" ref="F11:F30" si="0">(H11*I11)+(J11*K11)+(L11*M11)+(N11*O11)+(P11*Q11)+(R11*S11)+(T11*U11)+(V11*W11)+(X11*Y11)+(Z11*AA11)+(AB11*AC11)+(AD11*AE11)+(AF11*AG11)+(AH11*AI11)</f>
        <v>0</v>
      </c>
      <c r="G11" s="20">
        <f t="shared" ref="G11:G30" si="1">F11*48</f>
        <v>0</v>
      </c>
      <c r="H11" s="12">
        <v>397.76</v>
      </c>
      <c r="I11" s="51"/>
      <c r="J11" s="12">
        <v>82.94</v>
      </c>
      <c r="K11" s="51"/>
      <c r="L11" s="12">
        <v>37.479999999999997</v>
      </c>
      <c r="M11" s="51"/>
      <c r="N11" s="12">
        <v>956.33</v>
      </c>
      <c r="O11" s="51"/>
      <c r="P11" s="16"/>
      <c r="Q11" s="47"/>
      <c r="R11" s="12">
        <v>65.08</v>
      </c>
      <c r="S11" s="51"/>
      <c r="T11" s="12">
        <v>106.31</v>
      </c>
      <c r="U11" s="51"/>
      <c r="V11" s="12">
        <v>467.25</v>
      </c>
      <c r="W11" s="51"/>
      <c r="X11" s="16"/>
      <c r="Y11" s="47"/>
      <c r="Z11" s="12">
        <v>1199.6400000000001</v>
      </c>
      <c r="AA11" s="51"/>
      <c r="AB11" s="16"/>
      <c r="AC11" s="47"/>
      <c r="AD11" s="16"/>
      <c r="AE11" s="47"/>
      <c r="AF11" s="16"/>
      <c r="AG11" s="47"/>
      <c r="AH11" s="16"/>
      <c r="AI11" s="47"/>
    </row>
    <row r="12" spans="2:35" ht="30" customHeight="1" x14ac:dyDescent="0.4">
      <c r="B12" s="19" t="s">
        <v>4</v>
      </c>
      <c r="C12" s="10" t="s">
        <v>93</v>
      </c>
      <c r="D12" s="9" t="s">
        <v>57</v>
      </c>
      <c r="E12" s="10" t="s">
        <v>61</v>
      </c>
      <c r="F12" s="40">
        <f t="shared" si="0"/>
        <v>0</v>
      </c>
      <c r="G12" s="20">
        <f t="shared" si="1"/>
        <v>0</v>
      </c>
      <c r="H12" s="12">
        <v>1428.35</v>
      </c>
      <c r="I12" s="51"/>
      <c r="J12" s="12">
        <v>105.3</v>
      </c>
      <c r="K12" s="51"/>
      <c r="L12" s="12">
        <v>84.15</v>
      </c>
      <c r="M12" s="51"/>
      <c r="N12" s="12">
        <v>518.54999999999995</v>
      </c>
      <c r="O12" s="51"/>
      <c r="P12" s="16"/>
      <c r="Q12" s="47"/>
      <c r="R12" s="12">
        <v>78.650000000000006</v>
      </c>
      <c r="S12" s="51"/>
      <c r="T12" s="12">
        <v>51.1</v>
      </c>
      <c r="U12" s="51"/>
      <c r="V12" s="12">
        <v>55.6</v>
      </c>
      <c r="W12" s="51"/>
      <c r="X12" s="16"/>
      <c r="Y12" s="47"/>
      <c r="Z12" s="16"/>
      <c r="AA12" s="47"/>
      <c r="AB12" s="16"/>
      <c r="AC12" s="47"/>
      <c r="AD12" s="16"/>
      <c r="AE12" s="47"/>
      <c r="AF12" s="16"/>
      <c r="AG12" s="47"/>
      <c r="AH12" s="16"/>
      <c r="AI12" s="47"/>
    </row>
    <row r="13" spans="2:35" ht="30" customHeight="1" x14ac:dyDescent="0.4">
      <c r="B13" s="19" t="s">
        <v>5</v>
      </c>
      <c r="C13" s="10" t="s">
        <v>94</v>
      </c>
      <c r="D13" s="9" t="s">
        <v>57</v>
      </c>
      <c r="E13" s="10" t="s">
        <v>61</v>
      </c>
      <c r="F13" s="40">
        <f t="shared" si="0"/>
        <v>0</v>
      </c>
      <c r="G13" s="20">
        <f t="shared" si="1"/>
        <v>0</v>
      </c>
      <c r="H13" s="12">
        <v>257.89999999999998</v>
      </c>
      <c r="I13" s="51"/>
      <c r="J13" s="12">
        <v>17.75</v>
      </c>
      <c r="K13" s="51"/>
      <c r="L13" s="12">
        <v>17.75</v>
      </c>
      <c r="M13" s="51"/>
      <c r="N13" s="12">
        <v>192.7</v>
      </c>
      <c r="O13" s="51"/>
      <c r="P13" s="16"/>
      <c r="Q13" s="47"/>
      <c r="R13" s="12">
        <v>101.05</v>
      </c>
      <c r="S13" s="51"/>
      <c r="T13" s="12">
        <v>30.1</v>
      </c>
      <c r="U13" s="51"/>
      <c r="V13" s="12">
        <v>68.900000000000006</v>
      </c>
      <c r="W13" s="51"/>
      <c r="X13" s="16"/>
      <c r="Y13" s="47"/>
      <c r="Z13" s="16"/>
      <c r="AA13" s="47"/>
      <c r="AB13" s="16"/>
      <c r="AC13" s="47"/>
      <c r="AD13" s="16"/>
      <c r="AE13" s="47"/>
      <c r="AF13" s="16"/>
      <c r="AG13" s="47"/>
      <c r="AH13" s="16"/>
      <c r="AI13" s="47"/>
    </row>
    <row r="14" spans="2:35" ht="30" customHeight="1" x14ac:dyDescent="0.4">
      <c r="B14" s="19" t="s">
        <v>6</v>
      </c>
      <c r="C14" s="10" t="s">
        <v>62</v>
      </c>
      <c r="D14" s="9" t="s">
        <v>57</v>
      </c>
      <c r="E14" s="10" t="s">
        <v>61</v>
      </c>
      <c r="F14" s="40">
        <f t="shared" si="0"/>
        <v>0</v>
      </c>
      <c r="G14" s="20">
        <f t="shared" si="1"/>
        <v>0</v>
      </c>
      <c r="H14" s="12">
        <v>242.4</v>
      </c>
      <c r="I14" s="51"/>
      <c r="J14" s="12">
        <v>36</v>
      </c>
      <c r="K14" s="51"/>
      <c r="L14" s="12">
        <v>33.799999999999997</v>
      </c>
      <c r="M14" s="51"/>
      <c r="N14" s="12">
        <v>95.43</v>
      </c>
      <c r="O14" s="51"/>
      <c r="P14" s="16"/>
      <c r="Q14" s="47"/>
      <c r="R14" s="12">
        <v>34</v>
      </c>
      <c r="S14" s="51"/>
      <c r="T14" s="12">
        <v>6.8</v>
      </c>
      <c r="U14" s="51"/>
      <c r="V14" s="16"/>
      <c r="W14" s="47"/>
      <c r="X14" s="16"/>
      <c r="Y14" s="47"/>
      <c r="Z14" s="16"/>
      <c r="AA14" s="47"/>
      <c r="AB14" s="12">
        <v>12.9</v>
      </c>
      <c r="AC14" s="51"/>
      <c r="AD14" s="12">
        <v>687.9</v>
      </c>
      <c r="AE14" s="51"/>
      <c r="AF14" s="16"/>
      <c r="AG14" s="47"/>
      <c r="AH14" s="16"/>
      <c r="AI14" s="47"/>
    </row>
    <row r="15" spans="2:35" ht="30" customHeight="1" x14ac:dyDescent="0.4">
      <c r="B15" s="19" t="s">
        <v>7</v>
      </c>
      <c r="C15" s="10" t="s">
        <v>63</v>
      </c>
      <c r="D15" s="9" t="s">
        <v>57</v>
      </c>
      <c r="E15" s="10" t="s">
        <v>64</v>
      </c>
      <c r="F15" s="40">
        <f t="shared" si="0"/>
        <v>0</v>
      </c>
      <c r="G15" s="20">
        <f t="shared" si="1"/>
        <v>0</v>
      </c>
      <c r="H15" s="12">
        <f>53.87+74</f>
        <v>127.87</v>
      </c>
      <c r="I15" s="51"/>
      <c r="J15" s="16"/>
      <c r="K15" s="47"/>
      <c r="L15" s="12">
        <f>29.93+15</f>
        <v>44.93</v>
      </c>
      <c r="M15" s="51"/>
      <c r="N15" s="12">
        <f>118.88+20</f>
        <v>138.88</v>
      </c>
      <c r="O15" s="51"/>
      <c r="P15" s="16"/>
      <c r="Q15" s="47"/>
      <c r="R15" s="12">
        <f>48.17+12</f>
        <v>60.17</v>
      </c>
      <c r="S15" s="51"/>
      <c r="T15" s="12">
        <f>50+19</f>
        <v>69</v>
      </c>
      <c r="U15" s="51"/>
      <c r="V15" s="12">
        <v>27.3</v>
      </c>
      <c r="W15" s="51"/>
      <c r="X15" s="16"/>
      <c r="Y15" s="47"/>
      <c r="Z15" s="16"/>
      <c r="AA15" s="47"/>
      <c r="AB15" s="12">
        <v>50</v>
      </c>
      <c r="AC15" s="51"/>
      <c r="AD15" s="16"/>
      <c r="AE15" s="47"/>
      <c r="AF15" s="12">
        <v>698.04</v>
      </c>
      <c r="AG15" s="51"/>
      <c r="AH15" s="16"/>
      <c r="AI15" s="47"/>
    </row>
    <row r="16" spans="2:35" ht="30" customHeight="1" x14ac:dyDescent="0.4">
      <c r="B16" s="21" t="s">
        <v>8</v>
      </c>
      <c r="C16" s="10" t="s">
        <v>65</v>
      </c>
      <c r="D16" s="9" t="s">
        <v>57</v>
      </c>
      <c r="E16" s="10" t="s">
        <v>66</v>
      </c>
      <c r="F16" s="40">
        <f t="shared" si="0"/>
        <v>0</v>
      </c>
      <c r="G16" s="20">
        <f t="shared" si="1"/>
        <v>0</v>
      </c>
      <c r="H16" s="12">
        <v>696.18</v>
      </c>
      <c r="I16" s="51"/>
      <c r="J16" s="12">
        <v>80.849999999999994</v>
      </c>
      <c r="K16" s="51"/>
      <c r="L16" s="12">
        <v>51.93</v>
      </c>
      <c r="M16" s="51"/>
      <c r="N16" s="12">
        <v>512.92999999999995</v>
      </c>
      <c r="O16" s="51"/>
      <c r="P16" s="12">
        <v>42.8</v>
      </c>
      <c r="Q16" s="51"/>
      <c r="R16" s="12">
        <v>59.24</v>
      </c>
      <c r="S16" s="51"/>
      <c r="T16" s="12">
        <v>178.12</v>
      </c>
      <c r="U16" s="51"/>
      <c r="V16" s="12">
        <v>89.75</v>
      </c>
      <c r="W16" s="51"/>
      <c r="X16" s="12">
        <v>131.80000000000001</v>
      </c>
      <c r="Y16" s="51"/>
      <c r="Z16" s="16"/>
      <c r="AA16" s="47"/>
      <c r="AB16" s="16"/>
      <c r="AC16" s="47"/>
      <c r="AD16" s="16"/>
      <c r="AE16" s="47"/>
      <c r="AF16" s="16"/>
      <c r="AG16" s="47"/>
      <c r="AH16" s="16"/>
      <c r="AI16" s="47"/>
    </row>
    <row r="17" spans="2:35" ht="30" customHeight="1" x14ac:dyDescent="0.4">
      <c r="B17" s="19" t="s">
        <v>9</v>
      </c>
      <c r="C17" s="10" t="s">
        <v>67</v>
      </c>
      <c r="D17" s="9" t="s">
        <v>57</v>
      </c>
      <c r="E17" s="10" t="s">
        <v>68</v>
      </c>
      <c r="F17" s="40">
        <f t="shared" si="0"/>
        <v>0</v>
      </c>
      <c r="G17" s="20">
        <f t="shared" si="1"/>
        <v>0</v>
      </c>
      <c r="H17" s="12">
        <v>43.75</v>
      </c>
      <c r="I17" s="51"/>
      <c r="J17" s="12">
        <v>37.67</v>
      </c>
      <c r="K17" s="51"/>
      <c r="L17" s="12">
        <v>10.44</v>
      </c>
      <c r="M17" s="51"/>
      <c r="N17" s="12">
        <v>120.15</v>
      </c>
      <c r="O17" s="51"/>
      <c r="P17" s="16"/>
      <c r="Q17" s="47"/>
      <c r="R17" s="12">
        <v>12.39</v>
      </c>
      <c r="S17" s="51"/>
      <c r="T17" s="12">
        <v>98.31</v>
      </c>
      <c r="U17" s="51"/>
      <c r="V17" s="12">
        <v>6.5</v>
      </c>
      <c r="W17" s="51"/>
      <c r="X17" s="12">
        <v>45.97</v>
      </c>
      <c r="Y17" s="51"/>
      <c r="Z17" s="16"/>
      <c r="AA17" s="47"/>
      <c r="AB17" s="16"/>
      <c r="AC17" s="47"/>
      <c r="AD17" s="16"/>
      <c r="AE17" s="47"/>
      <c r="AF17" s="16"/>
      <c r="AG17" s="47"/>
      <c r="AH17" s="16"/>
      <c r="AI17" s="47"/>
    </row>
    <row r="18" spans="2:35" ht="30" customHeight="1" x14ac:dyDescent="0.4">
      <c r="B18" s="19" t="s">
        <v>10</v>
      </c>
      <c r="C18" s="10" t="s">
        <v>69</v>
      </c>
      <c r="D18" s="9" t="s">
        <v>57</v>
      </c>
      <c r="E18" s="10" t="s">
        <v>70</v>
      </c>
      <c r="F18" s="40">
        <f t="shared" si="0"/>
        <v>0</v>
      </c>
      <c r="G18" s="20">
        <f t="shared" si="1"/>
        <v>0</v>
      </c>
      <c r="H18" s="12">
        <v>213.25</v>
      </c>
      <c r="I18" s="51"/>
      <c r="J18" s="12">
        <v>27.07</v>
      </c>
      <c r="K18" s="51"/>
      <c r="L18" s="12">
        <v>36.590000000000003</v>
      </c>
      <c r="M18" s="51"/>
      <c r="N18" s="12">
        <v>257.54000000000002</v>
      </c>
      <c r="O18" s="51"/>
      <c r="P18" s="16"/>
      <c r="Q18" s="47"/>
      <c r="R18" s="12">
        <v>122.92</v>
      </c>
      <c r="S18" s="51"/>
      <c r="T18" s="12">
        <v>167.26</v>
      </c>
      <c r="U18" s="51"/>
      <c r="V18" s="12">
        <v>22.96</v>
      </c>
      <c r="W18" s="51"/>
      <c r="X18" s="16"/>
      <c r="Y18" s="47"/>
      <c r="Z18" s="16"/>
      <c r="AA18" s="47"/>
      <c r="AB18" s="12">
        <v>208.56</v>
      </c>
      <c r="AC18" s="51"/>
      <c r="AD18" s="16"/>
      <c r="AE18" s="47"/>
      <c r="AF18" s="16"/>
      <c r="AG18" s="47"/>
      <c r="AH18" s="16"/>
      <c r="AI18" s="47"/>
    </row>
    <row r="19" spans="2:35" ht="30" customHeight="1" x14ac:dyDescent="0.4">
      <c r="B19" s="19" t="s">
        <v>11</v>
      </c>
      <c r="C19" s="10" t="s">
        <v>71</v>
      </c>
      <c r="D19" s="9" t="s">
        <v>57</v>
      </c>
      <c r="E19" s="10" t="s">
        <v>70</v>
      </c>
      <c r="F19" s="40">
        <f t="shared" si="0"/>
        <v>0</v>
      </c>
      <c r="G19" s="20">
        <f t="shared" si="1"/>
        <v>0</v>
      </c>
      <c r="H19" s="12">
        <v>112.14</v>
      </c>
      <c r="I19" s="51"/>
      <c r="J19" s="12">
        <v>85.4</v>
      </c>
      <c r="K19" s="51"/>
      <c r="L19" s="12">
        <v>79.25</v>
      </c>
      <c r="M19" s="51"/>
      <c r="N19" s="12">
        <v>216.88</v>
      </c>
      <c r="O19" s="51"/>
      <c r="P19" s="16"/>
      <c r="Q19" s="47"/>
      <c r="R19" s="12">
        <v>64.59</v>
      </c>
      <c r="S19" s="51"/>
      <c r="T19" s="12">
        <v>82.73</v>
      </c>
      <c r="U19" s="51"/>
      <c r="V19" s="12">
        <v>5.2</v>
      </c>
      <c r="W19" s="51"/>
      <c r="X19" s="12">
        <v>53.4</v>
      </c>
      <c r="Y19" s="51"/>
      <c r="Z19" s="16"/>
      <c r="AA19" s="47"/>
      <c r="AB19" s="16"/>
      <c r="AC19" s="47"/>
      <c r="AD19" s="16"/>
      <c r="AE19" s="47"/>
      <c r="AF19" s="16"/>
      <c r="AG19" s="47"/>
      <c r="AH19" s="16"/>
      <c r="AI19" s="47"/>
    </row>
    <row r="20" spans="2:35" ht="30" customHeight="1" x14ac:dyDescent="0.4">
      <c r="B20" s="19" t="s">
        <v>12</v>
      </c>
      <c r="C20" s="10" t="s">
        <v>72</v>
      </c>
      <c r="D20" s="9" t="s">
        <v>57</v>
      </c>
      <c r="E20" s="10" t="s">
        <v>70</v>
      </c>
      <c r="F20" s="40">
        <f t="shared" si="0"/>
        <v>0</v>
      </c>
      <c r="G20" s="20">
        <f t="shared" si="1"/>
        <v>0</v>
      </c>
      <c r="H20" s="12">
        <v>45.6</v>
      </c>
      <c r="I20" s="51"/>
      <c r="J20" s="16"/>
      <c r="K20" s="47"/>
      <c r="L20" s="12">
        <v>13</v>
      </c>
      <c r="M20" s="51"/>
      <c r="N20" s="12">
        <v>9</v>
      </c>
      <c r="O20" s="51"/>
      <c r="P20" s="16"/>
      <c r="Q20" s="47"/>
      <c r="R20" s="12">
        <v>7.6</v>
      </c>
      <c r="S20" s="51"/>
      <c r="T20" s="12">
        <v>13.25</v>
      </c>
      <c r="U20" s="51"/>
      <c r="V20" s="16"/>
      <c r="W20" s="47"/>
      <c r="X20" s="16"/>
      <c r="Y20" s="47"/>
      <c r="Z20" s="16"/>
      <c r="AA20" s="47"/>
      <c r="AB20" s="16"/>
      <c r="AC20" s="47"/>
      <c r="AD20" s="16"/>
      <c r="AE20" s="47"/>
      <c r="AF20" s="16"/>
      <c r="AG20" s="47"/>
      <c r="AH20" s="16"/>
      <c r="AI20" s="47"/>
    </row>
    <row r="21" spans="2:35" ht="30" customHeight="1" x14ac:dyDescent="0.4">
      <c r="B21" s="19" t="s">
        <v>13</v>
      </c>
      <c r="C21" s="10" t="s">
        <v>73</v>
      </c>
      <c r="D21" s="9" t="s">
        <v>57</v>
      </c>
      <c r="E21" s="10" t="s">
        <v>74</v>
      </c>
      <c r="F21" s="40">
        <f t="shared" si="0"/>
        <v>0</v>
      </c>
      <c r="G21" s="20">
        <f t="shared" si="1"/>
        <v>0</v>
      </c>
      <c r="H21" s="12">
        <v>41.47</v>
      </c>
      <c r="I21" s="51"/>
      <c r="J21" s="12">
        <v>40</v>
      </c>
      <c r="K21" s="51"/>
      <c r="L21" s="12">
        <v>12</v>
      </c>
      <c r="M21" s="51"/>
      <c r="N21" s="12">
        <v>25.96</v>
      </c>
      <c r="O21" s="51"/>
      <c r="P21" s="16"/>
      <c r="Q21" s="47"/>
      <c r="R21" s="12">
        <v>26.65</v>
      </c>
      <c r="S21" s="51"/>
      <c r="T21" s="12">
        <v>113.38</v>
      </c>
      <c r="U21" s="51"/>
      <c r="V21" s="16"/>
      <c r="W21" s="47"/>
      <c r="X21" s="16"/>
      <c r="Y21" s="47"/>
      <c r="Z21" s="16"/>
      <c r="AA21" s="47"/>
      <c r="AB21" s="16"/>
      <c r="AC21" s="47"/>
      <c r="AD21" s="16"/>
      <c r="AE21" s="47"/>
      <c r="AF21" s="16"/>
      <c r="AG21" s="47"/>
      <c r="AH21" s="16"/>
      <c r="AI21" s="47"/>
    </row>
    <row r="22" spans="2:35" ht="30" customHeight="1" x14ac:dyDescent="0.4">
      <c r="B22" s="19" t="s">
        <v>14</v>
      </c>
      <c r="C22" s="10" t="s">
        <v>75</v>
      </c>
      <c r="D22" s="9" t="s">
        <v>57</v>
      </c>
      <c r="E22" s="10" t="s">
        <v>96</v>
      </c>
      <c r="F22" s="40">
        <f t="shared" si="0"/>
        <v>0</v>
      </c>
      <c r="G22" s="20">
        <f t="shared" si="1"/>
        <v>0</v>
      </c>
      <c r="H22" s="12">
        <v>130.13999999999999</v>
      </c>
      <c r="I22" s="51"/>
      <c r="J22" s="16"/>
      <c r="K22" s="47"/>
      <c r="L22" s="12">
        <v>5.76</v>
      </c>
      <c r="M22" s="51"/>
      <c r="N22" s="12">
        <v>27.65</v>
      </c>
      <c r="O22" s="51"/>
      <c r="P22" s="16"/>
      <c r="Q22" s="47"/>
      <c r="R22" s="12">
        <v>21.74</v>
      </c>
      <c r="S22" s="51"/>
      <c r="T22" s="12">
        <v>74.349999999999994</v>
      </c>
      <c r="U22" s="51"/>
      <c r="V22" s="16"/>
      <c r="W22" s="47"/>
      <c r="X22" s="16"/>
      <c r="Y22" s="47"/>
      <c r="Z22" s="16"/>
      <c r="AA22" s="47"/>
      <c r="AB22" s="16"/>
      <c r="AC22" s="47"/>
      <c r="AD22" s="16"/>
      <c r="AE22" s="47"/>
      <c r="AF22" s="16"/>
      <c r="AG22" s="47"/>
      <c r="AH22" s="16"/>
      <c r="AI22" s="47"/>
    </row>
    <row r="23" spans="2:35" ht="30" customHeight="1" x14ac:dyDescent="0.4">
      <c r="B23" s="19" t="s">
        <v>15</v>
      </c>
      <c r="C23" s="10" t="s">
        <v>76</v>
      </c>
      <c r="D23" s="9" t="s">
        <v>57</v>
      </c>
      <c r="E23" s="10" t="s">
        <v>77</v>
      </c>
      <c r="F23" s="40">
        <f t="shared" si="0"/>
        <v>0</v>
      </c>
      <c r="G23" s="20">
        <f t="shared" si="1"/>
        <v>0</v>
      </c>
      <c r="H23" s="12">
        <v>110.57</v>
      </c>
      <c r="I23" s="51"/>
      <c r="J23" s="12">
        <v>22.83</v>
      </c>
      <c r="K23" s="51"/>
      <c r="L23" s="12">
        <v>73.8</v>
      </c>
      <c r="M23" s="51"/>
      <c r="N23" s="12">
        <v>83.41</v>
      </c>
      <c r="O23" s="51"/>
      <c r="P23" s="16"/>
      <c r="Q23" s="47"/>
      <c r="R23" s="12">
        <v>27.38</v>
      </c>
      <c r="S23" s="51"/>
      <c r="T23" s="12">
        <v>114.18</v>
      </c>
      <c r="U23" s="51"/>
      <c r="V23" s="12">
        <v>52.52</v>
      </c>
      <c r="W23" s="51"/>
      <c r="X23" s="16"/>
      <c r="Y23" s="47"/>
      <c r="Z23" s="16"/>
      <c r="AA23" s="47"/>
      <c r="AB23" s="16"/>
      <c r="AC23" s="47"/>
      <c r="AD23" s="16"/>
      <c r="AE23" s="47"/>
      <c r="AF23" s="16"/>
      <c r="AG23" s="47"/>
      <c r="AH23" s="16"/>
      <c r="AI23" s="47"/>
    </row>
    <row r="24" spans="2:35" ht="30" customHeight="1" x14ac:dyDescent="0.4">
      <c r="B24" s="19" t="s">
        <v>16</v>
      </c>
      <c r="C24" s="10" t="s">
        <v>78</v>
      </c>
      <c r="D24" s="9" t="s">
        <v>57</v>
      </c>
      <c r="E24" s="10" t="s">
        <v>79</v>
      </c>
      <c r="F24" s="40">
        <f t="shared" si="0"/>
        <v>0</v>
      </c>
      <c r="G24" s="20">
        <f t="shared" si="1"/>
        <v>0</v>
      </c>
      <c r="H24" s="12">
        <v>15.88</v>
      </c>
      <c r="I24" s="51"/>
      <c r="J24" s="16"/>
      <c r="K24" s="47"/>
      <c r="L24" s="12">
        <v>20.149999999999999</v>
      </c>
      <c r="M24" s="51"/>
      <c r="N24" s="12">
        <v>72.13</v>
      </c>
      <c r="O24" s="51"/>
      <c r="P24" s="16"/>
      <c r="Q24" s="47"/>
      <c r="R24" s="12">
        <v>7.52</v>
      </c>
      <c r="S24" s="51"/>
      <c r="T24" s="16"/>
      <c r="U24" s="47"/>
      <c r="V24" s="16"/>
      <c r="W24" s="47"/>
      <c r="X24" s="16"/>
      <c r="Y24" s="47"/>
      <c r="Z24" s="16"/>
      <c r="AA24" s="47"/>
      <c r="AB24" s="16"/>
      <c r="AC24" s="47"/>
      <c r="AD24" s="16"/>
      <c r="AE24" s="47"/>
      <c r="AF24" s="16"/>
      <c r="AG24" s="47"/>
      <c r="AH24" s="12">
        <v>102.13</v>
      </c>
      <c r="AI24" s="51"/>
    </row>
    <row r="25" spans="2:35" ht="30" customHeight="1" x14ac:dyDescent="0.4">
      <c r="B25" s="19" t="s">
        <v>17</v>
      </c>
      <c r="C25" s="10" t="s">
        <v>80</v>
      </c>
      <c r="D25" s="10" t="s">
        <v>81</v>
      </c>
      <c r="E25" s="10" t="s">
        <v>82</v>
      </c>
      <c r="F25" s="40">
        <f t="shared" si="0"/>
        <v>0</v>
      </c>
      <c r="G25" s="20">
        <f t="shared" si="1"/>
        <v>0</v>
      </c>
      <c r="H25" s="12">
        <v>27.67</v>
      </c>
      <c r="I25" s="51"/>
      <c r="J25" s="16"/>
      <c r="K25" s="47"/>
      <c r="L25" s="12">
        <v>13.32</v>
      </c>
      <c r="M25" s="51"/>
      <c r="N25" s="12">
        <v>28.07</v>
      </c>
      <c r="O25" s="51"/>
      <c r="P25" s="16"/>
      <c r="Q25" s="47"/>
      <c r="R25" s="12">
        <v>7.4</v>
      </c>
      <c r="S25" s="51"/>
      <c r="T25" s="12">
        <v>38.369999999999997</v>
      </c>
      <c r="U25" s="51"/>
      <c r="V25" s="12">
        <v>7.58</v>
      </c>
      <c r="W25" s="51"/>
      <c r="X25" s="12">
        <v>27.45</v>
      </c>
      <c r="Y25" s="51"/>
      <c r="Z25" s="16"/>
      <c r="AA25" s="47"/>
      <c r="AB25" s="16"/>
      <c r="AC25" s="47"/>
      <c r="AD25" s="16"/>
      <c r="AE25" s="47"/>
      <c r="AF25" s="16"/>
      <c r="AG25" s="47"/>
      <c r="AH25" s="16"/>
      <c r="AI25" s="47"/>
    </row>
    <row r="26" spans="2:35" ht="30" customHeight="1" x14ac:dyDescent="0.4">
      <c r="B26" s="21" t="s">
        <v>18</v>
      </c>
      <c r="C26" s="10" t="s">
        <v>95</v>
      </c>
      <c r="D26" s="10" t="s">
        <v>83</v>
      </c>
      <c r="E26" s="10" t="s">
        <v>84</v>
      </c>
      <c r="F26" s="40">
        <f t="shared" si="0"/>
        <v>0</v>
      </c>
      <c r="G26" s="20">
        <f t="shared" si="1"/>
        <v>0</v>
      </c>
      <c r="H26" s="12">
        <v>207.17</v>
      </c>
      <c r="I26" s="51"/>
      <c r="J26" s="16"/>
      <c r="K26" s="47"/>
      <c r="L26" s="12">
        <v>29.05</v>
      </c>
      <c r="M26" s="51"/>
      <c r="N26" s="12">
        <v>118.01</v>
      </c>
      <c r="O26" s="51"/>
      <c r="P26" s="16"/>
      <c r="Q26" s="47"/>
      <c r="R26" s="12">
        <v>30.09</v>
      </c>
      <c r="S26" s="51"/>
      <c r="T26" s="12">
        <v>102.82</v>
      </c>
      <c r="U26" s="51"/>
      <c r="V26" s="12">
        <v>4.18</v>
      </c>
      <c r="W26" s="51"/>
      <c r="X26" s="16"/>
      <c r="Y26" s="47"/>
      <c r="Z26" s="16"/>
      <c r="AA26" s="47"/>
      <c r="AB26" s="12">
        <v>38.770000000000003</v>
      </c>
      <c r="AC26" s="51"/>
      <c r="AD26" s="16"/>
      <c r="AE26" s="47"/>
      <c r="AF26" s="16"/>
      <c r="AG26" s="47"/>
      <c r="AH26" s="16"/>
      <c r="AI26" s="47"/>
    </row>
    <row r="27" spans="2:35" ht="30" customHeight="1" x14ac:dyDescent="0.4">
      <c r="B27" s="19" t="s">
        <v>19</v>
      </c>
      <c r="C27" s="10" t="s">
        <v>85</v>
      </c>
      <c r="D27" s="10" t="s">
        <v>83</v>
      </c>
      <c r="E27" s="10" t="s">
        <v>86</v>
      </c>
      <c r="F27" s="40">
        <f t="shared" si="0"/>
        <v>0</v>
      </c>
      <c r="G27" s="20">
        <f t="shared" si="1"/>
        <v>0</v>
      </c>
      <c r="H27" s="12">
        <v>128.08000000000001</v>
      </c>
      <c r="I27" s="51"/>
      <c r="J27" s="12">
        <v>29.56</v>
      </c>
      <c r="K27" s="51"/>
      <c r="L27" s="12">
        <v>15.15</v>
      </c>
      <c r="M27" s="51"/>
      <c r="N27" s="12">
        <v>140.76</v>
      </c>
      <c r="O27" s="51"/>
      <c r="P27" s="16"/>
      <c r="Q27" s="47"/>
      <c r="R27" s="12">
        <v>17.989999999999998</v>
      </c>
      <c r="S27" s="51"/>
      <c r="T27" s="12">
        <v>103.8</v>
      </c>
      <c r="U27" s="51"/>
      <c r="V27" s="16"/>
      <c r="W27" s="47"/>
      <c r="X27" s="12">
        <v>30</v>
      </c>
      <c r="Y27" s="51"/>
      <c r="Z27" s="16"/>
      <c r="AA27" s="47"/>
      <c r="AB27" s="16"/>
      <c r="AC27" s="47"/>
      <c r="AD27" s="16"/>
      <c r="AE27" s="47"/>
      <c r="AF27" s="16"/>
      <c r="AG27" s="47"/>
      <c r="AH27" s="16"/>
      <c r="AI27" s="47"/>
    </row>
    <row r="28" spans="2:35" ht="30" customHeight="1" x14ac:dyDescent="0.4">
      <c r="B28" s="19" t="s">
        <v>20</v>
      </c>
      <c r="C28" s="10" t="s">
        <v>87</v>
      </c>
      <c r="D28" s="10" t="s">
        <v>88</v>
      </c>
      <c r="E28" s="10" t="s">
        <v>89</v>
      </c>
      <c r="F28" s="40">
        <f t="shared" si="0"/>
        <v>0</v>
      </c>
      <c r="G28" s="20">
        <f t="shared" si="1"/>
        <v>0</v>
      </c>
      <c r="H28" s="12">
        <v>29.56</v>
      </c>
      <c r="I28" s="51"/>
      <c r="J28" s="16"/>
      <c r="K28" s="47"/>
      <c r="L28" s="12">
        <v>26.48</v>
      </c>
      <c r="M28" s="51"/>
      <c r="N28" s="16"/>
      <c r="O28" s="47"/>
      <c r="P28" s="16"/>
      <c r="Q28" s="47"/>
      <c r="R28" s="12">
        <v>8.5</v>
      </c>
      <c r="S28" s="51"/>
      <c r="T28" s="12">
        <v>4.4400000000000004</v>
      </c>
      <c r="U28" s="51"/>
      <c r="V28" s="16"/>
      <c r="W28" s="47"/>
      <c r="X28" s="16"/>
      <c r="Y28" s="47"/>
      <c r="Z28" s="16"/>
      <c r="AA28" s="47"/>
      <c r="AB28" s="16"/>
      <c r="AC28" s="47"/>
      <c r="AD28" s="16"/>
      <c r="AE28" s="47"/>
      <c r="AF28" s="16"/>
      <c r="AG28" s="47"/>
      <c r="AH28" s="12">
        <v>124.03</v>
      </c>
      <c r="AI28" s="51"/>
    </row>
    <row r="29" spans="2:35" ht="30" customHeight="1" x14ac:dyDescent="0.4">
      <c r="B29" s="19" t="s">
        <v>21</v>
      </c>
      <c r="C29" s="10" t="s">
        <v>90</v>
      </c>
      <c r="D29" s="10" t="s">
        <v>91</v>
      </c>
      <c r="E29" s="10" t="s">
        <v>91</v>
      </c>
      <c r="F29" s="40">
        <f t="shared" si="0"/>
        <v>0</v>
      </c>
      <c r="G29" s="20">
        <f t="shared" si="1"/>
        <v>0</v>
      </c>
      <c r="H29" s="12">
        <v>12.4</v>
      </c>
      <c r="I29" s="51"/>
      <c r="J29" s="16"/>
      <c r="K29" s="47"/>
      <c r="L29" s="12">
        <v>16</v>
      </c>
      <c r="M29" s="51"/>
      <c r="N29" s="12">
        <v>31.15</v>
      </c>
      <c r="O29" s="51"/>
      <c r="P29" s="16"/>
      <c r="Q29" s="47"/>
      <c r="R29" s="12">
        <v>19.600000000000001</v>
      </c>
      <c r="S29" s="51"/>
      <c r="T29" s="12">
        <v>35.130000000000003</v>
      </c>
      <c r="U29" s="51"/>
      <c r="V29" s="12">
        <v>19.899999999999999</v>
      </c>
      <c r="W29" s="51"/>
      <c r="X29" s="12">
        <v>38.799999999999997</v>
      </c>
      <c r="Y29" s="51"/>
      <c r="Z29" s="16"/>
      <c r="AA29" s="47"/>
      <c r="AB29" s="16"/>
      <c r="AC29" s="47"/>
      <c r="AD29" s="16"/>
      <c r="AE29" s="47"/>
      <c r="AF29" s="16"/>
      <c r="AG29" s="47"/>
      <c r="AH29" s="16"/>
      <c r="AI29" s="47"/>
    </row>
    <row r="30" spans="2:35" ht="30" customHeight="1" thickBot="1" x14ac:dyDescent="0.45">
      <c r="B30" s="19" t="s">
        <v>22</v>
      </c>
      <c r="C30" s="10" t="s">
        <v>92</v>
      </c>
      <c r="D30" s="10" t="s">
        <v>57</v>
      </c>
      <c r="E30" s="10" t="s">
        <v>70</v>
      </c>
      <c r="F30" s="40">
        <f t="shared" si="0"/>
        <v>0</v>
      </c>
      <c r="G30" s="20">
        <f t="shared" si="1"/>
        <v>0</v>
      </c>
      <c r="H30" s="13">
        <v>66</v>
      </c>
      <c r="I30" s="52"/>
      <c r="J30" s="37"/>
      <c r="K30" s="48"/>
      <c r="L30" s="37"/>
      <c r="M30" s="48"/>
      <c r="N30" s="13">
        <v>26.4</v>
      </c>
      <c r="O30" s="52"/>
      <c r="P30" s="37"/>
      <c r="Q30" s="48"/>
      <c r="R30" s="13">
        <v>6.6</v>
      </c>
      <c r="S30" s="52"/>
      <c r="T30" s="13">
        <v>6.6</v>
      </c>
      <c r="U30" s="52"/>
      <c r="V30" s="37"/>
      <c r="W30" s="48"/>
      <c r="X30" s="37"/>
      <c r="Y30" s="48"/>
      <c r="Z30" s="37"/>
      <c r="AA30" s="48"/>
      <c r="AB30" s="37"/>
      <c r="AC30" s="48"/>
      <c r="AD30" s="37"/>
      <c r="AE30" s="48"/>
      <c r="AF30" s="37"/>
      <c r="AG30" s="48"/>
      <c r="AH30" s="37"/>
      <c r="AI30" s="48"/>
    </row>
    <row r="31" spans="2:35" ht="30" customHeight="1" thickBot="1" x14ac:dyDescent="0.45">
      <c r="B31" s="22"/>
      <c r="C31" s="58" t="s">
        <v>109</v>
      </c>
      <c r="D31" s="58"/>
      <c r="E31" s="58"/>
      <c r="F31" s="58"/>
      <c r="G31" s="23">
        <f>SUM(G10:G30)</f>
        <v>0</v>
      </c>
      <c r="H31" s="17"/>
      <c r="I31" s="49"/>
      <c r="J31" s="11"/>
      <c r="K31" s="49"/>
      <c r="L31" s="11"/>
      <c r="M31" s="49"/>
      <c r="N31" s="11"/>
      <c r="O31" s="49"/>
      <c r="P31" s="11"/>
      <c r="Q31" s="49"/>
      <c r="R31" s="11"/>
      <c r="S31" s="49"/>
      <c r="T31" s="11"/>
      <c r="U31" s="49"/>
      <c r="V31" s="11"/>
      <c r="W31" s="49"/>
      <c r="X31" s="11"/>
      <c r="Y31" s="49"/>
      <c r="Z31" s="11"/>
      <c r="AA31" s="49"/>
      <c r="AB31" s="11"/>
      <c r="AC31" s="49"/>
      <c r="AD31" s="11"/>
      <c r="AE31" s="49"/>
      <c r="AF31" s="11"/>
      <c r="AG31" s="49"/>
      <c r="AH31" s="11"/>
      <c r="AI31" s="49"/>
    </row>
    <row r="32" spans="2:35" ht="3" customHeight="1" x14ac:dyDescent="0.4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</row>
  </sheetData>
  <sheetProtection algorithmName="SHA-512" hashValue="YSxkA1GzqVI8WcIb8E/faeknnGBrMAaNSWm7ZsTB+6htg5yuNN56OLVVNJ8S9VHaxFpz92gliOG6xZ/+i3gd/w==" saltValue="EmZUnS6U2vqY4NPOLiT/iA==" spinCount="100000" sheet="1" objects="1" scenarios="1"/>
  <autoFilter ref="B9:AI9" xr:uid="{D330A571-4576-4B2F-AE2D-75757F767786}"/>
  <mergeCells count="5">
    <mergeCell ref="B1:AI1"/>
    <mergeCell ref="B3:AI3"/>
    <mergeCell ref="B7:AI7"/>
    <mergeCell ref="B5:AI5"/>
    <mergeCell ref="C31:F31"/>
  </mergeCells>
  <conditionalFormatting sqref="H9:Q9 X9:Y9">
    <cfRule type="expression" dxfId="3" priority="18">
      <formula>OR(CELL("riadok")=CELL("riadok",XEK1048525))</formula>
    </cfRule>
  </conditionalFormatting>
  <conditionalFormatting sqref="R9:W9">
    <cfRule type="expression" dxfId="2" priority="16">
      <formula>OR(CELL("riadok")=CELL("riadok",XES1048525))</formula>
    </cfRule>
  </conditionalFormatting>
  <conditionalFormatting sqref="Z9:AA9">
    <cfRule type="expression" dxfId="1" priority="19">
      <formula>OR(CELL("riadok")=CELL("riadok",A1048525))</formula>
    </cfRule>
  </conditionalFormatting>
  <conditionalFormatting sqref="AB9:AI9">
    <cfRule type="expression" dxfId="0" priority="15">
      <formula>OR(CELL("riadok")=CELL("riadok",A1048525))</formula>
    </cfRule>
  </conditionalFormatting>
  <dataValidations count="1">
    <dataValidation type="custom" allowBlank="1" showInputMessage="1" showErrorMessage="1" errorTitle="NESPRÁVNA HODNOTA" error="Požadovaná je hodnota zaokrúhlená na dve desatinné miesta" sqref="I10:I30 K10:K14 K16:K19 K21 K23 K27 M10:M29 O10:O27 O29 O30 Q16 S10:S30 U10:U23 U25:U30 W10:W13 W15:W19 W23 W25:W26 W29 Y16:Y17 Y19 Y25 Y27 Y29 AA11 AC14:AC15 AC18 AC26 AE14 AG15 AI24 AI28" xr:uid="{04D668E8-94AD-466F-B667-204F9835D5FA}">
      <formula1>I10=ROUND(I10,2)</formula1>
    </dataValidation>
  </dataValidations>
  <pageMargins left="0.7" right="0.7" top="0.75" bottom="0.75" header="0.3" footer="0.3"/>
  <pageSetup paperSize="9" scale="49" orientation="portrait" r:id="rId1"/>
  <colBreaks count="1" manualBreakCount="1">
    <brk id="7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56370-2A8C-40AC-94FC-7142889533F7}">
  <sheetPr>
    <pageSetUpPr fitToPage="1"/>
  </sheetPr>
  <dimension ref="A1:M31"/>
  <sheetViews>
    <sheetView zoomScaleNormal="10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10" sqref="F10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40.69140625" style="3" customWidth="1"/>
    <col min="4" max="4" width="12.69140625" style="3" customWidth="1"/>
    <col min="5" max="7" width="25.69140625" style="3" customWidth="1"/>
    <col min="8" max="8" width="0.84375" style="3" customWidth="1"/>
    <col min="9" max="13" width="0" style="3" hidden="1" customWidth="1"/>
    <col min="14" max="16384" width="9.07421875" style="3" hidden="1"/>
  </cols>
  <sheetData>
    <row r="1" spans="2:7" ht="25" customHeight="1" x14ac:dyDescent="0.4">
      <c r="B1" s="53" t="s">
        <v>23</v>
      </c>
      <c r="C1" s="53"/>
      <c r="D1" s="53"/>
      <c r="E1" s="53"/>
      <c r="F1" s="53"/>
      <c r="G1" s="53"/>
    </row>
    <row r="2" spans="2:7" ht="5.05" customHeight="1" x14ac:dyDescent="0.4">
      <c r="B2" s="1"/>
      <c r="C2" s="1"/>
      <c r="D2" s="1"/>
      <c r="E2" s="1"/>
      <c r="F2" s="1"/>
      <c r="G2" s="1"/>
    </row>
    <row r="3" spans="2:7" ht="20.05" customHeight="1" x14ac:dyDescent="0.4">
      <c r="B3" s="54" t="s">
        <v>0</v>
      </c>
      <c r="C3" s="54"/>
      <c r="D3" s="54"/>
      <c r="E3" s="54"/>
      <c r="F3" s="54"/>
      <c r="G3" s="54"/>
    </row>
    <row r="4" spans="2:7" ht="5.05" customHeight="1" x14ac:dyDescent="0.4">
      <c r="B4" s="1"/>
      <c r="C4" s="1"/>
      <c r="D4" s="1"/>
      <c r="E4" s="1"/>
      <c r="F4" s="1"/>
      <c r="G4" s="1"/>
    </row>
    <row r="5" spans="2:7" ht="20.05" customHeight="1" x14ac:dyDescent="0.4">
      <c r="B5" s="55" t="s">
        <v>32</v>
      </c>
      <c r="C5" s="55"/>
      <c r="D5" s="55"/>
      <c r="E5" s="55"/>
      <c r="F5" s="55"/>
      <c r="G5" s="55"/>
    </row>
    <row r="6" spans="2:7" ht="5.05" customHeight="1" x14ac:dyDescent="0.4">
      <c r="B6" s="2"/>
      <c r="C6" s="2"/>
      <c r="D6" s="2"/>
      <c r="E6" s="2"/>
      <c r="F6" s="2"/>
      <c r="G6" s="2"/>
    </row>
    <row r="7" spans="2:7" ht="20.05" customHeight="1" x14ac:dyDescent="0.4">
      <c r="B7" s="55" t="s">
        <v>127</v>
      </c>
      <c r="C7" s="55"/>
      <c r="D7" s="55"/>
      <c r="E7" s="55"/>
      <c r="F7" s="55"/>
      <c r="G7" s="55"/>
    </row>
    <row r="8" spans="2:7" ht="5.05" customHeight="1" thickBot="1" x14ac:dyDescent="0.45">
      <c r="B8" s="2"/>
      <c r="C8" s="2"/>
      <c r="D8" s="2"/>
      <c r="E8" s="2"/>
      <c r="F8" s="2"/>
      <c r="G8" s="2"/>
    </row>
    <row r="9" spans="2:7" ht="60" customHeight="1" thickBot="1" x14ac:dyDescent="0.45">
      <c r="B9" s="25" t="s">
        <v>1</v>
      </c>
      <c r="C9" s="26" t="s">
        <v>24</v>
      </c>
      <c r="D9" s="26" t="s">
        <v>26</v>
      </c>
      <c r="E9" s="26" t="s">
        <v>25</v>
      </c>
      <c r="F9" s="26" t="s">
        <v>128</v>
      </c>
      <c r="G9" s="27" t="s">
        <v>129</v>
      </c>
    </row>
    <row r="10" spans="2:7" ht="30" customHeight="1" x14ac:dyDescent="0.4">
      <c r="B10" s="30" t="s">
        <v>2</v>
      </c>
      <c r="C10" s="24" t="s">
        <v>39</v>
      </c>
      <c r="D10" s="31" t="s">
        <v>53</v>
      </c>
      <c r="E10" s="32">
        <v>24000</v>
      </c>
      <c r="F10" s="44"/>
      <c r="G10" s="33">
        <f>E10*F10</f>
        <v>0</v>
      </c>
    </row>
    <row r="11" spans="2:7" ht="30" customHeight="1" x14ac:dyDescent="0.4">
      <c r="B11" s="19" t="s">
        <v>3</v>
      </c>
      <c r="C11" s="9" t="s">
        <v>40</v>
      </c>
      <c r="D11" s="4" t="s">
        <v>53</v>
      </c>
      <c r="E11" s="6">
        <v>6000</v>
      </c>
      <c r="F11" s="45"/>
      <c r="G11" s="28">
        <f t="shared" ref="G11:G29" si="0">E11*F11</f>
        <v>0</v>
      </c>
    </row>
    <row r="12" spans="2:7" ht="30" customHeight="1" x14ac:dyDescent="0.4">
      <c r="B12" s="19" t="s">
        <v>4</v>
      </c>
      <c r="C12" s="10" t="s">
        <v>41</v>
      </c>
      <c r="D12" s="4" t="s">
        <v>53</v>
      </c>
      <c r="E12" s="7">
        <v>6000</v>
      </c>
      <c r="F12" s="45"/>
      <c r="G12" s="28">
        <f t="shared" si="0"/>
        <v>0</v>
      </c>
    </row>
    <row r="13" spans="2:7" ht="30" customHeight="1" x14ac:dyDescent="0.4">
      <c r="B13" s="19" t="s">
        <v>5</v>
      </c>
      <c r="C13" s="10" t="s">
        <v>42</v>
      </c>
      <c r="D13" s="4" t="s">
        <v>53</v>
      </c>
      <c r="E13" s="7">
        <v>8000</v>
      </c>
      <c r="F13" s="45"/>
      <c r="G13" s="28">
        <f t="shared" si="0"/>
        <v>0</v>
      </c>
    </row>
    <row r="14" spans="2:7" ht="30" customHeight="1" x14ac:dyDescent="0.4">
      <c r="B14" s="19" t="s">
        <v>6</v>
      </c>
      <c r="C14" s="10" t="s">
        <v>43</v>
      </c>
      <c r="D14" s="4" t="s">
        <v>53</v>
      </c>
      <c r="E14" s="7">
        <v>14000</v>
      </c>
      <c r="F14" s="45"/>
      <c r="G14" s="28">
        <f t="shared" si="0"/>
        <v>0</v>
      </c>
    </row>
    <row r="15" spans="2:7" ht="30" customHeight="1" x14ac:dyDescent="0.4">
      <c r="B15" s="19" t="s">
        <v>7</v>
      </c>
      <c r="C15" s="10" t="s">
        <v>45</v>
      </c>
      <c r="D15" s="4" t="s">
        <v>53</v>
      </c>
      <c r="E15" s="7">
        <v>2000</v>
      </c>
      <c r="F15" s="45"/>
      <c r="G15" s="28">
        <f t="shared" si="0"/>
        <v>0</v>
      </c>
    </row>
    <row r="16" spans="2:7" ht="30" customHeight="1" x14ac:dyDescent="0.4">
      <c r="B16" s="21" t="s">
        <v>8</v>
      </c>
      <c r="C16" s="10" t="s">
        <v>44</v>
      </c>
      <c r="D16" s="4" t="s">
        <v>53</v>
      </c>
      <c r="E16" s="7">
        <v>6000</v>
      </c>
      <c r="F16" s="45"/>
      <c r="G16" s="28">
        <f t="shared" si="0"/>
        <v>0</v>
      </c>
    </row>
    <row r="17" spans="2:7" ht="30" customHeight="1" x14ac:dyDescent="0.4">
      <c r="B17" s="19" t="s">
        <v>9</v>
      </c>
      <c r="C17" s="10" t="s">
        <v>52</v>
      </c>
      <c r="D17" s="4" t="s">
        <v>53</v>
      </c>
      <c r="E17" s="7">
        <v>2000</v>
      </c>
      <c r="F17" s="45"/>
      <c r="G17" s="28">
        <f t="shared" si="0"/>
        <v>0</v>
      </c>
    </row>
    <row r="18" spans="2:7" ht="30" customHeight="1" x14ac:dyDescent="0.4">
      <c r="B18" s="19" t="s">
        <v>10</v>
      </c>
      <c r="C18" s="10" t="s">
        <v>46</v>
      </c>
      <c r="D18" s="4" t="s">
        <v>53</v>
      </c>
      <c r="E18" s="7">
        <v>4000</v>
      </c>
      <c r="F18" s="45"/>
      <c r="G18" s="28">
        <f t="shared" si="0"/>
        <v>0</v>
      </c>
    </row>
    <row r="19" spans="2:7" ht="30" customHeight="1" x14ac:dyDescent="0.4">
      <c r="B19" s="19" t="s">
        <v>11</v>
      </c>
      <c r="C19" s="10" t="s">
        <v>47</v>
      </c>
      <c r="D19" s="4" t="s">
        <v>53</v>
      </c>
      <c r="E19" s="7">
        <v>10000</v>
      </c>
      <c r="F19" s="45"/>
      <c r="G19" s="28">
        <f t="shared" si="0"/>
        <v>0</v>
      </c>
    </row>
    <row r="20" spans="2:7" ht="30" customHeight="1" x14ac:dyDescent="0.4">
      <c r="B20" s="19" t="s">
        <v>12</v>
      </c>
      <c r="C20" s="10" t="s">
        <v>48</v>
      </c>
      <c r="D20" s="4" t="s">
        <v>53</v>
      </c>
      <c r="E20" s="7">
        <v>20000</v>
      </c>
      <c r="F20" s="45"/>
      <c r="G20" s="28">
        <f t="shared" si="0"/>
        <v>0</v>
      </c>
    </row>
    <row r="21" spans="2:7" ht="30" customHeight="1" x14ac:dyDescent="0.4">
      <c r="B21" s="19" t="s">
        <v>13</v>
      </c>
      <c r="C21" s="10" t="s">
        <v>49</v>
      </c>
      <c r="D21" s="4" t="s">
        <v>53</v>
      </c>
      <c r="E21" s="7">
        <v>2400</v>
      </c>
      <c r="F21" s="45"/>
      <c r="G21" s="28">
        <f t="shared" si="0"/>
        <v>0</v>
      </c>
    </row>
    <row r="22" spans="2:7" ht="30" customHeight="1" x14ac:dyDescent="0.4">
      <c r="B22" s="19" t="s">
        <v>14</v>
      </c>
      <c r="C22" s="10" t="s">
        <v>50</v>
      </c>
      <c r="D22" s="4" t="s">
        <v>37</v>
      </c>
      <c r="E22" s="7">
        <v>800</v>
      </c>
      <c r="F22" s="45"/>
      <c r="G22" s="28">
        <f t="shared" si="0"/>
        <v>0</v>
      </c>
    </row>
    <row r="23" spans="2:7" ht="30" customHeight="1" x14ac:dyDescent="0.4">
      <c r="B23" s="19" t="s">
        <v>15</v>
      </c>
      <c r="C23" s="10" t="s">
        <v>51</v>
      </c>
      <c r="D23" s="4" t="s">
        <v>37</v>
      </c>
      <c r="E23" s="7">
        <v>40</v>
      </c>
      <c r="F23" s="45"/>
      <c r="G23" s="28">
        <f t="shared" si="0"/>
        <v>0</v>
      </c>
    </row>
    <row r="24" spans="2:7" ht="45" customHeight="1" x14ac:dyDescent="0.4">
      <c r="B24" s="19" t="s">
        <v>16</v>
      </c>
      <c r="C24" s="10" t="s">
        <v>137</v>
      </c>
      <c r="D24" s="4" t="s">
        <v>53</v>
      </c>
      <c r="E24" s="7">
        <v>2000</v>
      </c>
      <c r="F24" s="45"/>
      <c r="G24" s="28">
        <f t="shared" si="0"/>
        <v>0</v>
      </c>
    </row>
    <row r="25" spans="2:7" ht="45" customHeight="1" x14ac:dyDescent="0.4">
      <c r="B25" s="19" t="s">
        <v>17</v>
      </c>
      <c r="C25" s="10" t="s">
        <v>138</v>
      </c>
      <c r="D25" s="4" t="s">
        <v>54</v>
      </c>
      <c r="E25" s="7">
        <v>400</v>
      </c>
      <c r="F25" s="45"/>
      <c r="G25" s="28">
        <f t="shared" si="0"/>
        <v>0</v>
      </c>
    </row>
    <row r="26" spans="2:7" ht="45" customHeight="1" x14ac:dyDescent="0.4">
      <c r="B26" s="21" t="s">
        <v>18</v>
      </c>
      <c r="C26" s="10" t="s">
        <v>139</v>
      </c>
      <c r="D26" s="4" t="s">
        <v>53</v>
      </c>
      <c r="E26" s="7">
        <v>800</v>
      </c>
      <c r="F26" s="45"/>
      <c r="G26" s="28">
        <f t="shared" si="0"/>
        <v>0</v>
      </c>
    </row>
    <row r="27" spans="2:7" ht="45" customHeight="1" x14ac:dyDescent="0.4">
      <c r="B27" s="19" t="s">
        <v>19</v>
      </c>
      <c r="C27" s="10" t="s">
        <v>139</v>
      </c>
      <c r="D27" s="4" t="s">
        <v>54</v>
      </c>
      <c r="E27" s="7">
        <v>400</v>
      </c>
      <c r="F27" s="45"/>
      <c r="G27" s="28">
        <f t="shared" si="0"/>
        <v>0</v>
      </c>
    </row>
    <row r="28" spans="2:7" ht="60" customHeight="1" x14ac:dyDescent="0.4">
      <c r="B28" s="19" t="s">
        <v>20</v>
      </c>
      <c r="C28" s="10" t="s">
        <v>140</v>
      </c>
      <c r="D28" s="4" t="s">
        <v>54</v>
      </c>
      <c r="E28" s="7">
        <v>2000</v>
      </c>
      <c r="F28" s="45"/>
      <c r="G28" s="28">
        <f t="shared" si="0"/>
        <v>0</v>
      </c>
    </row>
    <row r="29" spans="2:7" ht="60" customHeight="1" x14ac:dyDescent="0.4">
      <c r="B29" s="19" t="s">
        <v>21</v>
      </c>
      <c r="C29" s="10" t="s">
        <v>141</v>
      </c>
      <c r="D29" s="4" t="s">
        <v>54</v>
      </c>
      <c r="E29" s="7">
        <v>200</v>
      </c>
      <c r="F29" s="45"/>
      <c r="G29" s="28">
        <f t="shared" si="0"/>
        <v>0</v>
      </c>
    </row>
    <row r="30" spans="2:7" ht="30" customHeight="1" thickBot="1" x14ac:dyDescent="0.45">
      <c r="B30" s="34"/>
      <c r="C30" s="59" t="s">
        <v>110</v>
      </c>
      <c r="D30" s="60"/>
      <c r="E30" s="60"/>
      <c r="F30" s="61"/>
      <c r="G30" s="35">
        <f>SUM(G10:G29)</f>
        <v>0</v>
      </c>
    </row>
    <row r="31" spans="2:7" ht="3" customHeight="1" x14ac:dyDescent="0.4">
      <c r="B31" s="1"/>
      <c r="C31" s="1"/>
      <c r="D31" s="1"/>
      <c r="E31" s="1"/>
      <c r="F31" s="1"/>
      <c r="G31" s="1"/>
    </row>
  </sheetData>
  <sheetProtection algorithmName="SHA-512" hashValue="CZjQT0X2guba1Ng1eSLplPO8sZzBBojoLngXMHzPPlk1AcxlsDHqybF/VBMESLPnKYwWvQF+SQOeR12mfDFe4w==" saltValue="FDj1cZnw45dHYnf4RbCCsQ==" spinCount="100000" sheet="1" objects="1" scenarios="1"/>
  <autoFilter ref="B9:G9" xr:uid="{D330A571-4576-4B2F-AE2D-75757F767786}"/>
  <mergeCells count="5">
    <mergeCell ref="B1:G1"/>
    <mergeCell ref="B3:G3"/>
    <mergeCell ref="B5:G5"/>
    <mergeCell ref="B7:G7"/>
    <mergeCell ref="C30:F30"/>
  </mergeCells>
  <dataValidations count="1">
    <dataValidation type="custom" allowBlank="1" showInputMessage="1" showErrorMessage="1" errorTitle="NESPRÁVNA HODNOTA" error="Požadovaná je hodnota zaokrúhlená na dve desatinné miesta" sqref="F10:F29" xr:uid="{F006658B-AA18-470A-8B40-E34D452A662B}">
      <formula1>$F10=ROUND($F10,2)</formula1>
    </dataValidation>
  </dataValidations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14AE5-763B-4DF9-8E06-9B8CF4B6A604}">
  <sheetPr>
    <pageSetUpPr fitToPage="1"/>
  </sheetPr>
  <dimension ref="A1:M17"/>
  <sheetViews>
    <sheetView zoomScale="85" zoomScaleNormal="85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F10" sqref="F10"/>
    </sheetView>
  </sheetViews>
  <sheetFormatPr defaultColWidth="0" defaultRowHeight="14.15" zeroHeight="1" x14ac:dyDescent="0.4"/>
  <cols>
    <col min="1" max="1" width="0.84375" style="3" customWidth="1"/>
    <col min="2" max="2" width="5.69140625" style="5" customWidth="1"/>
    <col min="3" max="3" width="40.69140625" style="3" customWidth="1"/>
    <col min="4" max="4" width="12.69140625" style="3" customWidth="1"/>
    <col min="5" max="7" width="25.69140625" style="3" customWidth="1"/>
    <col min="8" max="8" width="0.84375" style="3" customWidth="1"/>
    <col min="9" max="13" width="0" style="3" hidden="1" customWidth="1"/>
    <col min="14" max="16384" width="9.07421875" style="3" hidden="1"/>
  </cols>
  <sheetData>
    <row r="1" spans="2:7" ht="25" customHeight="1" x14ac:dyDescent="0.4">
      <c r="B1" s="53" t="s">
        <v>23</v>
      </c>
      <c r="C1" s="53"/>
      <c r="D1" s="53"/>
      <c r="E1" s="53"/>
      <c r="F1" s="53"/>
      <c r="G1" s="53"/>
    </row>
    <row r="2" spans="2:7" ht="5.05" customHeight="1" x14ac:dyDescent="0.4">
      <c r="B2" s="1"/>
      <c r="C2" s="1"/>
      <c r="D2" s="1"/>
      <c r="E2" s="1"/>
      <c r="F2" s="1"/>
      <c r="G2" s="1"/>
    </row>
    <row r="3" spans="2:7" ht="20.05" customHeight="1" x14ac:dyDescent="0.4">
      <c r="B3" s="54" t="s">
        <v>0</v>
      </c>
      <c r="C3" s="54"/>
      <c r="D3" s="54"/>
      <c r="E3" s="54"/>
      <c r="F3" s="54"/>
      <c r="G3" s="54"/>
    </row>
    <row r="4" spans="2:7" ht="5.05" customHeight="1" x14ac:dyDescent="0.4">
      <c r="B4" s="1"/>
      <c r="C4" s="1"/>
      <c r="D4" s="1"/>
      <c r="E4" s="1"/>
      <c r="F4" s="1"/>
      <c r="G4" s="1"/>
    </row>
    <row r="5" spans="2:7" ht="20.05" customHeight="1" x14ac:dyDescent="0.4">
      <c r="B5" s="55" t="s">
        <v>32</v>
      </c>
      <c r="C5" s="55"/>
      <c r="D5" s="55"/>
      <c r="E5" s="55"/>
      <c r="F5" s="55"/>
      <c r="G5" s="55"/>
    </row>
    <row r="6" spans="2:7" ht="5.05" customHeight="1" x14ac:dyDescent="0.4">
      <c r="B6" s="2"/>
      <c r="C6" s="2"/>
      <c r="D6" s="2"/>
      <c r="E6" s="2"/>
      <c r="F6" s="2"/>
      <c r="G6" s="2"/>
    </row>
    <row r="7" spans="2:7" ht="20.05" customHeight="1" x14ac:dyDescent="0.4">
      <c r="B7" s="55" t="s">
        <v>38</v>
      </c>
      <c r="C7" s="55"/>
      <c r="D7" s="55"/>
      <c r="E7" s="55"/>
      <c r="F7" s="55"/>
      <c r="G7" s="55"/>
    </row>
    <row r="8" spans="2:7" ht="5.05" customHeight="1" thickBot="1" x14ac:dyDescent="0.45">
      <c r="B8" s="2"/>
      <c r="C8" s="2"/>
      <c r="D8" s="2"/>
      <c r="E8" s="2"/>
      <c r="F8" s="2"/>
      <c r="G8" s="2"/>
    </row>
    <row r="9" spans="2:7" ht="60" customHeight="1" thickBot="1" x14ac:dyDescent="0.45">
      <c r="B9" s="25" t="s">
        <v>1</v>
      </c>
      <c r="C9" s="26" t="s">
        <v>24</v>
      </c>
      <c r="D9" s="26" t="s">
        <v>26</v>
      </c>
      <c r="E9" s="26" t="s">
        <v>25</v>
      </c>
      <c r="F9" s="26" t="s">
        <v>27</v>
      </c>
      <c r="G9" s="27" t="s">
        <v>28</v>
      </c>
    </row>
    <row r="10" spans="2:7" ht="105" customHeight="1" x14ac:dyDescent="0.4">
      <c r="B10" s="30" t="s">
        <v>2</v>
      </c>
      <c r="C10" s="24" t="s">
        <v>130</v>
      </c>
      <c r="D10" s="36" t="s">
        <v>37</v>
      </c>
      <c r="E10" s="32">
        <v>16800</v>
      </c>
      <c r="F10" s="44"/>
      <c r="G10" s="33">
        <f>E10*F10</f>
        <v>0</v>
      </c>
    </row>
    <row r="11" spans="2:7" ht="90" customHeight="1" x14ac:dyDescent="0.4">
      <c r="B11" s="19" t="s">
        <v>3</v>
      </c>
      <c r="C11" s="9" t="s">
        <v>132</v>
      </c>
      <c r="D11" s="8" t="s">
        <v>37</v>
      </c>
      <c r="E11" s="6">
        <v>33600</v>
      </c>
      <c r="F11" s="45"/>
      <c r="G11" s="28">
        <f t="shared" ref="G11:G15" si="0">E11*F11</f>
        <v>0</v>
      </c>
    </row>
    <row r="12" spans="2:7" ht="90" customHeight="1" x14ac:dyDescent="0.4">
      <c r="B12" s="19" t="s">
        <v>4</v>
      </c>
      <c r="C12" s="10" t="s">
        <v>131</v>
      </c>
      <c r="D12" s="8" t="s">
        <v>37</v>
      </c>
      <c r="E12" s="7">
        <v>576</v>
      </c>
      <c r="F12" s="45"/>
      <c r="G12" s="28">
        <f t="shared" si="0"/>
        <v>0</v>
      </c>
    </row>
    <row r="13" spans="2:7" ht="45" customHeight="1" x14ac:dyDescent="0.4">
      <c r="B13" s="19" t="s">
        <v>5</v>
      </c>
      <c r="C13" s="10" t="s">
        <v>133</v>
      </c>
      <c r="D13" s="8" t="s">
        <v>134</v>
      </c>
      <c r="E13" s="7">
        <v>720</v>
      </c>
      <c r="F13" s="45"/>
      <c r="G13" s="28">
        <f t="shared" si="0"/>
        <v>0</v>
      </c>
    </row>
    <row r="14" spans="2:7" ht="45" customHeight="1" x14ac:dyDescent="0.4">
      <c r="B14" s="19" t="s">
        <v>6</v>
      </c>
      <c r="C14" s="10" t="s">
        <v>135</v>
      </c>
      <c r="D14" s="8" t="s">
        <v>37</v>
      </c>
      <c r="E14" s="7">
        <v>7200</v>
      </c>
      <c r="F14" s="45"/>
      <c r="G14" s="28">
        <f t="shared" si="0"/>
        <v>0</v>
      </c>
    </row>
    <row r="15" spans="2:7" ht="45" customHeight="1" x14ac:dyDescent="0.4">
      <c r="B15" s="19" t="s">
        <v>7</v>
      </c>
      <c r="C15" s="10" t="s">
        <v>136</v>
      </c>
      <c r="D15" s="4" t="s">
        <v>36</v>
      </c>
      <c r="E15" s="7">
        <v>960</v>
      </c>
      <c r="F15" s="45"/>
      <c r="G15" s="28">
        <f t="shared" si="0"/>
        <v>0</v>
      </c>
    </row>
    <row r="16" spans="2:7" ht="30" customHeight="1" thickBot="1" x14ac:dyDescent="0.45">
      <c r="B16" s="22"/>
      <c r="C16" s="62" t="s">
        <v>34</v>
      </c>
      <c r="D16" s="63"/>
      <c r="E16" s="63"/>
      <c r="F16" s="64"/>
      <c r="G16" s="35">
        <f>SUM(G10:G15)</f>
        <v>0</v>
      </c>
    </row>
    <row r="17" spans="2:7" ht="3" customHeight="1" x14ac:dyDescent="0.4">
      <c r="B17" s="1"/>
      <c r="C17" s="1"/>
      <c r="D17" s="1"/>
      <c r="E17" s="1"/>
      <c r="F17" s="1"/>
      <c r="G17" s="1"/>
    </row>
  </sheetData>
  <sheetProtection algorithmName="SHA-512" hashValue="hVSAxqDc2DJkhj33iiEliVDy1sfkWE1usG6AngGomqB23pQqFs9CNKH22qjffJ09s2/RucyCuflwJgJylHDQfg==" saltValue="GMzaAoBGJKQKf2TXFY5a7w==" spinCount="100000" sheet="1" objects="1" scenarios="1"/>
  <autoFilter ref="B9:G9" xr:uid="{D330A571-4576-4B2F-AE2D-75757F767786}"/>
  <mergeCells count="5">
    <mergeCell ref="B1:G1"/>
    <mergeCell ref="B3:G3"/>
    <mergeCell ref="B5:G5"/>
    <mergeCell ref="B7:G7"/>
    <mergeCell ref="C16:F16"/>
  </mergeCells>
  <dataValidations count="1">
    <dataValidation type="custom" allowBlank="1" showInputMessage="1" showErrorMessage="1" errorTitle="NESPRÁVNA HODNOTA" error="Požadovaná je hodnota zaokrúhlená na dve desatinné miesta" sqref="F10:F15" xr:uid="{32919041-EFBD-4C91-BB21-76633BEB3765}">
      <formula1>$F10=ROUND($F10,2)</formula1>
    </dataValidation>
  </dataValidation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SP_Priloha_c_12_SUMAR</vt:lpstr>
      <vt:lpstr>PAUSAL</vt:lpstr>
      <vt:lpstr>NEPAUSAL</vt:lpstr>
      <vt:lpstr>HYG. MAT</vt:lpstr>
      <vt:lpstr>'HYG. MAT'!Oblasť_tlače</vt:lpstr>
      <vt:lpstr>NEPAUSAL!Oblasť_tlače</vt:lpstr>
      <vt:lpstr>PAUSAL!Oblasť_tlače</vt:lpstr>
      <vt:lpstr>SP_Priloha_c_12_SUMAR!Oblasť_tlače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2025-06-18T09:51:50Z</cp:lastPrinted>
  <dcterms:created xsi:type="dcterms:W3CDTF">2022-08-23T13:47:10Z</dcterms:created>
  <dcterms:modified xsi:type="dcterms:W3CDTF">2025-07-29T08:26:55Z</dcterms:modified>
</cp:coreProperties>
</file>