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VO\DNS\Asfalty\Vyzva c. 9\Prilohy\Priloha c. 2 SP - Vykazy vymer\"/>
    </mc:Choice>
  </mc:AlternateContent>
  <bookViews>
    <workbookView xWindow="0" yWindow="0" windowWidth="23040" windowHeight="8505" activeTab="3"/>
  </bookViews>
  <sheets>
    <sheet name="2564" sheetId="13" r:id="rId1"/>
    <sheet name="2560" sheetId="14" r:id="rId2"/>
    <sheet name="2565" sheetId="11" r:id="rId3"/>
    <sheet name="KA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1" l="1"/>
  <c r="H25" i="11"/>
  <c r="H26" i="11"/>
  <c r="H27" i="11"/>
  <c r="H28" i="11"/>
  <c r="H29" i="11"/>
  <c r="H30" i="11"/>
  <c r="H31" i="11"/>
  <c r="H26" i="14"/>
  <c r="H28" i="14"/>
  <c r="H24" i="13"/>
  <c r="H8" i="7" l="1"/>
  <c r="B16" i="11" l="1"/>
  <c r="G31" i="11" s="1"/>
  <c r="G25" i="11"/>
  <c r="G23" i="11"/>
  <c r="H23" i="11" s="1"/>
  <c r="B18" i="11"/>
  <c r="G27" i="11" s="1"/>
  <c r="G26" i="11" l="1"/>
  <c r="G24" i="11"/>
  <c r="G29" i="11"/>
  <c r="G29" i="14"/>
  <c r="H29" i="14" s="1"/>
  <c r="G23" i="14"/>
  <c r="H23" i="14"/>
  <c r="B18" i="14"/>
  <c r="G27" i="14" s="1"/>
  <c r="H27" i="14" s="1"/>
  <c r="G28" i="13"/>
  <c r="H28" i="13" s="1"/>
  <c r="G23" i="13"/>
  <c r="H23" i="13" s="1"/>
  <c r="B18" i="13"/>
  <c r="G25" i="13" l="1"/>
  <c r="H25" i="13" s="1"/>
  <c r="G26" i="13"/>
  <c r="H26" i="13" s="1"/>
  <c r="H32" i="11"/>
  <c r="G30" i="11"/>
  <c r="G25" i="14"/>
  <c r="H25" i="14" s="1"/>
  <c r="G27" i="13"/>
  <c r="H27" i="13" s="1"/>
  <c r="I7" i="7" l="1"/>
  <c r="J7" i="7" s="1"/>
  <c r="K34" i="11"/>
  <c r="G24" i="14"/>
  <c r="H24" i="14" s="1"/>
  <c r="J34" i="11"/>
  <c r="H30" i="14" l="1"/>
  <c r="I6" i="7" s="1"/>
  <c r="J6" i="7" s="1"/>
  <c r="H29" i="13"/>
  <c r="I5" i="7" s="1"/>
  <c r="I8" i="7" l="1"/>
  <c r="J5" i="7"/>
  <c r="J8" i="7" s="1"/>
  <c r="K31" i="13"/>
  <c r="K32" i="14"/>
  <c r="J32" i="14"/>
  <c r="J31" i="13"/>
</calcChain>
</file>

<file path=xl/sharedStrings.xml><?xml version="1.0" encoding="utf-8"?>
<sst xmlns="http://schemas.openxmlformats.org/spreadsheetml/2006/main" count="199" uniqueCount="79">
  <si>
    <t>Príloha č. 1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</si>
  <si>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</si>
  <si>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</si>
  <si>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</si>
  <si>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</si>
  <si>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</si>
  <si>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</si>
  <si>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</si>
  <si>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</si>
  <si>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</si>
  <si>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</si>
  <si>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</si>
  <si>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</si>
  <si>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</si>
  <si>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</si>
  <si>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</si>
  <si>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</si>
  <si>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</si>
  <si>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</si>
  <si>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</si>
  <si>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</si>
  <si>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</si>
  <si>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</si>
  <si>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</si>
  <si>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</si>
  <si>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0,7 kg/m</t>
    </r>
    <r>
      <rPr>
        <vertAlign val="superscript"/>
        <sz val="10"/>
        <rFont val="Arial CE"/>
        <charset val="238"/>
      </rPr>
      <t>2</t>
    </r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</si>
  <si>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</si>
  <si>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</si>
  <si>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</si>
  <si>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</si>
  <si>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</si>
  <si>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</si>
  <si>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</si>
  <si>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</si>
  <si>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</si>
  <si>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</si>
  <si>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</si>
  <si>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</si>
  <si>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asfaltová zálievka pracovných spojov</t>
  </si>
  <si>
    <t>p.č.</t>
  </si>
  <si>
    <t>cesta</t>
  </si>
  <si>
    <t>okres</t>
  </si>
  <si>
    <t>staničenie do</t>
  </si>
  <si>
    <t>staničenie od</t>
  </si>
  <si>
    <t>dĺžka opravy v km</t>
  </si>
  <si>
    <t>Náklady  v € bez DPH</t>
  </si>
  <si>
    <t>Náklady  v € s DPH</t>
  </si>
  <si>
    <t>Spolu</t>
  </si>
  <si>
    <t>Miestopis</t>
  </si>
  <si>
    <t xml:space="preserve">frézovanie s naložením a odvozom do 10 km </t>
  </si>
  <si>
    <t>Postrek infiltračný</t>
  </si>
  <si>
    <r>
      <t>1,0 kg/m</t>
    </r>
    <r>
      <rPr>
        <vertAlign val="superscript"/>
        <sz val="10"/>
        <rFont val="Arial CE"/>
        <charset val="238"/>
      </rPr>
      <t>2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</si>
  <si>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</si>
  <si>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>do 400 mm</t>
  </si>
  <si>
    <t>ACL 16-II   s dovozom rozprestrením a zhutnením</t>
  </si>
  <si>
    <t>km 9,865-13,305</t>
  </si>
  <si>
    <t>KA</t>
  </si>
  <si>
    <t>Príloha č. 2</t>
  </si>
  <si>
    <t>III/2565</t>
  </si>
  <si>
    <t>III/2568</t>
  </si>
  <si>
    <t xml:space="preserve">Recyklácia za studena s kombinovaným spojivom(cement a asfaltová emulzia alebo cement a asfaltová pena) </t>
  </si>
  <si>
    <t>III/2564 Uňatín spojka</t>
  </si>
  <si>
    <t>staničenie v km: 0,000-0,1000</t>
  </si>
  <si>
    <t>aj MO, zápichy</t>
  </si>
  <si>
    <t>III/2560 Bzovík spojka</t>
  </si>
  <si>
    <t>staničenie v km: 0,017-0,905</t>
  </si>
  <si>
    <t>vynecháva sa koridor trate ŽSR 12m</t>
  </si>
  <si>
    <t>aj pri MO01 obojstranne</t>
  </si>
  <si>
    <t>III/2565   Litava - hr.okr.VK</t>
  </si>
  <si>
    <t>III/2565  Litava - hr.okr.VK</t>
  </si>
  <si>
    <t>staničenie v km:0,000-13,729</t>
  </si>
  <si>
    <t>vybrané úseky</t>
  </si>
  <si>
    <t>Uňatín spojka</t>
  </si>
  <si>
    <t>Bzovík spojka</t>
  </si>
  <si>
    <t>III/2564</t>
  </si>
  <si>
    <t>Litava - hr.okr.VK (Bzovík-Trpín)</t>
  </si>
  <si>
    <t>Rekonštrukcie ciest  II. a III. tried v okrese Krupina - RI 2020</t>
  </si>
  <si>
    <t>Rekonštrukcie ciest  II. a III. tried v okrese Krupina</t>
  </si>
  <si>
    <t>Príloha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</si>
</sst>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€_-;\-* #,##0.00\ _€_-;_-* &quot;-&quot;??\ _€_-;_-@_-"/>
    <numFmt numFmtId="164" formatCode="#,##0.000"/>
    <numFmt numFmtId="165" formatCode="#,##0.00;[Red]#,##0.00"/>
    <numFmt numFmtId="166" formatCode="0.000"/>
    <numFmt numFmtId="167" formatCode="_-* #,##0.000\ _€_-;\-* #,##0.000\ _€_-;_-* &quot;-&quot;??\ _€_-;_-@_-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vertAlign val="superscript"/>
      <sz val="10"/>
      <color indexed="8"/>
      <name val="Arial"/>
      <family val="2"/>
      <charset val="238"/>
    </font>
    <font>
      <sz val="10"/>
      <color indexed="8"/>
      <name val="Arial CE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9"/>
        <bgColor auto="1"/>
      </patternFill>
    </fill>
  </fills>
  <borders count="79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222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2" fillId="0" borderId="1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0" fontId="0" fillId="0" borderId="3" xfId="0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15" xfId="0" applyNumberFormat="1" applyBorder="1" applyAlignment="1">
      <alignment horizontal="center"/>
    </xf>
    <xf numFmtId="0" fontId="0" fillId="0" borderId="0" xfId="0" applyBorder="1"/>
    <xf numFmtId="4" fontId="0" fillId="0" borderId="15" xfId="0" applyNumberFormat="1" applyBorder="1" applyAlignment="1"/>
    <xf numFmtId="0" fontId="0" fillId="0" borderId="5" xfId="0" applyBorder="1" applyAlignment="1"/>
    <xf numFmtId="4" fontId="0" fillId="0" borderId="0" xfId="0" applyNumberFormat="1" applyBorder="1" applyAlignment="1"/>
    <xf numFmtId="4" fontId="0" fillId="0" borderId="6" xfId="0" applyNumberFormat="1" applyBorder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0" fillId="0" borderId="21" xfId="1" applyFont="1" applyFill="1" applyBorder="1" applyAlignment="1">
      <alignment horizontal="left"/>
    </xf>
    <xf numFmtId="0" fontId="1" fillId="0" borderId="22" xfId="1" applyFill="1" applyBorder="1" applyAlignment="1">
      <alignment horizontal="left"/>
    </xf>
    <xf numFmtId="0" fontId="1" fillId="0" borderId="23" xfId="1" applyFill="1" applyBorder="1" applyAlignment="1">
      <alignment horizontal="left"/>
    </xf>
    <xf numFmtId="0" fontId="0" fillId="0" borderId="22" xfId="1" applyFont="1" applyFill="1" applyBorder="1"/>
    <xf numFmtId="0" fontId="6" fillId="0" borderId="24" xfId="1" applyNumberFormat="1" applyFont="1" applyFill="1" applyBorder="1"/>
    <xf numFmtId="164" fontId="6" fillId="0" borderId="25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0" fontId="0" fillId="0" borderId="29" xfId="0" applyFont="1" applyFill="1" applyBorder="1"/>
    <xf numFmtId="0" fontId="0" fillId="0" borderId="30" xfId="0" applyFont="1" applyFill="1" applyBorder="1" applyAlignment="1">
      <alignment horizontal="center"/>
    </xf>
    <xf numFmtId="164" fontId="6" fillId="0" borderId="31" xfId="0" applyNumberFormat="1" applyFont="1" applyFill="1" applyBorder="1"/>
    <xf numFmtId="165" fontId="0" fillId="0" borderId="32" xfId="0" applyNumberFormat="1" applyFont="1" applyFill="1" applyBorder="1" applyAlignment="1">
      <alignment horizontal="right"/>
    </xf>
    <xf numFmtId="0" fontId="0" fillId="0" borderId="33" xfId="0" applyFont="1" applyFill="1" applyBorder="1"/>
    <xf numFmtId="0" fontId="0" fillId="0" borderId="34" xfId="0" applyFill="1" applyBorder="1"/>
    <xf numFmtId="0" fontId="0" fillId="0" borderId="35" xfId="0" applyFill="1" applyBorder="1"/>
    <xf numFmtId="0" fontId="0" fillId="0" borderId="36" xfId="0" applyFont="1" applyFill="1" applyBorder="1"/>
    <xf numFmtId="0" fontId="6" fillId="0" borderId="26" xfId="0" applyFont="1" applyFill="1" applyBorder="1"/>
    <xf numFmtId="164" fontId="6" fillId="0" borderId="26" xfId="0" applyNumberFormat="1" applyFont="1" applyFill="1" applyBorder="1"/>
    <xf numFmtId="4" fontId="6" fillId="0" borderId="6" xfId="0" applyNumberFormat="1" applyFont="1" applyFill="1" applyBorder="1"/>
    <xf numFmtId="0" fontId="0" fillId="0" borderId="40" xfId="0" applyFill="1" applyBorder="1" applyAlignment="1">
      <alignment vertical="center"/>
    </xf>
    <xf numFmtId="0" fontId="6" fillId="0" borderId="41" xfId="0" applyFont="1" applyFill="1" applyBorder="1" applyAlignment="1">
      <alignment vertical="center"/>
    </xf>
    <xf numFmtId="164" fontId="6" fillId="0" borderId="26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horizontal="right"/>
    </xf>
    <xf numFmtId="0" fontId="0" fillId="0" borderId="42" xfId="0" applyFill="1" applyBorder="1"/>
    <xf numFmtId="0" fontId="0" fillId="0" borderId="43" xfId="0" applyFill="1" applyBorder="1"/>
    <xf numFmtId="0" fontId="8" fillId="0" borderId="44" xfId="0" applyFont="1" applyFill="1" applyBorder="1"/>
    <xf numFmtId="0" fontId="6" fillId="0" borderId="45" xfId="0" applyFont="1" applyFill="1" applyBorder="1"/>
    <xf numFmtId="164" fontId="6" fillId="0" borderId="44" xfId="0" applyNumberFormat="1" applyFont="1" applyFill="1" applyBorder="1"/>
    <xf numFmtId="0" fontId="6" fillId="0" borderId="22" xfId="0" applyFont="1" applyFill="1" applyBorder="1"/>
    <xf numFmtId="164" fontId="6" fillId="0" borderId="22" xfId="0" applyNumberFormat="1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48" xfId="0" applyNumberFormat="1" applyFont="1" applyFill="1" applyBorder="1"/>
    <xf numFmtId="4" fontId="11" fillId="2" borderId="49" xfId="0" applyNumberFormat="1" applyFont="1" applyFill="1" applyBorder="1"/>
    <xf numFmtId="0" fontId="0" fillId="0" borderId="50" xfId="0" applyFill="1" applyBorder="1"/>
    <xf numFmtId="0" fontId="0" fillId="0" borderId="51" xfId="0" applyFill="1" applyBorder="1"/>
    <xf numFmtId="4" fontId="0" fillId="0" borderId="51" xfId="0" applyNumberFormat="1" applyFill="1" applyBorder="1"/>
    <xf numFmtId="4" fontId="12" fillId="0" borderId="51" xfId="0" applyNumberFormat="1" applyFont="1" applyFill="1" applyBorder="1"/>
    <xf numFmtId="0" fontId="12" fillId="0" borderId="51" xfId="0" applyFont="1" applyFill="1" applyBorder="1"/>
    <xf numFmtId="10" fontId="12" fillId="0" borderId="51" xfId="0" applyNumberFormat="1" applyFont="1" applyFill="1" applyBorder="1"/>
    <xf numFmtId="4" fontId="12" fillId="0" borderId="52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53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164" fontId="6" fillId="0" borderId="54" xfId="0" applyNumberFormat="1" applyFont="1" applyFill="1" applyBorder="1"/>
    <xf numFmtId="0" fontId="0" fillId="0" borderId="22" xfId="0" applyFont="1" applyFill="1" applyBorder="1"/>
    <xf numFmtId="0" fontId="0" fillId="0" borderId="0" xfId="0" applyFill="1"/>
    <xf numFmtId="0" fontId="2" fillId="0" borderId="0" xfId="1" applyFont="1"/>
    <xf numFmtId="0" fontId="22" fillId="0" borderId="27" xfId="0" applyFont="1" applyFill="1" applyBorder="1" applyAlignment="1">
      <alignment horizontal="center"/>
    </xf>
    <xf numFmtId="0" fontId="22" fillId="0" borderId="28" xfId="0" applyFont="1" applyFill="1" applyBorder="1" applyAlignment="1">
      <alignment horizontal="center"/>
    </xf>
    <xf numFmtId="0" fontId="22" fillId="0" borderId="28" xfId="0" applyFont="1" applyFill="1" applyBorder="1" applyAlignment="1"/>
    <xf numFmtId="43" fontId="22" fillId="0" borderId="30" xfId="2" applyFont="1" applyFill="1" applyBorder="1" applyAlignment="1">
      <alignment horizontal="center"/>
    </xf>
    <xf numFmtId="43" fontId="22" fillId="0" borderId="59" xfId="0" applyNumberFormat="1" applyFont="1" applyFill="1" applyBorder="1"/>
    <xf numFmtId="0" fontId="22" fillId="0" borderId="21" xfId="0" applyFont="1" applyFill="1" applyBorder="1" applyAlignment="1">
      <alignment horizontal="center"/>
    </xf>
    <xf numFmtId="0" fontId="22" fillId="0" borderId="22" xfId="0" applyFont="1" applyFill="1" applyBorder="1" applyAlignment="1">
      <alignment horizontal="center"/>
    </xf>
    <xf numFmtId="0" fontId="22" fillId="0" borderId="22" xfId="0" applyFont="1" applyFill="1" applyBorder="1" applyAlignment="1"/>
    <xf numFmtId="167" fontId="22" fillId="0" borderId="28" xfId="0" applyNumberFormat="1" applyFont="1" applyFill="1" applyBorder="1" applyAlignment="1">
      <alignment horizontal="center"/>
    </xf>
    <xf numFmtId="0" fontId="2" fillId="0" borderId="0" xfId="1" applyFont="1" applyFill="1"/>
    <xf numFmtId="0" fontId="18" fillId="0" borderId="0" xfId="0" applyFont="1" applyFill="1" applyBorder="1" applyAlignment="1"/>
    <xf numFmtId="0" fontId="0" fillId="0" borderId="56" xfId="0" applyFill="1" applyBorder="1" applyAlignment="1">
      <alignment horizontal="center"/>
    </xf>
    <xf numFmtId="0" fontId="0" fillId="0" borderId="57" xfId="0" applyFill="1" applyBorder="1" applyAlignment="1">
      <alignment horizontal="center"/>
    </xf>
    <xf numFmtId="0" fontId="19" fillId="0" borderId="57" xfId="0" applyFont="1" applyFill="1" applyBorder="1" applyAlignment="1">
      <alignment horizontal="center" wrapText="1"/>
    </xf>
    <xf numFmtId="0" fontId="19" fillId="0" borderId="57" xfId="0" applyFont="1" applyFill="1" applyBorder="1" applyAlignment="1">
      <alignment horizontal="center"/>
    </xf>
    <xf numFmtId="0" fontId="19" fillId="0" borderId="58" xfId="0" applyFont="1" applyFill="1" applyBorder="1" applyAlignment="1">
      <alignment horizontal="center" wrapText="1"/>
    </xf>
    <xf numFmtId="0" fontId="19" fillId="0" borderId="15" xfId="0" applyFont="1" applyFill="1" applyBorder="1" applyAlignment="1">
      <alignment horizontal="center" wrapText="1"/>
    </xf>
    <xf numFmtId="166" fontId="18" fillId="0" borderId="57" xfId="0" applyNumberFormat="1" applyFont="1" applyFill="1" applyBorder="1" applyAlignment="1">
      <alignment horizontal="center"/>
    </xf>
    <xf numFmtId="0" fontId="18" fillId="0" borderId="56" xfId="0" applyFont="1" applyFill="1" applyBorder="1" applyAlignment="1">
      <alignment horizontal="center"/>
    </xf>
    <xf numFmtId="0" fontId="18" fillId="0" borderId="57" xfId="0" applyFont="1" applyFill="1" applyBorder="1" applyAlignment="1">
      <alignment horizontal="center"/>
    </xf>
    <xf numFmtId="43" fontId="0" fillId="0" borderId="0" xfId="0" applyNumberFormat="1" applyFill="1"/>
    <xf numFmtId="43" fontId="18" fillId="0" borderId="58" xfId="2" applyFont="1" applyFill="1" applyBorder="1" applyAlignment="1">
      <alignment horizontal="center"/>
    </xf>
    <xf numFmtId="43" fontId="18" fillId="0" borderId="15" xfId="2" applyFont="1" applyFill="1" applyBorder="1" applyAlignment="1">
      <alignment horizontal="center"/>
    </xf>
    <xf numFmtId="0" fontId="2" fillId="0" borderId="0" xfId="1" applyFont="1" applyFill="1" applyBorder="1" applyAlignment="1">
      <alignment horizontal="left" vertical="center" wrapText="1"/>
    </xf>
    <xf numFmtId="43" fontId="0" fillId="0" borderId="0" xfId="0" applyNumberFormat="1"/>
    <xf numFmtId="0" fontId="0" fillId="0" borderId="21" xfId="0" applyFill="1" applyBorder="1" applyAlignment="1">
      <alignment horizontal="center"/>
    </xf>
    <xf numFmtId="166" fontId="22" fillId="0" borderId="28" xfId="0" applyNumberFormat="1" applyFont="1" applyFill="1" applyBorder="1" applyAlignment="1">
      <alignment horizontal="center"/>
    </xf>
    <xf numFmtId="4" fontId="11" fillId="0" borderId="61" xfId="0" applyNumberFormat="1" applyFont="1" applyFill="1" applyBorder="1"/>
    <xf numFmtId="4" fontId="11" fillId="0" borderId="62" xfId="0" applyNumberFormat="1" applyFont="1" applyFill="1" applyBorder="1"/>
    <xf numFmtId="0" fontId="0" fillId="0" borderId="60" xfId="1" applyFont="1" applyFill="1" applyBorder="1" applyAlignment="1">
      <alignment horizontal="left"/>
    </xf>
    <xf numFmtId="0" fontId="1" fillId="0" borderId="63" xfId="1" applyFill="1" applyBorder="1" applyAlignment="1">
      <alignment horizontal="left"/>
    </xf>
    <xf numFmtId="0" fontId="0" fillId="0" borderId="63" xfId="1" applyFont="1" applyFill="1" applyBorder="1"/>
    <xf numFmtId="0" fontId="0" fillId="0" borderId="68" xfId="0" applyFont="1" applyFill="1" applyBorder="1"/>
    <xf numFmtId="0" fontId="6" fillId="0" borderId="68" xfId="0" applyFont="1" applyFill="1" applyBorder="1"/>
    <xf numFmtId="164" fontId="6" fillId="0" borderId="68" xfId="0" applyNumberFormat="1" applyFont="1" applyFill="1" applyBorder="1"/>
    <xf numFmtId="4" fontId="6" fillId="0" borderId="69" xfId="0" applyNumberFormat="1" applyFont="1" applyFill="1" applyBorder="1"/>
    <xf numFmtId="4" fontId="6" fillId="0" borderId="70" xfId="0" applyNumberFormat="1" applyFont="1" applyFill="1" applyBorder="1"/>
    <xf numFmtId="4" fontId="6" fillId="0" borderId="71" xfId="0" applyNumberFormat="1" applyFont="1" applyFill="1" applyBorder="1" applyAlignment="1">
      <alignment vertical="center"/>
    </xf>
    <xf numFmtId="4" fontId="6" fillId="0" borderId="72" xfId="0" applyNumberFormat="1" applyFont="1" applyFill="1" applyBorder="1"/>
    <xf numFmtId="4" fontId="6" fillId="0" borderId="73" xfId="0" applyNumberFormat="1" applyFont="1" applyFill="1" applyBorder="1"/>
    <xf numFmtId="4" fontId="6" fillId="0" borderId="74" xfId="0" applyNumberFormat="1" applyFont="1" applyFill="1" applyBorder="1"/>
    <xf numFmtId="4" fontId="6" fillId="0" borderId="75" xfId="0" applyNumberFormat="1" applyFont="1" applyFill="1" applyBorder="1"/>
    <xf numFmtId="4" fontId="6" fillId="0" borderId="53" xfId="0" applyNumberFormat="1" applyFont="1" applyFill="1" applyBorder="1"/>
    <xf numFmtId="4" fontId="0" fillId="0" borderId="15" xfId="0" applyNumberFormat="1" applyFont="1" applyFill="1" applyBorder="1" applyAlignment="1">
      <alignment horizontal="center"/>
    </xf>
    <xf numFmtId="4" fontId="11" fillId="0" borderId="53" xfId="0" applyNumberFormat="1" applyFont="1" applyFill="1" applyBorder="1"/>
    <xf numFmtId="0" fontId="0" fillId="0" borderId="22" xfId="0" applyFont="1" applyFill="1" applyBorder="1" applyAlignment="1">
      <alignment horizontal="center"/>
    </xf>
    <xf numFmtId="49" fontId="20" fillId="3" borderId="22" xfId="0" applyNumberFormat="1" applyFont="1" applyFill="1" applyBorder="1" applyAlignment="1"/>
    <xf numFmtId="49" fontId="21" fillId="3" borderId="22" xfId="0" applyNumberFormat="1" applyFont="1" applyFill="1" applyBorder="1" applyAlignment="1"/>
    <xf numFmtId="164" fontId="21" fillId="3" borderId="22" xfId="0" applyNumberFormat="1" applyFont="1" applyFill="1" applyBorder="1" applyAlignment="1"/>
    <xf numFmtId="0" fontId="0" fillId="0" borderId="22" xfId="0" applyFill="1" applyBorder="1"/>
    <xf numFmtId="0" fontId="0" fillId="0" borderId="22" xfId="0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164" fontId="6" fillId="0" borderId="22" xfId="0" applyNumberFormat="1" applyFont="1" applyFill="1" applyBorder="1" applyAlignment="1">
      <alignment vertical="center"/>
    </xf>
    <xf numFmtId="0" fontId="8" fillId="0" borderId="22" xfId="0" applyFont="1" applyFill="1" applyBorder="1"/>
    <xf numFmtId="0" fontId="6" fillId="0" borderId="63" xfId="1" applyNumberFormat="1" applyFont="1" applyFill="1" applyBorder="1"/>
    <xf numFmtId="164" fontId="6" fillId="0" borderId="63" xfId="0" applyNumberFormat="1" applyFont="1" applyFill="1" applyBorder="1"/>
    <xf numFmtId="0" fontId="0" fillId="0" borderId="21" xfId="0" applyFont="1" applyFill="1" applyBorder="1"/>
    <xf numFmtId="0" fontId="0" fillId="0" borderId="21" xfId="0" applyFill="1" applyBorder="1"/>
    <xf numFmtId="4" fontId="6" fillId="0" borderId="64" xfId="0" applyNumberFormat="1" applyFont="1" applyFill="1" applyBorder="1"/>
    <xf numFmtId="165" fontId="0" fillId="0" borderId="23" xfId="0" applyNumberFormat="1" applyFont="1" applyFill="1" applyBorder="1" applyAlignment="1">
      <alignment horizontal="right"/>
    </xf>
    <xf numFmtId="4" fontId="6" fillId="0" borderId="23" xfId="0" applyNumberFormat="1" applyFont="1" applyFill="1" applyBorder="1"/>
    <xf numFmtId="4" fontId="21" fillId="3" borderId="23" xfId="0" applyNumberFormat="1" applyFont="1" applyFill="1" applyBorder="1" applyAlignment="1"/>
    <xf numFmtId="4" fontId="6" fillId="0" borderId="23" xfId="0" applyNumberFormat="1" applyFont="1" applyFill="1" applyBorder="1" applyAlignment="1">
      <alignment vertical="center"/>
    </xf>
    <xf numFmtId="4" fontId="6" fillId="0" borderId="76" xfId="0" applyNumberFormat="1" applyFont="1" applyFill="1" applyBorder="1"/>
    <xf numFmtId="4" fontId="6" fillId="0" borderId="77" xfId="0" applyNumberFormat="1" applyFont="1" applyFill="1" applyBorder="1"/>
    <xf numFmtId="4" fontId="6" fillId="0" borderId="78" xfId="0" applyNumberFormat="1" applyFont="1" applyFill="1" applyBorder="1"/>
    <xf numFmtId="0" fontId="0" fillId="0" borderId="65" xfId="1" applyFont="1" applyFill="1" applyBorder="1" applyAlignment="1">
      <alignment horizontal="left"/>
    </xf>
    <xf numFmtId="0" fontId="0" fillId="0" borderId="66" xfId="1" applyFont="1" applyFill="1" applyBorder="1" applyAlignment="1">
      <alignment horizontal="left"/>
    </xf>
    <xf numFmtId="0" fontId="0" fillId="0" borderId="67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23" fillId="0" borderId="27" xfId="0" applyFont="1" applyFill="1" applyBorder="1" applyAlignment="1"/>
    <xf numFmtId="0" fontId="0" fillId="0" borderId="28" xfId="0" applyFont="1" applyFill="1" applyBorder="1" applyAlignment="1"/>
    <xf numFmtId="0" fontId="0" fillId="0" borderId="37" xfId="1" applyFont="1" applyFill="1" applyBorder="1" applyAlignment="1">
      <alignment vertical="center" wrapText="1"/>
    </xf>
    <xf numFmtId="0" fontId="0" fillId="0" borderId="38" xfId="1" applyFont="1" applyFill="1" applyBorder="1" applyAlignment="1">
      <alignment vertical="center" wrapText="1"/>
    </xf>
    <xf numFmtId="0" fontId="0" fillId="0" borderId="39" xfId="1" applyFont="1" applyFill="1" applyBorder="1" applyAlignment="1">
      <alignment vertical="center" wrapText="1"/>
    </xf>
    <xf numFmtId="0" fontId="0" fillId="0" borderId="46" xfId="1" applyFont="1" applyFill="1" applyBorder="1" applyAlignment="1">
      <alignment horizontal="left"/>
    </xf>
    <xf numFmtId="0" fontId="0" fillId="0" borderId="47" xfId="1" applyFont="1" applyFill="1" applyBorder="1" applyAlignment="1">
      <alignment horizontal="left"/>
    </xf>
    <xf numFmtId="0" fontId="0" fillId="0" borderId="1" xfId="1" applyFont="1" applyFill="1" applyBorder="1" applyAlignment="1">
      <alignment horizontal="left"/>
    </xf>
    <xf numFmtId="0" fontId="0" fillId="0" borderId="21" xfId="1" applyFont="1" applyFill="1" applyBorder="1" applyAlignment="1">
      <alignment horizontal="left"/>
    </xf>
    <xf numFmtId="0" fontId="0" fillId="0" borderId="22" xfId="1" applyFont="1" applyFill="1" applyBorder="1" applyAlignment="1">
      <alignment horizontal="left"/>
    </xf>
    <xf numFmtId="0" fontId="0" fillId="0" borderId="13" xfId="1" applyFont="1" applyFill="1" applyBorder="1" applyAlignment="1">
      <alignment horizontal="left"/>
    </xf>
    <xf numFmtId="0" fontId="0" fillId="0" borderId="68" xfId="1" applyFont="1" applyFill="1" applyBorder="1" applyAlignment="1">
      <alignment horizontal="left"/>
    </xf>
    <xf numFmtId="0" fontId="23" fillId="0" borderId="21" xfId="0" applyFont="1" applyFill="1" applyBorder="1" applyAlignment="1"/>
    <xf numFmtId="0" fontId="0" fillId="0" borderId="22" xfId="0" applyFont="1" applyFill="1" applyBorder="1" applyAlignment="1"/>
    <xf numFmtId="49" fontId="0" fillId="3" borderId="21" xfId="0" applyNumberFormat="1" applyFont="1" applyFill="1" applyBorder="1" applyAlignment="1">
      <alignment horizontal="left"/>
    </xf>
    <xf numFmtId="49" fontId="0" fillId="3" borderId="22" xfId="0" applyNumberFormat="1" applyFont="1" applyFill="1" applyBorder="1" applyAlignment="1">
      <alignment horizontal="left"/>
    </xf>
    <xf numFmtId="49" fontId="0" fillId="3" borderId="21" xfId="0" applyNumberFormat="1" applyFont="1" applyFill="1" applyBorder="1" applyAlignment="1">
      <alignment horizontal="left" wrapText="1"/>
    </xf>
    <xf numFmtId="0" fontId="0" fillId="3" borderId="22" xfId="0" applyFont="1" applyFill="1" applyBorder="1" applyAlignment="1"/>
    <xf numFmtId="0" fontId="6" fillId="0" borderId="0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/>
    </xf>
    <xf numFmtId="0" fontId="0" fillId="0" borderId="21" xfId="1" applyFont="1" applyFill="1" applyBorder="1" applyAlignment="1">
      <alignment vertical="center" wrapText="1"/>
    </xf>
    <xf numFmtId="0" fontId="0" fillId="0" borderId="22" xfId="1" applyFont="1" applyFill="1" applyBorder="1" applyAlignment="1">
      <alignment vertical="center" wrapText="1"/>
    </xf>
    <xf numFmtId="0" fontId="0" fillId="0" borderId="55" xfId="0" applyFill="1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5">
    <cellStyle name="Čiarka" xfId="2" builtinId="3"/>
    <cellStyle name="Čiarka 2" xfId="4"/>
    <cellStyle name="Čiarka 3" xfId="3"/>
    <cellStyle name="Normálna" xfId="0" builtinId="0"/>
    <cellStyle name="normálne_30 mil  17 01 2012 (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opLeftCell="A16" workbookViewId="0">
      <selection activeCell="F27" sqref="F27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26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36"/>
      <c r="C4" s="136" t="s">
        <v>77</v>
      </c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61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62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61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100</v>
      </c>
      <c r="C16" s="9" t="s">
        <v>8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5.52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552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10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40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170" t="s">
        <v>18</v>
      </c>
      <c r="I22" s="50"/>
      <c r="J22" s="51"/>
      <c r="K22" s="25"/>
    </row>
    <row r="23" spans="1:11" x14ac:dyDescent="0.25">
      <c r="A23" s="52" t="s">
        <v>20</v>
      </c>
      <c r="B23" s="53"/>
      <c r="C23" s="54"/>
      <c r="D23" s="55" t="s">
        <v>8</v>
      </c>
      <c r="E23" s="56" t="s">
        <v>21</v>
      </c>
      <c r="F23" s="57"/>
      <c r="G23" s="162">
        <f>B17*2</f>
        <v>11.04</v>
      </c>
      <c r="H23" s="167">
        <f>F23*G23</f>
        <v>0</v>
      </c>
      <c r="I23" s="50"/>
      <c r="J23" s="58"/>
      <c r="K23" s="59"/>
    </row>
    <row r="24" spans="1:11" x14ac:dyDescent="0.25">
      <c r="A24" s="198" t="s">
        <v>22</v>
      </c>
      <c r="B24" s="199"/>
      <c r="C24" s="199"/>
      <c r="D24" s="60" t="s">
        <v>23</v>
      </c>
      <c r="E24" s="61"/>
      <c r="F24" s="62"/>
      <c r="G24" s="63">
        <v>60</v>
      </c>
      <c r="H24" s="168">
        <f t="shared" ref="H24:H28" si="0">F24*G24</f>
        <v>0</v>
      </c>
      <c r="I24" s="50"/>
      <c r="J24" s="58"/>
      <c r="K24" s="59"/>
    </row>
    <row r="25" spans="1:11" x14ac:dyDescent="0.25">
      <c r="A25" s="64" t="s">
        <v>24</v>
      </c>
      <c r="B25" s="65"/>
      <c r="C25" s="66"/>
      <c r="D25" s="67" t="s">
        <v>23</v>
      </c>
      <c r="E25" s="68" t="s">
        <v>25</v>
      </c>
      <c r="F25" s="69"/>
      <c r="G25" s="163">
        <f>B18+B19</f>
        <v>562</v>
      </c>
      <c r="H25" s="168">
        <f t="shared" si="0"/>
        <v>0</v>
      </c>
      <c r="I25" s="50"/>
      <c r="J25" s="58"/>
      <c r="K25" s="70"/>
    </row>
    <row r="26" spans="1:11" ht="14.45" customHeight="1" x14ac:dyDescent="0.25">
      <c r="A26" s="200" t="s">
        <v>49</v>
      </c>
      <c r="B26" s="201"/>
      <c r="C26" s="202"/>
      <c r="D26" s="71" t="s">
        <v>23</v>
      </c>
      <c r="E26" s="72" t="s">
        <v>21</v>
      </c>
      <c r="F26" s="73"/>
      <c r="G26" s="164">
        <f>B18</f>
        <v>552</v>
      </c>
      <c r="H26" s="168">
        <f t="shared" si="0"/>
        <v>0</v>
      </c>
      <c r="I26" s="50" t="s">
        <v>63</v>
      </c>
      <c r="J26" s="74"/>
      <c r="K26" s="70"/>
    </row>
    <row r="27" spans="1:11" x14ac:dyDescent="0.25">
      <c r="A27" s="75" t="s">
        <v>26</v>
      </c>
      <c r="B27" s="76"/>
      <c r="C27" s="76"/>
      <c r="D27" s="77" t="s">
        <v>27</v>
      </c>
      <c r="E27" s="78" t="s">
        <v>21</v>
      </c>
      <c r="F27" s="79"/>
      <c r="G27" s="165">
        <f>B18+B19</f>
        <v>562</v>
      </c>
      <c r="H27" s="168">
        <f t="shared" si="0"/>
        <v>0</v>
      </c>
      <c r="I27" s="50"/>
      <c r="J27" s="58"/>
      <c r="K27" s="70"/>
    </row>
    <row r="28" spans="1:11" ht="15.75" thickBot="1" x14ac:dyDescent="0.3">
      <c r="A28" s="193" t="s">
        <v>38</v>
      </c>
      <c r="B28" s="194"/>
      <c r="C28" s="195"/>
      <c r="D28" s="159" t="s">
        <v>8</v>
      </c>
      <c r="E28" s="160"/>
      <c r="F28" s="161"/>
      <c r="G28" s="166">
        <f>B16+2*B17</f>
        <v>111.03999999999999</v>
      </c>
      <c r="H28" s="169">
        <f t="shared" si="0"/>
        <v>0</v>
      </c>
      <c r="I28" s="50"/>
      <c r="J28" s="58"/>
      <c r="K28" s="70"/>
    </row>
    <row r="29" spans="1:11" ht="15.75" thickBot="1" x14ac:dyDescent="0.3">
      <c r="A29" s="85"/>
      <c r="B29" s="86"/>
      <c r="C29" s="86"/>
      <c r="D29" s="86"/>
      <c r="E29" s="82"/>
      <c r="F29" s="82"/>
      <c r="G29" s="82" t="s">
        <v>28</v>
      </c>
      <c r="H29" s="171">
        <f>SUM(H23:H28)</f>
        <v>0</v>
      </c>
      <c r="I29" s="82"/>
      <c r="J29" s="83"/>
      <c r="K29" s="84"/>
    </row>
    <row r="30" spans="1:11" ht="15.75" thickBot="1" x14ac:dyDescent="0.3">
      <c r="A30" s="85"/>
      <c r="B30" s="86"/>
      <c r="C30" s="86"/>
      <c r="D30" s="86"/>
      <c r="E30" s="87"/>
      <c r="F30" s="82"/>
      <c r="G30" s="82"/>
      <c r="H30" s="82"/>
      <c r="I30" s="82"/>
      <c r="J30" s="83" t="s">
        <v>29</v>
      </c>
      <c r="K30" s="88" t="s">
        <v>30</v>
      </c>
    </row>
    <row r="31" spans="1:11" ht="15.75" thickBot="1" x14ac:dyDescent="0.3">
      <c r="A31" s="85"/>
      <c r="B31" s="86"/>
      <c r="C31" s="86"/>
      <c r="D31" s="86"/>
      <c r="E31" s="82"/>
      <c r="F31" s="82"/>
      <c r="G31" s="82"/>
      <c r="H31" s="82" t="s">
        <v>31</v>
      </c>
      <c r="I31" s="89" t="s">
        <v>18</v>
      </c>
      <c r="J31" s="90">
        <f>H29*0.2</f>
        <v>0</v>
      </c>
      <c r="K31" s="91">
        <f>H29*1.2</f>
        <v>0</v>
      </c>
    </row>
    <row r="32" spans="1:11" ht="15.75" thickBot="1" x14ac:dyDescent="0.3">
      <c r="A32" s="92"/>
      <c r="B32" s="93"/>
      <c r="C32" s="93"/>
      <c r="D32" s="93"/>
      <c r="E32" s="93"/>
      <c r="F32" s="94"/>
      <c r="G32" s="95"/>
      <c r="H32" s="95"/>
      <c r="I32" s="96"/>
      <c r="J32" s="97"/>
      <c r="K32" s="98"/>
    </row>
    <row r="33" spans="1:13" ht="15.75" thickBot="1" x14ac:dyDescent="0.3">
      <c r="A33" s="99"/>
      <c r="B33" s="100"/>
      <c r="C33" s="100"/>
      <c r="D33" s="100"/>
      <c r="E33" s="100"/>
      <c r="F33" s="101"/>
      <c r="G33" s="102"/>
      <c r="H33" s="103"/>
      <c r="I33" s="104"/>
      <c r="J33" s="105"/>
      <c r="K33" s="106"/>
    </row>
    <row r="34" spans="1:13" x14ac:dyDescent="0.25">
      <c r="A34" s="107" t="s">
        <v>32</v>
      </c>
      <c r="B34" s="108"/>
      <c r="C34" s="108"/>
      <c r="D34" s="108"/>
      <c r="E34" s="108"/>
      <c r="F34" s="108"/>
      <c r="G34" s="109"/>
      <c r="H34" s="109"/>
      <c r="I34" s="110"/>
      <c r="J34" s="109"/>
      <c r="K34" s="109"/>
      <c r="L34" s="111"/>
      <c r="M34" s="111"/>
    </row>
    <row r="35" spans="1:13" x14ac:dyDescent="0.25">
      <c r="A35" s="112" t="s">
        <v>33</v>
      </c>
      <c r="B35" s="113"/>
      <c r="C35" s="113"/>
      <c r="D35" s="113"/>
      <c r="E35" s="113"/>
      <c r="F35" s="113"/>
      <c r="G35" s="114"/>
      <c r="H35" s="114"/>
      <c r="I35" s="115"/>
      <c r="J35" s="116"/>
      <c r="K35" s="117"/>
      <c r="L35" s="111"/>
      <c r="M35" s="111"/>
    </row>
    <row r="36" spans="1:13" x14ac:dyDescent="0.25">
      <c r="A36" s="196" t="s">
        <v>34</v>
      </c>
      <c r="B36" s="196"/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196"/>
    </row>
    <row r="37" spans="1:13" x14ac:dyDescent="0.25">
      <c r="A37" s="150"/>
      <c r="B37" s="150"/>
      <c r="C37" s="150"/>
      <c r="D37" s="150"/>
      <c r="E37" s="150"/>
      <c r="F37" s="150"/>
      <c r="G37" s="150"/>
      <c r="H37" s="150"/>
      <c r="I37" s="150"/>
      <c r="J37" s="150"/>
      <c r="K37" s="150"/>
      <c r="L37" s="150"/>
      <c r="M37" s="150"/>
    </row>
    <row r="38" spans="1:13" x14ac:dyDescent="0.25">
      <c r="F38" s="3"/>
      <c r="H38" s="3"/>
      <c r="J38" s="3"/>
      <c r="K38" s="3"/>
    </row>
    <row r="39" spans="1:13" x14ac:dyDescent="0.25">
      <c r="A39" s="118"/>
      <c r="B39" s="118"/>
      <c r="C39" s="119"/>
      <c r="D39" s="120"/>
      <c r="E39" s="120"/>
      <c r="F39" s="120"/>
      <c r="G39" s="121" t="s">
        <v>35</v>
      </c>
      <c r="H39" s="121"/>
      <c r="I39" s="121"/>
      <c r="J39" s="3"/>
      <c r="K39" s="3"/>
    </row>
    <row r="40" spans="1:13" x14ac:dyDescent="0.25">
      <c r="A40" s="197" t="s">
        <v>36</v>
      </c>
      <c r="B40" s="197"/>
      <c r="C40" s="197"/>
      <c r="D40" s="122"/>
      <c r="E40" s="122"/>
      <c r="F40" s="119"/>
      <c r="G40" s="121" t="s">
        <v>37</v>
      </c>
      <c r="H40" s="121"/>
      <c r="I40" s="121"/>
      <c r="J40" s="3"/>
      <c r="K40" s="3"/>
    </row>
  </sheetData>
  <mergeCells count="5">
    <mergeCell ref="A28:C28"/>
    <mergeCell ref="A36:M36"/>
    <mergeCell ref="A40:C40"/>
    <mergeCell ref="A24:C24"/>
    <mergeCell ref="A26:C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opLeftCell="A16" workbookViewId="0">
      <selection activeCell="D23" sqref="D23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26" t="s">
        <v>57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36"/>
      <c r="C4" s="136" t="s">
        <v>77</v>
      </c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64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65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64</v>
      </c>
      <c r="B14" s="9"/>
      <c r="C14" s="9"/>
      <c r="D14" s="9" t="s">
        <v>66</v>
      </c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876</v>
      </c>
      <c r="C16" s="9" t="s">
        <v>8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6.3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5518.8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140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40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170" t="s">
        <v>18</v>
      </c>
      <c r="I22" s="50"/>
      <c r="J22" s="51"/>
      <c r="K22" s="25"/>
    </row>
    <row r="23" spans="1:11" x14ac:dyDescent="0.25">
      <c r="A23" s="52" t="s">
        <v>20</v>
      </c>
      <c r="B23" s="53"/>
      <c r="C23" s="54"/>
      <c r="D23" s="55" t="s">
        <v>8</v>
      </c>
      <c r="E23" s="56" t="s">
        <v>21</v>
      </c>
      <c r="F23" s="57"/>
      <c r="G23" s="162">
        <f>B17*4</f>
        <v>25.2</v>
      </c>
      <c r="H23" s="168">
        <f>F23*G23</f>
        <v>0</v>
      </c>
      <c r="I23" s="50"/>
      <c r="J23" s="58"/>
      <c r="K23" s="59"/>
    </row>
    <row r="24" spans="1:11" x14ac:dyDescent="0.25">
      <c r="A24" s="198" t="s">
        <v>22</v>
      </c>
      <c r="B24" s="199"/>
      <c r="C24" s="199"/>
      <c r="D24" s="60" t="s">
        <v>23</v>
      </c>
      <c r="E24" s="61"/>
      <c r="F24" s="62"/>
      <c r="G24" s="63">
        <f>G25</f>
        <v>5658.8</v>
      </c>
      <c r="H24" s="168">
        <f t="shared" ref="H24:H29" si="0">F24*G24</f>
        <v>0</v>
      </c>
      <c r="I24" s="50"/>
      <c r="J24" s="58"/>
      <c r="K24" s="59"/>
    </row>
    <row r="25" spans="1:11" x14ac:dyDescent="0.25">
      <c r="A25" s="64" t="s">
        <v>24</v>
      </c>
      <c r="B25" s="65"/>
      <c r="C25" s="66"/>
      <c r="D25" s="67" t="s">
        <v>23</v>
      </c>
      <c r="E25" s="68" t="s">
        <v>25</v>
      </c>
      <c r="F25" s="69"/>
      <c r="G25" s="163">
        <f>B18+B19</f>
        <v>5658.8</v>
      </c>
      <c r="H25" s="168">
        <f t="shared" si="0"/>
        <v>0</v>
      </c>
      <c r="I25" s="50"/>
      <c r="J25" s="58"/>
      <c r="K25" s="70"/>
    </row>
    <row r="26" spans="1:11" ht="14.45" customHeight="1" x14ac:dyDescent="0.25">
      <c r="A26" s="200" t="s">
        <v>49</v>
      </c>
      <c r="B26" s="201"/>
      <c r="C26" s="202"/>
      <c r="D26" s="71" t="s">
        <v>23</v>
      </c>
      <c r="E26" s="72" t="s">
        <v>21</v>
      </c>
      <c r="F26" s="73"/>
      <c r="G26" s="164">
        <v>2240</v>
      </c>
      <c r="H26" s="168">
        <f t="shared" si="0"/>
        <v>0</v>
      </c>
      <c r="I26" s="50"/>
      <c r="J26" s="74"/>
      <c r="K26" s="70"/>
    </row>
    <row r="27" spans="1:11" x14ac:dyDescent="0.25">
      <c r="A27" s="75" t="s">
        <v>26</v>
      </c>
      <c r="B27" s="76"/>
      <c r="C27" s="76"/>
      <c r="D27" s="77" t="s">
        <v>27</v>
      </c>
      <c r="E27" s="78" t="s">
        <v>21</v>
      </c>
      <c r="F27" s="79"/>
      <c r="G27" s="165">
        <f>B18+B19</f>
        <v>5658.8</v>
      </c>
      <c r="H27" s="168">
        <f t="shared" si="0"/>
        <v>0</v>
      </c>
      <c r="I27" s="50"/>
      <c r="J27" s="58"/>
      <c r="K27" s="70"/>
    </row>
    <row r="28" spans="1:11" x14ac:dyDescent="0.25">
      <c r="A28" s="203" t="s">
        <v>54</v>
      </c>
      <c r="B28" s="204"/>
      <c r="C28" s="205"/>
      <c r="D28" s="77" t="s">
        <v>27</v>
      </c>
      <c r="E28" s="78" t="s">
        <v>21</v>
      </c>
      <c r="F28" s="123"/>
      <c r="G28" s="165">
        <v>240</v>
      </c>
      <c r="H28" s="168">
        <f t="shared" si="0"/>
        <v>0</v>
      </c>
      <c r="I28" s="50"/>
      <c r="J28" s="58"/>
      <c r="K28" s="70"/>
    </row>
    <row r="29" spans="1:11" ht="15.75" thickBot="1" x14ac:dyDescent="0.3">
      <c r="A29" s="193" t="s">
        <v>38</v>
      </c>
      <c r="B29" s="194"/>
      <c r="C29" s="195"/>
      <c r="D29" s="159" t="s">
        <v>8</v>
      </c>
      <c r="E29" s="160"/>
      <c r="F29" s="161"/>
      <c r="G29" s="166">
        <f>B16+4*B17+53</f>
        <v>954.2</v>
      </c>
      <c r="H29" s="169">
        <f t="shared" si="0"/>
        <v>0</v>
      </c>
      <c r="I29" s="50" t="s">
        <v>67</v>
      </c>
      <c r="J29" s="58"/>
      <c r="K29" s="70"/>
    </row>
    <row r="30" spans="1:11" ht="15.75" thickBot="1" x14ac:dyDescent="0.3">
      <c r="A30" s="85"/>
      <c r="B30" s="86"/>
      <c r="C30" s="86"/>
      <c r="D30" s="86"/>
      <c r="E30" s="82"/>
      <c r="F30" s="82"/>
      <c r="G30" s="154" t="s">
        <v>28</v>
      </c>
      <c r="H30" s="155">
        <f>SUM(H23:H29)</f>
        <v>0</v>
      </c>
      <c r="I30" s="82"/>
      <c r="J30" s="83"/>
      <c r="K30" s="84"/>
    </row>
    <row r="31" spans="1:11" ht="15.75" thickBot="1" x14ac:dyDescent="0.3">
      <c r="A31" s="85"/>
      <c r="B31" s="86"/>
      <c r="C31" s="86"/>
      <c r="D31" s="86"/>
      <c r="E31" s="87"/>
      <c r="F31" s="82"/>
      <c r="G31" s="82"/>
      <c r="H31" s="82"/>
      <c r="I31" s="82"/>
      <c r="J31" s="83" t="s">
        <v>29</v>
      </c>
      <c r="K31" s="88" t="s">
        <v>30</v>
      </c>
    </row>
    <row r="32" spans="1:11" ht="15.75" thickBot="1" x14ac:dyDescent="0.3">
      <c r="A32" s="85"/>
      <c r="B32" s="86"/>
      <c r="C32" s="86"/>
      <c r="D32" s="86"/>
      <c r="E32" s="82"/>
      <c r="F32" s="82"/>
      <c r="G32" s="82"/>
      <c r="H32" s="82" t="s">
        <v>31</v>
      </c>
      <c r="I32" s="89" t="s">
        <v>18</v>
      </c>
      <c r="J32" s="90">
        <f>H30*0.2</f>
        <v>0</v>
      </c>
      <c r="K32" s="91">
        <f>H30*1.2</f>
        <v>0</v>
      </c>
    </row>
    <row r="33" spans="1:13" ht="15.75" thickBot="1" x14ac:dyDescent="0.3">
      <c r="A33" s="92"/>
      <c r="B33" s="93"/>
      <c r="C33" s="93"/>
      <c r="D33" s="93"/>
      <c r="E33" s="93"/>
      <c r="F33" s="94"/>
      <c r="G33" s="95"/>
      <c r="H33" s="95"/>
      <c r="I33" s="96"/>
      <c r="J33" s="97"/>
      <c r="K33" s="98"/>
    </row>
    <row r="34" spans="1:13" ht="15.75" thickBot="1" x14ac:dyDescent="0.3">
      <c r="A34" s="99"/>
      <c r="B34" s="100"/>
      <c r="C34" s="100"/>
      <c r="D34" s="100"/>
      <c r="E34" s="100"/>
      <c r="F34" s="101"/>
      <c r="G34" s="102"/>
      <c r="H34" s="103"/>
      <c r="I34" s="104"/>
      <c r="J34" s="105"/>
      <c r="K34" s="106"/>
    </row>
    <row r="35" spans="1:13" x14ac:dyDescent="0.25">
      <c r="A35" s="107" t="s">
        <v>32</v>
      </c>
      <c r="B35" s="108"/>
      <c r="C35" s="108"/>
      <c r="D35" s="108"/>
      <c r="E35" s="108"/>
      <c r="F35" s="108"/>
      <c r="G35" s="109"/>
      <c r="H35" s="109"/>
      <c r="I35" s="110"/>
      <c r="J35" s="109"/>
      <c r="K35" s="109"/>
      <c r="L35" s="111"/>
      <c r="M35" s="111"/>
    </row>
    <row r="36" spans="1:13" x14ac:dyDescent="0.25">
      <c r="A36" s="112" t="s">
        <v>33</v>
      </c>
      <c r="B36" s="113"/>
      <c r="C36" s="113"/>
      <c r="D36" s="113"/>
      <c r="E36" s="113"/>
      <c r="F36" s="113"/>
      <c r="G36" s="114"/>
      <c r="H36" s="114"/>
      <c r="I36" s="115"/>
      <c r="J36" s="116"/>
      <c r="K36" s="117"/>
      <c r="L36" s="111"/>
      <c r="M36" s="111"/>
    </row>
    <row r="37" spans="1:13" x14ac:dyDescent="0.25">
      <c r="A37" s="196" t="s">
        <v>34</v>
      </c>
      <c r="B37" s="196"/>
      <c r="C37" s="196"/>
      <c r="D37" s="196"/>
      <c r="E37" s="196"/>
      <c r="F37" s="196"/>
      <c r="G37" s="196"/>
      <c r="H37" s="196"/>
      <c r="I37" s="196"/>
      <c r="J37" s="196"/>
      <c r="K37" s="196"/>
      <c r="L37" s="196"/>
      <c r="M37" s="196"/>
    </row>
    <row r="38" spans="1:13" x14ac:dyDescent="0.25">
      <c r="A38" s="150"/>
      <c r="B38" s="150"/>
      <c r="C38" s="150"/>
      <c r="D38" s="150"/>
      <c r="E38" s="150"/>
      <c r="F38" s="150"/>
      <c r="G38" s="150"/>
      <c r="H38" s="150"/>
      <c r="I38" s="150"/>
      <c r="J38" s="150"/>
      <c r="K38" s="150"/>
      <c r="L38" s="150"/>
      <c r="M38" s="150"/>
    </row>
    <row r="39" spans="1:13" x14ac:dyDescent="0.25">
      <c r="F39" s="3"/>
      <c r="H39" s="3"/>
      <c r="J39" s="3"/>
      <c r="K39" s="3"/>
    </row>
    <row r="40" spans="1:13" x14ac:dyDescent="0.25">
      <c r="A40" s="118"/>
      <c r="B40" s="118"/>
      <c r="C40" s="119"/>
      <c r="D40" s="120"/>
      <c r="E40" s="120"/>
      <c r="F40" s="120"/>
      <c r="G40" s="121" t="s">
        <v>35</v>
      </c>
      <c r="H40" s="121"/>
      <c r="I40" s="121"/>
      <c r="J40" s="3"/>
      <c r="K40" s="3"/>
    </row>
    <row r="41" spans="1:13" x14ac:dyDescent="0.25">
      <c r="A41" s="197" t="s">
        <v>36</v>
      </c>
      <c r="B41" s="197"/>
      <c r="C41" s="197"/>
      <c r="D41" s="122"/>
      <c r="E41" s="122"/>
      <c r="F41" s="119"/>
      <c r="G41" s="121" t="s">
        <v>37</v>
      </c>
      <c r="H41" s="121"/>
      <c r="I41" s="121"/>
      <c r="J41" s="3"/>
      <c r="K41" s="3"/>
    </row>
  </sheetData>
  <mergeCells count="6">
    <mergeCell ref="A29:C29"/>
    <mergeCell ref="A37:M37"/>
    <mergeCell ref="A41:C41"/>
    <mergeCell ref="A24:C24"/>
    <mergeCell ref="A26:C26"/>
    <mergeCell ref="A28:C2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opLeftCell="A19" workbookViewId="0">
      <selection activeCell="G49" sqref="G49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78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36"/>
      <c r="C4" s="136" t="s">
        <v>77</v>
      </c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68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70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69</v>
      </c>
      <c r="B14" s="9"/>
      <c r="C14" s="9"/>
      <c r="D14" s="9" t="s">
        <v>71</v>
      </c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f>4817+5978</f>
        <v>10795</v>
      </c>
      <c r="C16" s="9" t="s">
        <v>8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6.03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65093.850000000006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280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40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170" t="s">
        <v>18</v>
      </c>
      <c r="I22" s="50"/>
      <c r="J22" s="51"/>
      <c r="K22" s="25"/>
    </row>
    <row r="23" spans="1:11" x14ac:dyDescent="0.25">
      <c r="A23" s="156" t="s">
        <v>20</v>
      </c>
      <c r="B23" s="157"/>
      <c r="C23" s="157"/>
      <c r="D23" s="158" t="s">
        <v>8</v>
      </c>
      <c r="E23" s="181" t="s">
        <v>21</v>
      </c>
      <c r="F23" s="182"/>
      <c r="G23" s="185">
        <f>B17*2</f>
        <v>12.06</v>
      </c>
      <c r="H23" s="190">
        <f>F23*G23</f>
        <v>0</v>
      </c>
      <c r="I23" s="50"/>
      <c r="J23" s="58"/>
      <c r="K23" s="59"/>
    </row>
    <row r="24" spans="1:11" x14ac:dyDescent="0.25">
      <c r="A24" s="210" t="s">
        <v>22</v>
      </c>
      <c r="B24" s="211"/>
      <c r="C24" s="211"/>
      <c r="D24" s="124" t="s">
        <v>23</v>
      </c>
      <c r="E24" s="172"/>
      <c r="F24" s="81"/>
      <c r="G24" s="186">
        <f>B18+B19-G26</f>
        <v>44630.650000000009</v>
      </c>
      <c r="H24" s="191">
        <f t="shared" ref="H24:H31" si="0">F24*G24</f>
        <v>0</v>
      </c>
      <c r="I24" s="50"/>
      <c r="J24" s="58"/>
      <c r="K24" s="59"/>
    </row>
    <row r="25" spans="1:11" x14ac:dyDescent="0.25">
      <c r="A25" s="212" t="s">
        <v>50</v>
      </c>
      <c r="B25" s="213"/>
      <c r="C25" s="213"/>
      <c r="D25" s="124" t="s">
        <v>23</v>
      </c>
      <c r="E25" s="80" t="s">
        <v>51</v>
      </c>
      <c r="F25" s="81"/>
      <c r="G25" s="187">
        <f>(13305-9865)*B17</f>
        <v>20743.2</v>
      </c>
      <c r="H25" s="191">
        <f t="shared" si="0"/>
        <v>0</v>
      </c>
      <c r="I25" s="50"/>
      <c r="J25" s="58"/>
      <c r="K25" s="70"/>
    </row>
    <row r="26" spans="1:11" ht="27.6" customHeight="1" x14ac:dyDescent="0.25">
      <c r="A26" s="214" t="s">
        <v>60</v>
      </c>
      <c r="B26" s="215"/>
      <c r="C26" s="215"/>
      <c r="D26" s="173" t="s">
        <v>52</v>
      </c>
      <c r="E26" s="174" t="s">
        <v>53</v>
      </c>
      <c r="F26" s="175"/>
      <c r="G26" s="188">
        <f>G25</f>
        <v>20743.2</v>
      </c>
      <c r="H26" s="191">
        <f t="shared" si="0"/>
        <v>0</v>
      </c>
      <c r="I26" s="216" t="s">
        <v>55</v>
      </c>
      <c r="J26" s="216"/>
      <c r="K26" s="217"/>
    </row>
    <row r="27" spans="1:11" x14ac:dyDescent="0.25">
      <c r="A27" s="183" t="s">
        <v>24</v>
      </c>
      <c r="B27" s="176"/>
      <c r="C27" s="176"/>
      <c r="D27" s="124" t="s">
        <v>23</v>
      </c>
      <c r="E27" s="80" t="s">
        <v>25</v>
      </c>
      <c r="F27" s="81"/>
      <c r="G27" s="187">
        <f>B18+B19</f>
        <v>65373.850000000006</v>
      </c>
      <c r="H27" s="191">
        <f t="shared" si="0"/>
        <v>0</v>
      </c>
      <c r="I27" s="50"/>
      <c r="J27" s="58"/>
      <c r="K27" s="70"/>
    </row>
    <row r="28" spans="1:11" ht="14.45" customHeight="1" x14ac:dyDescent="0.25">
      <c r="A28" s="218" t="s">
        <v>49</v>
      </c>
      <c r="B28" s="219"/>
      <c r="C28" s="219"/>
      <c r="D28" s="177" t="s">
        <v>23</v>
      </c>
      <c r="E28" s="178" t="s">
        <v>21</v>
      </c>
      <c r="F28" s="179"/>
      <c r="G28" s="189">
        <v>2440</v>
      </c>
      <c r="H28" s="191">
        <f t="shared" si="0"/>
        <v>0</v>
      </c>
      <c r="I28" s="50"/>
      <c r="J28" s="74"/>
      <c r="K28" s="70"/>
    </row>
    <row r="29" spans="1:11" x14ac:dyDescent="0.25">
      <c r="A29" s="184" t="s">
        <v>26</v>
      </c>
      <c r="B29" s="176"/>
      <c r="C29" s="176"/>
      <c r="D29" s="180" t="s">
        <v>27</v>
      </c>
      <c r="E29" s="80" t="s">
        <v>21</v>
      </c>
      <c r="F29" s="81"/>
      <c r="G29" s="187">
        <f>B18+B19</f>
        <v>65373.850000000006</v>
      </c>
      <c r="H29" s="191">
        <f t="shared" si="0"/>
        <v>0</v>
      </c>
      <c r="I29" s="50"/>
      <c r="J29" s="58"/>
      <c r="K29" s="70"/>
    </row>
    <row r="30" spans="1:11" x14ac:dyDescent="0.25">
      <c r="A30" s="206" t="s">
        <v>54</v>
      </c>
      <c r="B30" s="207"/>
      <c r="C30" s="207"/>
      <c r="D30" s="180" t="s">
        <v>27</v>
      </c>
      <c r="E30" s="80" t="s">
        <v>21</v>
      </c>
      <c r="F30" s="81"/>
      <c r="G30" s="187">
        <f>G26+6.03*2548</f>
        <v>36107.64</v>
      </c>
      <c r="H30" s="191">
        <f t="shared" si="0"/>
        <v>0</v>
      </c>
      <c r="I30" s="50"/>
      <c r="J30" s="58"/>
      <c r="K30" s="70"/>
    </row>
    <row r="31" spans="1:11" ht="15.75" thickBot="1" x14ac:dyDescent="0.3">
      <c r="A31" s="208" t="s">
        <v>38</v>
      </c>
      <c r="B31" s="209"/>
      <c r="C31" s="209"/>
      <c r="D31" s="159" t="s">
        <v>8</v>
      </c>
      <c r="E31" s="160"/>
      <c r="F31" s="161"/>
      <c r="G31" s="166">
        <f>B16+8*B17+80</f>
        <v>10923.24</v>
      </c>
      <c r="H31" s="192">
        <f t="shared" si="0"/>
        <v>0</v>
      </c>
      <c r="I31" s="50"/>
      <c r="J31" s="58"/>
      <c r="K31" s="70"/>
    </row>
    <row r="32" spans="1:11" ht="15.75" thickBot="1" x14ac:dyDescent="0.3">
      <c r="A32" s="85"/>
      <c r="B32" s="86"/>
      <c r="C32" s="86"/>
      <c r="D32" s="86"/>
      <c r="E32" s="82"/>
      <c r="F32" s="82"/>
      <c r="G32" s="154" t="s">
        <v>28</v>
      </c>
      <c r="H32" s="155">
        <f>SUM(H23:H31)</f>
        <v>0</v>
      </c>
      <c r="I32" s="82"/>
      <c r="J32" s="83"/>
      <c r="K32" s="84"/>
    </row>
    <row r="33" spans="1:13" ht="15.75" thickBot="1" x14ac:dyDescent="0.3">
      <c r="A33" s="85"/>
      <c r="B33" s="86"/>
      <c r="C33" s="86"/>
      <c r="D33" s="86"/>
      <c r="E33" s="87"/>
      <c r="F33" s="82"/>
      <c r="G33" s="82"/>
      <c r="H33" s="82"/>
      <c r="I33" s="82"/>
      <c r="J33" s="83" t="s">
        <v>29</v>
      </c>
      <c r="K33" s="88" t="s">
        <v>30</v>
      </c>
    </row>
    <row r="34" spans="1:13" ht="15.75" thickBot="1" x14ac:dyDescent="0.3">
      <c r="A34" s="85"/>
      <c r="B34" s="86"/>
      <c r="C34" s="86"/>
      <c r="D34" s="86"/>
      <c r="E34" s="82"/>
      <c r="F34" s="82"/>
      <c r="G34" s="82"/>
      <c r="H34" s="82" t="s">
        <v>31</v>
      </c>
      <c r="I34" s="89" t="s">
        <v>18</v>
      </c>
      <c r="J34" s="90">
        <f>H32*0.2</f>
        <v>0</v>
      </c>
      <c r="K34" s="91">
        <f>H32*1.2</f>
        <v>0</v>
      </c>
    </row>
    <row r="35" spans="1:13" ht="15.75" thickBot="1" x14ac:dyDescent="0.3">
      <c r="A35" s="92"/>
      <c r="B35" s="93"/>
      <c r="C35" s="93"/>
      <c r="D35" s="93"/>
      <c r="E35" s="93"/>
      <c r="F35" s="94"/>
      <c r="G35" s="95"/>
      <c r="H35" s="95"/>
      <c r="I35" s="96"/>
      <c r="J35" s="97"/>
      <c r="K35" s="98"/>
    </row>
    <row r="36" spans="1:13" ht="15.75" thickBot="1" x14ac:dyDescent="0.3">
      <c r="A36" s="99"/>
      <c r="B36" s="100"/>
      <c r="C36" s="100"/>
      <c r="D36" s="100"/>
      <c r="E36" s="100"/>
      <c r="F36" s="101"/>
      <c r="G36" s="102"/>
      <c r="H36" s="103"/>
      <c r="I36" s="104"/>
      <c r="J36" s="105"/>
      <c r="K36" s="106"/>
    </row>
    <row r="37" spans="1:13" x14ac:dyDescent="0.25">
      <c r="A37" s="107" t="s">
        <v>32</v>
      </c>
      <c r="B37" s="108"/>
      <c r="C37" s="108"/>
      <c r="D37" s="108"/>
      <c r="E37" s="108"/>
      <c r="F37" s="108"/>
      <c r="G37" s="109"/>
      <c r="H37" s="109"/>
      <c r="I37" s="110"/>
      <c r="J37" s="109"/>
      <c r="K37" s="109"/>
      <c r="L37" s="111"/>
      <c r="M37" s="111"/>
    </row>
    <row r="38" spans="1:13" x14ac:dyDescent="0.25">
      <c r="A38" s="112" t="s">
        <v>33</v>
      </c>
      <c r="B38" s="113"/>
      <c r="C38" s="113"/>
      <c r="D38" s="113"/>
      <c r="E38" s="113"/>
      <c r="F38" s="113"/>
      <c r="G38" s="114"/>
      <c r="H38" s="114"/>
      <c r="I38" s="115"/>
      <c r="J38" s="116"/>
      <c r="K38" s="117"/>
      <c r="L38" s="111"/>
      <c r="M38" s="111"/>
    </row>
    <row r="39" spans="1:13" x14ac:dyDescent="0.25">
      <c r="A39" s="196" t="s">
        <v>34</v>
      </c>
      <c r="B39" s="196"/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</row>
    <row r="40" spans="1:13" x14ac:dyDescent="0.25">
      <c r="A40" s="150"/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</row>
    <row r="41" spans="1:13" x14ac:dyDescent="0.25">
      <c r="F41" s="3"/>
      <c r="H41" s="3"/>
      <c r="J41" s="3"/>
      <c r="K41" s="3"/>
    </row>
    <row r="42" spans="1:13" x14ac:dyDescent="0.25">
      <c r="A42" s="118"/>
      <c r="B42" s="118"/>
      <c r="C42" s="119"/>
      <c r="D42" s="120"/>
      <c r="E42" s="120"/>
      <c r="F42" s="120"/>
      <c r="G42" s="121" t="s">
        <v>35</v>
      </c>
      <c r="H42" s="121"/>
      <c r="I42" s="121"/>
      <c r="J42" s="3"/>
      <c r="K42" s="3"/>
    </row>
    <row r="43" spans="1:13" x14ac:dyDescent="0.25">
      <c r="A43" s="197" t="s">
        <v>36</v>
      </c>
      <c r="B43" s="197"/>
      <c r="C43" s="197"/>
      <c r="D43" s="122"/>
      <c r="E43" s="122"/>
      <c r="F43" s="119"/>
      <c r="G43" s="121" t="s">
        <v>37</v>
      </c>
      <c r="H43" s="121"/>
      <c r="I43" s="121"/>
      <c r="J43" s="3"/>
      <c r="K43" s="3"/>
    </row>
  </sheetData>
  <mergeCells count="9">
    <mergeCell ref="A30:C30"/>
    <mergeCell ref="A31:C31"/>
    <mergeCell ref="A39:M39"/>
    <mergeCell ref="A43:C43"/>
    <mergeCell ref="A24:C24"/>
    <mergeCell ref="A25:C25"/>
    <mergeCell ref="A26:C26"/>
    <mergeCell ref="I26:K26"/>
    <mergeCell ref="A28:C28"/>
  </mergeCells>
  <pageMargins left="0.7" right="0.7" top="0.75" bottom="0.75" header="0.3" footer="0.3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13"/>
  <sheetViews>
    <sheetView tabSelected="1" workbookViewId="0">
      <selection activeCell="I14" sqref="I14"/>
    </sheetView>
  </sheetViews>
  <sheetFormatPr defaultRowHeight="15" x14ac:dyDescent="0.25"/>
  <cols>
    <col min="1" max="1" width="3.7109375" customWidth="1"/>
    <col min="2" max="2" width="4.28515625" customWidth="1"/>
    <col min="3" max="3" width="11.28515625" customWidth="1"/>
    <col min="4" max="4" width="6.7109375" customWidth="1"/>
    <col min="5" max="5" width="29.140625" bestFit="1" customWidth="1"/>
    <col min="6" max="8" width="11.28515625" customWidth="1"/>
    <col min="9" max="9" width="14.28515625" customWidth="1"/>
    <col min="10" max="10" width="15.140625" customWidth="1"/>
    <col min="11" max="11" width="15" customWidth="1"/>
  </cols>
  <sheetData>
    <row r="2" spans="2:11" x14ac:dyDescent="0.25">
      <c r="B2" s="136" t="s">
        <v>76</v>
      </c>
      <c r="C2" s="136"/>
      <c r="D2" s="111"/>
      <c r="E2" s="111"/>
      <c r="F2" s="137"/>
      <c r="G2" s="137"/>
      <c r="H2" s="137"/>
      <c r="I2" s="137"/>
      <c r="J2" s="125"/>
    </row>
    <row r="3" spans="2:11" ht="17.45" customHeight="1" thickBot="1" x14ac:dyDescent="0.3">
      <c r="B3" s="220"/>
      <c r="C3" s="221"/>
      <c r="D3" s="221"/>
      <c r="E3" s="221"/>
      <c r="F3" s="221"/>
      <c r="G3" s="221"/>
      <c r="H3" s="221"/>
      <c r="I3" s="221"/>
      <c r="J3" s="125"/>
    </row>
    <row r="4" spans="2:11" ht="45.75" customHeight="1" thickBot="1" x14ac:dyDescent="0.3">
      <c r="B4" s="138" t="s">
        <v>39</v>
      </c>
      <c r="C4" s="139" t="s">
        <v>40</v>
      </c>
      <c r="D4" s="139" t="s">
        <v>41</v>
      </c>
      <c r="E4" s="139" t="s">
        <v>48</v>
      </c>
      <c r="F4" s="141" t="s">
        <v>43</v>
      </c>
      <c r="G4" s="141" t="s">
        <v>42</v>
      </c>
      <c r="H4" s="140" t="s">
        <v>44</v>
      </c>
      <c r="I4" s="142" t="s">
        <v>45</v>
      </c>
      <c r="J4" s="143" t="s">
        <v>46</v>
      </c>
    </row>
    <row r="5" spans="2:11" ht="15" customHeight="1" x14ac:dyDescent="0.25">
      <c r="B5" s="152">
        <v>1</v>
      </c>
      <c r="C5" s="128" t="s">
        <v>74</v>
      </c>
      <c r="D5" s="128" t="s">
        <v>56</v>
      </c>
      <c r="E5" s="129" t="s">
        <v>72</v>
      </c>
      <c r="F5" s="153">
        <v>0</v>
      </c>
      <c r="G5" s="153">
        <v>0.1</v>
      </c>
      <c r="H5" s="135">
        <v>0.1</v>
      </c>
      <c r="I5" s="130">
        <f>'2564'!H29</f>
        <v>0</v>
      </c>
      <c r="J5" s="131">
        <f t="shared" ref="J5" si="0">I5*1.2</f>
        <v>0</v>
      </c>
    </row>
    <row r="6" spans="2:11" x14ac:dyDescent="0.25">
      <c r="B6" s="127">
        <v>2</v>
      </c>
      <c r="C6" s="128" t="s">
        <v>59</v>
      </c>
      <c r="D6" s="128" t="s">
        <v>56</v>
      </c>
      <c r="E6" s="134" t="s">
        <v>73</v>
      </c>
      <c r="F6" s="133">
        <v>1.7000000000000001E-2</v>
      </c>
      <c r="G6" s="133">
        <v>0.90500000000000003</v>
      </c>
      <c r="H6" s="135">
        <v>0.876</v>
      </c>
      <c r="I6" s="130">
        <f>'2560'!H30</f>
        <v>0</v>
      </c>
      <c r="J6" s="131">
        <f>I6*1.2</f>
        <v>0</v>
      </c>
    </row>
    <row r="7" spans="2:11" ht="15.75" thickBot="1" x14ac:dyDescent="0.3">
      <c r="B7" s="132">
        <v>3</v>
      </c>
      <c r="C7" s="128" t="s">
        <v>58</v>
      </c>
      <c r="D7" s="128" t="s">
        <v>56</v>
      </c>
      <c r="E7" s="129" t="s">
        <v>75</v>
      </c>
      <c r="F7" s="153">
        <v>0</v>
      </c>
      <c r="G7" s="128">
        <v>13.728999999999999</v>
      </c>
      <c r="H7" s="135">
        <v>10.795</v>
      </c>
      <c r="I7" s="130">
        <f>'2565'!H32</f>
        <v>0</v>
      </c>
      <c r="J7" s="131">
        <f t="shared" ref="J7" si="1">I7*1.2</f>
        <v>0</v>
      </c>
    </row>
    <row r="8" spans="2:11" ht="15.75" thickBot="1" x14ac:dyDescent="0.3">
      <c r="B8" s="145"/>
      <c r="C8" s="146" t="s">
        <v>47</v>
      </c>
      <c r="D8" s="146"/>
      <c r="E8" s="146"/>
      <c r="F8" s="146"/>
      <c r="G8" s="146"/>
      <c r="H8" s="144">
        <f>SUM(H5:H7)</f>
        <v>11.771000000000001</v>
      </c>
      <c r="I8" s="148">
        <f>SUM(I5:I7)</f>
        <v>0</v>
      </c>
      <c r="J8" s="149">
        <f>SUM(J5:J7)</f>
        <v>0</v>
      </c>
      <c r="K8" s="151"/>
    </row>
    <row r="9" spans="2:11" x14ac:dyDescent="0.25">
      <c r="B9" s="125"/>
      <c r="C9" s="125"/>
      <c r="D9" s="125"/>
      <c r="E9" s="125"/>
      <c r="F9" s="125"/>
      <c r="G9" s="125"/>
      <c r="H9" s="125"/>
      <c r="I9" s="125"/>
      <c r="J9" s="125"/>
    </row>
    <row r="10" spans="2:11" x14ac:dyDescent="0.25">
      <c r="B10" s="125"/>
      <c r="C10" s="125"/>
      <c r="D10" s="125"/>
      <c r="E10" s="125"/>
      <c r="F10" s="125"/>
      <c r="G10" s="125"/>
      <c r="H10" s="125"/>
      <c r="I10" s="147"/>
      <c r="J10" s="125"/>
    </row>
    <row r="11" spans="2:11" x14ac:dyDescent="0.25">
      <c r="B11" s="125"/>
      <c r="C11" s="125"/>
      <c r="D11" s="125"/>
      <c r="E11" s="125"/>
      <c r="F11" s="125"/>
      <c r="G11" s="125"/>
      <c r="H11" s="125"/>
      <c r="I11" s="125"/>
      <c r="J11" s="125"/>
    </row>
    <row r="13" spans="2:11" x14ac:dyDescent="0.25">
      <c r="I13" s="151"/>
    </row>
  </sheetData>
  <mergeCells count="1">
    <mergeCell ref="B3:I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2564</vt:lpstr>
      <vt:lpstr>2560</vt:lpstr>
      <vt:lpstr>2565</vt:lpstr>
      <vt:lpstr>KA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Mesiariková Ivana</cp:lastModifiedBy>
  <cp:lastPrinted>2019-11-14T10:38:59Z</cp:lastPrinted>
  <dcterms:created xsi:type="dcterms:W3CDTF">2018-05-11T08:20:24Z</dcterms:created>
  <dcterms:modified xsi:type="dcterms:W3CDTF">2020-02-20T10:01:14Z</dcterms:modified>
</cp:coreProperties>
</file>