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Dokončen VO\PD Holice (Számlázva)\Hygienický uzol\"/>
    </mc:Choice>
  </mc:AlternateContent>
  <xr:revisionPtr revIDLastSave="0" documentId="13_ncr:1_{18EC036C-D382-41E0-89C5-C5227E6649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OL3-HY-UZ - Hygienický uz..." sheetId="2" r:id="rId2"/>
  </sheets>
  <definedNames>
    <definedName name="_xlnm._FilterDatabase" localSheetId="1" hidden="1">'OL3-HY-UZ - Hygienický uz...'!$C$121:$K$187</definedName>
    <definedName name="_xlnm.Print_Titles" localSheetId="1">'OL3-HY-UZ - Hygienický uz...'!$121:$121</definedName>
    <definedName name="_xlnm.Print_Titles" localSheetId="0">'Rekapitulácia stavby'!$92:$92</definedName>
    <definedName name="_xlnm.Print_Area" localSheetId="1">'OL3-HY-UZ - Hygienický uz...'!$C$4:$J$76,'OL3-HY-UZ - Hygienický uz...'!$C$82:$J$105,'OL3-HY-UZ - Hygienický uz...'!$C$111:$J$187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95" i="1" l="1"/>
  <c r="J35" i="2"/>
  <c r="J34" i="2"/>
  <c r="J33" i="2"/>
  <c r="AX95" i="1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R174" i="2"/>
  <c r="P174" i="2"/>
  <c r="BI168" i="2"/>
  <c r="BH168" i="2"/>
  <c r="BG168" i="2"/>
  <c r="BE168" i="2"/>
  <c r="T168" i="2"/>
  <c r="R168" i="2"/>
  <c r="P168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29" i="2"/>
  <c r="BH129" i="2"/>
  <c r="BG129" i="2"/>
  <c r="BE129" i="2"/>
  <c r="T129" i="2"/>
  <c r="R129" i="2"/>
  <c r="P129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9" i="2"/>
  <c r="J118" i="2"/>
  <c r="F118" i="2"/>
  <c r="F116" i="2"/>
  <c r="E114" i="2"/>
  <c r="J90" i="2"/>
  <c r="J89" i="2"/>
  <c r="F89" i="2"/>
  <c r="F87" i="2"/>
  <c r="E85" i="2"/>
  <c r="J16" i="2"/>
  <c r="E16" i="2"/>
  <c r="F119" i="2" s="1"/>
  <c r="J15" i="2"/>
  <c r="J10" i="2"/>
  <c r="J87" i="2"/>
  <c r="L90" i="1"/>
  <c r="AM90" i="1"/>
  <c r="AM89" i="1"/>
  <c r="L89" i="1"/>
  <c r="AM87" i="1"/>
  <c r="L87" i="1"/>
  <c r="L85" i="1"/>
  <c r="L84" i="1"/>
  <c r="J156" i="2"/>
  <c r="J142" i="2"/>
  <c r="J146" i="2"/>
  <c r="J147" i="2"/>
  <c r="BK177" i="2"/>
  <c r="BK168" i="2"/>
  <c r="J161" i="2"/>
  <c r="BK149" i="2"/>
  <c r="J140" i="2"/>
  <c r="BK147" i="2"/>
  <c r="J126" i="2"/>
  <c r="BK151" i="2"/>
  <c r="J186" i="2"/>
  <c r="BK154" i="2"/>
  <c r="BK135" i="2"/>
  <c r="J154" i="2"/>
  <c r="J129" i="2"/>
  <c r="J187" i="2"/>
  <c r="J177" i="2"/>
  <c r="J168" i="2"/>
  <c r="BK157" i="2"/>
  <c r="J125" i="2"/>
  <c r="BK140" i="2"/>
  <c r="J152" i="2"/>
  <c r="BK159" i="2"/>
  <c r="J159" i="2"/>
  <c r="J133" i="2"/>
  <c r="J183" i="2"/>
  <c r="BK174" i="2"/>
  <c r="J174" i="2"/>
  <c r="BK161" i="2"/>
  <c r="BK156" i="2"/>
  <c r="BK142" i="2"/>
  <c r="BK129" i="2"/>
  <c r="BK152" i="2"/>
  <c r="BK126" i="2"/>
  <c r="J149" i="2"/>
  <c r="J135" i="2"/>
  <c r="BK125" i="2"/>
  <c r="BK183" i="2"/>
  <c r="J151" i="2"/>
  <c r="J157" i="2"/>
  <c r="BK186" i="2"/>
  <c r="BK148" i="2"/>
  <c r="BK146" i="2"/>
  <c r="AS94" i="1"/>
  <c r="J148" i="2"/>
  <c r="BK187" i="2"/>
  <c r="BK133" i="2"/>
  <c r="R124" i="2" l="1"/>
  <c r="R123" i="2"/>
  <c r="BK124" i="2"/>
  <c r="J124" i="2"/>
  <c r="J96" i="2" s="1"/>
  <c r="R134" i="2"/>
  <c r="P150" i="2"/>
  <c r="P124" i="2"/>
  <c r="P123" i="2" s="1"/>
  <c r="P134" i="2"/>
  <c r="BK150" i="2"/>
  <c r="J150" i="2"/>
  <c r="J101" i="2" s="1"/>
  <c r="R153" i="2"/>
  <c r="P128" i="2"/>
  <c r="T145" i="2"/>
  <c r="T150" i="2"/>
  <c r="T160" i="2"/>
  <c r="BK128" i="2"/>
  <c r="T128" i="2"/>
  <c r="BK145" i="2"/>
  <c r="J145" i="2"/>
  <c r="J100" i="2"/>
  <c r="P153" i="2"/>
  <c r="T153" i="2"/>
  <c r="BK185" i="2"/>
  <c r="J185" i="2"/>
  <c r="J104" i="2"/>
  <c r="T124" i="2"/>
  <c r="T123" i="2"/>
  <c r="R128" i="2"/>
  <c r="R145" i="2"/>
  <c r="BK160" i="2"/>
  <c r="J160" i="2"/>
  <c r="J103" i="2"/>
  <c r="P185" i="2"/>
  <c r="BK134" i="2"/>
  <c r="J134" i="2"/>
  <c r="J99" i="2"/>
  <c r="P145" i="2"/>
  <c r="R150" i="2"/>
  <c r="R160" i="2"/>
  <c r="R185" i="2"/>
  <c r="T134" i="2"/>
  <c r="BK153" i="2"/>
  <c r="J153" i="2"/>
  <c r="J102" i="2"/>
  <c r="P160" i="2"/>
  <c r="T185" i="2"/>
  <c r="F90" i="2"/>
  <c r="BF154" i="2"/>
  <c r="BF146" i="2"/>
  <c r="BF148" i="2"/>
  <c r="BF149" i="2"/>
  <c r="BF125" i="2"/>
  <c r="BF151" i="2"/>
  <c r="BF156" i="2"/>
  <c r="BF129" i="2"/>
  <c r="BF133" i="2"/>
  <c r="BF161" i="2"/>
  <c r="BF168" i="2"/>
  <c r="BF174" i="2"/>
  <c r="BF177" i="2"/>
  <c r="BF183" i="2"/>
  <c r="BF186" i="2"/>
  <c r="BF187" i="2"/>
  <c r="J116" i="2"/>
  <c r="BF142" i="2"/>
  <c r="BF152" i="2"/>
  <c r="BF157" i="2"/>
  <c r="BF140" i="2"/>
  <c r="BF147" i="2"/>
  <c r="BF135" i="2"/>
  <c r="BF159" i="2"/>
  <c r="BF126" i="2"/>
  <c r="F35" i="2"/>
  <c r="BD95" i="1" s="1"/>
  <c r="BD94" i="1" s="1"/>
  <c r="W33" i="1" s="1"/>
  <c r="F34" i="2"/>
  <c r="BC95" i="1" s="1"/>
  <c r="BC94" i="1" s="1"/>
  <c r="AY94" i="1" s="1"/>
  <c r="F31" i="2"/>
  <c r="AZ95" i="1" s="1"/>
  <c r="AZ94" i="1" s="1"/>
  <c r="W29" i="1" s="1"/>
  <c r="J31" i="2"/>
  <c r="AV95" i="1" s="1"/>
  <c r="F33" i="2"/>
  <c r="BB95" i="1"/>
  <c r="BB94" i="1"/>
  <c r="W31" i="1" s="1"/>
  <c r="R127" i="2" l="1"/>
  <c r="T127" i="2"/>
  <c r="T122" i="2"/>
  <c r="BK127" i="2"/>
  <c r="J127" i="2" s="1"/>
  <c r="J97" i="2" s="1"/>
  <c r="P127" i="2"/>
  <c r="P122" i="2"/>
  <c r="AU95" i="1" s="1"/>
  <c r="AU94" i="1" s="1"/>
  <c r="R122" i="2"/>
  <c r="J128" i="2"/>
  <c r="J98" i="2"/>
  <c r="BK123" i="2"/>
  <c r="J123" i="2"/>
  <c r="J95" i="2"/>
  <c r="F32" i="2"/>
  <c r="BA95" i="1"/>
  <c r="BA94" i="1"/>
  <c r="W30" i="1"/>
  <c r="AV94" i="1"/>
  <c r="AK29" i="1"/>
  <c r="AX94" i="1"/>
  <c r="W32" i="1"/>
  <c r="J32" i="2"/>
  <c r="AW95" i="1"/>
  <c r="AT95" i="1"/>
  <c r="BK122" i="2" l="1"/>
  <c r="J122" i="2"/>
  <c r="J94" i="2"/>
  <c r="AW94" i="1"/>
  <c r="AK30" i="1" s="1"/>
  <c r="J28" i="2" l="1"/>
  <c r="AG95" i="1"/>
  <c r="AG94" i="1" s="1"/>
  <c r="AK26" i="1" s="1"/>
  <c r="AT94" i="1"/>
  <c r="J37" i="2" l="1"/>
  <c r="AN94" i="1"/>
  <c r="AN95" i="1"/>
  <c r="AK35" i="1"/>
</calcChain>
</file>

<file path=xl/sharedStrings.xml><?xml version="1.0" encoding="utf-8"?>
<sst xmlns="http://schemas.openxmlformats.org/spreadsheetml/2006/main" count="937" uniqueCount="252">
  <si>
    <t>Export Komplet</t>
  </si>
  <si>
    <t/>
  </si>
  <si>
    <t>2.0</t>
  </si>
  <si>
    <t>ZAMOK</t>
  </si>
  <si>
    <t>False</t>
  </si>
  <si>
    <t>{5ffdc913-b948-4eb7-892f-5c61e95238a0}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</si>
  <si>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</si>
  <si>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</si>
  <si>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</si>
  <si>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</si>
  <si>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</si>
  <si>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</si>
  <si>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</si>
  <si>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OL3-HY-UZ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</si>
  <si>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</si>
  <si>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</si>
  <si>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Hygienický uzol -farma chovu HD -Póšfa</t>
  </si>
  <si>
    <t>JKSO:</t>
  </si>
  <si>
    <t>KS:</t>
  </si>
  <si>
    <t>Miesto:</t>
  </si>
  <si>
    <t>Póšfa</t>
  </si>
  <si>
    <t>Dátum:</t>
  </si>
  <si>
    <t>Objednávateľ:</t>
  </si>
  <si>
    <t>IČO:</t>
  </si>
  <si>
    <t>00191434</t>
  </si>
  <si>
    <t>Poľnonospodárské družstvo Holice - družstvo</t>
  </si>
  <si>
    <t>IČ DPH:</t>
  </si>
  <si>
    <t>SK2020365666</t>
  </si>
  <si>
    <t>Zhotoviteľ:</t>
  </si>
  <si>
    <t>Vyplň údaj</t>
  </si>
  <si>
    <t>Projektant:</t>
  </si>
  <si>
    <t>Ing. Peter Antal</t>
  </si>
  <si>
    <t>True</t>
  </si>
  <si>
    <t>Spracovateľ:</t>
  </si>
  <si>
    <t>Ing.Peter Antal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</si>
  <si>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</si>
  <si>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</si>
  <si>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</si>
  <si>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</si>
  <si>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</si>
  <si>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</si>
  <si>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</si>
  <si>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</si>
  <si>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</si>
  <si>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</si>
  <si>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</si>
  <si>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</si>
  <si>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</si>
  <si>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</si>
  <si>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</si>
  <si>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</si>
  <si>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</si>
  <si>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</si>
  <si>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</si>
  <si>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</si>
  <si>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</si>
  <si>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</si>
  <si>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</si>
  <si>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</si>
  <si>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</si>
  <si>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</si>
  <si>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</si>
  <si>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</si>
  <si>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</si>
  <si>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</si>
  <si>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</si>
  <si>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</si>
  <si>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</si>
  <si>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</si>
  <si>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</si>
  <si>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</si>
  <si>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</si>
  <si>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</si>
  <si>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</si>
  <si>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</si>
  <si>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</si>
  <si>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</si>
  <si>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</si>
  <si>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</si>
  <si>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</si>
  <si>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</si>
  <si>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</si>
  <si>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</si>
  <si>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</si>
  <si>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</si>
  <si>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</si>
  <si>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</si>
  <si>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</si>
  <si>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</si>
  <si>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</si>
  <si>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8 - Rúrové vedenie</t>
  </si>
  <si>
    <t>PSV - Práce a dodávky PSV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</si>
  <si>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</si>
  <si>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</si>
  <si>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</si>
  <si>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732 - Ústredné kúrenie - strojovne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</si>
  <si>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</si>
  <si>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</si>
  <si>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</si>
  <si>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</si>
  <si>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</si>
  <si>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</si>
  <si>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</si>
  <si>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</si>
  <si>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</si>
  <si>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</si>
  <si>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</si>
  <si>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</si>
  <si>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</si>
  <si>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</si>
  <si>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</si>
  <si>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</si>
  <si>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</si>
  <si>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</si>
  <si>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8</t>
  </si>
  <si>
    <t>Rúrové vedenie</t>
  </si>
  <si>
    <t>K</t>
  </si>
  <si>
    <t>894170206.S</t>
  </si>
  <si>
    <t>Osadenie podzemnej plastovej nádrže na odpadovú vodu - žumpu od 3000 do 5000 l</t>
  </si>
  <si>
    <t>ks</t>
  </si>
  <si>
    <t>4</t>
  </si>
  <si>
    <t>2</t>
  </si>
  <si>
    <t>145851833</t>
  </si>
  <si>
    <t>24</t>
  </si>
  <si>
    <t>M</t>
  </si>
  <si>
    <t>562410001020</t>
  </si>
  <si>
    <t>Podzemná nádrž, žumpa samonostná Carat S 4800 l, na zber a využitie dažďovej vody, plastová, MANADA TRADING</t>
  </si>
  <si>
    <t>-221077277</t>
  </si>
  <si>
    <t>PSV</t>
  </si>
  <si>
    <t>Práce a dodávky PSV</t>
  </si>
  <si>
    <t>721</t>
  </si>
  <si>
    <t>Zdravotechnika - vnútorná kanalizácia</t>
  </si>
  <si>
    <t>21</t>
  </si>
  <si>
    <t>721170109.S</t>
  </si>
  <si>
    <t>Výrez a montáž odbočnej tvarovky na potrubí z kanalizačných rúr z PVC DN 110</t>
  </si>
  <si>
    <t>16</t>
  </si>
  <si>
    <t>-93146456</t>
  </si>
  <si>
    <t>VV</t>
  </si>
  <si>
    <t>2*6</t>
  </si>
  <si>
    <t>12</t>
  </si>
  <si>
    <t>Súčet</t>
  </si>
  <si>
    <t>22</t>
  </si>
  <si>
    <t>286520039600.S</t>
  </si>
  <si>
    <t>Prechodka PVC, hrdlo drenážnej rúry/koniec rúry KG, DN 100/110</t>
  </si>
  <si>
    <t>32</t>
  </si>
  <si>
    <t>-809626209</t>
  </si>
  <si>
    <t>722</t>
  </si>
  <si>
    <t>Zdravotechnika - vnútorný vodovod</t>
  </si>
  <si>
    <t>18</t>
  </si>
  <si>
    <t>722171312</t>
  </si>
  <si>
    <t>Plasthliníkové potrubie z viacvrstvových rúr PE Geberit Mepla v tyčiach spájané lisovaním dxt 20x2,5 mm</t>
  </si>
  <si>
    <t>m</t>
  </si>
  <si>
    <t>240665173</t>
  </si>
  <si>
    <t>6*6</t>
  </si>
  <si>
    <t>2,5*6</t>
  </si>
  <si>
    <t>3*4</t>
  </si>
  <si>
    <t>19</t>
  </si>
  <si>
    <t>722190224.S</t>
  </si>
  <si>
    <t>Prípojka vodovodná z oceľových rúr pre pevné pripojenie DN 32</t>
  </si>
  <si>
    <t>súb.</t>
  </si>
  <si>
    <t>1005728166</t>
  </si>
  <si>
    <t>1+1</t>
  </si>
  <si>
    <t>20</t>
  </si>
  <si>
    <t>722190402.S</t>
  </si>
  <si>
    <t>Vyvedenie a upevnenie výpustky DN 20</t>
  </si>
  <si>
    <t>1702873726</t>
  </si>
  <si>
    <t>7*2</t>
  </si>
  <si>
    <t>1*2</t>
  </si>
  <si>
    <t>725</t>
  </si>
  <si>
    <t>Zdravotechnika - zariaďovacie predmety</t>
  </si>
  <si>
    <t>10</t>
  </si>
  <si>
    <t>725241112.S</t>
  </si>
  <si>
    <t>Montáž sprchovej vaničky akrylátovej štvorcovej 900x900 mm</t>
  </si>
  <si>
    <t>1746884526</t>
  </si>
  <si>
    <t>11</t>
  </si>
  <si>
    <t>554230002100</t>
  </si>
  <si>
    <t>Sprchová vanička akrylátová DEEP by JIKA, vxšxl 63x900x900 mm, biela, JIKA</t>
  </si>
  <si>
    <t>606826667</t>
  </si>
  <si>
    <t>642110000100</t>
  </si>
  <si>
    <t>Umývadlo keramické CUBITO, rozmer 550x420x185 mm, biela, JIKA</t>
  </si>
  <si>
    <t>1264825164</t>
  </si>
  <si>
    <t>13</t>
  </si>
  <si>
    <t>642340001225</t>
  </si>
  <si>
    <t>Kombinované WC keramické, zvislý odpad, vrátane inštalačnej sady, JIKA</t>
  </si>
  <si>
    <t>1380967326</t>
  </si>
  <si>
    <t>732</t>
  </si>
  <si>
    <t>Ústredné kúrenie - strojovne</t>
  </si>
  <si>
    <t>732219210.S</t>
  </si>
  <si>
    <t>Montáž zásobníkového ohrievača vody pre ohrev pitnej vody v spojení s kotlami objem 160-200 l</t>
  </si>
  <si>
    <t>123688453</t>
  </si>
  <si>
    <t>9</t>
  </si>
  <si>
    <t>484380001400</t>
  </si>
  <si>
    <t>Ohrievač zásobníkový Vitocell 100-W, typ CVAA na ohrev pitnej vody v spojení s nástennými kotlami a diaľkovým ohrevom, objem 160 l, VIESSMANN</t>
  </si>
  <si>
    <t>1109407710</t>
  </si>
  <si>
    <t>766</t>
  </si>
  <si>
    <t>Konštrukcie stolárske</t>
  </si>
  <si>
    <t>14</t>
  </si>
  <si>
    <t>766621081.S</t>
  </si>
  <si>
    <t>Montáž okna plastového na PUR penu</t>
  </si>
  <si>
    <t>2009476552</t>
  </si>
  <si>
    <t>4+4+2</t>
  </si>
  <si>
    <t>15</t>
  </si>
  <si>
    <t>611410091020.S</t>
  </si>
  <si>
    <t>Okno plastové jednokrídlové OS, izolačné trojsklo</t>
  </si>
  <si>
    <t>13901192</t>
  </si>
  <si>
    <t>766662320.S</t>
  </si>
  <si>
    <t>Montáž dverí vchodových plastových na PUR penu</t>
  </si>
  <si>
    <t>-631534922</t>
  </si>
  <si>
    <t>1+1+1+1+1+1</t>
  </si>
  <si>
    <t>17</t>
  </si>
  <si>
    <t>611730000010.S</t>
  </si>
  <si>
    <t>Dvere vchodové plastové jednokrídlové s vodorovnou priečkou, izolačné trojsklo</t>
  </si>
  <si>
    <t>-1208617030</t>
  </si>
  <si>
    <t>767</t>
  </si>
  <si>
    <t>Konštrukcie doplnkové kovové</t>
  </si>
  <si>
    <t>767411101.S</t>
  </si>
  <si>
    <t>Montáž opláštenia sendvičovými stenovými panelmi s viditeľným spojom na OK, hrúbky do 100 mm</t>
  </si>
  <si>
    <t>m2</t>
  </si>
  <si>
    <t>-905958685</t>
  </si>
  <si>
    <t>5*2,5*2,7</t>
  </si>
  <si>
    <t>6,2*2,5*2,7</t>
  </si>
  <si>
    <t>6,3*(5*2,6)</t>
  </si>
  <si>
    <t>3</t>
  </si>
  <si>
    <t>553250002100.S</t>
  </si>
  <si>
    <t>Panel sendvičový z tvrdej peny PIR stenový š. 1100 mm hr. jadra 40 mm</t>
  </si>
  <si>
    <t>397376902</t>
  </si>
  <si>
    <t>553260001400.S</t>
  </si>
  <si>
    <t>Panel sendvičový s polyuretánovým jadrom strešný oceľový plášť š. 1000 mm hr. jadra 40 mm</t>
  </si>
  <si>
    <t>1660570499</t>
  </si>
  <si>
    <t>5</t>
  </si>
  <si>
    <t>767427119.S</t>
  </si>
  <si>
    <t>Lemovanie ostení, soklov, atik z pozinkovaného PZf plechu, vrátane rohov r.š. do 250 mm</t>
  </si>
  <si>
    <t>1799333727</t>
  </si>
  <si>
    <t>13*4*2</t>
  </si>
  <si>
    <t>2,5*4*2</t>
  </si>
  <si>
    <t>(1,2+1,2+0,6+0,6)*8*2</t>
  </si>
  <si>
    <t>(2+1+2)*2*2</t>
  </si>
  <si>
    <t>767995108.S</t>
  </si>
  <si>
    <t>Montáž ostatných atypických kovových stavebných doplnkových konštrukcií nad 500 kg 5 ks lodný kontajner 20</t>
  </si>
  <si>
    <t>kg</t>
  </si>
  <si>
    <t>-1912107432</t>
  </si>
  <si>
    <t>2420*5</t>
  </si>
  <si>
    <t>769</t>
  </si>
  <si>
    <t>Montáže vzduchotechnických zariadení</t>
  </si>
  <si>
    <t>6</t>
  </si>
  <si>
    <t>769060015.S</t>
  </si>
  <si>
    <t>Montáž klimatizačnej jednotky vnútornej nástennej pre objem miestnosti 90 m3</t>
  </si>
  <si>
    <t>-2110824434</t>
  </si>
  <si>
    <t>7</t>
  </si>
  <si>
    <t>429520001200.S</t>
  </si>
  <si>
    <t>Nástenný monosplit set, jednotky na chladivo R32, výkon CHL/ÚK (4,0/5,0) kW, pre objem miestnosti 90 m3</t>
  </si>
  <si>
    <t>269516976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</si>
</sst>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164" fontId="17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ivatkozás" xfId="1" builtinId="8"/>
    <cellStyle name="Normá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Z9" sqref="Z9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11</v>
      </c>
    </row>
    <row r="5" spans="1:74" s="1" customFormat="1" ht="12" customHeight="1">
      <c r="B5" s="20"/>
      <c r="C5" s="21"/>
      <c r="D5" s="25" t="s">
        <v>12</v>
      </c>
      <c r="E5" s="21"/>
      <c r="F5" s="21"/>
      <c r="G5" s="21"/>
      <c r="H5" s="21"/>
      <c r="I5" s="21"/>
      <c r="J5" s="21"/>
      <c r="K5" s="245" t="s">
        <v>13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1"/>
      <c r="AL5" s="21"/>
      <c r="AM5" s="21"/>
      <c r="AN5" s="21"/>
      <c r="AO5" s="21"/>
      <c r="AP5" s="21"/>
      <c r="AQ5" s="21"/>
      <c r="AR5" s="19"/>
      <c r="BE5" s="242" t="s">
        <v>14</v>
      </c>
      <c r="BS5" s="16" t="s">
        <v>6</v>
      </c>
    </row>
    <row r="6" spans="1:74" s="1" customFormat="1" ht="36.950000000000003" customHeight="1">
      <c r="B6" s="20"/>
      <c r="C6" s="21"/>
      <c r="D6" s="27" t="s">
        <v>15</v>
      </c>
      <c r="E6" s="21"/>
      <c r="F6" s="21"/>
      <c r="G6" s="21"/>
      <c r="H6" s="21"/>
      <c r="I6" s="21"/>
      <c r="J6" s="21"/>
      <c r="K6" s="247" t="s">
        <v>16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1"/>
      <c r="AL6" s="21"/>
      <c r="AM6" s="21"/>
      <c r="AN6" s="21"/>
      <c r="AO6" s="21"/>
      <c r="AP6" s="21"/>
      <c r="AQ6" s="21"/>
      <c r="AR6" s="19"/>
      <c r="BE6" s="243"/>
      <c r="BS6" s="16" t="s">
        <v>6</v>
      </c>
    </row>
    <row r="7" spans="1:74" s="1" customFormat="1" ht="12" customHeight="1">
      <c r="B7" s="20"/>
      <c r="C7" s="21"/>
      <c r="D7" s="28" t="s">
        <v>17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18</v>
      </c>
      <c r="AL7" s="21"/>
      <c r="AM7" s="21"/>
      <c r="AN7" s="26" t="s">
        <v>1</v>
      </c>
      <c r="AO7" s="21"/>
      <c r="AP7" s="21"/>
      <c r="AQ7" s="21"/>
      <c r="AR7" s="19"/>
      <c r="BE7" s="243"/>
      <c r="BS7" s="16" t="s">
        <v>6</v>
      </c>
    </row>
    <row r="8" spans="1:74" s="1" customFormat="1" ht="12" customHeight="1">
      <c r="B8" s="20"/>
      <c r="C8" s="21"/>
      <c r="D8" s="28" t="s">
        <v>19</v>
      </c>
      <c r="E8" s="21"/>
      <c r="F8" s="21"/>
      <c r="G8" s="21"/>
      <c r="H8" s="21"/>
      <c r="I8" s="21"/>
      <c r="J8" s="21"/>
      <c r="K8" s="26" t="s">
        <v>20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21</v>
      </c>
      <c r="AL8" s="21"/>
      <c r="AM8" s="21"/>
      <c r="AN8" s="30" t="s">
        <v>29</v>
      </c>
      <c r="AO8" s="21"/>
      <c r="AP8" s="21"/>
      <c r="AQ8" s="21"/>
      <c r="AR8" s="19"/>
      <c r="BE8" s="243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43"/>
      <c r="BS9" s="16" t="s">
        <v>6</v>
      </c>
    </row>
    <row r="10" spans="1:74" s="1" customFormat="1" ht="12" customHeight="1">
      <c r="B10" s="20"/>
      <c r="C10" s="21"/>
      <c r="D10" s="28" t="s">
        <v>22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23</v>
      </c>
      <c r="AL10" s="21"/>
      <c r="AM10" s="21"/>
      <c r="AN10" s="26" t="s">
        <v>24</v>
      </c>
      <c r="AO10" s="21"/>
      <c r="AP10" s="21"/>
      <c r="AQ10" s="21"/>
      <c r="AR10" s="19"/>
      <c r="BE10" s="243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26</v>
      </c>
      <c r="AL11" s="21"/>
      <c r="AM11" s="21"/>
      <c r="AN11" s="26" t="s">
        <v>27</v>
      </c>
      <c r="AO11" s="21"/>
      <c r="AP11" s="21"/>
      <c r="AQ11" s="21"/>
      <c r="AR11" s="19"/>
      <c r="BE11" s="243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43"/>
      <c r="BS12" s="16" t="s">
        <v>6</v>
      </c>
    </row>
    <row r="13" spans="1:74" s="1" customFormat="1" ht="12" customHeight="1">
      <c r="B13" s="20"/>
      <c r="C13" s="21"/>
      <c r="D13" s="28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23</v>
      </c>
      <c r="AL13" s="21"/>
      <c r="AM13" s="21"/>
      <c r="AN13" s="30" t="s">
        <v>29</v>
      </c>
      <c r="AO13" s="21"/>
      <c r="AP13" s="21"/>
      <c r="AQ13" s="21"/>
      <c r="AR13" s="19"/>
      <c r="BE13" s="243"/>
      <c r="BS13" s="16" t="s">
        <v>6</v>
      </c>
    </row>
    <row r="14" spans="1:74" ht="12.75">
      <c r="B14" s="20"/>
      <c r="C14" s="21"/>
      <c r="D14" s="21"/>
      <c r="E14" s="248" t="s">
        <v>29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8" t="s">
        <v>26</v>
      </c>
      <c r="AL14" s="21"/>
      <c r="AM14" s="21"/>
      <c r="AN14" s="30" t="s">
        <v>29</v>
      </c>
      <c r="AO14" s="21"/>
      <c r="AP14" s="21"/>
      <c r="AQ14" s="21"/>
      <c r="AR14" s="19"/>
      <c r="BE14" s="243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43"/>
      <c r="BS15" s="16" t="s">
        <v>4</v>
      </c>
    </row>
    <row r="16" spans="1:74" s="1" customFormat="1" ht="12" customHeight="1">
      <c r="B16" s="20"/>
      <c r="C16" s="21"/>
      <c r="D16" s="28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23</v>
      </c>
      <c r="AL16" s="21"/>
      <c r="AM16" s="21"/>
      <c r="AN16" s="26" t="s">
        <v>1</v>
      </c>
      <c r="AO16" s="21"/>
      <c r="AP16" s="21"/>
      <c r="AQ16" s="21"/>
      <c r="AR16" s="19"/>
      <c r="BE16" s="243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243"/>
      <c r="BS17" s="16" t="s">
        <v>32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43"/>
      <c r="BS18" s="16" t="s">
        <v>6</v>
      </c>
    </row>
    <row r="19" spans="1:71" s="1" customFormat="1" ht="12" customHeight="1">
      <c r="B19" s="20"/>
      <c r="C19" s="21"/>
      <c r="D19" s="28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23</v>
      </c>
      <c r="AL19" s="21"/>
      <c r="AM19" s="21"/>
      <c r="AN19" s="26" t="s">
        <v>1</v>
      </c>
      <c r="AO19" s="21"/>
      <c r="AP19" s="21"/>
      <c r="AQ19" s="21"/>
      <c r="AR19" s="19"/>
      <c r="BE19" s="243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243"/>
      <c r="BS20" s="16" t="s">
        <v>32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43"/>
    </row>
    <row r="22" spans="1:71" s="1" customFormat="1" ht="12" customHeight="1">
      <c r="B22" s="20"/>
      <c r="C22" s="21"/>
      <c r="D22" s="28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43"/>
    </row>
    <row r="23" spans="1:71" s="1" customFormat="1" ht="16.5" customHeight="1">
      <c r="B23" s="20"/>
      <c r="C23" s="21"/>
      <c r="D23" s="21"/>
      <c r="E23" s="250" t="s">
        <v>1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1"/>
      <c r="AP23" s="21"/>
      <c r="AQ23" s="21"/>
      <c r="AR23" s="19"/>
      <c r="BE23" s="243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43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43"/>
    </row>
    <row r="26" spans="1:71" s="2" customFormat="1" ht="25.9" customHeight="1">
      <c r="A26" s="33"/>
      <c r="B26" s="34"/>
      <c r="C26" s="35"/>
      <c r="D26" s="36" t="s">
        <v>36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51">
        <f>ROUND(AG94,2)</f>
        <v>0</v>
      </c>
      <c r="AL26" s="252"/>
      <c r="AM26" s="252"/>
      <c r="AN26" s="252"/>
      <c r="AO26" s="252"/>
      <c r="AP26" s="35"/>
      <c r="AQ26" s="35"/>
      <c r="AR26" s="38"/>
      <c r="BE26" s="243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43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53" t="s">
        <v>37</v>
      </c>
      <c r="M28" s="253"/>
      <c r="N28" s="253"/>
      <c r="O28" s="253"/>
      <c r="P28" s="253"/>
      <c r="Q28" s="35"/>
      <c r="R28" s="35"/>
      <c r="S28" s="35"/>
      <c r="T28" s="35"/>
      <c r="U28" s="35"/>
      <c r="V28" s="35"/>
      <c r="W28" s="253" t="s">
        <v>38</v>
      </c>
      <c r="X28" s="253"/>
      <c r="Y28" s="253"/>
      <c r="Z28" s="253"/>
      <c r="AA28" s="253"/>
      <c r="AB28" s="253"/>
      <c r="AC28" s="253"/>
      <c r="AD28" s="253"/>
      <c r="AE28" s="253"/>
      <c r="AF28" s="35"/>
      <c r="AG28" s="35"/>
      <c r="AH28" s="35"/>
      <c r="AI28" s="35"/>
      <c r="AJ28" s="35"/>
      <c r="AK28" s="253" t="s">
        <v>39</v>
      </c>
      <c r="AL28" s="253"/>
      <c r="AM28" s="253"/>
      <c r="AN28" s="253"/>
      <c r="AO28" s="253"/>
      <c r="AP28" s="35"/>
      <c r="AQ28" s="35"/>
      <c r="AR28" s="38"/>
      <c r="BE28" s="243"/>
    </row>
    <row r="29" spans="1:71" s="3" customFormat="1" ht="14.45" customHeight="1">
      <c r="B29" s="39"/>
      <c r="C29" s="40"/>
      <c r="D29" s="28" t="s">
        <v>40</v>
      </c>
      <c r="E29" s="40"/>
      <c r="F29" s="41" t="s">
        <v>41</v>
      </c>
      <c r="G29" s="40"/>
      <c r="H29" s="40"/>
      <c r="I29" s="40"/>
      <c r="J29" s="40"/>
      <c r="K29" s="40"/>
      <c r="L29" s="256">
        <v>0.23</v>
      </c>
      <c r="M29" s="255"/>
      <c r="N29" s="255"/>
      <c r="O29" s="255"/>
      <c r="P29" s="255"/>
      <c r="Q29" s="42"/>
      <c r="R29" s="42"/>
      <c r="S29" s="42"/>
      <c r="T29" s="42"/>
      <c r="U29" s="42"/>
      <c r="V29" s="42"/>
      <c r="W29" s="254">
        <f>ROUND(AZ94, 2)</f>
        <v>0</v>
      </c>
      <c r="X29" s="255"/>
      <c r="Y29" s="255"/>
      <c r="Z29" s="255"/>
      <c r="AA29" s="255"/>
      <c r="AB29" s="255"/>
      <c r="AC29" s="255"/>
      <c r="AD29" s="255"/>
      <c r="AE29" s="255"/>
      <c r="AF29" s="42"/>
      <c r="AG29" s="42"/>
      <c r="AH29" s="42"/>
      <c r="AI29" s="42"/>
      <c r="AJ29" s="42"/>
      <c r="AK29" s="254">
        <f>ROUND(AV94, 2)</f>
        <v>0</v>
      </c>
      <c r="AL29" s="255"/>
      <c r="AM29" s="255"/>
      <c r="AN29" s="255"/>
      <c r="AO29" s="255"/>
      <c r="AP29" s="42"/>
      <c r="AQ29" s="42"/>
      <c r="AR29" s="43"/>
      <c r="AS29" s="44"/>
      <c r="AT29" s="44"/>
      <c r="AU29" s="44"/>
      <c r="AV29" s="44"/>
      <c r="AW29" s="44"/>
      <c r="AX29" s="44"/>
      <c r="AY29" s="44"/>
      <c r="AZ29" s="44"/>
      <c r="BE29" s="244"/>
    </row>
    <row r="30" spans="1:71" s="3" customFormat="1" ht="14.45" customHeight="1">
      <c r="B30" s="39"/>
      <c r="C30" s="40"/>
      <c r="D30" s="40"/>
      <c r="E30" s="40"/>
      <c r="F30" s="41" t="s">
        <v>42</v>
      </c>
      <c r="G30" s="40"/>
      <c r="H30" s="40"/>
      <c r="I30" s="40"/>
      <c r="J30" s="40"/>
      <c r="K30" s="40"/>
      <c r="L30" s="256">
        <v>0.23</v>
      </c>
      <c r="M30" s="255"/>
      <c r="N30" s="255"/>
      <c r="O30" s="255"/>
      <c r="P30" s="255"/>
      <c r="Q30" s="42"/>
      <c r="R30" s="42"/>
      <c r="S30" s="42"/>
      <c r="T30" s="42"/>
      <c r="U30" s="42"/>
      <c r="V30" s="42"/>
      <c r="W30" s="254">
        <f>ROUND(BA94, 2)</f>
        <v>0</v>
      </c>
      <c r="X30" s="255"/>
      <c r="Y30" s="255"/>
      <c r="Z30" s="255"/>
      <c r="AA30" s="255"/>
      <c r="AB30" s="255"/>
      <c r="AC30" s="255"/>
      <c r="AD30" s="255"/>
      <c r="AE30" s="255"/>
      <c r="AF30" s="42"/>
      <c r="AG30" s="42"/>
      <c r="AH30" s="42"/>
      <c r="AI30" s="42"/>
      <c r="AJ30" s="42"/>
      <c r="AK30" s="254">
        <f>ROUND(AW94, 2)</f>
        <v>0</v>
      </c>
      <c r="AL30" s="255"/>
      <c r="AM30" s="255"/>
      <c r="AN30" s="255"/>
      <c r="AO30" s="255"/>
      <c r="AP30" s="42"/>
      <c r="AQ30" s="42"/>
      <c r="AR30" s="43"/>
      <c r="AS30" s="44"/>
      <c r="AT30" s="44"/>
      <c r="AU30" s="44"/>
      <c r="AV30" s="44"/>
      <c r="AW30" s="44"/>
      <c r="AX30" s="44"/>
      <c r="AY30" s="44"/>
      <c r="AZ30" s="44"/>
      <c r="BE30" s="244"/>
    </row>
    <row r="31" spans="1:71" s="3" customFormat="1" ht="14.45" hidden="1" customHeight="1">
      <c r="B31" s="39"/>
      <c r="C31" s="40"/>
      <c r="D31" s="40"/>
      <c r="E31" s="40"/>
      <c r="F31" s="28" t="s">
        <v>43</v>
      </c>
      <c r="G31" s="40"/>
      <c r="H31" s="40"/>
      <c r="I31" s="40"/>
      <c r="J31" s="40"/>
      <c r="K31" s="40"/>
      <c r="L31" s="259">
        <v>0.23</v>
      </c>
      <c r="M31" s="258"/>
      <c r="N31" s="258"/>
      <c r="O31" s="258"/>
      <c r="P31" s="258"/>
      <c r="Q31" s="40"/>
      <c r="R31" s="40"/>
      <c r="S31" s="40"/>
      <c r="T31" s="40"/>
      <c r="U31" s="40"/>
      <c r="V31" s="40"/>
      <c r="W31" s="257">
        <f>ROUND(BB94, 2)</f>
        <v>0</v>
      </c>
      <c r="X31" s="258"/>
      <c r="Y31" s="258"/>
      <c r="Z31" s="258"/>
      <c r="AA31" s="258"/>
      <c r="AB31" s="258"/>
      <c r="AC31" s="258"/>
      <c r="AD31" s="258"/>
      <c r="AE31" s="258"/>
      <c r="AF31" s="40"/>
      <c r="AG31" s="40"/>
      <c r="AH31" s="40"/>
      <c r="AI31" s="40"/>
      <c r="AJ31" s="40"/>
      <c r="AK31" s="257">
        <v>0</v>
      </c>
      <c r="AL31" s="258"/>
      <c r="AM31" s="258"/>
      <c r="AN31" s="258"/>
      <c r="AO31" s="258"/>
      <c r="AP31" s="40"/>
      <c r="AQ31" s="40"/>
      <c r="AR31" s="45"/>
      <c r="BE31" s="244"/>
    </row>
    <row r="32" spans="1:71" s="3" customFormat="1" ht="14.45" hidden="1" customHeight="1">
      <c r="B32" s="39"/>
      <c r="C32" s="40"/>
      <c r="D32" s="40"/>
      <c r="E32" s="40"/>
      <c r="F32" s="28" t="s">
        <v>44</v>
      </c>
      <c r="G32" s="40"/>
      <c r="H32" s="40"/>
      <c r="I32" s="40"/>
      <c r="J32" s="40"/>
      <c r="K32" s="40"/>
      <c r="L32" s="259">
        <v>0.23</v>
      </c>
      <c r="M32" s="258"/>
      <c r="N32" s="258"/>
      <c r="O32" s="258"/>
      <c r="P32" s="258"/>
      <c r="Q32" s="40"/>
      <c r="R32" s="40"/>
      <c r="S32" s="40"/>
      <c r="T32" s="40"/>
      <c r="U32" s="40"/>
      <c r="V32" s="40"/>
      <c r="W32" s="257">
        <f>ROUND(BC94, 2)</f>
        <v>0</v>
      </c>
      <c r="X32" s="258"/>
      <c r="Y32" s="258"/>
      <c r="Z32" s="258"/>
      <c r="AA32" s="258"/>
      <c r="AB32" s="258"/>
      <c r="AC32" s="258"/>
      <c r="AD32" s="258"/>
      <c r="AE32" s="258"/>
      <c r="AF32" s="40"/>
      <c r="AG32" s="40"/>
      <c r="AH32" s="40"/>
      <c r="AI32" s="40"/>
      <c r="AJ32" s="40"/>
      <c r="AK32" s="257">
        <v>0</v>
      </c>
      <c r="AL32" s="258"/>
      <c r="AM32" s="258"/>
      <c r="AN32" s="258"/>
      <c r="AO32" s="258"/>
      <c r="AP32" s="40"/>
      <c r="AQ32" s="40"/>
      <c r="AR32" s="45"/>
      <c r="BE32" s="244"/>
    </row>
    <row r="33" spans="1:57" s="3" customFormat="1" ht="14.45" hidden="1" customHeight="1">
      <c r="B33" s="39"/>
      <c r="C33" s="40"/>
      <c r="D33" s="40"/>
      <c r="E33" s="40"/>
      <c r="F33" s="41" t="s">
        <v>45</v>
      </c>
      <c r="G33" s="40"/>
      <c r="H33" s="40"/>
      <c r="I33" s="40"/>
      <c r="J33" s="40"/>
      <c r="K33" s="40"/>
      <c r="L33" s="256">
        <v>0</v>
      </c>
      <c r="M33" s="255"/>
      <c r="N33" s="255"/>
      <c r="O33" s="255"/>
      <c r="P33" s="255"/>
      <c r="Q33" s="42"/>
      <c r="R33" s="42"/>
      <c r="S33" s="42"/>
      <c r="T33" s="42"/>
      <c r="U33" s="42"/>
      <c r="V33" s="42"/>
      <c r="W33" s="254">
        <f>ROUND(BD94, 2)</f>
        <v>0</v>
      </c>
      <c r="X33" s="255"/>
      <c r="Y33" s="255"/>
      <c r="Z33" s="255"/>
      <c r="AA33" s="255"/>
      <c r="AB33" s="255"/>
      <c r="AC33" s="255"/>
      <c r="AD33" s="255"/>
      <c r="AE33" s="255"/>
      <c r="AF33" s="42"/>
      <c r="AG33" s="42"/>
      <c r="AH33" s="42"/>
      <c r="AI33" s="42"/>
      <c r="AJ33" s="42"/>
      <c r="AK33" s="254">
        <v>0</v>
      </c>
      <c r="AL33" s="255"/>
      <c r="AM33" s="255"/>
      <c r="AN33" s="255"/>
      <c r="AO33" s="255"/>
      <c r="AP33" s="42"/>
      <c r="AQ33" s="42"/>
      <c r="AR33" s="43"/>
      <c r="AS33" s="44"/>
      <c r="AT33" s="44"/>
      <c r="AU33" s="44"/>
      <c r="AV33" s="44"/>
      <c r="AW33" s="44"/>
      <c r="AX33" s="44"/>
      <c r="AY33" s="44"/>
      <c r="AZ33" s="44"/>
      <c r="BE33" s="244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43"/>
    </row>
    <row r="35" spans="1:57" s="2" customFormat="1" ht="25.9" customHeight="1">
      <c r="A35" s="33"/>
      <c r="B35" s="34"/>
      <c r="C35" s="46"/>
      <c r="D35" s="47" t="s">
        <v>46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47</v>
      </c>
      <c r="U35" s="48"/>
      <c r="V35" s="48"/>
      <c r="W35" s="48"/>
      <c r="X35" s="260" t="s">
        <v>48</v>
      </c>
      <c r="Y35" s="261"/>
      <c r="Z35" s="261"/>
      <c r="AA35" s="261"/>
      <c r="AB35" s="261"/>
      <c r="AC35" s="48"/>
      <c r="AD35" s="48"/>
      <c r="AE35" s="48"/>
      <c r="AF35" s="48"/>
      <c r="AG35" s="48"/>
      <c r="AH35" s="48"/>
      <c r="AI35" s="48"/>
      <c r="AJ35" s="48"/>
      <c r="AK35" s="262">
        <f>SUM(AK26:AK33)</f>
        <v>0</v>
      </c>
      <c r="AL35" s="261"/>
      <c r="AM35" s="261"/>
      <c r="AN35" s="261"/>
      <c r="AO35" s="263"/>
      <c r="AP35" s="46"/>
      <c r="AQ35" s="46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50"/>
      <c r="C49" s="51"/>
      <c r="D49" s="52" t="s">
        <v>49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50</v>
      </c>
      <c r="AI49" s="53"/>
      <c r="AJ49" s="53"/>
      <c r="AK49" s="53"/>
      <c r="AL49" s="53"/>
      <c r="AM49" s="53"/>
      <c r="AN49" s="53"/>
      <c r="AO49" s="53"/>
      <c r="AP49" s="51"/>
      <c r="AQ49" s="51"/>
      <c r="AR49" s="54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5" t="s">
        <v>51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5" t="s">
        <v>52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5" t="s">
        <v>51</v>
      </c>
      <c r="AI60" s="37"/>
      <c r="AJ60" s="37"/>
      <c r="AK60" s="37"/>
      <c r="AL60" s="37"/>
      <c r="AM60" s="55" t="s">
        <v>52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52" t="s">
        <v>53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2" t="s">
        <v>54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5" t="s">
        <v>51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5" t="s">
        <v>52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5" t="s">
        <v>51</v>
      </c>
      <c r="AI75" s="37"/>
      <c r="AJ75" s="37"/>
      <c r="AK75" s="37"/>
      <c r="AL75" s="37"/>
      <c r="AM75" s="55" t="s">
        <v>52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8"/>
      <c r="BE77" s="33"/>
    </row>
    <row r="81" spans="1:90" s="2" customFormat="1" ht="6.95" customHeight="1">
      <c r="A81" s="33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8"/>
      <c r="BE81" s="33"/>
    </row>
    <row r="82" spans="1:90" s="2" customFormat="1" ht="24.95" customHeight="1">
      <c r="A82" s="33"/>
      <c r="B82" s="34"/>
      <c r="C82" s="22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0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0" s="4" customFormat="1" ht="12" customHeight="1">
      <c r="B84" s="61"/>
      <c r="C84" s="28" t="s">
        <v>12</v>
      </c>
      <c r="D84" s="62"/>
      <c r="E84" s="62"/>
      <c r="F84" s="62"/>
      <c r="G84" s="62"/>
      <c r="H84" s="62"/>
      <c r="I84" s="62"/>
      <c r="J84" s="62"/>
      <c r="K84" s="62"/>
      <c r="L84" s="62" t="str">
        <f>K5</f>
        <v>OL3-HY-UZ</v>
      </c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3"/>
    </row>
    <row r="85" spans="1:90" s="5" customFormat="1" ht="36.950000000000003" customHeight="1">
      <c r="B85" s="64"/>
      <c r="C85" s="65" t="s">
        <v>15</v>
      </c>
      <c r="D85" s="66"/>
      <c r="E85" s="66"/>
      <c r="F85" s="66"/>
      <c r="G85" s="66"/>
      <c r="H85" s="66"/>
      <c r="I85" s="66"/>
      <c r="J85" s="66"/>
      <c r="K85" s="66"/>
      <c r="L85" s="264" t="str">
        <f>K6</f>
        <v>Hygienický uzol -farma chovu HD -Póšfa</v>
      </c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  <c r="AJ85" s="265"/>
      <c r="AK85" s="66"/>
      <c r="AL85" s="66"/>
      <c r="AM85" s="66"/>
      <c r="AN85" s="66"/>
      <c r="AO85" s="66"/>
      <c r="AP85" s="66"/>
      <c r="AQ85" s="66"/>
      <c r="AR85" s="67"/>
    </row>
    <row r="86" spans="1:90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0" s="2" customFormat="1" ht="12" customHeight="1">
      <c r="A87" s="33"/>
      <c r="B87" s="34"/>
      <c r="C87" s="28" t="s">
        <v>19</v>
      </c>
      <c r="D87" s="35"/>
      <c r="E87" s="35"/>
      <c r="F87" s="35"/>
      <c r="G87" s="35"/>
      <c r="H87" s="35"/>
      <c r="I87" s="35"/>
      <c r="J87" s="35"/>
      <c r="K87" s="35"/>
      <c r="L87" s="68" t="str">
        <f>IF(K8="","",K8)</f>
        <v>Póšfa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21</v>
      </c>
      <c r="AJ87" s="35"/>
      <c r="AK87" s="35"/>
      <c r="AL87" s="35"/>
      <c r="AM87" s="266" t="str">
        <f>IF(AN8= "","",AN8)</f>
        <v>Vyplň údaj</v>
      </c>
      <c r="AN87" s="266"/>
      <c r="AO87" s="35"/>
      <c r="AP87" s="35"/>
      <c r="AQ87" s="35"/>
      <c r="AR87" s="38"/>
      <c r="BE87" s="33"/>
    </row>
    <row r="88" spans="1:90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0" s="2" customFormat="1" ht="15.2" customHeight="1">
      <c r="A89" s="33"/>
      <c r="B89" s="34"/>
      <c r="C89" s="28" t="s">
        <v>22</v>
      </c>
      <c r="D89" s="35"/>
      <c r="E89" s="35"/>
      <c r="F89" s="35"/>
      <c r="G89" s="35"/>
      <c r="H89" s="35"/>
      <c r="I89" s="35"/>
      <c r="J89" s="35"/>
      <c r="K89" s="35"/>
      <c r="L89" s="62" t="str">
        <f>IF(E11= "","",E11)</f>
        <v>Poľnonospodárské družstvo Holice - družstvo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30</v>
      </c>
      <c r="AJ89" s="35"/>
      <c r="AK89" s="35"/>
      <c r="AL89" s="35"/>
      <c r="AM89" s="267" t="str">
        <f>IF(E17="","",E17)</f>
        <v>Ing. Peter Antal</v>
      </c>
      <c r="AN89" s="268"/>
      <c r="AO89" s="268"/>
      <c r="AP89" s="268"/>
      <c r="AQ89" s="35"/>
      <c r="AR89" s="38"/>
      <c r="AS89" s="269" t="s">
        <v>56</v>
      </c>
      <c r="AT89" s="270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3"/>
    </row>
    <row r="90" spans="1:90" s="2" customFormat="1" ht="15.2" customHeight="1">
      <c r="A90" s="33"/>
      <c r="B90" s="34"/>
      <c r="C90" s="28" t="s">
        <v>28</v>
      </c>
      <c r="D90" s="35"/>
      <c r="E90" s="35"/>
      <c r="F90" s="35"/>
      <c r="G90" s="35"/>
      <c r="H90" s="35"/>
      <c r="I90" s="35"/>
      <c r="J90" s="35"/>
      <c r="K90" s="35"/>
      <c r="L90" s="62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33</v>
      </c>
      <c r="AJ90" s="35"/>
      <c r="AK90" s="35"/>
      <c r="AL90" s="35"/>
      <c r="AM90" s="267" t="str">
        <f>IF(E20="","",E20)</f>
        <v>Ing.Peter Antal</v>
      </c>
      <c r="AN90" s="268"/>
      <c r="AO90" s="268"/>
      <c r="AP90" s="268"/>
      <c r="AQ90" s="35"/>
      <c r="AR90" s="38"/>
      <c r="AS90" s="271"/>
      <c r="AT90" s="272"/>
      <c r="AU90" s="72"/>
      <c r="AV90" s="72"/>
      <c r="AW90" s="72"/>
      <c r="AX90" s="72"/>
      <c r="AY90" s="72"/>
      <c r="AZ90" s="72"/>
      <c r="BA90" s="72"/>
      <c r="BB90" s="72"/>
      <c r="BC90" s="72"/>
      <c r="BD90" s="73"/>
      <c r="BE90" s="33"/>
    </row>
    <row r="91" spans="1:90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73"/>
      <c r="AT91" s="274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3"/>
    </row>
    <row r="92" spans="1:90" s="2" customFormat="1" ht="29.25" customHeight="1">
      <c r="A92" s="33"/>
      <c r="B92" s="34"/>
      <c r="C92" s="275" t="s">
        <v>57</v>
      </c>
      <c r="D92" s="276"/>
      <c r="E92" s="276"/>
      <c r="F92" s="276"/>
      <c r="G92" s="276"/>
      <c r="H92" s="76"/>
      <c r="I92" s="277" t="s">
        <v>58</v>
      </c>
      <c r="J92" s="276"/>
      <c r="K92" s="276"/>
      <c r="L92" s="276"/>
      <c r="M92" s="276"/>
      <c r="N92" s="276"/>
      <c r="O92" s="276"/>
      <c r="P92" s="276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76"/>
      <c r="AG92" s="278" t="s">
        <v>59</v>
      </c>
      <c r="AH92" s="276"/>
      <c r="AI92" s="276"/>
      <c r="AJ92" s="276"/>
      <c r="AK92" s="276"/>
      <c r="AL92" s="276"/>
      <c r="AM92" s="276"/>
      <c r="AN92" s="277" t="s">
        <v>60</v>
      </c>
      <c r="AO92" s="276"/>
      <c r="AP92" s="279"/>
      <c r="AQ92" s="77" t="s">
        <v>61</v>
      </c>
      <c r="AR92" s="38"/>
      <c r="AS92" s="78" t="s">
        <v>62</v>
      </c>
      <c r="AT92" s="79" t="s">
        <v>63</v>
      </c>
      <c r="AU92" s="79" t="s">
        <v>64</v>
      </c>
      <c r="AV92" s="79" t="s">
        <v>65</v>
      </c>
      <c r="AW92" s="79" t="s">
        <v>66</v>
      </c>
      <c r="AX92" s="79" t="s">
        <v>67</v>
      </c>
      <c r="AY92" s="79" t="s">
        <v>68</v>
      </c>
      <c r="AZ92" s="79" t="s">
        <v>69</v>
      </c>
      <c r="BA92" s="79" t="s">
        <v>70</v>
      </c>
      <c r="BB92" s="79" t="s">
        <v>71</v>
      </c>
      <c r="BC92" s="79" t="s">
        <v>72</v>
      </c>
      <c r="BD92" s="80" t="s">
        <v>73</v>
      </c>
      <c r="BE92" s="33"/>
    </row>
    <row r="93" spans="1:90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81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3"/>
      <c r="BE93" s="33"/>
    </row>
    <row r="94" spans="1:90" s="6" customFormat="1" ht="32.450000000000003" customHeight="1">
      <c r="B94" s="84"/>
      <c r="C94" s="85" t="s">
        <v>74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283">
        <f>ROUND(AG95,2)</f>
        <v>0</v>
      </c>
      <c r="AH94" s="283"/>
      <c r="AI94" s="283"/>
      <c r="AJ94" s="283"/>
      <c r="AK94" s="283"/>
      <c r="AL94" s="283"/>
      <c r="AM94" s="283"/>
      <c r="AN94" s="284">
        <f>SUM(AG94,AT94)</f>
        <v>0</v>
      </c>
      <c r="AO94" s="284"/>
      <c r="AP94" s="284"/>
      <c r="AQ94" s="88" t="s">
        <v>1</v>
      </c>
      <c r="AR94" s="89"/>
      <c r="AS94" s="90">
        <f>ROUND(AS95,2)</f>
        <v>0</v>
      </c>
      <c r="AT94" s="91">
        <f>ROUND(SUM(AV94:AW94),2)</f>
        <v>0</v>
      </c>
      <c r="AU94" s="92">
        <f>ROUND(AU95,5)</f>
        <v>0</v>
      </c>
      <c r="AV94" s="91">
        <f>ROUND(AZ94*L29,2)</f>
        <v>0</v>
      </c>
      <c r="AW94" s="91">
        <f>ROUND(BA94*L30,2)</f>
        <v>0</v>
      </c>
      <c r="AX94" s="91">
        <f>ROUND(BB94*L29,2)</f>
        <v>0</v>
      </c>
      <c r="AY94" s="91">
        <f>ROUND(BC94*L30,2)</f>
        <v>0</v>
      </c>
      <c r="AZ94" s="91">
        <f>ROUND(AZ95,2)</f>
        <v>0</v>
      </c>
      <c r="BA94" s="91">
        <f>ROUND(BA95,2)</f>
        <v>0</v>
      </c>
      <c r="BB94" s="91">
        <f>ROUND(BB95,2)</f>
        <v>0</v>
      </c>
      <c r="BC94" s="91">
        <f>ROUND(BC95,2)</f>
        <v>0</v>
      </c>
      <c r="BD94" s="93">
        <f>ROUND(BD95,2)</f>
        <v>0</v>
      </c>
      <c r="BS94" s="94" t="s">
        <v>75</v>
      </c>
      <c r="BT94" s="94" t="s">
        <v>76</v>
      </c>
      <c r="BV94" s="94" t="s">
        <v>77</v>
      </c>
      <c r="BW94" s="94" t="s">
        <v>5</v>
      </c>
      <c r="BX94" s="94" t="s">
        <v>78</v>
      </c>
      <c r="CL94" s="94" t="s">
        <v>1</v>
      </c>
    </row>
    <row r="95" spans="1:90" s="7" customFormat="1" ht="24.75" customHeight="1">
      <c r="A95" s="95" t="s">
        <v>79</v>
      </c>
      <c r="B95" s="96"/>
      <c r="C95" s="97"/>
      <c r="D95" s="282" t="s">
        <v>13</v>
      </c>
      <c r="E95" s="282"/>
      <c r="F95" s="282"/>
      <c r="G95" s="282"/>
      <c r="H95" s="282"/>
      <c r="I95" s="98"/>
      <c r="J95" s="282" t="s">
        <v>16</v>
      </c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82"/>
      <c r="AC95" s="282"/>
      <c r="AD95" s="282"/>
      <c r="AE95" s="282"/>
      <c r="AF95" s="282"/>
      <c r="AG95" s="280">
        <f>'OL3-HY-UZ - Hygienický uz...'!J28</f>
        <v>0</v>
      </c>
      <c r="AH95" s="281"/>
      <c r="AI95" s="281"/>
      <c r="AJ95" s="281"/>
      <c r="AK95" s="281"/>
      <c r="AL95" s="281"/>
      <c r="AM95" s="281"/>
      <c r="AN95" s="280">
        <f>SUM(AG95,AT95)</f>
        <v>0</v>
      </c>
      <c r="AO95" s="281"/>
      <c r="AP95" s="281"/>
      <c r="AQ95" s="99" t="s">
        <v>80</v>
      </c>
      <c r="AR95" s="100"/>
      <c r="AS95" s="101">
        <v>0</v>
      </c>
      <c r="AT95" s="102">
        <f>ROUND(SUM(AV95:AW95),2)</f>
        <v>0</v>
      </c>
      <c r="AU95" s="103">
        <f>'OL3-HY-UZ - Hygienický uz...'!P122</f>
        <v>0</v>
      </c>
      <c r="AV95" s="102">
        <f>'OL3-HY-UZ - Hygienický uz...'!J31</f>
        <v>0</v>
      </c>
      <c r="AW95" s="102">
        <f>'OL3-HY-UZ - Hygienický uz...'!J32</f>
        <v>0</v>
      </c>
      <c r="AX95" s="102">
        <f>'OL3-HY-UZ - Hygienický uz...'!J33</f>
        <v>0</v>
      </c>
      <c r="AY95" s="102">
        <f>'OL3-HY-UZ - Hygienický uz...'!J34</f>
        <v>0</v>
      </c>
      <c r="AZ95" s="102">
        <f>'OL3-HY-UZ - Hygienický uz...'!F31</f>
        <v>0</v>
      </c>
      <c r="BA95" s="102">
        <f>'OL3-HY-UZ - Hygienický uz...'!F32</f>
        <v>0</v>
      </c>
      <c r="BB95" s="102">
        <f>'OL3-HY-UZ - Hygienický uz...'!F33</f>
        <v>0</v>
      </c>
      <c r="BC95" s="102">
        <f>'OL3-HY-UZ - Hygienický uz...'!F34</f>
        <v>0</v>
      </c>
      <c r="BD95" s="104">
        <f>'OL3-HY-UZ - Hygienický uz...'!F35</f>
        <v>0</v>
      </c>
      <c r="BT95" s="105" t="s">
        <v>81</v>
      </c>
      <c r="BU95" s="105" t="s">
        <v>82</v>
      </c>
      <c r="BV95" s="105" t="s">
        <v>77</v>
      </c>
      <c r="BW95" s="105" t="s">
        <v>5</v>
      </c>
      <c r="BX95" s="105" t="s">
        <v>78</v>
      </c>
      <c r="CL95" s="105" t="s">
        <v>1</v>
      </c>
    </row>
    <row r="96" spans="1:90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WyvmYGfh0danj7NyfqdEqv8O5Kq+HR2/5ANR+0mLtod+um7f2BL+gzodKKgf8mgVq1teAH6ApfZve6Tq5pL6vA==" saltValue="beIKZ04jqtdWK21toy12XjWNrZha1P9W363i6BCEWytuGeTHO6iGHc59uwJxSIAosXS6NXwvpf8jmpjCKZw/5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OL3-HY-UZ - Hygienický uz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8"/>
  <sheetViews>
    <sheetView showGridLines="0" topLeftCell="A165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16" t="s">
        <v>5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9"/>
      <c r="AT3" s="16" t="s">
        <v>76</v>
      </c>
    </row>
    <row r="4" spans="1:46" s="1" customFormat="1" ht="24.95" customHeight="1">
      <c r="B4" s="19"/>
      <c r="D4" s="108" t="s">
        <v>83</v>
      </c>
      <c r="L4" s="19"/>
      <c r="M4" s="109" t="s">
        <v>9</v>
      </c>
      <c r="AT4" s="16" t="s">
        <v>4</v>
      </c>
    </row>
    <row r="5" spans="1:46" s="1" customFormat="1" ht="6.95" customHeight="1">
      <c r="B5" s="19"/>
      <c r="L5" s="19"/>
    </row>
    <row r="6" spans="1:46" s="2" customFormat="1" ht="12" customHeight="1">
      <c r="A6" s="33"/>
      <c r="B6" s="38"/>
      <c r="C6" s="33"/>
      <c r="D6" s="110" t="s">
        <v>15</v>
      </c>
      <c r="E6" s="33"/>
      <c r="F6" s="33"/>
      <c r="G6" s="33"/>
      <c r="H6" s="33"/>
      <c r="I6" s="33"/>
      <c r="J6" s="33"/>
      <c r="K6" s="33"/>
      <c r="L6" s="54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16.5" customHeight="1">
      <c r="A7" s="33"/>
      <c r="B7" s="38"/>
      <c r="C7" s="33"/>
      <c r="D7" s="33"/>
      <c r="E7" s="286" t="s">
        <v>16</v>
      </c>
      <c r="F7" s="287"/>
      <c r="G7" s="287"/>
      <c r="H7" s="287"/>
      <c r="I7" s="33"/>
      <c r="J7" s="33"/>
      <c r="K7" s="33"/>
      <c r="L7" s="54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 ht="11.25">
      <c r="A8" s="33"/>
      <c r="B8" s="38"/>
      <c r="C8" s="33"/>
      <c r="D8" s="33"/>
      <c r="E8" s="33"/>
      <c r="F8" s="33"/>
      <c r="G8" s="33"/>
      <c r="H8" s="33"/>
      <c r="I8" s="33"/>
      <c r="J8" s="33"/>
      <c r="K8" s="33"/>
      <c r="L8" s="54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8"/>
      <c r="C9" s="33"/>
      <c r="D9" s="110" t="s">
        <v>17</v>
      </c>
      <c r="E9" s="33"/>
      <c r="F9" s="111" t="s">
        <v>1</v>
      </c>
      <c r="G9" s="33"/>
      <c r="H9" s="33"/>
      <c r="I9" s="110" t="s">
        <v>18</v>
      </c>
      <c r="J9" s="111" t="s">
        <v>1</v>
      </c>
      <c r="K9" s="33"/>
      <c r="L9" s="54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8"/>
      <c r="C10" s="33"/>
      <c r="D10" s="110" t="s">
        <v>19</v>
      </c>
      <c r="E10" s="33"/>
      <c r="F10" s="111" t="s">
        <v>20</v>
      </c>
      <c r="G10" s="33"/>
      <c r="H10" s="33"/>
      <c r="I10" s="110" t="s">
        <v>21</v>
      </c>
      <c r="J10" s="112" t="str">
        <f>'Rekapitulácia stavby'!AN8</f>
        <v>Vyplň údaj</v>
      </c>
      <c r="K10" s="33"/>
      <c r="L10" s="54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" customHeight="1">
      <c r="A11" s="33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54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0" t="s">
        <v>22</v>
      </c>
      <c r="E12" s="33"/>
      <c r="F12" s="33"/>
      <c r="G12" s="33"/>
      <c r="H12" s="33"/>
      <c r="I12" s="110" t="s">
        <v>23</v>
      </c>
      <c r="J12" s="111" t="s">
        <v>24</v>
      </c>
      <c r="K12" s="33"/>
      <c r="L12" s="54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8"/>
      <c r="C13" s="33"/>
      <c r="D13" s="33"/>
      <c r="E13" s="111" t="s">
        <v>25</v>
      </c>
      <c r="F13" s="33"/>
      <c r="G13" s="33"/>
      <c r="H13" s="33"/>
      <c r="I13" s="110" t="s">
        <v>26</v>
      </c>
      <c r="J13" s="111" t="s">
        <v>27</v>
      </c>
      <c r="K13" s="33"/>
      <c r="L13" s="54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5" customHeight="1">
      <c r="A14" s="33"/>
      <c r="B14" s="38"/>
      <c r="C14" s="33"/>
      <c r="D14" s="33"/>
      <c r="E14" s="33"/>
      <c r="F14" s="33"/>
      <c r="G14" s="33"/>
      <c r="H14" s="33"/>
      <c r="I14" s="33"/>
      <c r="J14" s="33"/>
      <c r="K14" s="33"/>
      <c r="L14" s="54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8"/>
      <c r="C15" s="33"/>
      <c r="D15" s="110" t="s">
        <v>28</v>
      </c>
      <c r="E15" s="33"/>
      <c r="F15" s="33"/>
      <c r="G15" s="33"/>
      <c r="H15" s="33"/>
      <c r="I15" s="110" t="s">
        <v>23</v>
      </c>
      <c r="J15" s="29" t="str">
        <f>'Rekapitulácia stavby'!AN13</f>
        <v>Vyplň údaj</v>
      </c>
      <c r="K15" s="33"/>
      <c r="L15" s="5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8"/>
      <c r="C16" s="33"/>
      <c r="D16" s="33"/>
      <c r="E16" s="288" t="str">
        <f>'Rekapitulácia stavby'!E14</f>
        <v>Vyplň údaj</v>
      </c>
      <c r="F16" s="289"/>
      <c r="G16" s="289"/>
      <c r="H16" s="289"/>
      <c r="I16" s="110" t="s">
        <v>26</v>
      </c>
      <c r="J16" s="29" t="str">
        <f>'Rekapitulácia stavby'!AN14</f>
        <v>Vyplň údaj</v>
      </c>
      <c r="K16" s="33"/>
      <c r="L16" s="54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5" customHeight="1">
      <c r="A17" s="33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54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8"/>
      <c r="C18" s="33"/>
      <c r="D18" s="110" t="s">
        <v>30</v>
      </c>
      <c r="E18" s="33"/>
      <c r="F18" s="33"/>
      <c r="G18" s="33"/>
      <c r="H18" s="33"/>
      <c r="I18" s="110" t="s">
        <v>23</v>
      </c>
      <c r="J18" s="111" t="s">
        <v>1</v>
      </c>
      <c r="K18" s="33"/>
      <c r="L18" s="54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8"/>
      <c r="C19" s="33"/>
      <c r="D19" s="33"/>
      <c r="E19" s="111" t="s">
        <v>31</v>
      </c>
      <c r="F19" s="33"/>
      <c r="G19" s="33"/>
      <c r="H19" s="33"/>
      <c r="I19" s="110" t="s">
        <v>26</v>
      </c>
      <c r="J19" s="111" t="s">
        <v>1</v>
      </c>
      <c r="K19" s="33"/>
      <c r="L19" s="54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54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8"/>
      <c r="C21" s="33"/>
      <c r="D21" s="110" t="s">
        <v>33</v>
      </c>
      <c r="E21" s="33"/>
      <c r="F21" s="33"/>
      <c r="G21" s="33"/>
      <c r="H21" s="33"/>
      <c r="I21" s="110" t="s">
        <v>23</v>
      </c>
      <c r="J21" s="111" t="s">
        <v>1</v>
      </c>
      <c r="K21" s="33"/>
      <c r="L21" s="54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8"/>
      <c r="C22" s="33"/>
      <c r="D22" s="33"/>
      <c r="E22" s="111" t="s">
        <v>34</v>
      </c>
      <c r="F22" s="33"/>
      <c r="G22" s="33"/>
      <c r="H22" s="33"/>
      <c r="I22" s="110" t="s">
        <v>26</v>
      </c>
      <c r="J22" s="111" t="s">
        <v>1</v>
      </c>
      <c r="K22" s="33"/>
      <c r="L22" s="54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8"/>
      <c r="C23" s="33"/>
      <c r="D23" s="33"/>
      <c r="E23" s="33"/>
      <c r="F23" s="33"/>
      <c r="G23" s="33"/>
      <c r="H23" s="33"/>
      <c r="I23" s="33"/>
      <c r="J23" s="33"/>
      <c r="K23" s="33"/>
      <c r="L23" s="54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8"/>
      <c r="C24" s="33"/>
      <c r="D24" s="110" t="s">
        <v>35</v>
      </c>
      <c r="E24" s="33"/>
      <c r="F24" s="33"/>
      <c r="G24" s="33"/>
      <c r="H24" s="33"/>
      <c r="I24" s="33"/>
      <c r="J24" s="33"/>
      <c r="K24" s="33"/>
      <c r="L24" s="54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16.5" customHeight="1">
      <c r="A25" s="113"/>
      <c r="B25" s="114"/>
      <c r="C25" s="113"/>
      <c r="D25" s="113"/>
      <c r="E25" s="290" t="s">
        <v>1</v>
      </c>
      <c r="F25" s="290"/>
      <c r="G25" s="290"/>
      <c r="H25" s="290"/>
      <c r="I25" s="113"/>
      <c r="J25" s="113"/>
      <c r="K25" s="113"/>
      <c r="L25" s="115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pans="1:31" s="2" customFormat="1" ht="6.95" customHeight="1">
      <c r="A26" s="33"/>
      <c r="B26" s="38"/>
      <c r="C26" s="33"/>
      <c r="D26" s="33"/>
      <c r="E26" s="33"/>
      <c r="F26" s="33"/>
      <c r="G26" s="33"/>
      <c r="H26" s="33"/>
      <c r="I26" s="33"/>
      <c r="J26" s="33"/>
      <c r="K26" s="33"/>
      <c r="L26" s="54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8"/>
      <c r="C27" s="33"/>
      <c r="D27" s="116"/>
      <c r="E27" s="116"/>
      <c r="F27" s="116"/>
      <c r="G27" s="116"/>
      <c r="H27" s="116"/>
      <c r="I27" s="116"/>
      <c r="J27" s="116"/>
      <c r="K27" s="116"/>
      <c r="L27" s="54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25.35" customHeight="1">
      <c r="A28" s="33"/>
      <c r="B28" s="38"/>
      <c r="C28" s="33"/>
      <c r="D28" s="117" t="s">
        <v>36</v>
      </c>
      <c r="E28" s="33"/>
      <c r="F28" s="33"/>
      <c r="G28" s="33"/>
      <c r="H28" s="33"/>
      <c r="I28" s="33"/>
      <c r="J28" s="118">
        <f>ROUND(J122, 2)</f>
        <v>0</v>
      </c>
      <c r="K28" s="33"/>
      <c r="L28" s="54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6"/>
      <c r="E29" s="116"/>
      <c r="F29" s="116"/>
      <c r="G29" s="116"/>
      <c r="H29" s="116"/>
      <c r="I29" s="116"/>
      <c r="J29" s="116"/>
      <c r="K29" s="116"/>
      <c r="L29" s="54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8"/>
      <c r="C30" s="33"/>
      <c r="D30" s="33"/>
      <c r="E30" s="33"/>
      <c r="F30" s="119" t="s">
        <v>38</v>
      </c>
      <c r="G30" s="33"/>
      <c r="H30" s="33"/>
      <c r="I30" s="119" t="s">
        <v>37</v>
      </c>
      <c r="J30" s="119" t="s">
        <v>39</v>
      </c>
      <c r="K30" s="33"/>
      <c r="L30" s="54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8"/>
      <c r="C31" s="33"/>
      <c r="D31" s="120" t="s">
        <v>40</v>
      </c>
      <c r="E31" s="121" t="s">
        <v>41</v>
      </c>
      <c r="F31" s="122">
        <f>ROUND((SUM(BE122:BE187)),  2)</f>
        <v>0</v>
      </c>
      <c r="G31" s="123"/>
      <c r="H31" s="123"/>
      <c r="I31" s="124">
        <v>0.23</v>
      </c>
      <c r="J31" s="122">
        <f>ROUND(((SUM(BE122:BE187))*I31),  2)</f>
        <v>0</v>
      </c>
      <c r="K31" s="33"/>
      <c r="L31" s="54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121" t="s">
        <v>42</v>
      </c>
      <c r="F32" s="122">
        <f>ROUND((SUM(BF122:BF187)),  2)</f>
        <v>0</v>
      </c>
      <c r="G32" s="123"/>
      <c r="H32" s="123"/>
      <c r="I32" s="124">
        <v>0.23</v>
      </c>
      <c r="J32" s="122">
        <f>ROUND(((SUM(BF122:BF187))*I32),  2)</f>
        <v>0</v>
      </c>
      <c r="K32" s="33"/>
      <c r="L32" s="54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33"/>
      <c r="E33" s="110" t="s">
        <v>43</v>
      </c>
      <c r="F33" s="125">
        <f>ROUND((SUM(BG122:BG187)),  2)</f>
        <v>0</v>
      </c>
      <c r="G33" s="33"/>
      <c r="H33" s="33"/>
      <c r="I33" s="126">
        <v>0.23</v>
      </c>
      <c r="J33" s="125">
        <f>0</f>
        <v>0</v>
      </c>
      <c r="K33" s="33"/>
      <c r="L33" s="54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0" t="s">
        <v>44</v>
      </c>
      <c r="F34" s="125">
        <f>ROUND((SUM(BH122:BH187)),  2)</f>
        <v>0</v>
      </c>
      <c r="G34" s="33"/>
      <c r="H34" s="33"/>
      <c r="I34" s="126">
        <v>0.23</v>
      </c>
      <c r="J34" s="125">
        <f>0</f>
        <v>0</v>
      </c>
      <c r="K34" s="33"/>
      <c r="L34" s="54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21" t="s">
        <v>45</v>
      </c>
      <c r="F35" s="122">
        <f>ROUND((SUM(BI122:BI187)),  2)</f>
        <v>0</v>
      </c>
      <c r="G35" s="123"/>
      <c r="H35" s="123"/>
      <c r="I35" s="124">
        <v>0</v>
      </c>
      <c r="J35" s="122">
        <f>0</f>
        <v>0</v>
      </c>
      <c r="K35" s="33"/>
      <c r="L35" s="54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5" customHeight="1">
      <c r="A36" s="33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54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>
      <c r="A37" s="33"/>
      <c r="B37" s="38"/>
      <c r="C37" s="127"/>
      <c r="D37" s="128" t="s">
        <v>46</v>
      </c>
      <c r="E37" s="129"/>
      <c r="F37" s="129"/>
      <c r="G37" s="130" t="s">
        <v>47</v>
      </c>
      <c r="H37" s="131" t="s">
        <v>48</v>
      </c>
      <c r="I37" s="129"/>
      <c r="J37" s="132">
        <f>SUM(J28:J35)</f>
        <v>0</v>
      </c>
      <c r="K37" s="133"/>
      <c r="L37" s="54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4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1" customFormat="1" ht="14.45" customHeight="1">
      <c r="B39" s="19"/>
      <c r="L39" s="19"/>
    </row>
    <row r="40" spans="1:31" s="1" customFormat="1" ht="14.45" customHeight="1">
      <c r="B40" s="19"/>
      <c r="L40" s="19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4"/>
      <c r="D50" s="134" t="s">
        <v>49</v>
      </c>
      <c r="E50" s="135"/>
      <c r="F50" s="135"/>
      <c r="G50" s="134" t="s">
        <v>50</v>
      </c>
      <c r="H50" s="135"/>
      <c r="I50" s="135"/>
      <c r="J50" s="135"/>
      <c r="K50" s="135"/>
      <c r="L50" s="54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36" t="s">
        <v>51</v>
      </c>
      <c r="E61" s="137"/>
      <c r="F61" s="138" t="s">
        <v>52</v>
      </c>
      <c r="G61" s="136" t="s">
        <v>51</v>
      </c>
      <c r="H61" s="137"/>
      <c r="I61" s="137"/>
      <c r="J61" s="139" t="s">
        <v>52</v>
      </c>
      <c r="K61" s="137"/>
      <c r="L61" s="54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34" t="s">
        <v>53</v>
      </c>
      <c r="E65" s="140"/>
      <c r="F65" s="140"/>
      <c r="G65" s="134" t="s">
        <v>54</v>
      </c>
      <c r="H65" s="140"/>
      <c r="I65" s="140"/>
      <c r="J65" s="140"/>
      <c r="K65" s="140"/>
      <c r="L65" s="54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36" t="s">
        <v>51</v>
      </c>
      <c r="E76" s="137"/>
      <c r="F76" s="138" t="s">
        <v>52</v>
      </c>
      <c r="G76" s="136" t="s">
        <v>51</v>
      </c>
      <c r="H76" s="137"/>
      <c r="I76" s="137"/>
      <c r="J76" s="139" t="s">
        <v>52</v>
      </c>
      <c r="K76" s="137"/>
      <c r="L76" s="54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4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4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84</v>
      </c>
      <c r="D82" s="35"/>
      <c r="E82" s="35"/>
      <c r="F82" s="35"/>
      <c r="G82" s="35"/>
      <c r="H82" s="35"/>
      <c r="I82" s="35"/>
      <c r="J82" s="35"/>
      <c r="K82" s="35"/>
      <c r="L82" s="54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4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54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64" t="str">
        <f>E7</f>
        <v>Hygienický uzol -farma chovu HD -Póšfa</v>
      </c>
      <c r="F85" s="291"/>
      <c r="G85" s="291"/>
      <c r="H85" s="291"/>
      <c r="I85" s="35"/>
      <c r="J85" s="35"/>
      <c r="K85" s="35"/>
      <c r="L85" s="54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54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customHeight="1">
      <c r="A87" s="33"/>
      <c r="B87" s="34"/>
      <c r="C87" s="28" t="s">
        <v>19</v>
      </c>
      <c r="D87" s="35"/>
      <c r="E87" s="35"/>
      <c r="F87" s="26" t="str">
        <f>F10</f>
        <v>Póšfa</v>
      </c>
      <c r="G87" s="35"/>
      <c r="H87" s="35"/>
      <c r="I87" s="28" t="s">
        <v>21</v>
      </c>
      <c r="J87" s="69" t="str">
        <f>IF(J10="","",J10)</f>
        <v>Vyplň údaj</v>
      </c>
      <c r="K87" s="35"/>
      <c r="L87" s="54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4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customHeight="1">
      <c r="A89" s="33"/>
      <c r="B89" s="34"/>
      <c r="C89" s="28" t="s">
        <v>22</v>
      </c>
      <c r="D89" s="35"/>
      <c r="E89" s="35"/>
      <c r="F89" s="26" t="str">
        <f>E13</f>
        <v>Poľnonospodárské družstvo Holice - družstvo</v>
      </c>
      <c r="G89" s="35"/>
      <c r="H89" s="35"/>
      <c r="I89" s="28" t="s">
        <v>30</v>
      </c>
      <c r="J89" s="31" t="str">
        <f>E19</f>
        <v>Ing. Peter Antal</v>
      </c>
      <c r="K89" s="35"/>
      <c r="L89" s="54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15.2" customHeight="1">
      <c r="A90" s="33"/>
      <c r="B90" s="34"/>
      <c r="C90" s="28" t="s">
        <v>28</v>
      </c>
      <c r="D90" s="35"/>
      <c r="E90" s="35"/>
      <c r="F90" s="26" t="str">
        <f>IF(E16="","",E16)</f>
        <v>Vyplň údaj</v>
      </c>
      <c r="G90" s="35"/>
      <c r="H90" s="35"/>
      <c r="I90" s="28" t="s">
        <v>33</v>
      </c>
      <c r="J90" s="31" t="str">
        <f>E22</f>
        <v>Ing.Peter Antal</v>
      </c>
      <c r="K90" s="35"/>
      <c r="L90" s="54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54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customHeight="1">
      <c r="A92" s="33"/>
      <c r="B92" s="34"/>
      <c r="C92" s="145" t="s">
        <v>85</v>
      </c>
      <c r="D92" s="146"/>
      <c r="E92" s="146"/>
      <c r="F92" s="146"/>
      <c r="G92" s="146"/>
      <c r="H92" s="146"/>
      <c r="I92" s="146"/>
      <c r="J92" s="147" t="s">
        <v>86</v>
      </c>
      <c r="K92" s="146"/>
      <c r="L92" s="54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4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" customHeight="1">
      <c r="A94" s="33"/>
      <c r="B94" s="34"/>
      <c r="C94" s="148" t="s">
        <v>87</v>
      </c>
      <c r="D94" s="35"/>
      <c r="E94" s="35"/>
      <c r="F94" s="35"/>
      <c r="G94" s="35"/>
      <c r="H94" s="35"/>
      <c r="I94" s="35"/>
      <c r="J94" s="87">
        <f>J122</f>
        <v>0</v>
      </c>
      <c r="K94" s="35"/>
      <c r="L94" s="54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6" t="s">
        <v>88</v>
      </c>
    </row>
    <row r="95" spans="1:47" s="9" customFormat="1" ht="24.95" customHeight="1">
      <c r="B95" s="149"/>
      <c r="C95" s="150"/>
      <c r="D95" s="151" t="s">
        <v>89</v>
      </c>
      <c r="E95" s="152"/>
      <c r="F95" s="152"/>
      <c r="G95" s="152"/>
      <c r="H95" s="152"/>
      <c r="I95" s="152"/>
      <c r="J95" s="153">
        <f>J123</f>
        <v>0</v>
      </c>
      <c r="K95" s="150"/>
      <c r="L95" s="154"/>
    </row>
    <row r="96" spans="1:47" s="10" customFormat="1" ht="19.899999999999999" customHeight="1">
      <c r="B96" s="155"/>
      <c r="C96" s="156"/>
      <c r="D96" s="157" t="s">
        <v>90</v>
      </c>
      <c r="E96" s="158"/>
      <c r="F96" s="158"/>
      <c r="G96" s="158"/>
      <c r="H96" s="158"/>
      <c r="I96" s="158"/>
      <c r="J96" s="159">
        <f>J124</f>
        <v>0</v>
      </c>
      <c r="K96" s="156"/>
      <c r="L96" s="160"/>
    </row>
    <row r="97" spans="1:31" s="9" customFormat="1" ht="24.95" customHeight="1">
      <c r="B97" s="149"/>
      <c r="C97" s="150"/>
      <c r="D97" s="151" t="s">
        <v>91</v>
      </c>
      <c r="E97" s="152"/>
      <c r="F97" s="152"/>
      <c r="G97" s="152"/>
      <c r="H97" s="152"/>
      <c r="I97" s="152"/>
      <c r="J97" s="153">
        <f>J127</f>
        <v>0</v>
      </c>
      <c r="K97" s="150"/>
      <c r="L97" s="154"/>
    </row>
    <row r="98" spans="1:31" s="10" customFormat="1" ht="19.899999999999999" customHeight="1">
      <c r="B98" s="155"/>
      <c r="C98" s="156"/>
      <c r="D98" s="157" t="s">
        <v>92</v>
      </c>
      <c r="E98" s="158"/>
      <c r="F98" s="158"/>
      <c r="G98" s="158"/>
      <c r="H98" s="158"/>
      <c r="I98" s="158"/>
      <c r="J98" s="159">
        <f>J128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93</v>
      </c>
      <c r="E99" s="158"/>
      <c r="F99" s="158"/>
      <c r="G99" s="158"/>
      <c r="H99" s="158"/>
      <c r="I99" s="158"/>
      <c r="J99" s="159">
        <f>J134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94</v>
      </c>
      <c r="E100" s="158"/>
      <c r="F100" s="158"/>
      <c r="G100" s="158"/>
      <c r="H100" s="158"/>
      <c r="I100" s="158"/>
      <c r="J100" s="159">
        <f>J145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95</v>
      </c>
      <c r="E101" s="158"/>
      <c r="F101" s="158"/>
      <c r="G101" s="158"/>
      <c r="H101" s="158"/>
      <c r="I101" s="158"/>
      <c r="J101" s="159">
        <f>J150</f>
        <v>0</v>
      </c>
      <c r="K101" s="156"/>
      <c r="L101" s="160"/>
    </row>
    <row r="102" spans="1:31" s="10" customFormat="1" ht="19.899999999999999" customHeight="1">
      <c r="B102" s="155"/>
      <c r="C102" s="156"/>
      <c r="D102" s="157" t="s">
        <v>96</v>
      </c>
      <c r="E102" s="158"/>
      <c r="F102" s="158"/>
      <c r="G102" s="158"/>
      <c r="H102" s="158"/>
      <c r="I102" s="158"/>
      <c r="J102" s="159">
        <f>J153</f>
        <v>0</v>
      </c>
      <c r="K102" s="156"/>
      <c r="L102" s="160"/>
    </row>
    <row r="103" spans="1:31" s="10" customFormat="1" ht="19.899999999999999" customHeight="1">
      <c r="B103" s="155"/>
      <c r="C103" s="156"/>
      <c r="D103" s="157" t="s">
        <v>97</v>
      </c>
      <c r="E103" s="158"/>
      <c r="F103" s="158"/>
      <c r="G103" s="158"/>
      <c r="H103" s="158"/>
      <c r="I103" s="158"/>
      <c r="J103" s="159">
        <f>J160</f>
        <v>0</v>
      </c>
      <c r="K103" s="156"/>
      <c r="L103" s="160"/>
    </row>
    <row r="104" spans="1:31" s="10" customFormat="1" ht="19.899999999999999" customHeight="1">
      <c r="B104" s="155"/>
      <c r="C104" s="156"/>
      <c r="D104" s="157" t="s">
        <v>98</v>
      </c>
      <c r="E104" s="158"/>
      <c r="F104" s="158"/>
      <c r="G104" s="158"/>
      <c r="H104" s="158"/>
      <c r="I104" s="158"/>
      <c r="J104" s="159">
        <f>J185</f>
        <v>0</v>
      </c>
      <c r="K104" s="156"/>
      <c r="L104" s="160"/>
    </row>
    <row r="105" spans="1:31" s="2" customFormat="1" ht="21.75" customHeight="1">
      <c r="A105" s="3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54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4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31" s="2" customFormat="1" ht="6.95" customHeight="1">
      <c r="A110" s="33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54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4.95" customHeight="1">
      <c r="A111" s="33"/>
      <c r="B111" s="34"/>
      <c r="C111" s="22" t="s">
        <v>99</v>
      </c>
      <c r="D111" s="35"/>
      <c r="E111" s="35"/>
      <c r="F111" s="35"/>
      <c r="G111" s="35"/>
      <c r="H111" s="35"/>
      <c r="I111" s="35"/>
      <c r="J111" s="35"/>
      <c r="K111" s="35"/>
      <c r="L111" s="54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4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15</v>
      </c>
      <c r="D113" s="35"/>
      <c r="E113" s="35"/>
      <c r="F113" s="35"/>
      <c r="G113" s="35"/>
      <c r="H113" s="35"/>
      <c r="I113" s="35"/>
      <c r="J113" s="35"/>
      <c r="K113" s="35"/>
      <c r="L113" s="54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5"/>
      <c r="D114" s="35"/>
      <c r="E114" s="264" t="str">
        <f>E7</f>
        <v>Hygienický uzol -farma chovu HD -Póšfa</v>
      </c>
      <c r="F114" s="291"/>
      <c r="G114" s="291"/>
      <c r="H114" s="291"/>
      <c r="I114" s="35"/>
      <c r="J114" s="35"/>
      <c r="K114" s="35"/>
      <c r="L114" s="54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54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19</v>
      </c>
      <c r="D116" s="35"/>
      <c r="E116" s="35"/>
      <c r="F116" s="26" t="str">
        <f>F10</f>
        <v>Póšfa</v>
      </c>
      <c r="G116" s="35"/>
      <c r="H116" s="35"/>
      <c r="I116" s="28" t="s">
        <v>21</v>
      </c>
      <c r="J116" s="69" t="str">
        <f>IF(J10="","",J10)</f>
        <v>Vyplň údaj</v>
      </c>
      <c r="K116" s="35"/>
      <c r="L116" s="54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4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2" customHeight="1">
      <c r="A118" s="33"/>
      <c r="B118" s="34"/>
      <c r="C118" s="28" t="s">
        <v>22</v>
      </c>
      <c r="D118" s="35"/>
      <c r="E118" s="35"/>
      <c r="F118" s="26" t="str">
        <f>E13</f>
        <v>Poľnonospodárské družstvo Holice - družstvo</v>
      </c>
      <c r="G118" s="35"/>
      <c r="H118" s="35"/>
      <c r="I118" s="28" t="s">
        <v>30</v>
      </c>
      <c r="J118" s="31" t="str">
        <f>E19</f>
        <v>Ing. Peter Antal</v>
      </c>
      <c r="K118" s="35"/>
      <c r="L118" s="54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28</v>
      </c>
      <c r="D119" s="35"/>
      <c r="E119" s="35"/>
      <c r="F119" s="26" t="str">
        <f>IF(E16="","",E16)</f>
        <v>Vyplň údaj</v>
      </c>
      <c r="G119" s="35"/>
      <c r="H119" s="35"/>
      <c r="I119" s="28" t="s">
        <v>33</v>
      </c>
      <c r="J119" s="31" t="str">
        <f>E22</f>
        <v>Ing.Peter Antal</v>
      </c>
      <c r="K119" s="35"/>
      <c r="L119" s="54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4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61"/>
      <c r="B121" s="162"/>
      <c r="C121" s="163" t="s">
        <v>100</v>
      </c>
      <c r="D121" s="164" t="s">
        <v>61</v>
      </c>
      <c r="E121" s="164" t="s">
        <v>57</v>
      </c>
      <c r="F121" s="164" t="s">
        <v>58</v>
      </c>
      <c r="G121" s="164" t="s">
        <v>101</v>
      </c>
      <c r="H121" s="164" t="s">
        <v>102</v>
      </c>
      <c r="I121" s="164" t="s">
        <v>103</v>
      </c>
      <c r="J121" s="165" t="s">
        <v>86</v>
      </c>
      <c r="K121" s="166" t="s">
        <v>104</v>
      </c>
      <c r="L121" s="167"/>
      <c r="M121" s="78" t="s">
        <v>1</v>
      </c>
      <c r="N121" s="79" t="s">
        <v>40</v>
      </c>
      <c r="O121" s="79" t="s">
        <v>105</v>
      </c>
      <c r="P121" s="79" t="s">
        <v>106</v>
      </c>
      <c r="Q121" s="79" t="s">
        <v>107</v>
      </c>
      <c r="R121" s="79" t="s">
        <v>108</v>
      </c>
      <c r="S121" s="79" t="s">
        <v>109</v>
      </c>
      <c r="T121" s="80" t="s">
        <v>110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" customHeight="1">
      <c r="A122" s="33"/>
      <c r="B122" s="34"/>
      <c r="C122" s="85" t="s">
        <v>87</v>
      </c>
      <c r="D122" s="35"/>
      <c r="E122" s="35"/>
      <c r="F122" s="35"/>
      <c r="G122" s="35"/>
      <c r="H122" s="35"/>
      <c r="I122" s="35"/>
      <c r="J122" s="168">
        <f>BK122</f>
        <v>0</v>
      </c>
      <c r="K122" s="35"/>
      <c r="L122" s="38"/>
      <c r="M122" s="81"/>
      <c r="N122" s="169"/>
      <c r="O122" s="82"/>
      <c r="P122" s="170">
        <f>P123+P127</f>
        <v>0</v>
      </c>
      <c r="Q122" s="82"/>
      <c r="R122" s="170">
        <f>R123+R127</f>
        <v>4.0042806119999996</v>
      </c>
      <c r="S122" s="82"/>
      <c r="T122" s="171">
        <f>T123+T127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6" t="s">
        <v>75</v>
      </c>
      <c r="AU122" s="16" t="s">
        <v>88</v>
      </c>
      <c r="BK122" s="172">
        <f>BK123+BK127</f>
        <v>0</v>
      </c>
    </row>
    <row r="123" spans="1:65" s="12" customFormat="1" ht="25.9" customHeight="1">
      <c r="B123" s="173"/>
      <c r="C123" s="174"/>
      <c r="D123" s="175" t="s">
        <v>75</v>
      </c>
      <c r="E123" s="176" t="s">
        <v>111</v>
      </c>
      <c r="F123" s="176" t="s">
        <v>112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</f>
        <v>0</v>
      </c>
      <c r="Q123" s="181"/>
      <c r="R123" s="182">
        <f>R124</f>
        <v>0.19111999999999998</v>
      </c>
      <c r="S123" s="181"/>
      <c r="T123" s="183">
        <f>T124</f>
        <v>0</v>
      </c>
      <c r="AR123" s="184" t="s">
        <v>81</v>
      </c>
      <c r="AT123" s="185" t="s">
        <v>75</v>
      </c>
      <c r="AU123" s="185" t="s">
        <v>76</v>
      </c>
      <c r="AY123" s="184" t="s">
        <v>113</v>
      </c>
      <c r="BK123" s="186">
        <f>BK124</f>
        <v>0</v>
      </c>
    </row>
    <row r="124" spans="1:65" s="12" customFormat="1" ht="22.9" customHeight="1">
      <c r="B124" s="173"/>
      <c r="C124" s="174"/>
      <c r="D124" s="175" t="s">
        <v>75</v>
      </c>
      <c r="E124" s="187" t="s">
        <v>114</v>
      </c>
      <c r="F124" s="187" t="s">
        <v>115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SUM(P125:P126)</f>
        <v>0</v>
      </c>
      <c r="Q124" s="181"/>
      <c r="R124" s="182">
        <f>SUM(R125:R126)</f>
        <v>0.19111999999999998</v>
      </c>
      <c r="S124" s="181"/>
      <c r="T124" s="183">
        <f>SUM(T125:T126)</f>
        <v>0</v>
      </c>
      <c r="AR124" s="184" t="s">
        <v>81</v>
      </c>
      <c r="AT124" s="185" t="s">
        <v>75</v>
      </c>
      <c r="AU124" s="185" t="s">
        <v>81</v>
      </c>
      <c r="AY124" s="184" t="s">
        <v>113</v>
      </c>
      <c r="BK124" s="186">
        <f>SUM(BK125:BK126)</f>
        <v>0</v>
      </c>
    </row>
    <row r="125" spans="1:65" s="2" customFormat="1" ht="24.2" customHeight="1">
      <c r="A125" s="33"/>
      <c r="B125" s="34"/>
      <c r="C125" s="189" t="s">
        <v>7</v>
      </c>
      <c r="D125" s="189" t="s">
        <v>116</v>
      </c>
      <c r="E125" s="190" t="s">
        <v>117</v>
      </c>
      <c r="F125" s="191" t="s">
        <v>118</v>
      </c>
      <c r="G125" s="192" t="s">
        <v>119</v>
      </c>
      <c r="H125" s="193">
        <v>1</v>
      </c>
      <c r="I125" s="194"/>
      <c r="J125" s="195">
        <f>ROUND(I125*H125,2)</f>
        <v>0</v>
      </c>
      <c r="K125" s="196"/>
      <c r="L125" s="38"/>
      <c r="M125" s="197" t="s">
        <v>1</v>
      </c>
      <c r="N125" s="198" t="s">
        <v>42</v>
      </c>
      <c r="O125" s="74"/>
      <c r="P125" s="199">
        <f>O125*H125</f>
        <v>0</v>
      </c>
      <c r="Q125" s="199">
        <v>6.1199999999999996E-3</v>
      </c>
      <c r="R125" s="199">
        <f>Q125*H125</f>
        <v>6.1199999999999996E-3</v>
      </c>
      <c r="S125" s="199">
        <v>0</v>
      </c>
      <c r="T125" s="200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201" t="s">
        <v>120</v>
      </c>
      <c r="AT125" s="201" t="s">
        <v>116</v>
      </c>
      <c r="AU125" s="201" t="s">
        <v>121</v>
      </c>
      <c r="AY125" s="16" t="s">
        <v>113</v>
      </c>
      <c r="BE125" s="202">
        <f>IF(N125="základná",J125,0)</f>
        <v>0</v>
      </c>
      <c r="BF125" s="202">
        <f>IF(N125="znížená",J125,0)</f>
        <v>0</v>
      </c>
      <c r="BG125" s="202">
        <f>IF(N125="zákl. prenesená",J125,0)</f>
        <v>0</v>
      </c>
      <c r="BH125" s="202">
        <f>IF(N125="zníž. prenesená",J125,0)</f>
        <v>0</v>
      </c>
      <c r="BI125" s="202">
        <f>IF(N125="nulová",J125,0)</f>
        <v>0</v>
      </c>
      <c r="BJ125" s="16" t="s">
        <v>121</v>
      </c>
      <c r="BK125" s="202">
        <f>ROUND(I125*H125,2)</f>
        <v>0</v>
      </c>
      <c r="BL125" s="16" t="s">
        <v>120</v>
      </c>
      <c r="BM125" s="201" t="s">
        <v>122</v>
      </c>
    </row>
    <row r="126" spans="1:65" s="2" customFormat="1" ht="37.9" customHeight="1">
      <c r="A126" s="33"/>
      <c r="B126" s="34"/>
      <c r="C126" s="203" t="s">
        <v>123</v>
      </c>
      <c r="D126" s="203" t="s">
        <v>124</v>
      </c>
      <c r="E126" s="204" t="s">
        <v>125</v>
      </c>
      <c r="F126" s="205" t="s">
        <v>126</v>
      </c>
      <c r="G126" s="206" t="s">
        <v>119</v>
      </c>
      <c r="H126" s="207">
        <v>1</v>
      </c>
      <c r="I126" s="208"/>
      <c r="J126" s="209">
        <f>ROUND(I126*H126,2)</f>
        <v>0</v>
      </c>
      <c r="K126" s="210"/>
      <c r="L126" s="211"/>
      <c r="M126" s="212" t="s">
        <v>1</v>
      </c>
      <c r="N126" s="213" t="s">
        <v>42</v>
      </c>
      <c r="O126" s="74"/>
      <c r="P126" s="199">
        <f>O126*H126</f>
        <v>0</v>
      </c>
      <c r="Q126" s="199">
        <v>0.185</v>
      </c>
      <c r="R126" s="199">
        <f>Q126*H126</f>
        <v>0.185</v>
      </c>
      <c r="S126" s="199">
        <v>0</v>
      </c>
      <c r="T126" s="200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201" t="s">
        <v>114</v>
      </c>
      <c r="AT126" s="201" t="s">
        <v>124</v>
      </c>
      <c r="AU126" s="201" t="s">
        <v>121</v>
      </c>
      <c r="AY126" s="16" t="s">
        <v>113</v>
      </c>
      <c r="BE126" s="202">
        <f>IF(N126="základná",J126,0)</f>
        <v>0</v>
      </c>
      <c r="BF126" s="202">
        <f>IF(N126="znížená",J126,0)</f>
        <v>0</v>
      </c>
      <c r="BG126" s="202">
        <f>IF(N126="zákl. prenesená",J126,0)</f>
        <v>0</v>
      </c>
      <c r="BH126" s="202">
        <f>IF(N126="zníž. prenesená",J126,0)</f>
        <v>0</v>
      </c>
      <c r="BI126" s="202">
        <f>IF(N126="nulová",J126,0)</f>
        <v>0</v>
      </c>
      <c r="BJ126" s="16" t="s">
        <v>121</v>
      </c>
      <c r="BK126" s="202">
        <f>ROUND(I126*H126,2)</f>
        <v>0</v>
      </c>
      <c r="BL126" s="16" t="s">
        <v>120</v>
      </c>
      <c r="BM126" s="201" t="s">
        <v>127</v>
      </c>
    </row>
    <row r="127" spans="1:65" s="12" customFormat="1" ht="25.9" customHeight="1">
      <c r="B127" s="173"/>
      <c r="C127" s="174"/>
      <c r="D127" s="175" t="s">
        <v>75</v>
      </c>
      <c r="E127" s="176" t="s">
        <v>128</v>
      </c>
      <c r="F127" s="176" t="s">
        <v>129</v>
      </c>
      <c r="G127" s="174"/>
      <c r="H127" s="174"/>
      <c r="I127" s="177"/>
      <c r="J127" s="178">
        <f>BK127</f>
        <v>0</v>
      </c>
      <c r="K127" s="174"/>
      <c r="L127" s="179"/>
      <c r="M127" s="180"/>
      <c r="N127" s="181"/>
      <c r="O127" s="181"/>
      <c r="P127" s="182">
        <f>P128+P134+P145+P150+P153+P160+P185</f>
        <v>0</v>
      </c>
      <c r="Q127" s="181"/>
      <c r="R127" s="182">
        <f>R128+R134+R145+R150+R153+R160+R185</f>
        <v>3.8131606119999999</v>
      </c>
      <c r="S127" s="181"/>
      <c r="T127" s="183">
        <f>T128+T134+T145+T150+T153+T160+T185</f>
        <v>0</v>
      </c>
      <c r="AR127" s="184" t="s">
        <v>121</v>
      </c>
      <c r="AT127" s="185" t="s">
        <v>75</v>
      </c>
      <c r="AU127" s="185" t="s">
        <v>76</v>
      </c>
      <c r="AY127" s="184" t="s">
        <v>113</v>
      </c>
      <c r="BK127" s="186">
        <f>BK128+BK134+BK145+BK150+BK153+BK160+BK185</f>
        <v>0</v>
      </c>
    </row>
    <row r="128" spans="1:65" s="12" customFormat="1" ht="22.9" customHeight="1">
      <c r="B128" s="173"/>
      <c r="C128" s="174"/>
      <c r="D128" s="175" t="s">
        <v>75</v>
      </c>
      <c r="E128" s="187" t="s">
        <v>130</v>
      </c>
      <c r="F128" s="187" t="s">
        <v>131</v>
      </c>
      <c r="G128" s="174"/>
      <c r="H128" s="174"/>
      <c r="I128" s="177"/>
      <c r="J128" s="188">
        <f>BK128</f>
        <v>0</v>
      </c>
      <c r="K128" s="174"/>
      <c r="L128" s="179"/>
      <c r="M128" s="180"/>
      <c r="N128" s="181"/>
      <c r="O128" s="181"/>
      <c r="P128" s="182">
        <f>SUM(P129:P133)</f>
        <v>0</v>
      </c>
      <c r="Q128" s="181"/>
      <c r="R128" s="182">
        <f>SUM(R129:R133)</f>
        <v>6.1036800000000002E-3</v>
      </c>
      <c r="S128" s="181"/>
      <c r="T128" s="183">
        <f>SUM(T129:T133)</f>
        <v>0</v>
      </c>
      <c r="AR128" s="184" t="s">
        <v>121</v>
      </c>
      <c r="AT128" s="185" t="s">
        <v>75</v>
      </c>
      <c r="AU128" s="185" t="s">
        <v>81</v>
      </c>
      <c r="AY128" s="184" t="s">
        <v>113</v>
      </c>
      <c r="BK128" s="186">
        <f>SUM(BK129:BK133)</f>
        <v>0</v>
      </c>
    </row>
    <row r="129" spans="1:65" s="2" customFormat="1" ht="24.2" customHeight="1">
      <c r="A129" s="33"/>
      <c r="B129" s="34"/>
      <c r="C129" s="189" t="s">
        <v>132</v>
      </c>
      <c r="D129" s="189" t="s">
        <v>116</v>
      </c>
      <c r="E129" s="190" t="s">
        <v>133</v>
      </c>
      <c r="F129" s="191" t="s">
        <v>134</v>
      </c>
      <c r="G129" s="192" t="s">
        <v>119</v>
      </c>
      <c r="H129" s="193">
        <v>24</v>
      </c>
      <c r="I129" s="194"/>
      <c r="J129" s="195">
        <f>ROUND(I129*H129,2)</f>
        <v>0</v>
      </c>
      <c r="K129" s="196"/>
      <c r="L129" s="38"/>
      <c r="M129" s="197" t="s">
        <v>1</v>
      </c>
      <c r="N129" s="198" t="s">
        <v>42</v>
      </c>
      <c r="O129" s="74"/>
      <c r="P129" s="199">
        <f>O129*H129</f>
        <v>0</v>
      </c>
      <c r="Q129" s="199">
        <v>3.4319999999999997E-5</v>
      </c>
      <c r="R129" s="199">
        <f>Q129*H129</f>
        <v>8.2367999999999992E-4</v>
      </c>
      <c r="S129" s="199">
        <v>0</v>
      </c>
      <c r="T129" s="200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201" t="s">
        <v>135</v>
      </c>
      <c r="AT129" s="201" t="s">
        <v>116</v>
      </c>
      <c r="AU129" s="201" t="s">
        <v>121</v>
      </c>
      <c r="AY129" s="16" t="s">
        <v>113</v>
      </c>
      <c r="BE129" s="202">
        <f>IF(N129="základná",J129,0)</f>
        <v>0</v>
      </c>
      <c r="BF129" s="202">
        <f>IF(N129="znížená",J129,0)</f>
        <v>0</v>
      </c>
      <c r="BG129" s="202">
        <f>IF(N129="zákl. prenesená",J129,0)</f>
        <v>0</v>
      </c>
      <c r="BH129" s="202">
        <f>IF(N129="zníž. prenesená",J129,0)</f>
        <v>0</v>
      </c>
      <c r="BI129" s="202">
        <f>IF(N129="nulová",J129,0)</f>
        <v>0</v>
      </c>
      <c r="BJ129" s="16" t="s">
        <v>121</v>
      </c>
      <c r="BK129" s="202">
        <f>ROUND(I129*H129,2)</f>
        <v>0</v>
      </c>
      <c r="BL129" s="16" t="s">
        <v>135</v>
      </c>
      <c r="BM129" s="201" t="s">
        <v>136</v>
      </c>
    </row>
    <row r="130" spans="1:65" s="13" customFormat="1" ht="11.25">
      <c r="B130" s="214"/>
      <c r="C130" s="215"/>
      <c r="D130" s="216" t="s">
        <v>137</v>
      </c>
      <c r="E130" s="217" t="s">
        <v>1</v>
      </c>
      <c r="F130" s="218" t="s">
        <v>138</v>
      </c>
      <c r="G130" s="215"/>
      <c r="H130" s="219">
        <v>12</v>
      </c>
      <c r="I130" s="220"/>
      <c r="J130" s="215"/>
      <c r="K130" s="215"/>
      <c r="L130" s="221"/>
      <c r="M130" s="222"/>
      <c r="N130" s="223"/>
      <c r="O130" s="223"/>
      <c r="P130" s="223"/>
      <c r="Q130" s="223"/>
      <c r="R130" s="223"/>
      <c r="S130" s="223"/>
      <c r="T130" s="224"/>
      <c r="AT130" s="225" t="s">
        <v>137</v>
      </c>
      <c r="AU130" s="225" t="s">
        <v>121</v>
      </c>
      <c r="AV130" s="13" t="s">
        <v>121</v>
      </c>
      <c r="AW130" s="13" t="s">
        <v>32</v>
      </c>
      <c r="AX130" s="13" t="s">
        <v>76</v>
      </c>
      <c r="AY130" s="225" t="s">
        <v>113</v>
      </c>
    </row>
    <row r="131" spans="1:65" s="13" customFormat="1" ht="11.25">
      <c r="B131" s="214"/>
      <c r="C131" s="215"/>
      <c r="D131" s="216" t="s">
        <v>137</v>
      </c>
      <c r="E131" s="217" t="s">
        <v>1</v>
      </c>
      <c r="F131" s="218" t="s">
        <v>139</v>
      </c>
      <c r="G131" s="215"/>
      <c r="H131" s="219">
        <v>12</v>
      </c>
      <c r="I131" s="220"/>
      <c r="J131" s="215"/>
      <c r="K131" s="215"/>
      <c r="L131" s="221"/>
      <c r="M131" s="222"/>
      <c r="N131" s="223"/>
      <c r="O131" s="223"/>
      <c r="P131" s="223"/>
      <c r="Q131" s="223"/>
      <c r="R131" s="223"/>
      <c r="S131" s="223"/>
      <c r="T131" s="224"/>
      <c r="AT131" s="225" t="s">
        <v>137</v>
      </c>
      <c r="AU131" s="225" t="s">
        <v>121</v>
      </c>
      <c r="AV131" s="13" t="s">
        <v>121</v>
      </c>
      <c r="AW131" s="13" t="s">
        <v>32</v>
      </c>
      <c r="AX131" s="13" t="s">
        <v>76</v>
      </c>
      <c r="AY131" s="225" t="s">
        <v>113</v>
      </c>
    </row>
    <row r="132" spans="1:65" s="14" customFormat="1" ht="11.25">
      <c r="B132" s="226"/>
      <c r="C132" s="227"/>
      <c r="D132" s="216" t="s">
        <v>137</v>
      </c>
      <c r="E132" s="228" t="s">
        <v>1</v>
      </c>
      <c r="F132" s="229" t="s">
        <v>140</v>
      </c>
      <c r="G132" s="227"/>
      <c r="H132" s="230">
        <v>24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AT132" s="236" t="s">
        <v>137</v>
      </c>
      <c r="AU132" s="236" t="s">
        <v>121</v>
      </c>
      <c r="AV132" s="14" t="s">
        <v>120</v>
      </c>
      <c r="AW132" s="14" t="s">
        <v>32</v>
      </c>
      <c r="AX132" s="14" t="s">
        <v>81</v>
      </c>
      <c r="AY132" s="236" t="s">
        <v>113</v>
      </c>
    </row>
    <row r="133" spans="1:65" s="2" customFormat="1" ht="24.2" customHeight="1">
      <c r="A133" s="33"/>
      <c r="B133" s="34"/>
      <c r="C133" s="203" t="s">
        <v>141</v>
      </c>
      <c r="D133" s="203" t="s">
        <v>124</v>
      </c>
      <c r="E133" s="204" t="s">
        <v>142</v>
      </c>
      <c r="F133" s="205" t="s">
        <v>143</v>
      </c>
      <c r="G133" s="206" t="s">
        <v>119</v>
      </c>
      <c r="H133" s="207">
        <v>24</v>
      </c>
      <c r="I133" s="208"/>
      <c r="J133" s="209">
        <f>ROUND(I133*H133,2)</f>
        <v>0</v>
      </c>
      <c r="K133" s="210"/>
      <c r="L133" s="211"/>
      <c r="M133" s="212" t="s">
        <v>1</v>
      </c>
      <c r="N133" s="213" t="s">
        <v>42</v>
      </c>
      <c r="O133" s="74"/>
      <c r="P133" s="199">
        <f>O133*H133</f>
        <v>0</v>
      </c>
      <c r="Q133" s="199">
        <v>2.2000000000000001E-4</v>
      </c>
      <c r="R133" s="199">
        <f>Q133*H133</f>
        <v>5.28E-3</v>
      </c>
      <c r="S133" s="199">
        <v>0</v>
      </c>
      <c r="T133" s="200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01" t="s">
        <v>144</v>
      </c>
      <c r="AT133" s="201" t="s">
        <v>124</v>
      </c>
      <c r="AU133" s="201" t="s">
        <v>121</v>
      </c>
      <c r="AY133" s="16" t="s">
        <v>113</v>
      </c>
      <c r="BE133" s="202">
        <f>IF(N133="základná",J133,0)</f>
        <v>0</v>
      </c>
      <c r="BF133" s="202">
        <f>IF(N133="znížená",J133,0)</f>
        <v>0</v>
      </c>
      <c r="BG133" s="202">
        <f>IF(N133="zákl. prenesená",J133,0)</f>
        <v>0</v>
      </c>
      <c r="BH133" s="202">
        <f>IF(N133="zníž. prenesená",J133,0)</f>
        <v>0</v>
      </c>
      <c r="BI133" s="202">
        <f>IF(N133="nulová",J133,0)</f>
        <v>0</v>
      </c>
      <c r="BJ133" s="16" t="s">
        <v>121</v>
      </c>
      <c r="BK133" s="202">
        <f>ROUND(I133*H133,2)</f>
        <v>0</v>
      </c>
      <c r="BL133" s="16" t="s">
        <v>135</v>
      </c>
      <c r="BM133" s="201" t="s">
        <v>145</v>
      </c>
    </row>
    <row r="134" spans="1:65" s="12" customFormat="1" ht="22.9" customHeight="1">
      <c r="B134" s="173"/>
      <c r="C134" s="174"/>
      <c r="D134" s="175" t="s">
        <v>75</v>
      </c>
      <c r="E134" s="187" t="s">
        <v>146</v>
      </c>
      <c r="F134" s="187" t="s">
        <v>147</v>
      </c>
      <c r="G134" s="174"/>
      <c r="H134" s="174"/>
      <c r="I134" s="177"/>
      <c r="J134" s="188">
        <f>BK134</f>
        <v>0</v>
      </c>
      <c r="K134" s="174"/>
      <c r="L134" s="179"/>
      <c r="M134" s="180"/>
      <c r="N134" s="181"/>
      <c r="O134" s="181"/>
      <c r="P134" s="182">
        <f>SUM(P135:P144)</f>
        <v>0</v>
      </c>
      <c r="Q134" s="181"/>
      <c r="R134" s="182">
        <f>SUM(R135:R144)</f>
        <v>4.5103600000000001E-2</v>
      </c>
      <c r="S134" s="181"/>
      <c r="T134" s="183">
        <f>SUM(T135:T144)</f>
        <v>0</v>
      </c>
      <c r="AR134" s="184" t="s">
        <v>121</v>
      </c>
      <c r="AT134" s="185" t="s">
        <v>75</v>
      </c>
      <c r="AU134" s="185" t="s">
        <v>81</v>
      </c>
      <c r="AY134" s="184" t="s">
        <v>113</v>
      </c>
      <c r="BK134" s="186">
        <f>SUM(BK135:BK144)</f>
        <v>0</v>
      </c>
    </row>
    <row r="135" spans="1:65" s="2" customFormat="1" ht="33" customHeight="1">
      <c r="A135" s="33"/>
      <c r="B135" s="34"/>
      <c r="C135" s="189" t="s">
        <v>148</v>
      </c>
      <c r="D135" s="189" t="s">
        <v>116</v>
      </c>
      <c r="E135" s="190" t="s">
        <v>149</v>
      </c>
      <c r="F135" s="191" t="s">
        <v>150</v>
      </c>
      <c r="G135" s="192" t="s">
        <v>151</v>
      </c>
      <c r="H135" s="193">
        <v>63</v>
      </c>
      <c r="I135" s="194"/>
      <c r="J135" s="195">
        <f>ROUND(I135*H135,2)</f>
        <v>0</v>
      </c>
      <c r="K135" s="196"/>
      <c r="L135" s="38"/>
      <c r="M135" s="197" t="s">
        <v>1</v>
      </c>
      <c r="N135" s="198" t="s">
        <v>42</v>
      </c>
      <c r="O135" s="74"/>
      <c r="P135" s="199">
        <f>O135*H135</f>
        <v>0</v>
      </c>
      <c r="Q135" s="199">
        <v>4.0180000000000001E-4</v>
      </c>
      <c r="R135" s="199">
        <f>Q135*H135</f>
        <v>2.53134E-2</v>
      </c>
      <c r="S135" s="199">
        <v>0</v>
      </c>
      <c r="T135" s="200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1" t="s">
        <v>135</v>
      </c>
      <c r="AT135" s="201" t="s">
        <v>116</v>
      </c>
      <c r="AU135" s="201" t="s">
        <v>121</v>
      </c>
      <c r="AY135" s="16" t="s">
        <v>113</v>
      </c>
      <c r="BE135" s="202">
        <f>IF(N135="základná",J135,0)</f>
        <v>0</v>
      </c>
      <c r="BF135" s="202">
        <f>IF(N135="znížená",J135,0)</f>
        <v>0</v>
      </c>
      <c r="BG135" s="202">
        <f>IF(N135="zákl. prenesená",J135,0)</f>
        <v>0</v>
      </c>
      <c r="BH135" s="202">
        <f>IF(N135="zníž. prenesená",J135,0)</f>
        <v>0</v>
      </c>
      <c r="BI135" s="202">
        <f>IF(N135="nulová",J135,0)</f>
        <v>0</v>
      </c>
      <c r="BJ135" s="16" t="s">
        <v>121</v>
      </c>
      <c r="BK135" s="202">
        <f>ROUND(I135*H135,2)</f>
        <v>0</v>
      </c>
      <c r="BL135" s="16" t="s">
        <v>135</v>
      </c>
      <c r="BM135" s="201" t="s">
        <v>152</v>
      </c>
    </row>
    <row r="136" spans="1:65" s="13" customFormat="1" ht="11.25">
      <c r="B136" s="214"/>
      <c r="C136" s="215"/>
      <c r="D136" s="216" t="s">
        <v>137</v>
      </c>
      <c r="E136" s="217" t="s">
        <v>1</v>
      </c>
      <c r="F136" s="218" t="s">
        <v>153</v>
      </c>
      <c r="G136" s="215"/>
      <c r="H136" s="219">
        <v>36</v>
      </c>
      <c r="I136" s="220"/>
      <c r="J136" s="215"/>
      <c r="K136" s="215"/>
      <c r="L136" s="221"/>
      <c r="M136" s="222"/>
      <c r="N136" s="223"/>
      <c r="O136" s="223"/>
      <c r="P136" s="223"/>
      <c r="Q136" s="223"/>
      <c r="R136" s="223"/>
      <c r="S136" s="223"/>
      <c r="T136" s="224"/>
      <c r="AT136" s="225" t="s">
        <v>137</v>
      </c>
      <c r="AU136" s="225" t="s">
        <v>121</v>
      </c>
      <c r="AV136" s="13" t="s">
        <v>121</v>
      </c>
      <c r="AW136" s="13" t="s">
        <v>32</v>
      </c>
      <c r="AX136" s="13" t="s">
        <v>76</v>
      </c>
      <c r="AY136" s="225" t="s">
        <v>113</v>
      </c>
    </row>
    <row r="137" spans="1:65" s="13" customFormat="1" ht="11.25">
      <c r="B137" s="214"/>
      <c r="C137" s="215"/>
      <c r="D137" s="216" t="s">
        <v>137</v>
      </c>
      <c r="E137" s="217" t="s">
        <v>1</v>
      </c>
      <c r="F137" s="218" t="s">
        <v>154</v>
      </c>
      <c r="G137" s="215"/>
      <c r="H137" s="219">
        <v>15</v>
      </c>
      <c r="I137" s="220"/>
      <c r="J137" s="215"/>
      <c r="K137" s="215"/>
      <c r="L137" s="221"/>
      <c r="M137" s="222"/>
      <c r="N137" s="223"/>
      <c r="O137" s="223"/>
      <c r="P137" s="223"/>
      <c r="Q137" s="223"/>
      <c r="R137" s="223"/>
      <c r="S137" s="223"/>
      <c r="T137" s="224"/>
      <c r="AT137" s="225" t="s">
        <v>137</v>
      </c>
      <c r="AU137" s="225" t="s">
        <v>121</v>
      </c>
      <c r="AV137" s="13" t="s">
        <v>121</v>
      </c>
      <c r="AW137" s="13" t="s">
        <v>32</v>
      </c>
      <c r="AX137" s="13" t="s">
        <v>76</v>
      </c>
      <c r="AY137" s="225" t="s">
        <v>113</v>
      </c>
    </row>
    <row r="138" spans="1:65" s="13" customFormat="1" ht="11.25">
      <c r="B138" s="214"/>
      <c r="C138" s="215"/>
      <c r="D138" s="216" t="s">
        <v>137</v>
      </c>
      <c r="E138" s="217" t="s">
        <v>1</v>
      </c>
      <c r="F138" s="218" t="s">
        <v>155</v>
      </c>
      <c r="G138" s="215"/>
      <c r="H138" s="219">
        <v>12</v>
      </c>
      <c r="I138" s="220"/>
      <c r="J138" s="215"/>
      <c r="K138" s="215"/>
      <c r="L138" s="221"/>
      <c r="M138" s="222"/>
      <c r="N138" s="223"/>
      <c r="O138" s="223"/>
      <c r="P138" s="223"/>
      <c r="Q138" s="223"/>
      <c r="R138" s="223"/>
      <c r="S138" s="223"/>
      <c r="T138" s="224"/>
      <c r="AT138" s="225" t="s">
        <v>137</v>
      </c>
      <c r="AU138" s="225" t="s">
        <v>121</v>
      </c>
      <c r="AV138" s="13" t="s">
        <v>121</v>
      </c>
      <c r="AW138" s="13" t="s">
        <v>32</v>
      </c>
      <c r="AX138" s="13" t="s">
        <v>76</v>
      </c>
      <c r="AY138" s="225" t="s">
        <v>113</v>
      </c>
    </row>
    <row r="139" spans="1:65" s="14" customFormat="1" ht="11.25">
      <c r="B139" s="226"/>
      <c r="C139" s="227"/>
      <c r="D139" s="216" t="s">
        <v>137</v>
      </c>
      <c r="E139" s="228" t="s">
        <v>1</v>
      </c>
      <c r="F139" s="229" t="s">
        <v>140</v>
      </c>
      <c r="G139" s="227"/>
      <c r="H139" s="230">
        <v>63</v>
      </c>
      <c r="I139" s="231"/>
      <c r="J139" s="227"/>
      <c r="K139" s="227"/>
      <c r="L139" s="232"/>
      <c r="M139" s="233"/>
      <c r="N139" s="234"/>
      <c r="O139" s="234"/>
      <c r="P139" s="234"/>
      <c r="Q139" s="234"/>
      <c r="R139" s="234"/>
      <c r="S139" s="234"/>
      <c r="T139" s="235"/>
      <c r="AT139" s="236" t="s">
        <v>137</v>
      </c>
      <c r="AU139" s="236" t="s">
        <v>121</v>
      </c>
      <c r="AV139" s="14" t="s">
        <v>120</v>
      </c>
      <c r="AW139" s="14" t="s">
        <v>32</v>
      </c>
      <c r="AX139" s="14" t="s">
        <v>81</v>
      </c>
      <c r="AY139" s="236" t="s">
        <v>113</v>
      </c>
    </row>
    <row r="140" spans="1:65" s="2" customFormat="1" ht="24.2" customHeight="1">
      <c r="A140" s="33"/>
      <c r="B140" s="34"/>
      <c r="C140" s="189" t="s">
        <v>156</v>
      </c>
      <c r="D140" s="189" t="s">
        <v>116</v>
      </c>
      <c r="E140" s="190" t="s">
        <v>157</v>
      </c>
      <c r="F140" s="191" t="s">
        <v>158</v>
      </c>
      <c r="G140" s="192" t="s">
        <v>159</v>
      </c>
      <c r="H140" s="193">
        <v>2</v>
      </c>
      <c r="I140" s="194"/>
      <c r="J140" s="195">
        <f>ROUND(I140*H140,2)</f>
        <v>0</v>
      </c>
      <c r="K140" s="196"/>
      <c r="L140" s="38"/>
      <c r="M140" s="197" t="s">
        <v>1</v>
      </c>
      <c r="N140" s="198" t="s">
        <v>42</v>
      </c>
      <c r="O140" s="74"/>
      <c r="P140" s="199">
        <f>O140*H140</f>
        <v>0</v>
      </c>
      <c r="Q140" s="199">
        <v>9.8951000000000004E-3</v>
      </c>
      <c r="R140" s="199">
        <f>Q140*H140</f>
        <v>1.9790200000000001E-2</v>
      </c>
      <c r="S140" s="199">
        <v>0</v>
      </c>
      <c r="T140" s="200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01" t="s">
        <v>135</v>
      </c>
      <c r="AT140" s="201" t="s">
        <v>116</v>
      </c>
      <c r="AU140" s="201" t="s">
        <v>121</v>
      </c>
      <c r="AY140" s="16" t="s">
        <v>113</v>
      </c>
      <c r="BE140" s="202">
        <f>IF(N140="základná",J140,0)</f>
        <v>0</v>
      </c>
      <c r="BF140" s="202">
        <f>IF(N140="znížená",J140,0)</f>
        <v>0</v>
      </c>
      <c r="BG140" s="202">
        <f>IF(N140="zákl. prenesená",J140,0)</f>
        <v>0</v>
      </c>
      <c r="BH140" s="202">
        <f>IF(N140="zníž. prenesená",J140,0)</f>
        <v>0</v>
      </c>
      <c r="BI140" s="202">
        <f>IF(N140="nulová",J140,0)</f>
        <v>0</v>
      </c>
      <c r="BJ140" s="16" t="s">
        <v>121</v>
      </c>
      <c r="BK140" s="202">
        <f>ROUND(I140*H140,2)</f>
        <v>0</v>
      </c>
      <c r="BL140" s="16" t="s">
        <v>135</v>
      </c>
      <c r="BM140" s="201" t="s">
        <v>160</v>
      </c>
    </row>
    <row r="141" spans="1:65" s="13" customFormat="1" ht="11.25">
      <c r="B141" s="214"/>
      <c r="C141" s="215"/>
      <c r="D141" s="216" t="s">
        <v>137</v>
      </c>
      <c r="E141" s="217" t="s">
        <v>1</v>
      </c>
      <c r="F141" s="218" t="s">
        <v>161</v>
      </c>
      <c r="G141" s="215"/>
      <c r="H141" s="219">
        <v>2</v>
      </c>
      <c r="I141" s="220"/>
      <c r="J141" s="215"/>
      <c r="K141" s="215"/>
      <c r="L141" s="221"/>
      <c r="M141" s="222"/>
      <c r="N141" s="223"/>
      <c r="O141" s="223"/>
      <c r="P141" s="223"/>
      <c r="Q141" s="223"/>
      <c r="R141" s="223"/>
      <c r="S141" s="223"/>
      <c r="T141" s="224"/>
      <c r="AT141" s="225" t="s">
        <v>137</v>
      </c>
      <c r="AU141" s="225" t="s">
        <v>121</v>
      </c>
      <c r="AV141" s="13" t="s">
        <v>121</v>
      </c>
      <c r="AW141" s="13" t="s">
        <v>32</v>
      </c>
      <c r="AX141" s="13" t="s">
        <v>81</v>
      </c>
      <c r="AY141" s="225" t="s">
        <v>113</v>
      </c>
    </row>
    <row r="142" spans="1:65" s="2" customFormat="1" ht="16.5" customHeight="1">
      <c r="A142" s="33"/>
      <c r="B142" s="34"/>
      <c r="C142" s="189" t="s">
        <v>162</v>
      </c>
      <c r="D142" s="189" t="s">
        <v>116</v>
      </c>
      <c r="E142" s="190" t="s">
        <v>163</v>
      </c>
      <c r="F142" s="191" t="s">
        <v>164</v>
      </c>
      <c r="G142" s="192" t="s">
        <v>119</v>
      </c>
      <c r="H142" s="193">
        <v>2</v>
      </c>
      <c r="I142" s="194"/>
      <c r="J142" s="195">
        <f>ROUND(I142*H142,2)</f>
        <v>0</v>
      </c>
      <c r="K142" s="196"/>
      <c r="L142" s="38"/>
      <c r="M142" s="197" t="s">
        <v>1</v>
      </c>
      <c r="N142" s="198" t="s">
        <v>42</v>
      </c>
      <c r="O142" s="74"/>
      <c r="P142" s="199">
        <f>O142*H142</f>
        <v>0</v>
      </c>
      <c r="Q142" s="199">
        <v>0</v>
      </c>
      <c r="R142" s="199">
        <f>Q142*H142</f>
        <v>0</v>
      </c>
      <c r="S142" s="199">
        <v>0</v>
      </c>
      <c r="T142" s="200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01" t="s">
        <v>135</v>
      </c>
      <c r="AT142" s="201" t="s">
        <v>116</v>
      </c>
      <c r="AU142" s="201" t="s">
        <v>121</v>
      </c>
      <c r="AY142" s="16" t="s">
        <v>113</v>
      </c>
      <c r="BE142" s="202">
        <f>IF(N142="základná",J142,0)</f>
        <v>0</v>
      </c>
      <c r="BF142" s="202">
        <f>IF(N142="znížená",J142,0)</f>
        <v>0</v>
      </c>
      <c r="BG142" s="202">
        <f>IF(N142="zákl. prenesená",J142,0)</f>
        <v>0</v>
      </c>
      <c r="BH142" s="202">
        <f>IF(N142="zníž. prenesená",J142,0)</f>
        <v>0</v>
      </c>
      <c r="BI142" s="202">
        <f>IF(N142="nulová",J142,0)</f>
        <v>0</v>
      </c>
      <c r="BJ142" s="16" t="s">
        <v>121</v>
      </c>
      <c r="BK142" s="202">
        <f>ROUND(I142*H142,2)</f>
        <v>0</v>
      </c>
      <c r="BL142" s="16" t="s">
        <v>135</v>
      </c>
      <c r="BM142" s="201" t="s">
        <v>165</v>
      </c>
    </row>
    <row r="143" spans="1:65" s="13" customFormat="1" ht="11.25">
      <c r="B143" s="214"/>
      <c r="C143" s="215"/>
      <c r="D143" s="216" t="s">
        <v>137</v>
      </c>
      <c r="E143" s="217" t="s">
        <v>1</v>
      </c>
      <c r="F143" s="218" t="s">
        <v>166</v>
      </c>
      <c r="G143" s="215"/>
      <c r="H143" s="219">
        <v>14</v>
      </c>
      <c r="I143" s="220"/>
      <c r="J143" s="215"/>
      <c r="K143" s="215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137</v>
      </c>
      <c r="AU143" s="225" t="s">
        <v>121</v>
      </c>
      <c r="AV143" s="13" t="s">
        <v>121</v>
      </c>
      <c r="AW143" s="13" t="s">
        <v>32</v>
      </c>
      <c r="AX143" s="13" t="s">
        <v>76</v>
      </c>
      <c r="AY143" s="225" t="s">
        <v>113</v>
      </c>
    </row>
    <row r="144" spans="1:65" s="13" customFormat="1" ht="11.25">
      <c r="B144" s="214"/>
      <c r="C144" s="215"/>
      <c r="D144" s="216" t="s">
        <v>137</v>
      </c>
      <c r="E144" s="217" t="s">
        <v>1</v>
      </c>
      <c r="F144" s="218" t="s">
        <v>167</v>
      </c>
      <c r="G144" s="215"/>
      <c r="H144" s="219">
        <v>2</v>
      </c>
      <c r="I144" s="220"/>
      <c r="J144" s="215"/>
      <c r="K144" s="215"/>
      <c r="L144" s="221"/>
      <c r="M144" s="222"/>
      <c r="N144" s="223"/>
      <c r="O144" s="223"/>
      <c r="P144" s="223"/>
      <c r="Q144" s="223"/>
      <c r="R144" s="223"/>
      <c r="S144" s="223"/>
      <c r="T144" s="224"/>
      <c r="AT144" s="225" t="s">
        <v>137</v>
      </c>
      <c r="AU144" s="225" t="s">
        <v>121</v>
      </c>
      <c r="AV144" s="13" t="s">
        <v>121</v>
      </c>
      <c r="AW144" s="13" t="s">
        <v>32</v>
      </c>
      <c r="AX144" s="13" t="s">
        <v>81</v>
      </c>
      <c r="AY144" s="225" t="s">
        <v>113</v>
      </c>
    </row>
    <row r="145" spans="1:65" s="12" customFormat="1" ht="22.9" customHeight="1">
      <c r="B145" s="173"/>
      <c r="C145" s="174"/>
      <c r="D145" s="175" t="s">
        <v>75</v>
      </c>
      <c r="E145" s="187" t="s">
        <v>168</v>
      </c>
      <c r="F145" s="187" t="s">
        <v>169</v>
      </c>
      <c r="G145" s="174"/>
      <c r="H145" s="174"/>
      <c r="I145" s="177"/>
      <c r="J145" s="188">
        <f>BK145</f>
        <v>0</v>
      </c>
      <c r="K145" s="174"/>
      <c r="L145" s="179"/>
      <c r="M145" s="180"/>
      <c r="N145" s="181"/>
      <c r="O145" s="181"/>
      <c r="P145" s="182">
        <f>SUM(P146:P149)</f>
        <v>0</v>
      </c>
      <c r="Q145" s="181"/>
      <c r="R145" s="182">
        <f>SUM(R146:R149)</f>
        <v>0.180926</v>
      </c>
      <c r="S145" s="181"/>
      <c r="T145" s="183">
        <f>SUM(T146:T149)</f>
        <v>0</v>
      </c>
      <c r="AR145" s="184" t="s">
        <v>121</v>
      </c>
      <c r="AT145" s="185" t="s">
        <v>75</v>
      </c>
      <c r="AU145" s="185" t="s">
        <v>81</v>
      </c>
      <c r="AY145" s="184" t="s">
        <v>113</v>
      </c>
      <c r="BK145" s="186">
        <f>SUM(BK146:BK149)</f>
        <v>0</v>
      </c>
    </row>
    <row r="146" spans="1:65" s="2" customFormat="1" ht="24.2" customHeight="1">
      <c r="A146" s="33"/>
      <c r="B146" s="34"/>
      <c r="C146" s="189" t="s">
        <v>170</v>
      </c>
      <c r="D146" s="189" t="s">
        <v>116</v>
      </c>
      <c r="E146" s="190" t="s">
        <v>171</v>
      </c>
      <c r="F146" s="191" t="s">
        <v>172</v>
      </c>
      <c r="G146" s="192" t="s">
        <v>119</v>
      </c>
      <c r="H146" s="193">
        <v>3</v>
      </c>
      <c r="I146" s="194"/>
      <c r="J146" s="195">
        <f>ROUND(I146*H146,2)</f>
        <v>0</v>
      </c>
      <c r="K146" s="196"/>
      <c r="L146" s="38"/>
      <c r="M146" s="197" t="s">
        <v>1</v>
      </c>
      <c r="N146" s="198" t="s">
        <v>42</v>
      </c>
      <c r="O146" s="74"/>
      <c r="P146" s="199">
        <f>O146*H146</f>
        <v>0</v>
      </c>
      <c r="Q146" s="199">
        <v>4.4200000000000001E-4</v>
      </c>
      <c r="R146" s="199">
        <f>Q146*H146</f>
        <v>1.3259999999999999E-3</v>
      </c>
      <c r="S146" s="199">
        <v>0</v>
      </c>
      <c r="T146" s="200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01" t="s">
        <v>135</v>
      </c>
      <c r="AT146" s="201" t="s">
        <v>116</v>
      </c>
      <c r="AU146" s="201" t="s">
        <v>121</v>
      </c>
      <c r="AY146" s="16" t="s">
        <v>113</v>
      </c>
      <c r="BE146" s="202">
        <f>IF(N146="základná",J146,0)</f>
        <v>0</v>
      </c>
      <c r="BF146" s="202">
        <f>IF(N146="znížená",J146,0)</f>
        <v>0</v>
      </c>
      <c r="BG146" s="202">
        <f>IF(N146="zákl. prenesená",J146,0)</f>
        <v>0</v>
      </c>
      <c r="BH146" s="202">
        <f>IF(N146="zníž. prenesená",J146,0)</f>
        <v>0</v>
      </c>
      <c r="BI146" s="202">
        <f>IF(N146="nulová",J146,0)</f>
        <v>0</v>
      </c>
      <c r="BJ146" s="16" t="s">
        <v>121</v>
      </c>
      <c r="BK146" s="202">
        <f>ROUND(I146*H146,2)</f>
        <v>0</v>
      </c>
      <c r="BL146" s="16" t="s">
        <v>135</v>
      </c>
      <c r="BM146" s="201" t="s">
        <v>173</v>
      </c>
    </row>
    <row r="147" spans="1:65" s="2" customFormat="1" ht="24.2" customHeight="1">
      <c r="A147" s="33"/>
      <c r="B147" s="34"/>
      <c r="C147" s="203" t="s">
        <v>174</v>
      </c>
      <c r="D147" s="203" t="s">
        <v>124</v>
      </c>
      <c r="E147" s="204" t="s">
        <v>175</v>
      </c>
      <c r="F147" s="205" t="s">
        <v>176</v>
      </c>
      <c r="G147" s="206" t="s">
        <v>119</v>
      </c>
      <c r="H147" s="207">
        <v>3</v>
      </c>
      <c r="I147" s="208"/>
      <c r="J147" s="209">
        <f>ROUND(I147*H147,2)</f>
        <v>0</v>
      </c>
      <c r="K147" s="210"/>
      <c r="L147" s="211"/>
      <c r="M147" s="212" t="s">
        <v>1</v>
      </c>
      <c r="N147" s="213" t="s">
        <v>42</v>
      </c>
      <c r="O147" s="74"/>
      <c r="P147" s="199">
        <f>O147*H147</f>
        <v>0</v>
      </c>
      <c r="Q147" s="199">
        <v>1.6E-2</v>
      </c>
      <c r="R147" s="199">
        <f>Q147*H147</f>
        <v>4.8000000000000001E-2</v>
      </c>
      <c r="S147" s="199">
        <v>0</v>
      </c>
      <c r="T147" s="200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01" t="s">
        <v>144</v>
      </c>
      <c r="AT147" s="201" t="s">
        <v>124</v>
      </c>
      <c r="AU147" s="201" t="s">
        <v>121</v>
      </c>
      <c r="AY147" s="16" t="s">
        <v>113</v>
      </c>
      <c r="BE147" s="202">
        <f>IF(N147="základná",J147,0)</f>
        <v>0</v>
      </c>
      <c r="BF147" s="202">
        <f>IF(N147="znížená",J147,0)</f>
        <v>0</v>
      </c>
      <c r="BG147" s="202">
        <f>IF(N147="zákl. prenesená",J147,0)</f>
        <v>0</v>
      </c>
      <c r="BH147" s="202">
        <f>IF(N147="zníž. prenesená",J147,0)</f>
        <v>0</v>
      </c>
      <c r="BI147" s="202">
        <f>IF(N147="nulová",J147,0)</f>
        <v>0</v>
      </c>
      <c r="BJ147" s="16" t="s">
        <v>121</v>
      </c>
      <c r="BK147" s="202">
        <f>ROUND(I147*H147,2)</f>
        <v>0</v>
      </c>
      <c r="BL147" s="16" t="s">
        <v>135</v>
      </c>
      <c r="BM147" s="201" t="s">
        <v>177</v>
      </c>
    </row>
    <row r="148" spans="1:65" s="2" customFormat="1" ht="24.2" customHeight="1">
      <c r="A148" s="33"/>
      <c r="B148" s="34"/>
      <c r="C148" s="203" t="s">
        <v>139</v>
      </c>
      <c r="D148" s="203" t="s">
        <v>124</v>
      </c>
      <c r="E148" s="204" t="s">
        <v>178</v>
      </c>
      <c r="F148" s="205" t="s">
        <v>179</v>
      </c>
      <c r="G148" s="206" t="s">
        <v>119</v>
      </c>
      <c r="H148" s="207">
        <v>4</v>
      </c>
      <c r="I148" s="208"/>
      <c r="J148" s="209">
        <f>ROUND(I148*H148,2)</f>
        <v>0</v>
      </c>
      <c r="K148" s="210"/>
      <c r="L148" s="211"/>
      <c r="M148" s="212" t="s">
        <v>1</v>
      </c>
      <c r="N148" s="213" t="s">
        <v>42</v>
      </c>
      <c r="O148" s="74"/>
      <c r="P148" s="199">
        <f>O148*H148</f>
        <v>0</v>
      </c>
      <c r="Q148" s="199">
        <v>1.41E-2</v>
      </c>
      <c r="R148" s="199">
        <f>Q148*H148</f>
        <v>5.6399999999999999E-2</v>
      </c>
      <c r="S148" s="199">
        <v>0</v>
      </c>
      <c r="T148" s="200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01" t="s">
        <v>144</v>
      </c>
      <c r="AT148" s="201" t="s">
        <v>124</v>
      </c>
      <c r="AU148" s="201" t="s">
        <v>121</v>
      </c>
      <c r="AY148" s="16" t="s">
        <v>113</v>
      </c>
      <c r="BE148" s="202">
        <f>IF(N148="základná",J148,0)</f>
        <v>0</v>
      </c>
      <c r="BF148" s="202">
        <f>IF(N148="znížená",J148,0)</f>
        <v>0</v>
      </c>
      <c r="BG148" s="202">
        <f>IF(N148="zákl. prenesená",J148,0)</f>
        <v>0</v>
      </c>
      <c r="BH148" s="202">
        <f>IF(N148="zníž. prenesená",J148,0)</f>
        <v>0</v>
      </c>
      <c r="BI148" s="202">
        <f>IF(N148="nulová",J148,0)</f>
        <v>0</v>
      </c>
      <c r="BJ148" s="16" t="s">
        <v>121</v>
      </c>
      <c r="BK148" s="202">
        <f>ROUND(I148*H148,2)</f>
        <v>0</v>
      </c>
      <c r="BL148" s="16" t="s">
        <v>135</v>
      </c>
      <c r="BM148" s="201" t="s">
        <v>180</v>
      </c>
    </row>
    <row r="149" spans="1:65" s="2" customFormat="1" ht="24.2" customHeight="1">
      <c r="A149" s="33"/>
      <c r="B149" s="34"/>
      <c r="C149" s="203" t="s">
        <v>181</v>
      </c>
      <c r="D149" s="203" t="s">
        <v>124</v>
      </c>
      <c r="E149" s="204" t="s">
        <v>182</v>
      </c>
      <c r="F149" s="205" t="s">
        <v>183</v>
      </c>
      <c r="G149" s="206" t="s">
        <v>119</v>
      </c>
      <c r="H149" s="207">
        <v>2</v>
      </c>
      <c r="I149" s="208"/>
      <c r="J149" s="209">
        <f>ROUND(I149*H149,2)</f>
        <v>0</v>
      </c>
      <c r="K149" s="210"/>
      <c r="L149" s="211"/>
      <c r="M149" s="212" t="s">
        <v>1</v>
      </c>
      <c r="N149" s="213" t="s">
        <v>42</v>
      </c>
      <c r="O149" s="74"/>
      <c r="P149" s="199">
        <f>O149*H149</f>
        <v>0</v>
      </c>
      <c r="Q149" s="199">
        <v>3.7600000000000001E-2</v>
      </c>
      <c r="R149" s="199">
        <f>Q149*H149</f>
        <v>7.5200000000000003E-2</v>
      </c>
      <c r="S149" s="199">
        <v>0</v>
      </c>
      <c r="T149" s="200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01" t="s">
        <v>144</v>
      </c>
      <c r="AT149" s="201" t="s">
        <v>124</v>
      </c>
      <c r="AU149" s="201" t="s">
        <v>121</v>
      </c>
      <c r="AY149" s="16" t="s">
        <v>113</v>
      </c>
      <c r="BE149" s="202">
        <f>IF(N149="základná",J149,0)</f>
        <v>0</v>
      </c>
      <c r="BF149" s="202">
        <f>IF(N149="znížená",J149,0)</f>
        <v>0</v>
      </c>
      <c r="BG149" s="202">
        <f>IF(N149="zákl. prenesená",J149,0)</f>
        <v>0</v>
      </c>
      <c r="BH149" s="202">
        <f>IF(N149="zníž. prenesená",J149,0)</f>
        <v>0</v>
      </c>
      <c r="BI149" s="202">
        <f>IF(N149="nulová",J149,0)</f>
        <v>0</v>
      </c>
      <c r="BJ149" s="16" t="s">
        <v>121</v>
      </c>
      <c r="BK149" s="202">
        <f>ROUND(I149*H149,2)</f>
        <v>0</v>
      </c>
      <c r="BL149" s="16" t="s">
        <v>135</v>
      </c>
      <c r="BM149" s="201" t="s">
        <v>184</v>
      </c>
    </row>
    <row r="150" spans="1:65" s="12" customFormat="1" ht="22.9" customHeight="1">
      <c r="B150" s="173"/>
      <c r="C150" s="174"/>
      <c r="D150" s="175" t="s">
        <v>75</v>
      </c>
      <c r="E150" s="187" t="s">
        <v>185</v>
      </c>
      <c r="F150" s="187" t="s">
        <v>186</v>
      </c>
      <c r="G150" s="174"/>
      <c r="H150" s="174"/>
      <c r="I150" s="177"/>
      <c r="J150" s="188">
        <f>BK150</f>
        <v>0</v>
      </c>
      <c r="K150" s="174"/>
      <c r="L150" s="179"/>
      <c r="M150" s="180"/>
      <c r="N150" s="181"/>
      <c r="O150" s="181"/>
      <c r="P150" s="182">
        <f>SUM(P151:P152)</f>
        <v>0</v>
      </c>
      <c r="Q150" s="181"/>
      <c r="R150" s="182">
        <f>SUM(R151:R152)</f>
        <v>8.5999999999999993E-2</v>
      </c>
      <c r="S150" s="181"/>
      <c r="T150" s="183">
        <f>SUM(T151:T152)</f>
        <v>0</v>
      </c>
      <c r="AR150" s="184" t="s">
        <v>121</v>
      </c>
      <c r="AT150" s="185" t="s">
        <v>75</v>
      </c>
      <c r="AU150" s="185" t="s">
        <v>81</v>
      </c>
      <c r="AY150" s="184" t="s">
        <v>113</v>
      </c>
      <c r="BK150" s="186">
        <f>SUM(BK151:BK152)</f>
        <v>0</v>
      </c>
    </row>
    <row r="151" spans="1:65" s="2" customFormat="1" ht="33" customHeight="1">
      <c r="A151" s="33"/>
      <c r="B151" s="34"/>
      <c r="C151" s="189" t="s">
        <v>114</v>
      </c>
      <c r="D151" s="189" t="s">
        <v>116</v>
      </c>
      <c r="E151" s="190" t="s">
        <v>187</v>
      </c>
      <c r="F151" s="191" t="s">
        <v>188</v>
      </c>
      <c r="G151" s="192" t="s">
        <v>119</v>
      </c>
      <c r="H151" s="193">
        <v>1</v>
      </c>
      <c r="I151" s="194"/>
      <c r="J151" s="195">
        <f>ROUND(I151*H151,2)</f>
        <v>0</v>
      </c>
      <c r="K151" s="196"/>
      <c r="L151" s="38"/>
      <c r="M151" s="197" t="s">
        <v>1</v>
      </c>
      <c r="N151" s="198" t="s">
        <v>42</v>
      </c>
      <c r="O151" s="74"/>
      <c r="P151" s="199">
        <f>O151*H151</f>
        <v>0</v>
      </c>
      <c r="Q151" s="199">
        <v>0</v>
      </c>
      <c r="R151" s="199">
        <f>Q151*H151</f>
        <v>0</v>
      </c>
      <c r="S151" s="199">
        <v>0</v>
      </c>
      <c r="T151" s="200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01" t="s">
        <v>135</v>
      </c>
      <c r="AT151" s="201" t="s">
        <v>116</v>
      </c>
      <c r="AU151" s="201" t="s">
        <v>121</v>
      </c>
      <c r="AY151" s="16" t="s">
        <v>113</v>
      </c>
      <c r="BE151" s="202">
        <f>IF(N151="základná",J151,0)</f>
        <v>0</v>
      </c>
      <c r="BF151" s="202">
        <f>IF(N151="znížená",J151,0)</f>
        <v>0</v>
      </c>
      <c r="BG151" s="202">
        <f>IF(N151="zákl. prenesená",J151,0)</f>
        <v>0</v>
      </c>
      <c r="BH151" s="202">
        <f>IF(N151="zníž. prenesená",J151,0)</f>
        <v>0</v>
      </c>
      <c r="BI151" s="202">
        <f>IF(N151="nulová",J151,0)</f>
        <v>0</v>
      </c>
      <c r="BJ151" s="16" t="s">
        <v>121</v>
      </c>
      <c r="BK151" s="202">
        <f>ROUND(I151*H151,2)</f>
        <v>0</v>
      </c>
      <c r="BL151" s="16" t="s">
        <v>135</v>
      </c>
      <c r="BM151" s="201" t="s">
        <v>189</v>
      </c>
    </row>
    <row r="152" spans="1:65" s="2" customFormat="1" ht="44.25" customHeight="1">
      <c r="A152" s="33"/>
      <c r="B152" s="34"/>
      <c r="C152" s="203" t="s">
        <v>190</v>
      </c>
      <c r="D152" s="203" t="s">
        <v>124</v>
      </c>
      <c r="E152" s="204" t="s">
        <v>191</v>
      </c>
      <c r="F152" s="205" t="s">
        <v>192</v>
      </c>
      <c r="G152" s="206" t="s">
        <v>119</v>
      </c>
      <c r="H152" s="207">
        <v>1</v>
      </c>
      <c r="I152" s="208"/>
      <c r="J152" s="209">
        <f>ROUND(I152*H152,2)</f>
        <v>0</v>
      </c>
      <c r="K152" s="210"/>
      <c r="L152" s="211"/>
      <c r="M152" s="212" t="s">
        <v>1</v>
      </c>
      <c r="N152" s="213" t="s">
        <v>42</v>
      </c>
      <c r="O152" s="74"/>
      <c r="P152" s="199">
        <f>O152*H152</f>
        <v>0</v>
      </c>
      <c r="Q152" s="199">
        <v>8.5999999999999993E-2</v>
      </c>
      <c r="R152" s="199">
        <f>Q152*H152</f>
        <v>8.5999999999999993E-2</v>
      </c>
      <c r="S152" s="199">
        <v>0</v>
      </c>
      <c r="T152" s="200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01" t="s">
        <v>144</v>
      </c>
      <c r="AT152" s="201" t="s">
        <v>124</v>
      </c>
      <c r="AU152" s="201" t="s">
        <v>121</v>
      </c>
      <c r="AY152" s="16" t="s">
        <v>113</v>
      </c>
      <c r="BE152" s="202">
        <f>IF(N152="základná",J152,0)</f>
        <v>0</v>
      </c>
      <c r="BF152" s="202">
        <f>IF(N152="znížená",J152,0)</f>
        <v>0</v>
      </c>
      <c r="BG152" s="202">
        <f>IF(N152="zákl. prenesená",J152,0)</f>
        <v>0</v>
      </c>
      <c r="BH152" s="202">
        <f>IF(N152="zníž. prenesená",J152,0)</f>
        <v>0</v>
      </c>
      <c r="BI152" s="202">
        <f>IF(N152="nulová",J152,0)</f>
        <v>0</v>
      </c>
      <c r="BJ152" s="16" t="s">
        <v>121</v>
      </c>
      <c r="BK152" s="202">
        <f>ROUND(I152*H152,2)</f>
        <v>0</v>
      </c>
      <c r="BL152" s="16" t="s">
        <v>135</v>
      </c>
      <c r="BM152" s="201" t="s">
        <v>193</v>
      </c>
    </row>
    <row r="153" spans="1:65" s="12" customFormat="1" ht="22.9" customHeight="1">
      <c r="B153" s="173"/>
      <c r="C153" s="174"/>
      <c r="D153" s="175" t="s">
        <v>75</v>
      </c>
      <c r="E153" s="187" t="s">
        <v>194</v>
      </c>
      <c r="F153" s="187" t="s">
        <v>195</v>
      </c>
      <c r="G153" s="174"/>
      <c r="H153" s="174"/>
      <c r="I153" s="177"/>
      <c r="J153" s="188">
        <f>BK153</f>
        <v>0</v>
      </c>
      <c r="K153" s="174"/>
      <c r="L153" s="179"/>
      <c r="M153" s="180"/>
      <c r="N153" s="181"/>
      <c r="O153" s="181"/>
      <c r="P153" s="182">
        <f>SUM(P154:P159)</f>
        <v>0</v>
      </c>
      <c r="Q153" s="181"/>
      <c r="R153" s="182">
        <f>SUM(R154:R159)</f>
        <v>0.2114</v>
      </c>
      <c r="S153" s="181"/>
      <c r="T153" s="183">
        <f>SUM(T154:T159)</f>
        <v>0</v>
      </c>
      <c r="AR153" s="184" t="s">
        <v>121</v>
      </c>
      <c r="AT153" s="185" t="s">
        <v>75</v>
      </c>
      <c r="AU153" s="185" t="s">
        <v>81</v>
      </c>
      <c r="AY153" s="184" t="s">
        <v>113</v>
      </c>
      <c r="BK153" s="186">
        <f>SUM(BK154:BK159)</f>
        <v>0</v>
      </c>
    </row>
    <row r="154" spans="1:65" s="2" customFormat="1" ht="16.5" customHeight="1">
      <c r="A154" s="33"/>
      <c r="B154" s="34"/>
      <c r="C154" s="189" t="s">
        <v>196</v>
      </c>
      <c r="D154" s="189" t="s">
        <v>116</v>
      </c>
      <c r="E154" s="190" t="s">
        <v>197</v>
      </c>
      <c r="F154" s="191" t="s">
        <v>198</v>
      </c>
      <c r="G154" s="192" t="s">
        <v>151</v>
      </c>
      <c r="H154" s="193">
        <v>10</v>
      </c>
      <c r="I154" s="194"/>
      <c r="J154" s="195">
        <f>ROUND(I154*H154,2)</f>
        <v>0</v>
      </c>
      <c r="K154" s="196"/>
      <c r="L154" s="38"/>
      <c r="M154" s="197" t="s">
        <v>1</v>
      </c>
      <c r="N154" s="198" t="s">
        <v>42</v>
      </c>
      <c r="O154" s="74"/>
      <c r="P154" s="199">
        <f>O154*H154</f>
        <v>0</v>
      </c>
      <c r="Q154" s="199">
        <v>1.25E-4</v>
      </c>
      <c r="R154" s="199">
        <f>Q154*H154</f>
        <v>1.25E-3</v>
      </c>
      <c r="S154" s="199">
        <v>0</v>
      </c>
      <c r="T154" s="200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01" t="s">
        <v>135</v>
      </c>
      <c r="AT154" s="201" t="s">
        <v>116</v>
      </c>
      <c r="AU154" s="201" t="s">
        <v>121</v>
      </c>
      <c r="AY154" s="16" t="s">
        <v>113</v>
      </c>
      <c r="BE154" s="202">
        <f>IF(N154="základná",J154,0)</f>
        <v>0</v>
      </c>
      <c r="BF154" s="202">
        <f>IF(N154="znížená",J154,0)</f>
        <v>0</v>
      </c>
      <c r="BG154" s="202">
        <f>IF(N154="zákl. prenesená",J154,0)</f>
        <v>0</v>
      </c>
      <c r="BH154" s="202">
        <f>IF(N154="zníž. prenesená",J154,0)</f>
        <v>0</v>
      </c>
      <c r="BI154" s="202">
        <f>IF(N154="nulová",J154,0)</f>
        <v>0</v>
      </c>
      <c r="BJ154" s="16" t="s">
        <v>121</v>
      </c>
      <c r="BK154" s="202">
        <f>ROUND(I154*H154,2)</f>
        <v>0</v>
      </c>
      <c r="BL154" s="16" t="s">
        <v>135</v>
      </c>
      <c r="BM154" s="201" t="s">
        <v>199</v>
      </c>
    </row>
    <row r="155" spans="1:65" s="13" customFormat="1" ht="11.25">
      <c r="B155" s="214"/>
      <c r="C155" s="215"/>
      <c r="D155" s="216" t="s">
        <v>137</v>
      </c>
      <c r="E155" s="217" t="s">
        <v>1</v>
      </c>
      <c r="F155" s="218" t="s">
        <v>200</v>
      </c>
      <c r="G155" s="215"/>
      <c r="H155" s="219">
        <v>10</v>
      </c>
      <c r="I155" s="220"/>
      <c r="J155" s="215"/>
      <c r="K155" s="215"/>
      <c r="L155" s="221"/>
      <c r="M155" s="222"/>
      <c r="N155" s="223"/>
      <c r="O155" s="223"/>
      <c r="P155" s="223"/>
      <c r="Q155" s="223"/>
      <c r="R155" s="223"/>
      <c r="S155" s="223"/>
      <c r="T155" s="224"/>
      <c r="AT155" s="225" t="s">
        <v>137</v>
      </c>
      <c r="AU155" s="225" t="s">
        <v>121</v>
      </c>
      <c r="AV155" s="13" t="s">
        <v>121</v>
      </c>
      <c r="AW155" s="13" t="s">
        <v>32</v>
      </c>
      <c r="AX155" s="13" t="s">
        <v>81</v>
      </c>
      <c r="AY155" s="225" t="s">
        <v>113</v>
      </c>
    </row>
    <row r="156" spans="1:65" s="2" customFormat="1" ht="16.5" customHeight="1">
      <c r="A156" s="33"/>
      <c r="B156" s="34"/>
      <c r="C156" s="203" t="s">
        <v>201</v>
      </c>
      <c r="D156" s="203" t="s">
        <v>124</v>
      </c>
      <c r="E156" s="204" t="s">
        <v>202</v>
      </c>
      <c r="F156" s="205" t="s">
        <v>203</v>
      </c>
      <c r="G156" s="206" t="s">
        <v>151</v>
      </c>
      <c r="H156" s="207">
        <v>10</v>
      </c>
      <c r="I156" s="208"/>
      <c r="J156" s="209">
        <f>ROUND(I156*H156,2)</f>
        <v>0</v>
      </c>
      <c r="K156" s="210"/>
      <c r="L156" s="211"/>
      <c r="M156" s="212" t="s">
        <v>1</v>
      </c>
      <c r="N156" s="213" t="s">
        <v>42</v>
      </c>
      <c r="O156" s="74"/>
      <c r="P156" s="199">
        <f>O156*H156</f>
        <v>0</v>
      </c>
      <c r="Q156" s="199">
        <v>1.29E-2</v>
      </c>
      <c r="R156" s="199">
        <f>Q156*H156</f>
        <v>0.129</v>
      </c>
      <c r="S156" s="199">
        <v>0</v>
      </c>
      <c r="T156" s="200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01" t="s">
        <v>144</v>
      </c>
      <c r="AT156" s="201" t="s">
        <v>124</v>
      </c>
      <c r="AU156" s="201" t="s">
        <v>121</v>
      </c>
      <c r="AY156" s="16" t="s">
        <v>113</v>
      </c>
      <c r="BE156" s="202">
        <f>IF(N156="základná",J156,0)</f>
        <v>0</v>
      </c>
      <c r="BF156" s="202">
        <f>IF(N156="znížená",J156,0)</f>
        <v>0</v>
      </c>
      <c r="BG156" s="202">
        <f>IF(N156="zákl. prenesená",J156,0)</f>
        <v>0</v>
      </c>
      <c r="BH156" s="202">
        <f>IF(N156="zníž. prenesená",J156,0)</f>
        <v>0</v>
      </c>
      <c r="BI156" s="202">
        <f>IF(N156="nulová",J156,0)</f>
        <v>0</v>
      </c>
      <c r="BJ156" s="16" t="s">
        <v>121</v>
      </c>
      <c r="BK156" s="202">
        <f>ROUND(I156*H156,2)</f>
        <v>0</v>
      </c>
      <c r="BL156" s="16" t="s">
        <v>135</v>
      </c>
      <c r="BM156" s="201" t="s">
        <v>204</v>
      </c>
    </row>
    <row r="157" spans="1:65" s="2" customFormat="1" ht="21.75" customHeight="1">
      <c r="A157" s="33"/>
      <c r="B157" s="34"/>
      <c r="C157" s="189" t="s">
        <v>135</v>
      </c>
      <c r="D157" s="189" t="s">
        <v>116</v>
      </c>
      <c r="E157" s="190" t="s">
        <v>205</v>
      </c>
      <c r="F157" s="191" t="s">
        <v>206</v>
      </c>
      <c r="G157" s="192" t="s">
        <v>151</v>
      </c>
      <c r="H157" s="193">
        <v>6</v>
      </c>
      <c r="I157" s="194"/>
      <c r="J157" s="195">
        <f>ROUND(I157*H157,2)</f>
        <v>0</v>
      </c>
      <c r="K157" s="196"/>
      <c r="L157" s="38"/>
      <c r="M157" s="197" t="s">
        <v>1</v>
      </c>
      <c r="N157" s="198" t="s">
        <v>42</v>
      </c>
      <c r="O157" s="74"/>
      <c r="P157" s="199">
        <f>O157*H157</f>
        <v>0</v>
      </c>
      <c r="Q157" s="199">
        <v>1.25E-4</v>
      </c>
      <c r="R157" s="199">
        <f>Q157*H157</f>
        <v>7.5000000000000002E-4</v>
      </c>
      <c r="S157" s="199">
        <v>0</v>
      </c>
      <c r="T157" s="200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01" t="s">
        <v>135</v>
      </c>
      <c r="AT157" s="201" t="s">
        <v>116</v>
      </c>
      <c r="AU157" s="201" t="s">
        <v>121</v>
      </c>
      <c r="AY157" s="16" t="s">
        <v>113</v>
      </c>
      <c r="BE157" s="202">
        <f>IF(N157="základná",J157,0)</f>
        <v>0</v>
      </c>
      <c r="BF157" s="202">
        <f>IF(N157="znížená",J157,0)</f>
        <v>0</v>
      </c>
      <c r="BG157" s="202">
        <f>IF(N157="zákl. prenesená",J157,0)</f>
        <v>0</v>
      </c>
      <c r="BH157" s="202">
        <f>IF(N157="zníž. prenesená",J157,0)</f>
        <v>0</v>
      </c>
      <c r="BI157" s="202">
        <f>IF(N157="nulová",J157,0)</f>
        <v>0</v>
      </c>
      <c r="BJ157" s="16" t="s">
        <v>121</v>
      </c>
      <c r="BK157" s="202">
        <f>ROUND(I157*H157,2)</f>
        <v>0</v>
      </c>
      <c r="BL157" s="16" t="s">
        <v>135</v>
      </c>
      <c r="BM157" s="201" t="s">
        <v>207</v>
      </c>
    </row>
    <row r="158" spans="1:65" s="13" customFormat="1" ht="11.25">
      <c r="B158" s="214"/>
      <c r="C158" s="215"/>
      <c r="D158" s="216" t="s">
        <v>137</v>
      </c>
      <c r="E158" s="217" t="s">
        <v>1</v>
      </c>
      <c r="F158" s="218" t="s">
        <v>208</v>
      </c>
      <c r="G158" s="215"/>
      <c r="H158" s="219">
        <v>6</v>
      </c>
      <c r="I158" s="220"/>
      <c r="J158" s="215"/>
      <c r="K158" s="215"/>
      <c r="L158" s="221"/>
      <c r="M158" s="222"/>
      <c r="N158" s="223"/>
      <c r="O158" s="223"/>
      <c r="P158" s="223"/>
      <c r="Q158" s="223"/>
      <c r="R158" s="223"/>
      <c r="S158" s="223"/>
      <c r="T158" s="224"/>
      <c r="AT158" s="225" t="s">
        <v>137</v>
      </c>
      <c r="AU158" s="225" t="s">
        <v>121</v>
      </c>
      <c r="AV158" s="13" t="s">
        <v>121</v>
      </c>
      <c r="AW158" s="13" t="s">
        <v>32</v>
      </c>
      <c r="AX158" s="13" t="s">
        <v>81</v>
      </c>
      <c r="AY158" s="225" t="s">
        <v>113</v>
      </c>
    </row>
    <row r="159" spans="1:65" s="2" customFormat="1" ht="24.2" customHeight="1">
      <c r="A159" s="33"/>
      <c r="B159" s="34"/>
      <c r="C159" s="203" t="s">
        <v>209</v>
      </c>
      <c r="D159" s="203" t="s">
        <v>124</v>
      </c>
      <c r="E159" s="204" t="s">
        <v>210</v>
      </c>
      <c r="F159" s="205" t="s">
        <v>211</v>
      </c>
      <c r="G159" s="206" t="s">
        <v>151</v>
      </c>
      <c r="H159" s="207">
        <v>6</v>
      </c>
      <c r="I159" s="208"/>
      <c r="J159" s="209">
        <f>ROUND(I159*H159,2)</f>
        <v>0</v>
      </c>
      <c r="K159" s="210"/>
      <c r="L159" s="211"/>
      <c r="M159" s="212" t="s">
        <v>1</v>
      </c>
      <c r="N159" s="213" t="s">
        <v>42</v>
      </c>
      <c r="O159" s="74"/>
      <c r="P159" s="199">
        <f>O159*H159</f>
        <v>0</v>
      </c>
      <c r="Q159" s="199">
        <v>1.34E-2</v>
      </c>
      <c r="R159" s="199">
        <f>Q159*H159</f>
        <v>8.0399999999999999E-2</v>
      </c>
      <c r="S159" s="199">
        <v>0</v>
      </c>
      <c r="T159" s="200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01" t="s">
        <v>144</v>
      </c>
      <c r="AT159" s="201" t="s">
        <v>124</v>
      </c>
      <c r="AU159" s="201" t="s">
        <v>121</v>
      </c>
      <c r="AY159" s="16" t="s">
        <v>113</v>
      </c>
      <c r="BE159" s="202">
        <f>IF(N159="základná",J159,0)</f>
        <v>0</v>
      </c>
      <c r="BF159" s="202">
        <f>IF(N159="znížená",J159,0)</f>
        <v>0</v>
      </c>
      <c r="BG159" s="202">
        <f>IF(N159="zákl. prenesená",J159,0)</f>
        <v>0</v>
      </c>
      <c r="BH159" s="202">
        <f>IF(N159="zníž. prenesená",J159,0)</f>
        <v>0</v>
      </c>
      <c r="BI159" s="202">
        <f>IF(N159="nulová",J159,0)</f>
        <v>0</v>
      </c>
      <c r="BJ159" s="16" t="s">
        <v>121</v>
      </c>
      <c r="BK159" s="202">
        <f>ROUND(I159*H159,2)</f>
        <v>0</v>
      </c>
      <c r="BL159" s="16" t="s">
        <v>135</v>
      </c>
      <c r="BM159" s="201" t="s">
        <v>212</v>
      </c>
    </row>
    <row r="160" spans="1:65" s="12" customFormat="1" ht="22.9" customHeight="1">
      <c r="B160" s="173"/>
      <c r="C160" s="174"/>
      <c r="D160" s="175" t="s">
        <v>75</v>
      </c>
      <c r="E160" s="187" t="s">
        <v>213</v>
      </c>
      <c r="F160" s="187" t="s">
        <v>214</v>
      </c>
      <c r="G160" s="174"/>
      <c r="H160" s="174"/>
      <c r="I160" s="177"/>
      <c r="J160" s="188">
        <f>BK160</f>
        <v>0</v>
      </c>
      <c r="K160" s="174"/>
      <c r="L160" s="179"/>
      <c r="M160" s="180"/>
      <c r="N160" s="181"/>
      <c r="O160" s="181"/>
      <c r="P160" s="182">
        <f>SUM(P161:P184)</f>
        <v>0</v>
      </c>
      <c r="Q160" s="181"/>
      <c r="R160" s="182">
        <f>SUM(R161:R184)</f>
        <v>3.1276273319999999</v>
      </c>
      <c r="S160" s="181"/>
      <c r="T160" s="183">
        <f>SUM(T161:T184)</f>
        <v>0</v>
      </c>
      <c r="AR160" s="184" t="s">
        <v>121</v>
      </c>
      <c r="AT160" s="185" t="s">
        <v>75</v>
      </c>
      <c r="AU160" s="185" t="s">
        <v>81</v>
      </c>
      <c r="AY160" s="184" t="s">
        <v>113</v>
      </c>
      <c r="BK160" s="186">
        <f>SUM(BK161:BK184)</f>
        <v>0</v>
      </c>
    </row>
    <row r="161" spans="1:65" s="2" customFormat="1" ht="33" customHeight="1">
      <c r="A161" s="33"/>
      <c r="B161" s="34"/>
      <c r="C161" s="189" t="s">
        <v>121</v>
      </c>
      <c r="D161" s="189" t="s">
        <v>116</v>
      </c>
      <c r="E161" s="190" t="s">
        <v>215</v>
      </c>
      <c r="F161" s="191" t="s">
        <v>216</v>
      </c>
      <c r="G161" s="192" t="s">
        <v>217</v>
      </c>
      <c r="H161" s="193">
        <v>233.1</v>
      </c>
      <c r="I161" s="194"/>
      <c r="J161" s="195">
        <f>ROUND(I161*H161,2)</f>
        <v>0</v>
      </c>
      <c r="K161" s="196"/>
      <c r="L161" s="38"/>
      <c r="M161" s="197" t="s">
        <v>1</v>
      </c>
      <c r="N161" s="198" t="s">
        <v>42</v>
      </c>
      <c r="O161" s="74"/>
      <c r="P161" s="199">
        <f>O161*H161</f>
        <v>0</v>
      </c>
      <c r="Q161" s="199">
        <v>3.9740000000000001E-4</v>
      </c>
      <c r="R161" s="199">
        <f>Q161*H161</f>
        <v>9.2633939999999998E-2</v>
      </c>
      <c r="S161" s="199">
        <v>0</v>
      </c>
      <c r="T161" s="200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01" t="s">
        <v>135</v>
      </c>
      <c r="AT161" s="201" t="s">
        <v>116</v>
      </c>
      <c r="AU161" s="201" t="s">
        <v>121</v>
      </c>
      <c r="AY161" s="16" t="s">
        <v>113</v>
      </c>
      <c r="BE161" s="202">
        <f>IF(N161="základná",J161,0)</f>
        <v>0</v>
      </c>
      <c r="BF161" s="202">
        <f>IF(N161="znížená",J161,0)</f>
        <v>0</v>
      </c>
      <c r="BG161" s="202">
        <f>IF(N161="zákl. prenesená",J161,0)</f>
        <v>0</v>
      </c>
      <c r="BH161" s="202">
        <f>IF(N161="zníž. prenesená",J161,0)</f>
        <v>0</v>
      </c>
      <c r="BI161" s="202">
        <f>IF(N161="nulová",J161,0)</f>
        <v>0</v>
      </c>
      <c r="BJ161" s="16" t="s">
        <v>121</v>
      </c>
      <c r="BK161" s="202">
        <f>ROUND(I161*H161,2)</f>
        <v>0</v>
      </c>
      <c r="BL161" s="16" t="s">
        <v>135</v>
      </c>
      <c r="BM161" s="201" t="s">
        <v>218</v>
      </c>
    </row>
    <row r="162" spans="1:65" s="13" customFormat="1" ht="11.25">
      <c r="B162" s="214"/>
      <c r="C162" s="215"/>
      <c r="D162" s="216" t="s">
        <v>137</v>
      </c>
      <c r="E162" s="217" t="s">
        <v>1</v>
      </c>
      <c r="F162" s="218" t="s">
        <v>219</v>
      </c>
      <c r="G162" s="215"/>
      <c r="H162" s="219">
        <v>33.75</v>
      </c>
      <c r="I162" s="220"/>
      <c r="J162" s="215"/>
      <c r="K162" s="215"/>
      <c r="L162" s="221"/>
      <c r="M162" s="222"/>
      <c r="N162" s="223"/>
      <c r="O162" s="223"/>
      <c r="P162" s="223"/>
      <c r="Q162" s="223"/>
      <c r="R162" s="223"/>
      <c r="S162" s="223"/>
      <c r="T162" s="224"/>
      <c r="AT162" s="225" t="s">
        <v>137</v>
      </c>
      <c r="AU162" s="225" t="s">
        <v>121</v>
      </c>
      <c r="AV162" s="13" t="s">
        <v>121</v>
      </c>
      <c r="AW162" s="13" t="s">
        <v>32</v>
      </c>
      <c r="AX162" s="13" t="s">
        <v>76</v>
      </c>
      <c r="AY162" s="225" t="s">
        <v>113</v>
      </c>
    </row>
    <row r="163" spans="1:65" s="13" customFormat="1" ht="11.25">
      <c r="B163" s="214"/>
      <c r="C163" s="215"/>
      <c r="D163" s="216" t="s">
        <v>137</v>
      </c>
      <c r="E163" s="217" t="s">
        <v>1</v>
      </c>
      <c r="F163" s="218" t="s">
        <v>219</v>
      </c>
      <c r="G163" s="215"/>
      <c r="H163" s="219">
        <v>33.75</v>
      </c>
      <c r="I163" s="220"/>
      <c r="J163" s="215"/>
      <c r="K163" s="215"/>
      <c r="L163" s="221"/>
      <c r="M163" s="222"/>
      <c r="N163" s="223"/>
      <c r="O163" s="223"/>
      <c r="P163" s="223"/>
      <c r="Q163" s="223"/>
      <c r="R163" s="223"/>
      <c r="S163" s="223"/>
      <c r="T163" s="224"/>
      <c r="AT163" s="225" t="s">
        <v>137</v>
      </c>
      <c r="AU163" s="225" t="s">
        <v>121</v>
      </c>
      <c r="AV163" s="13" t="s">
        <v>121</v>
      </c>
      <c r="AW163" s="13" t="s">
        <v>32</v>
      </c>
      <c r="AX163" s="13" t="s">
        <v>76</v>
      </c>
      <c r="AY163" s="225" t="s">
        <v>113</v>
      </c>
    </row>
    <row r="164" spans="1:65" s="13" customFormat="1" ht="11.25">
      <c r="B164" s="214"/>
      <c r="C164" s="215"/>
      <c r="D164" s="216" t="s">
        <v>137</v>
      </c>
      <c r="E164" s="217" t="s">
        <v>1</v>
      </c>
      <c r="F164" s="218" t="s">
        <v>220</v>
      </c>
      <c r="G164" s="215"/>
      <c r="H164" s="219">
        <v>41.85</v>
      </c>
      <c r="I164" s="220"/>
      <c r="J164" s="215"/>
      <c r="K164" s="215"/>
      <c r="L164" s="221"/>
      <c r="M164" s="222"/>
      <c r="N164" s="223"/>
      <c r="O164" s="223"/>
      <c r="P164" s="223"/>
      <c r="Q164" s="223"/>
      <c r="R164" s="223"/>
      <c r="S164" s="223"/>
      <c r="T164" s="224"/>
      <c r="AT164" s="225" t="s">
        <v>137</v>
      </c>
      <c r="AU164" s="225" t="s">
        <v>121</v>
      </c>
      <c r="AV164" s="13" t="s">
        <v>121</v>
      </c>
      <c r="AW164" s="13" t="s">
        <v>32</v>
      </c>
      <c r="AX164" s="13" t="s">
        <v>76</v>
      </c>
      <c r="AY164" s="225" t="s">
        <v>113</v>
      </c>
    </row>
    <row r="165" spans="1:65" s="13" customFormat="1" ht="11.25">
      <c r="B165" s="214"/>
      <c r="C165" s="215"/>
      <c r="D165" s="216" t="s">
        <v>137</v>
      </c>
      <c r="E165" s="217" t="s">
        <v>1</v>
      </c>
      <c r="F165" s="218" t="s">
        <v>220</v>
      </c>
      <c r="G165" s="215"/>
      <c r="H165" s="219">
        <v>41.85</v>
      </c>
      <c r="I165" s="220"/>
      <c r="J165" s="215"/>
      <c r="K165" s="215"/>
      <c r="L165" s="221"/>
      <c r="M165" s="222"/>
      <c r="N165" s="223"/>
      <c r="O165" s="223"/>
      <c r="P165" s="223"/>
      <c r="Q165" s="223"/>
      <c r="R165" s="223"/>
      <c r="S165" s="223"/>
      <c r="T165" s="224"/>
      <c r="AT165" s="225" t="s">
        <v>137</v>
      </c>
      <c r="AU165" s="225" t="s">
        <v>121</v>
      </c>
      <c r="AV165" s="13" t="s">
        <v>121</v>
      </c>
      <c r="AW165" s="13" t="s">
        <v>32</v>
      </c>
      <c r="AX165" s="13" t="s">
        <v>76</v>
      </c>
      <c r="AY165" s="225" t="s">
        <v>113</v>
      </c>
    </row>
    <row r="166" spans="1:65" s="13" customFormat="1" ht="11.25">
      <c r="B166" s="214"/>
      <c r="C166" s="215"/>
      <c r="D166" s="216" t="s">
        <v>137</v>
      </c>
      <c r="E166" s="217" t="s">
        <v>1</v>
      </c>
      <c r="F166" s="218" t="s">
        <v>221</v>
      </c>
      <c r="G166" s="215"/>
      <c r="H166" s="219">
        <v>81.900000000000006</v>
      </c>
      <c r="I166" s="220"/>
      <c r="J166" s="215"/>
      <c r="K166" s="215"/>
      <c r="L166" s="221"/>
      <c r="M166" s="222"/>
      <c r="N166" s="223"/>
      <c r="O166" s="223"/>
      <c r="P166" s="223"/>
      <c r="Q166" s="223"/>
      <c r="R166" s="223"/>
      <c r="S166" s="223"/>
      <c r="T166" s="224"/>
      <c r="AT166" s="225" t="s">
        <v>137</v>
      </c>
      <c r="AU166" s="225" t="s">
        <v>121</v>
      </c>
      <c r="AV166" s="13" t="s">
        <v>121</v>
      </c>
      <c r="AW166" s="13" t="s">
        <v>32</v>
      </c>
      <c r="AX166" s="13" t="s">
        <v>76</v>
      </c>
      <c r="AY166" s="225" t="s">
        <v>113</v>
      </c>
    </row>
    <row r="167" spans="1:65" s="14" customFormat="1" ht="11.25">
      <c r="B167" s="226"/>
      <c r="C167" s="227"/>
      <c r="D167" s="216" t="s">
        <v>137</v>
      </c>
      <c r="E167" s="228" t="s">
        <v>1</v>
      </c>
      <c r="F167" s="229" t="s">
        <v>140</v>
      </c>
      <c r="G167" s="227"/>
      <c r="H167" s="230">
        <v>233.1</v>
      </c>
      <c r="I167" s="231"/>
      <c r="J167" s="227"/>
      <c r="K167" s="227"/>
      <c r="L167" s="232"/>
      <c r="M167" s="233"/>
      <c r="N167" s="234"/>
      <c r="O167" s="234"/>
      <c r="P167" s="234"/>
      <c r="Q167" s="234"/>
      <c r="R167" s="234"/>
      <c r="S167" s="234"/>
      <c r="T167" s="235"/>
      <c r="AT167" s="236" t="s">
        <v>137</v>
      </c>
      <c r="AU167" s="236" t="s">
        <v>121</v>
      </c>
      <c r="AV167" s="14" t="s">
        <v>120</v>
      </c>
      <c r="AW167" s="14" t="s">
        <v>32</v>
      </c>
      <c r="AX167" s="14" t="s">
        <v>81</v>
      </c>
      <c r="AY167" s="236" t="s">
        <v>113</v>
      </c>
    </row>
    <row r="168" spans="1:65" s="2" customFormat="1" ht="24.2" customHeight="1">
      <c r="A168" s="33"/>
      <c r="B168" s="34"/>
      <c r="C168" s="203" t="s">
        <v>222</v>
      </c>
      <c r="D168" s="203" t="s">
        <v>124</v>
      </c>
      <c r="E168" s="204" t="s">
        <v>223</v>
      </c>
      <c r="F168" s="205" t="s">
        <v>224</v>
      </c>
      <c r="G168" s="206" t="s">
        <v>217</v>
      </c>
      <c r="H168" s="207">
        <v>151.19999999999999</v>
      </c>
      <c r="I168" s="208"/>
      <c r="J168" s="209">
        <f>ROUND(I168*H168,2)</f>
        <v>0</v>
      </c>
      <c r="K168" s="210"/>
      <c r="L168" s="211"/>
      <c r="M168" s="212" t="s">
        <v>1</v>
      </c>
      <c r="N168" s="213" t="s">
        <v>42</v>
      </c>
      <c r="O168" s="74"/>
      <c r="P168" s="199">
        <f>O168*H168</f>
        <v>0</v>
      </c>
      <c r="Q168" s="199">
        <v>1.026E-2</v>
      </c>
      <c r="R168" s="199">
        <f>Q168*H168</f>
        <v>1.5513119999999998</v>
      </c>
      <c r="S168" s="199">
        <v>0</v>
      </c>
      <c r="T168" s="200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01" t="s">
        <v>144</v>
      </c>
      <c r="AT168" s="201" t="s">
        <v>124</v>
      </c>
      <c r="AU168" s="201" t="s">
        <v>121</v>
      </c>
      <c r="AY168" s="16" t="s">
        <v>113</v>
      </c>
      <c r="BE168" s="202">
        <f>IF(N168="základná",J168,0)</f>
        <v>0</v>
      </c>
      <c r="BF168" s="202">
        <f>IF(N168="znížená",J168,0)</f>
        <v>0</v>
      </c>
      <c r="BG168" s="202">
        <f>IF(N168="zákl. prenesená",J168,0)</f>
        <v>0</v>
      </c>
      <c r="BH168" s="202">
        <f>IF(N168="zníž. prenesená",J168,0)</f>
        <v>0</v>
      </c>
      <c r="BI168" s="202">
        <f>IF(N168="nulová",J168,0)</f>
        <v>0</v>
      </c>
      <c r="BJ168" s="16" t="s">
        <v>121</v>
      </c>
      <c r="BK168" s="202">
        <f>ROUND(I168*H168,2)</f>
        <v>0</v>
      </c>
      <c r="BL168" s="16" t="s">
        <v>135</v>
      </c>
      <c r="BM168" s="201" t="s">
        <v>225</v>
      </c>
    </row>
    <row r="169" spans="1:65" s="13" customFormat="1" ht="11.25">
      <c r="B169" s="214"/>
      <c r="C169" s="215"/>
      <c r="D169" s="216" t="s">
        <v>137</v>
      </c>
      <c r="E169" s="217" t="s">
        <v>1</v>
      </c>
      <c r="F169" s="218" t="s">
        <v>219</v>
      </c>
      <c r="G169" s="215"/>
      <c r="H169" s="219">
        <v>33.75</v>
      </c>
      <c r="I169" s="220"/>
      <c r="J169" s="215"/>
      <c r="K169" s="215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137</v>
      </c>
      <c r="AU169" s="225" t="s">
        <v>121</v>
      </c>
      <c r="AV169" s="13" t="s">
        <v>121</v>
      </c>
      <c r="AW169" s="13" t="s">
        <v>32</v>
      </c>
      <c r="AX169" s="13" t="s">
        <v>76</v>
      </c>
      <c r="AY169" s="225" t="s">
        <v>113</v>
      </c>
    </row>
    <row r="170" spans="1:65" s="13" customFormat="1" ht="11.25">
      <c r="B170" s="214"/>
      <c r="C170" s="215"/>
      <c r="D170" s="216" t="s">
        <v>137</v>
      </c>
      <c r="E170" s="217" t="s">
        <v>1</v>
      </c>
      <c r="F170" s="218" t="s">
        <v>219</v>
      </c>
      <c r="G170" s="215"/>
      <c r="H170" s="219">
        <v>33.75</v>
      </c>
      <c r="I170" s="220"/>
      <c r="J170" s="215"/>
      <c r="K170" s="215"/>
      <c r="L170" s="221"/>
      <c r="M170" s="222"/>
      <c r="N170" s="223"/>
      <c r="O170" s="223"/>
      <c r="P170" s="223"/>
      <c r="Q170" s="223"/>
      <c r="R170" s="223"/>
      <c r="S170" s="223"/>
      <c r="T170" s="224"/>
      <c r="AT170" s="225" t="s">
        <v>137</v>
      </c>
      <c r="AU170" s="225" t="s">
        <v>121</v>
      </c>
      <c r="AV170" s="13" t="s">
        <v>121</v>
      </c>
      <c r="AW170" s="13" t="s">
        <v>32</v>
      </c>
      <c r="AX170" s="13" t="s">
        <v>76</v>
      </c>
      <c r="AY170" s="225" t="s">
        <v>113</v>
      </c>
    </row>
    <row r="171" spans="1:65" s="13" customFormat="1" ht="11.25">
      <c r="B171" s="214"/>
      <c r="C171" s="215"/>
      <c r="D171" s="216" t="s">
        <v>137</v>
      </c>
      <c r="E171" s="217" t="s">
        <v>1</v>
      </c>
      <c r="F171" s="218" t="s">
        <v>220</v>
      </c>
      <c r="G171" s="215"/>
      <c r="H171" s="219">
        <v>41.85</v>
      </c>
      <c r="I171" s="220"/>
      <c r="J171" s="215"/>
      <c r="K171" s="215"/>
      <c r="L171" s="221"/>
      <c r="M171" s="222"/>
      <c r="N171" s="223"/>
      <c r="O171" s="223"/>
      <c r="P171" s="223"/>
      <c r="Q171" s="223"/>
      <c r="R171" s="223"/>
      <c r="S171" s="223"/>
      <c r="T171" s="224"/>
      <c r="AT171" s="225" t="s">
        <v>137</v>
      </c>
      <c r="AU171" s="225" t="s">
        <v>121</v>
      </c>
      <c r="AV171" s="13" t="s">
        <v>121</v>
      </c>
      <c r="AW171" s="13" t="s">
        <v>32</v>
      </c>
      <c r="AX171" s="13" t="s">
        <v>76</v>
      </c>
      <c r="AY171" s="225" t="s">
        <v>113</v>
      </c>
    </row>
    <row r="172" spans="1:65" s="13" customFormat="1" ht="11.25">
      <c r="B172" s="214"/>
      <c r="C172" s="215"/>
      <c r="D172" s="216" t="s">
        <v>137</v>
      </c>
      <c r="E172" s="217" t="s">
        <v>1</v>
      </c>
      <c r="F172" s="218" t="s">
        <v>220</v>
      </c>
      <c r="G172" s="215"/>
      <c r="H172" s="219">
        <v>41.85</v>
      </c>
      <c r="I172" s="220"/>
      <c r="J172" s="215"/>
      <c r="K172" s="215"/>
      <c r="L172" s="221"/>
      <c r="M172" s="222"/>
      <c r="N172" s="223"/>
      <c r="O172" s="223"/>
      <c r="P172" s="223"/>
      <c r="Q172" s="223"/>
      <c r="R172" s="223"/>
      <c r="S172" s="223"/>
      <c r="T172" s="224"/>
      <c r="AT172" s="225" t="s">
        <v>137</v>
      </c>
      <c r="AU172" s="225" t="s">
        <v>121</v>
      </c>
      <c r="AV172" s="13" t="s">
        <v>121</v>
      </c>
      <c r="AW172" s="13" t="s">
        <v>32</v>
      </c>
      <c r="AX172" s="13" t="s">
        <v>76</v>
      </c>
      <c r="AY172" s="225" t="s">
        <v>113</v>
      </c>
    </row>
    <row r="173" spans="1:65" s="14" customFormat="1" ht="11.25">
      <c r="B173" s="226"/>
      <c r="C173" s="227"/>
      <c r="D173" s="216" t="s">
        <v>137</v>
      </c>
      <c r="E173" s="228" t="s">
        <v>1</v>
      </c>
      <c r="F173" s="229" t="s">
        <v>140</v>
      </c>
      <c r="G173" s="227"/>
      <c r="H173" s="230">
        <v>151.19999999999999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AT173" s="236" t="s">
        <v>137</v>
      </c>
      <c r="AU173" s="236" t="s">
        <v>121</v>
      </c>
      <c r="AV173" s="14" t="s">
        <v>120</v>
      </c>
      <c r="AW173" s="14" t="s">
        <v>32</v>
      </c>
      <c r="AX173" s="14" t="s">
        <v>81</v>
      </c>
      <c r="AY173" s="236" t="s">
        <v>113</v>
      </c>
    </row>
    <row r="174" spans="1:65" s="2" customFormat="1" ht="33" customHeight="1">
      <c r="A174" s="33"/>
      <c r="B174" s="34"/>
      <c r="C174" s="203" t="s">
        <v>120</v>
      </c>
      <c r="D174" s="203" t="s">
        <v>124</v>
      </c>
      <c r="E174" s="204" t="s">
        <v>226</v>
      </c>
      <c r="F174" s="205" t="s">
        <v>227</v>
      </c>
      <c r="G174" s="206" t="s">
        <v>217</v>
      </c>
      <c r="H174" s="207">
        <v>81.900000000000006</v>
      </c>
      <c r="I174" s="208"/>
      <c r="J174" s="209">
        <f>ROUND(I174*H174,2)</f>
        <v>0</v>
      </c>
      <c r="K174" s="210"/>
      <c r="L174" s="211"/>
      <c r="M174" s="212" t="s">
        <v>1</v>
      </c>
      <c r="N174" s="213" t="s">
        <v>42</v>
      </c>
      <c r="O174" s="74"/>
      <c r="P174" s="199">
        <f>O174*H174</f>
        <v>0</v>
      </c>
      <c r="Q174" s="199">
        <v>1.0840000000000001E-2</v>
      </c>
      <c r="R174" s="199">
        <f>Q174*H174</f>
        <v>0.88779600000000014</v>
      </c>
      <c r="S174" s="199">
        <v>0</v>
      </c>
      <c r="T174" s="200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201" t="s">
        <v>144</v>
      </c>
      <c r="AT174" s="201" t="s">
        <v>124</v>
      </c>
      <c r="AU174" s="201" t="s">
        <v>121</v>
      </c>
      <c r="AY174" s="16" t="s">
        <v>113</v>
      </c>
      <c r="BE174" s="202">
        <f>IF(N174="základná",J174,0)</f>
        <v>0</v>
      </c>
      <c r="BF174" s="202">
        <f>IF(N174="znížená",J174,0)</f>
        <v>0</v>
      </c>
      <c r="BG174" s="202">
        <f>IF(N174="zákl. prenesená",J174,0)</f>
        <v>0</v>
      </c>
      <c r="BH174" s="202">
        <f>IF(N174="zníž. prenesená",J174,0)</f>
        <v>0</v>
      </c>
      <c r="BI174" s="202">
        <f>IF(N174="nulová",J174,0)</f>
        <v>0</v>
      </c>
      <c r="BJ174" s="16" t="s">
        <v>121</v>
      </c>
      <c r="BK174" s="202">
        <f>ROUND(I174*H174,2)</f>
        <v>0</v>
      </c>
      <c r="BL174" s="16" t="s">
        <v>135</v>
      </c>
      <c r="BM174" s="201" t="s">
        <v>228</v>
      </c>
    </row>
    <row r="175" spans="1:65" s="13" customFormat="1" ht="11.25">
      <c r="B175" s="214"/>
      <c r="C175" s="215"/>
      <c r="D175" s="216" t="s">
        <v>137</v>
      </c>
      <c r="E175" s="217" t="s">
        <v>1</v>
      </c>
      <c r="F175" s="218" t="s">
        <v>221</v>
      </c>
      <c r="G175" s="215"/>
      <c r="H175" s="219">
        <v>81.900000000000006</v>
      </c>
      <c r="I175" s="220"/>
      <c r="J175" s="215"/>
      <c r="K175" s="215"/>
      <c r="L175" s="221"/>
      <c r="M175" s="222"/>
      <c r="N175" s="223"/>
      <c r="O175" s="223"/>
      <c r="P175" s="223"/>
      <c r="Q175" s="223"/>
      <c r="R175" s="223"/>
      <c r="S175" s="223"/>
      <c r="T175" s="224"/>
      <c r="AT175" s="225" t="s">
        <v>137</v>
      </c>
      <c r="AU175" s="225" t="s">
        <v>121</v>
      </c>
      <c r="AV175" s="13" t="s">
        <v>121</v>
      </c>
      <c r="AW175" s="13" t="s">
        <v>32</v>
      </c>
      <c r="AX175" s="13" t="s">
        <v>76</v>
      </c>
      <c r="AY175" s="225" t="s">
        <v>113</v>
      </c>
    </row>
    <row r="176" spans="1:65" s="14" customFormat="1" ht="11.25">
      <c r="B176" s="226"/>
      <c r="C176" s="227"/>
      <c r="D176" s="216" t="s">
        <v>137</v>
      </c>
      <c r="E176" s="228" t="s">
        <v>1</v>
      </c>
      <c r="F176" s="229" t="s">
        <v>140</v>
      </c>
      <c r="G176" s="227"/>
      <c r="H176" s="230">
        <v>81.900000000000006</v>
      </c>
      <c r="I176" s="231"/>
      <c r="J176" s="227"/>
      <c r="K176" s="227"/>
      <c r="L176" s="232"/>
      <c r="M176" s="233"/>
      <c r="N176" s="234"/>
      <c r="O176" s="234"/>
      <c r="P176" s="234"/>
      <c r="Q176" s="234"/>
      <c r="R176" s="234"/>
      <c r="S176" s="234"/>
      <c r="T176" s="235"/>
      <c r="AT176" s="236" t="s">
        <v>137</v>
      </c>
      <c r="AU176" s="236" t="s">
        <v>121</v>
      </c>
      <c r="AV176" s="14" t="s">
        <v>120</v>
      </c>
      <c r="AW176" s="14" t="s">
        <v>32</v>
      </c>
      <c r="AX176" s="14" t="s">
        <v>81</v>
      </c>
      <c r="AY176" s="236" t="s">
        <v>113</v>
      </c>
    </row>
    <row r="177" spans="1:65" s="2" customFormat="1" ht="24.2" customHeight="1">
      <c r="A177" s="33"/>
      <c r="B177" s="34"/>
      <c r="C177" s="189" t="s">
        <v>229</v>
      </c>
      <c r="D177" s="189" t="s">
        <v>116</v>
      </c>
      <c r="E177" s="190" t="s">
        <v>230</v>
      </c>
      <c r="F177" s="191" t="s">
        <v>231</v>
      </c>
      <c r="G177" s="192" t="s">
        <v>151</v>
      </c>
      <c r="H177" s="193">
        <v>201.6</v>
      </c>
      <c r="I177" s="194"/>
      <c r="J177" s="195">
        <f>ROUND(I177*H177,2)</f>
        <v>0</v>
      </c>
      <c r="K177" s="196"/>
      <c r="L177" s="38"/>
      <c r="M177" s="197" t="s">
        <v>1</v>
      </c>
      <c r="N177" s="198" t="s">
        <v>42</v>
      </c>
      <c r="O177" s="74"/>
      <c r="P177" s="199">
        <f>O177*H177</f>
        <v>0</v>
      </c>
      <c r="Q177" s="199">
        <v>2.0086999999999999E-4</v>
      </c>
      <c r="R177" s="199">
        <f>Q177*H177</f>
        <v>4.0495391999999998E-2</v>
      </c>
      <c r="S177" s="199">
        <v>0</v>
      </c>
      <c r="T177" s="200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201" t="s">
        <v>135</v>
      </c>
      <c r="AT177" s="201" t="s">
        <v>116</v>
      </c>
      <c r="AU177" s="201" t="s">
        <v>121</v>
      </c>
      <c r="AY177" s="16" t="s">
        <v>113</v>
      </c>
      <c r="BE177" s="202">
        <f>IF(N177="základná",J177,0)</f>
        <v>0</v>
      </c>
      <c r="BF177" s="202">
        <f>IF(N177="znížená",J177,0)</f>
        <v>0</v>
      </c>
      <c r="BG177" s="202">
        <f>IF(N177="zákl. prenesená",J177,0)</f>
        <v>0</v>
      </c>
      <c r="BH177" s="202">
        <f>IF(N177="zníž. prenesená",J177,0)</f>
        <v>0</v>
      </c>
      <c r="BI177" s="202">
        <f>IF(N177="nulová",J177,0)</f>
        <v>0</v>
      </c>
      <c r="BJ177" s="16" t="s">
        <v>121</v>
      </c>
      <c r="BK177" s="202">
        <f>ROUND(I177*H177,2)</f>
        <v>0</v>
      </c>
      <c r="BL177" s="16" t="s">
        <v>135</v>
      </c>
      <c r="BM177" s="201" t="s">
        <v>232</v>
      </c>
    </row>
    <row r="178" spans="1:65" s="13" customFormat="1" ht="11.25">
      <c r="B178" s="214"/>
      <c r="C178" s="215"/>
      <c r="D178" s="216" t="s">
        <v>137</v>
      </c>
      <c r="E178" s="217" t="s">
        <v>1</v>
      </c>
      <c r="F178" s="218" t="s">
        <v>233</v>
      </c>
      <c r="G178" s="215"/>
      <c r="H178" s="219">
        <v>104</v>
      </c>
      <c r="I178" s="220"/>
      <c r="J178" s="215"/>
      <c r="K178" s="215"/>
      <c r="L178" s="221"/>
      <c r="M178" s="222"/>
      <c r="N178" s="223"/>
      <c r="O178" s="223"/>
      <c r="P178" s="223"/>
      <c r="Q178" s="223"/>
      <c r="R178" s="223"/>
      <c r="S178" s="223"/>
      <c r="T178" s="224"/>
      <c r="AT178" s="225" t="s">
        <v>137</v>
      </c>
      <c r="AU178" s="225" t="s">
        <v>121</v>
      </c>
      <c r="AV178" s="13" t="s">
        <v>121</v>
      </c>
      <c r="AW178" s="13" t="s">
        <v>32</v>
      </c>
      <c r="AX178" s="13" t="s">
        <v>76</v>
      </c>
      <c r="AY178" s="225" t="s">
        <v>113</v>
      </c>
    </row>
    <row r="179" spans="1:65" s="13" customFormat="1" ht="11.25">
      <c r="B179" s="214"/>
      <c r="C179" s="215"/>
      <c r="D179" s="216" t="s">
        <v>137</v>
      </c>
      <c r="E179" s="217" t="s">
        <v>1</v>
      </c>
      <c r="F179" s="218" t="s">
        <v>234</v>
      </c>
      <c r="G179" s="215"/>
      <c r="H179" s="219">
        <v>20</v>
      </c>
      <c r="I179" s="220"/>
      <c r="J179" s="215"/>
      <c r="K179" s="215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137</v>
      </c>
      <c r="AU179" s="225" t="s">
        <v>121</v>
      </c>
      <c r="AV179" s="13" t="s">
        <v>121</v>
      </c>
      <c r="AW179" s="13" t="s">
        <v>32</v>
      </c>
      <c r="AX179" s="13" t="s">
        <v>76</v>
      </c>
      <c r="AY179" s="225" t="s">
        <v>113</v>
      </c>
    </row>
    <row r="180" spans="1:65" s="13" customFormat="1" ht="11.25">
      <c r="B180" s="214"/>
      <c r="C180" s="215"/>
      <c r="D180" s="216" t="s">
        <v>137</v>
      </c>
      <c r="E180" s="217" t="s">
        <v>1</v>
      </c>
      <c r="F180" s="218" t="s">
        <v>235</v>
      </c>
      <c r="G180" s="215"/>
      <c r="H180" s="219">
        <v>57.6</v>
      </c>
      <c r="I180" s="220"/>
      <c r="J180" s="215"/>
      <c r="K180" s="215"/>
      <c r="L180" s="221"/>
      <c r="M180" s="222"/>
      <c r="N180" s="223"/>
      <c r="O180" s="223"/>
      <c r="P180" s="223"/>
      <c r="Q180" s="223"/>
      <c r="R180" s="223"/>
      <c r="S180" s="223"/>
      <c r="T180" s="224"/>
      <c r="AT180" s="225" t="s">
        <v>137</v>
      </c>
      <c r="AU180" s="225" t="s">
        <v>121</v>
      </c>
      <c r="AV180" s="13" t="s">
        <v>121</v>
      </c>
      <c r="AW180" s="13" t="s">
        <v>32</v>
      </c>
      <c r="AX180" s="13" t="s">
        <v>76</v>
      </c>
      <c r="AY180" s="225" t="s">
        <v>113</v>
      </c>
    </row>
    <row r="181" spans="1:65" s="13" customFormat="1" ht="11.25">
      <c r="B181" s="214"/>
      <c r="C181" s="215"/>
      <c r="D181" s="216" t="s">
        <v>137</v>
      </c>
      <c r="E181" s="217" t="s">
        <v>1</v>
      </c>
      <c r="F181" s="218" t="s">
        <v>236</v>
      </c>
      <c r="G181" s="215"/>
      <c r="H181" s="219">
        <v>20</v>
      </c>
      <c r="I181" s="220"/>
      <c r="J181" s="215"/>
      <c r="K181" s="215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137</v>
      </c>
      <c r="AU181" s="225" t="s">
        <v>121</v>
      </c>
      <c r="AV181" s="13" t="s">
        <v>121</v>
      </c>
      <c r="AW181" s="13" t="s">
        <v>32</v>
      </c>
      <c r="AX181" s="13" t="s">
        <v>76</v>
      </c>
      <c r="AY181" s="225" t="s">
        <v>113</v>
      </c>
    </row>
    <row r="182" spans="1:65" s="14" customFormat="1" ht="11.25">
      <c r="B182" s="226"/>
      <c r="C182" s="227"/>
      <c r="D182" s="216" t="s">
        <v>137</v>
      </c>
      <c r="E182" s="228" t="s">
        <v>1</v>
      </c>
      <c r="F182" s="229" t="s">
        <v>140</v>
      </c>
      <c r="G182" s="227"/>
      <c r="H182" s="230">
        <v>201.6</v>
      </c>
      <c r="I182" s="231"/>
      <c r="J182" s="227"/>
      <c r="K182" s="227"/>
      <c r="L182" s="232"/>
      <c r="M182" s="233"/>
      <c r="N182" s="234"/>
      <c r="O182" s="234"/>
      <c r="P182" s="234"/>
      <c r="Q182" s="234"/>
      <c r="R182" s="234"/>
      <c r="S182" s="234"/>
      <c r="T182" s="235"/>
      <c r="AT182" s="236" t="s">
        <v>137</v>
      </c>
      <c r="AU182" s="236" t="s">
        <v>121</v>
      </c>
      <c r="AV182" s="14" t="s">
        <v>120</v>
      </c>
      <c r="AW182" s="14" t="s">
        <v>32</v>
      </c>
      <c r="AX182" s="14" t="s">
        <v>81</v>
      </c>
      <c r="AY182" s="236" t="s">
        <v>113</v>
      </c>
    </row>
    <row r="183" spans="1:65" s="2" customFormat="1" ht="37.9" customHeight="1">
      <c r="A183" s="33"/>
      <c r="B183" s="34"/>
      <c r="C183" s="189" t="s">
        <v>81</v>
      </c>
      <c r="D183" s="189" t="s">
        <v>116</v>
      </c>
      <c r="E183" s="190" t="s">
        <v>237</v>
      </c>
      <c r="F183" s="191" t="s">
        <v>238</v>
      </c>
      <c r="G183" s="192" t="s">
        <v>239</v>
      </c>
      <c r="H183" s="193">
        <v>12100</v>
      </c>
      <c r="I183" s="194"/>
      <c r="J183" s="195">
        <f>ROUND(I183*H183,2)</f>
        <v>0</v>
      </c>
      <c r="K183" s="196"/>
      <c r="L183" s="38"/>
      <c r="M183" s="197" t="s">
        <v>1</v>
      </c>
      <c r="N183" s="198" t="s">
        <v>42</v>
      </c>
      <c r="O183" s="74"/>
      <c r="P183" s="199">
        <f>O183*H183</f>
        <v>0</v>
      </c>
      <c r="Q183" s="199">
        <v>4.5899999999999998E-5</v>
      </c>
      <c r="R183" s="199">
        <f>Q183*H183</f>
        <v>0.55538999999999994</v>
      </c>
      <c r="S183" s="199">
        <v>0</v>
      </c>
      <c r="T183" s="200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01" t="s">
        <v>135</v>
      </c>
      <c r="AT183" s="201" t="s">
        <v>116</v>
      </c>
      <c r="AU183" s="201" t="s">
        <v>121</v>
      </c>
      <c r="AY183" s="16" t="s">
        <v>113</v>
      </c>
      <c r="BE183" s="202">
        <f>IF(N183="základná",J183,0)</f>
        <v>0</v>
      </c>
      <c r="BF183" s="202">
        <f>IF(N183="znížená",J183,0)</f>
        <v>0</v>
      </c>
      <c r="BG183" s="202">
        <f>IF(N183="zákl. prenesená",J183,0)</f>
        <v>0</v>
      </c>
      <c r="BH183" s="202">
        <f>IF(N183="zníž. prenesená",J183,0)</f>
        <v>0</v>
      </c>
      <c r="BI183" s="202">
        <f>IF(N183="nulová",J183,0)</f>
        <v>0</v>
      </c>
      <c r="BJ183" s="16" t="s">
        <v>121</v>
      </c>
      <c r="BK183" s="202">
        <f>ROUND(I183*H183,2)</f>
        <v>0</v>
      </c>
      <c r="BL183" s="16" t="s">
        <v>135</v>
      </c>
      <c r="BM183" s="201" t="s">
        <v>240</v>
      </c>
    </row>
    <row r="184" spans="1:65" s="13" customFormat="1" ht="11.25">
      <c r="B184" s="214"/>
      <c r="C184" s="215"/>
      <c r="D184" s="216" t="s">
        <v>137</v>
      </c>
      <c r="E184" s="217" t="s">
        <v>1</v>
      </c>
      <c r="F184" s="218" t="s">
        <v>241</v>
      </c>
      <c r="G184" s="215"/>
      <c r="H184" s="219">
        <v>12100</v>
      </c>
      <c r="I184" s="220"/>
      <c r="J184" s="215"/>
      <c r="K184" s="215"/>
      <c r="L184" s="221"/>
      <c r="M184" s="222"/>
      <c r="N184" s="223"/>
      <c r="O184" s="223"/>
      <c r="P184" s="223"/>
      <c r="Q184" s="223"/>
      <c r="R184" s="223"/>
      <c r="S184" s="223"/>
      <c r="T184" s="224"/>
      <c r="AT184" s="225" t="s">
        <v>137</v>
      </c>
      <c r="AU184" s="225" t="s">
        <v>121</v>
      </c>
      <c r="AV184" s="13" t="s">
        <v>121</v>
      </c>
      <c r="AW184" s="13" t="s">
        <v>32</v>
      </c>
      <c r="AX184" s="13" t="s">
        <v>81</v>
      </c>
      <c r="AY184" s="225" t="s">
        <v>113</v>
      </c>
    </row>
    <row r="185" spans="1:65" s="12" customFormat="1" ht="22.9" customHeight="1">
      <c r="B185" s="173"/>
      <c r="C185" s="174"/>
      <c r="D185" s="175" t="s">
        <v>75</v>
      </c>
      <c r="E185" s="187" t="s">
        <v>242</v>
      </c>
      <c r="F185" s="187" t="s">
        <v>243</v>
      </c>
      <c r="G185" s="174"/>
      <c r="H185" s="174"/>
      <c r="I185" s="177"/>
      <c r="J185" s="188">
        <f>BK185</f>
        <v>0</v>
      </c>
      <c r="K185" s="174"/>
      <c r="L185" s="179"/>
      <c r="M185" s="180"/>
      <c r="N185" s="181"/>
      <c r="O185" s="181"/>
      <c r="P185" s="182">
        <f>SUM(P186:P187)</f>
        <v>0</v>
      </c>
      <c r="Q185" s="181"/>
      <c r="R185" s="182">
        <f>SUM(R186:R187)</f>
        <v>0.156</v>
      </c>
      <c r="S185" s="181"/>
      <c r="T185" s="183">
        <f>SUM(T186:T187)</f>
        <v>0</v>
      </c>
      <c r="AR185" s="184" t="s">
        <v>121</v>
      </c>
      <c r="AT185" s="185" t="s">
        <v>75</v>
      </c>
      <c r="AU185" s="185" t="s">
        <v>81</v>
      </c>
      <c r="AY185" s="184" t="s">
        <v>113</v>
      </c>
      <c r="BK185" s="186">
        <f>SUM(BK186:BK187)</f>
        <v>0</v>
      </c>
    </row>
    <row r="186" spans="1:65" s="2" customFormat="1" ht="24.2" customHeight="1">
      <c r="A186" s="33"/>
      <c r="B186" s="34"/>
      <c r="C186" s="189" t="s">
        <v>244</v>
      </c>
      <c r="D186" s="189" t="s">
        <v>116</v>
      </c>
      <c r="E186" s="190" t="s">
        <v>245</v>
      </c>
      <c r="F186" s="191" t="s">
        <v>246</v>
      </c>
      <c r="G186" s="192" t="s">
        <v>119</v>
      </c>
      <c r="H186" s="193">
        <v>3</v>
      </c>
      <c r="I186" s="194"/>
      <c r="J186" s="195">
        <f>ROUND(I186*H186,2)</f>
        <v>0</v>
      </c>
      <c r="K186" s="196"/>
      <c r="L186" s="38"/>
      <c r="M186" s="197" t="s">
        <v>1</v>
      </c>
      <c r="N186" s="198" t="s">
        <v>42</v>
      </c>
      <c r="O186" s="74"/>
      <c r="P186" s="199">
        <f>O186*H186</f>
        <v>0</v>
      </c>
      <c r="Q186" s="199">
        <v>0</v>
      </c>
      <c r="R186" s="199">
        <f>Q186*H186</f>
        <v>0</v>
      </c>
      <c r="S186" s="199">
        <v>0</v>
      </c>
      <c r="T186" s="200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01" t="s">
        <v>135</v>
      </c>
      <c r="AT186" s="201" t="s">
        <v>116</v>
      </c>
      <c r="AU186" s="201" t="s">
        <v>121</v>
      </c>
      <c r="AY186" s="16" t="s">
        <v>113</v>
      </c>
      <c r="BE186" s="202">
        <f>IF(N186="základná",J186,0)</f>
        <v>0</v>
      </c>
      <c r="BF186" s="202">
        <f>IF(N186="znížená",J186,0)</f>
        <v>0</v>
      </c>
      <c r="BG186" s="202">
        <f>IF(N186="zákl. prenesená",J186,0)</f>
        <v>0</v>
      </c>
      <c r="BH186" s="202">
        <f>IF(N186="zníž. prenesená",J186,0)</f>
        <v>0</v>
      </c>
      <c r="BI186" s="202">
        <f>IF(N186="nulová",J186,0)</f>
        <v>0</v>
      </c>
      <c r="BJ186" s="16" t="s">
        <v>121</v>
      </c>
      <c r="BK186" s="202">
        <f>ROUND(I186*H186,2)</f>
        <v>0</v>
      </c>
      <c r="BL186" s="16" t="s">
        <v>135</v>
      </c>
      <c r="BM186" s="201" t="s">
        <v>247</v>
      </c>
    </row>
    <row r="187" spans="1:65" s="2" customFormat="1" ht="37.9" customHeight="1">
      <c r="A187" s="33"/>
      <c r="B187" s="34"/>
      <c r="C187" s="203" t="s">
        <v>248</v>
      </c>
      <c r="D187" s="203" t="s">
        <v>124</v>
      </c>
      <c r="E187" s="204" t="s">
        <v>249</v>
      </c>
      <c r="F187" s="205" t="s">
        <v>250</v>
      </c>
      <c r="G187" s="206" t="s">
        <v>119</v>
      </c>
      <c r="H187" s="207">
        <v>3</v>
      </c>
      <c r="I187" s="208"/>
      <c r="J187" s="209">
        <f>ROUND(I187*H187,2)</f>
        <v>0</v>
      </c>
      <c r="K187" s="210"/>
      <c r="L187" s="211"/>
      <c r="M187" s="237" t="s">
        <v>1</v>
      </c>
      <c r="N187" s="238" t="s">
        <v>42</v>
      </c>
      <c r="O187" s="239"/>
      <c r="P187" s="240">
        <f>O187*H187</f>
        <v>0</v>
      </c>
      <c r="Q187" s="240">
        <v>5.1999999999999998E-2</v>
      </c>
      <c r="R187" s="240">
        <f>Q187*H187</f>
        <v>0.156</v>
      </c>
      <c r="S187" s="240">
        <v>0</v>
      </c>
      <c r="T187" s="241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01" t="s">
        <v>144</v>
      </c>
      <c r="AT187" s="201" t="s">
        <v>124</v>
      </c>
      <c r="AU187" s="201" t="s">
        <v>121</v>
      </c>
      <c r="AY187" s="16" t="s">
        <v>113</v>
      </c>
      <c r="BE187" s="202">
        <f>IF(N187="základná",J187,0)</f>
        <v>0</v>
      </c>
      <c r="BF187" s="202">
        <f>IF(N187="znížená",J187,0)</f>
        <v>0</v>
      </c>
      <c r="BG187" s="202">
        <f>IF(N187="zákl. prenesená",J187,0)</f>
        <v>0</v>
      </c>
      <c r="BH187" s="202">
        <f>IF(N187="zníž. prenesená",J187,0)</f>
        <v>0</v>
      </c>
      <c r="BI187" s="202">
        <f>IF(N187="nulová",J187,0)</f>
        <v>0</v>
      </c>
      <c r="BJ187" s="16" t="s">
        <v>121</v>
      </c>
      <c r="BK187" s="202">
        <f>ROUND(I187*H187,2)</f>
        <v>0</v>
      </c>
      <c r="BL187" s="16" t="s">
        <v>135</v>
      </c>
      <c r="BM187" s="201" t="s">
        <v>251</v>
      </c>
    </row>
    <row r="188" spans="1:65" s="2" customFormat="1" ht="6.95" customHeight="1">
      <c r="A188" s="33"/>
      <c r="B188" s="57"/>
      <c r="C188" s="58"/>
      <c r="D188" s="58"/>
      <c r="E188" s="58"/>
      <c r="F188" s="58"/>
      <c r="G188" s="58"/>
      <c r="H188" s="58"/>
      <c r="I188" s="58"/>
      <c r="J188" s="58"/>
      <c r="K188" s="58"/>
      <c r="L188" s="38"/>
      <c r="M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</row>
  </sheetData>
  <sheetProtection algorithmName="SHA-512" hashValue="f58S7I8yb5s2/NAhVSKwrK/mm+5sM1nCqTjFSFxOX6fQfWVQ93wmtUKoTaCZSc7dIK/l45Ml3eA7AEekrd07Ug==" saltValue="hizGKyIyGOMdQuFOQAWxEJaXqx5EgGenjD78hN8im0AX8a0D4slqVBfe0Iumgnn8doisM2PSygvmxbi6dRlrtg==" spinCount="100000" sheet="1" objects="1" scenarios="1" formatColumns="0" formatRows="0" autoFilter="0"/>
  <autoFilter ref="C121:K187" xr:uid="{00000000-0009-0000-0000-000001000000}"/>
  <mergeCells count="6">
    <mergeCell ref="L2:V2"/>
    <mergeCell ref="E7:H7"/>
    <mergeCell ref="E16:H16"/>
    <mergeCell ref="E25:H25"/>
    <mergeCell ref="E85:H85"/>
    <mergeCell ref="E114:H11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Rekapitulácia stavby</vt:lpstr>
      <vt:lpstr>OL3-HY-UZ - Hygienický uz...</vt:lpstr>
      <vt:lpstr>'OL3-HY-UZ - Hygienický uz...'!Nyomtatási_cím</vt:lpstr>
      <vt:lpstr>'Rekapitulácia stavby'!Nyomtatási_cím</vt:lpstr>
      <vt:lpstr>'OL3-HY-UZ - Hygienický uz...'!Nyomtatási_terület</vt:lpstr>
      <vt:lpstr>'Rekapitulácia stavby'!Nyomtatási_terület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LAPTOP-3A8T06HO\Ladislav Ondrušek</dc:creator>
  <cp:lastModifiedBy>User 1</cp:lastModifiedBy>
  <dcterms:created xsi:type="dcterms:W3CDTF">2025-04-24T08:26:48Z</dcterms:created>
  <dcterms:modified xsi:type="dcterms:W3CDTF">2025-04-28T10:57:56Z</dcterms:modified>
</cp:coreProperties>
</file>