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E:\Moje veci\CENOVÉ PONUKY 2023\Teľatník\2025\CP23052025\"/>
    </mc:Choice>
  </mc:AlternateContent>
  <xr:revisionPtr revIDLastSave="0" documentId="13_ncr:1_{E0E71EC8-09F1-41FD-AC06-F57F5AD55657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kapitulácia stavby" sheetId="1" r:id="rId1"/>
    <sheet name="1 - Búracie práce" sheetId="2" r:id="rId2"/>
    <sheet name="2A - Podlaha, izolácia, s..." sheetId="3" r:id="rId3"/>
    <sheet name="2B - OK, strecha, strieška" sheetId="4" r:id="rId4"/>
    <sheet name="2C - Zámočnícke konštrukcie" sheetId="5" r:id="rId5"/>
    <sheet name="2D - Plachty" sheetId="6" r:id="rId6"/>
    <sheet name="3 - Kanalizácia dažďová" sheetId="7" r:id="rId7"/>
    <sheet name="4 - Vodovod" sheetId="8" r:id="rId8"/>
    <sheet name="5 - Elektroinštalácia" sheetId="9" r:id="rId9"/>
  </sheets>
  <definedNames>
    <definedName name="_xlnm._FilterDatabase" localSheetId="1" hidden="1">'1 - Búracie práce'!$C$122:$K$161</definedName>
    <definedName name="_xlnm._FilterDatabase" localSheetId="2" hidden="1">'2A - Podlaha, izolácia, s...'!$C$130:$K$185</definedName>
    <definedName name="_xlnm._FilterDatabase" localSheetId="3" hidden="1">'2B - OK, strecha, strieška'!$C$124:$K$146</definedName>
    <definedName name="_xlnm._FilterDatabase" localSheetId="4" hidden="1">'2C - Zámočnícke konštrukcie'!$C$122:$K$131</definedName>
    <definedName name="_xlnm._FilterDatabase" localSheetId="5" hidden="1">'2D - Plachty'!$C$121:$K$132</definedName>
    <definedName name="_xlnm._FilterDatabase" localSheetId="6" hidden="1">'3 - Kanalizácia dažďová'!$C$122:$K$164</definedName>
    <definedName name="_xlnm._FilterDatabase" localSheetId="7" hidden="1">'4 - Vodovod'!$C$123:$K$168</definedName>
    <definedName name="_xlnm._FilterDatabase" localSheetId="8" hidden="1">'5 - Elektroinštalácia'!$C$131:$K$283</definedName>
    <definedName name="_xlnm.Print_Titles" localSheetId="1">'1 - Búracie práce'!$122:$122</definedName>
    <definedName name="_xlnm.Print_Titles" localSheetId="2">'2A - Podlaha, izolácia, s...'!$130:$130</definedName>
    <definedName name="_xlnm.Print_Titles" localSheetId="3">'2B - OK, strecha, strieška'!$124:$124</definedName>
    <definedName name="_xlnm.Print_Titles" localSheetId="4">'2C - Zámočnícke konštrukcie'!$122:$122</definedName>
    <definedName name="_xlnm.Print_Titles" localSheetId="5">'2D - Plachty'!$121:$121</definedName>
    <definedName name="_xlnm.Print_Titles" localSheetId="6">'3 - Kanalizácia dažďová'!$122:$122</definedName>
    <definedName name="_xlnm.Print_Titles" localSheetId="7">'4 - Vodovod'!$123:$123</definedName>
    <definedName name="_xlnm.Print_Titles" localSheetId="8">'5 - Elektroinštalácia'!$131:$131</definedName>
    <definedName name="_xlnm.Print_Titles" localSheetId="0">'Rekapitulácia stavby'!$92:$92</definedName>
    <definedName name="_xlnm.Print_Area" localSheetId="1">'1 - Búracie práce'!$C$4:$J$76,'1 - Búracie práce'!$C$82:$J$104,'1 - Búracie práce'!$C$110:$J$161</definedName>
    <definedName name="_xlnm.Print_Area" localSheetId="2">'2A - Podlaha, izolácia, s...'!$C$4:$J$76,'2A - Podlaha, izolácia, s...'!$C$82:$J$110,'2A - Podlaha, izolácia, s...'!$C$116:$J$185</definedName>
    <definedName name="_xlnm.Print_Area" localSheetId="3">'2B - OK, strecha, strieška'!$C$4:$J$76,'2B - OK, strecha, strieška'!$C$82:$J$104,'2B - OK, strecha, strieška'!$C$110:$J$146</definedName>
    <definedName name="_xlnm.Print_Area" localSheetId="4">'2C - Zámočnícke konštrukcie'!$C$4:$J$76,'2C - Zámočnícke konštrukcie'!$C$82:$J$102,'2C - Zámočnícke konštrukcie'!$C$108:$J$131</definedName>
    <definedName name="_xlnm.Print_Area" localSheetId="5">'2D - Plachty'!$C$4:$J$76,'2D - Plachty'!$C$82:$J$101,'2D - Plachty'!$C$107:$J$132</definedName>
    <definedName name="_xlnm.Print_Area" localSheetId="6">'3 - Kanalizácia dažďová'!$C$4:$J$76,'3 - Kanalizácia dažďová'!$C$82:$J$104,'3 - Kanalizácia dažďová'!$C$110:$J$164</definedName>
    <definedName name="_xlnm.Print_Area" localSheetId="7">'4 - Vodovod'!$C$4:$J$76,'4 - Vodovod'!$C$82:$J$105,'4 - Vodovod'!$C$111:$J$168</definedName>
    <definedName name="_xlnm.Print_Area" localSheetId="8">'5 - Elektroinštalácia'!$C$4:$J$76,'5 - Elektroinštalácia'!$C$82:$J$113,'5 - Elektroinštalácia'!$C$119:$J$283</definedName>
    <definedName name="_xlnm.Print_Area" localSheetId="0">'Rekapitulácia stavby'!$D$4:$AO$76,'Rekapitulácia stavby'!$C$82:$AQ$104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9" l="1"/>
  <c r="J36" i="9"/>
  <c r="AY103" i="1" s="1"/>
  <c r="J35" i="9"/>
  <c r="AX103" i="1" s="1"/>
  <c r="BI283" i="9"/>
  <c r="BH283" i="9"/>
  <c r="BG283" i="9"/>
  <c r="BE283" i="9"/>
  <c r="T283" i="9"/>
  <c r="R283" i="9"/>
  <c r="P283" i="9"/>
  <c r="BI282" i="9"/>
  <c r="BH282" i="9"/>
  <c r="BG282" i="9"/>
  <c r="BE282" i="9"/>
  <c r="T282" i="9"/>
  <c r="R282" i="9"/>
  <c r="P282" i="9"/>
  <c r="BI281" i="9"/>
  <c r="BH281" i="9"/>
  <c r="BG281" i="9"/>
  <c r="BE281" i="9"/>
  <c r="T281" i="9"/>
  <c r="R281" i="9"/>
  <c r="P281" i="9"/>
  <c r="BI280" i="9"/>
  <c r="BH280" i="9"/>
  <c r="BG280" i="9"/>
  <c r="BE280" i="9"/>
  <c r="T280" i="9"/>
  <c r="R280" i="9"/>
  <c r="P280" i="9"/>
  <c r="BI279" i="9"/>
  <c r="BH279" i="9"/>
  <c r="BG279" i="9"/>
  <c r="BE279" i="9"/>
  <c r="T279" i="9"/>
  <c r="R279" i="9"/>
  <c r="P279" i="9"/>
  <c r="BI278" i="9"/>
  <c r="BH278" i="9"/>
  <c r="BG278" i="9"/>
  <c r="BE278" i="9"/>
  <c r="T278" i="9"/>
  <c r="R278" i="9"/>
  <c r="P278" i="9"/>
  <c r="BI277" i="9"/>
  <c r="BH277" i="9"/>
  <c r="BG277" i="9"/>
  <c r="BE277" i="9"/>
  <c r="T277" i="9"/>
  <c r="R277" i="9"/>
  <c r="P277" i="9"/>
  <c r="BI276" i="9"/>
  <c r="BH276" i="9"/>
  <c r="BG276" i="9"/>
  <c r="BE276" i="9"/>
  <c r="T276" i="9"/>
  <c r="R276" i="9"/>
  <c r="P276" i="9"/>
  <c r="BI275" i="9"/>
  <c r="BH275" i="9"/>
  <c r="BG275" i="9"/>
  <c r="BE275" i="9"/>
  <c r="T275" i="9"/>
  <c r="R275" i="9"/>
  <c r="P275" i="9"/>
  <c r="BI274" i="9"/>
  <c r="BH274" i="9"/>
  <c r="BG274" i="9"/>
  <c r="BE274" i="9"/>
  <c r="T274" i="9"/>
  <c r="R274" i="9"/>
  <c r="P274" i="9"/>
  <c r="BI273" i="9"/>
  <c r="BH273" i="9"/>
  <c r="BG273" i="9"/>
  <c r="BE273" i="9"/>
  <c r="T273" i="9"/>
  <c r="R273" i="9"/>
  <c r="P273" i="9"/>
  <c r="BI272" i="9"/>
  <c r="BH272" i="9"/>
  <c r="BG272" i="9"/>
  <c r="BE272" i="9"/>
  <c r="T272" i="9"/>
  <c r="R272" i="9"/>
  <c r="P272" i="9"/>
  <c r="BI270" i="9"/>
  <c r="BH270" i="9"/>
  <c r="BG270" i="9"/>
  <c r="BE270" i="9"/>
  <c r="T270" i="9"/>
  <c r="R270" i="9"/>
  <c r="P270" i="9"/>
  <c r="BI269" i="9"/>
  <c r="BH269" i="9"/>
  <c r="BG269" i="9"/>
  <c r="BE269" i="9"/>
  <c r="T269" i="9"/>
  <c r="R269" i="9"/>
  <c r="P269" i="9"/>
  <c r="BI268" i="9"/>
  <c r="BH268" i="9"/>
  <c r="BG268" i="9"/>
  <c r="BE268" i="9"/>
  <c r="T268" i="9"/>
  <c r="R268" i="9"/>
  <c r="P268" i="9"/>
  <c r="BI267" i="9"/>
  <c r="BH267" i="9"/>
  <c r="BG267" i="9"/>
  <c r="BE267" i="9"/>
  <c r="T267" i="9"/>
  <c r="R267" i="9"/>
  <c r="P267" i="9"/>
  <c r="BI266" i="9"/>
  <c r="BH266" i="9"/>
  <c r="BG266" i="9"/>
  <c r="BE266" i="9"/>
  <c r="T266" i="9"/>
  <c r="R266" i="9"/>
  <c r="P266" i="9"/>
  <c r="BI265" i="9"/>
  <c r="BH265" i="9"/>
  <c r="BG265" i="9"/>
  <c r="BE265" i="9"/>
  <c r="T265" i="9"/>
  <c r="R265" i="9"/>
  <c r="P265" i="9"/>
  <c r="BI264" i="9"/>
  <c r="BH264" i="9"/>
  <c r="BG264" i="9"/>
  <c r="BE264" i="9"/>
  <c r="T264" i="9"/>
  <c r="R264" i="9"/>
  <c r="P264" i="9"/>
  <c r="BI263" i="9"/>
  <c r="BH263" i="9"/>
  <c r="BG263" i="9"/>
  <c r="BE263" i="9"/>
  <c r="T263" i="9"/>
  <c r="R263" i="9"/>
  <c r="P263" i="9"/>
  <c r="BI262" i="9"/>
  <c r="BH262" i="9"/>
  <c r="BG262" i="9"/>
  <c r="BE262" i="9"/>
  <c r="T262" i="9"/>
  <c r="R262" i="9"/>
  <c r="P262" i="9"/>
  <c r="BI261" i="9"/>
  <c r="BH261" i="9"/>
  <c r="BG261" i="9"/>
  <c r="BE261" i="9"/>
  <c r="T261" i="9"/>
  <c r="R261" i="9"/>
  <c r="P261" i="9"/>
  <c r="BI259" i="9"/>
  <c r="BH259" i="9"/>
  <c r="BG259" i="9"/>
  <c r="BE259" i="9"/>
  <c r="T259" i="9"/>
  <c r="R259" i="9"/>
  <c r="P259" i="9"/>
  <c r="BI258" i="9"/>
  <c r="BH258" i="9"/>
  <c r="BG258" i="9"/>
  <c r="BE258" i="9"/>
  <c r="T258" i="9"/>
  <c r="R258" i="9"/>
  <c r="P258" i="9"/>
  <c r="BI257" i="9"/>
  <c r="BH257" i="9"/>
  <c r="BG257" i="9"/>
  <c r="BE257" i="9"/>
  <c r="T257" i="9"/>
  <c r="R257" i="9"/>
  <c r="P257" i="9"/>
  <c r="BI256" i="9"/>
  <c r="BH256" i="9"/>
  <c r="BG256" i="9"/>
  <c r="BE256" i="9"/>
  <c r="T256" i="9"/>
  <c r="R256" i="9"/>
  <c r="P256" i="9"/>
  <c r="BI255" i="9"/>
  <c r="BH255" i="9"/>
  <c r="BG255" i="9"/>
  <c r="BE255" i="9"/>
  <c r="T255" i="9"/>
  <c r="R255" i="9"/>
  <c r="P255" i="9"/>
  <c r="BI254" i="9"/>
  <c r="BH254" i="9"/>
  <c r="BG254" i="9"/>
  <c r="BE254" i="9"/>
  <c r="T254" i="9"/>
  <c r="R254" i="9"/>
  <c r="P254" i="9"/>
  <c r="BI253" i="9"/>
  <c r="BH253" i="9"/>
  <c r="BG253" i="9"/>
  <c r="BE253" i="9"/>
  <c r="T253" i="9"/>
  <c r="R253" i="9"/>
  <c r="P253" i="9"/>
  <c r="BI252" i="9"/>
  <c r="BH252" i="9"/>
  <c r="BG252" i="9"/>
  <c r="BE252" i="9"/>
  <c r="T252" i="9"/>
  <c r="R252" i="9"/>
  <c r="P252" i="9"/>
  <c r="BI251" i="9"/>
  <c r="BH251" i="9"/>
  <c r="BG251" i="9"/>
  <c r="BE251" i="9"/>
  <c r="T251" i="9"/>
  <c r="R251" i="9"/>
  <c r="P251" i="9"/>
  <c r="BI250" i="9"/>
  <c r="BH250" i="9"/>
  <c r="BG250" i="9"/>
  <c r="BE250" i="9"/>
  <c r="T250" i="9"/>
  <c r="R250" i="9"/>
  <c r="P250" i="9"/>
  <c r="BI249" i="9"/>
  <c r="BH249" i="9"/>
  <c r="BG249" i="9"/>
  <c r="BE249" i="9"/>
  <c r="T249" i="9"/>
  <c r="R249" i="9"/>
  <c r="P249" i="9"/>
  <c r="BI248" i="9"/>
  <c r="BH248" i="9"/>
  <c r="BG248" i="9"/>
  <c r="BE248" i="9"/>
  <c r="T248" i="9"/>
  <c r="R248" i="9"/>
  <c r="P248" i="9"/>
  <c r="BI247" i="9"/>
  <c r="BH247" i="9"/>
  <c r="BG247" i="9"/>
  <c r="BE247" i="9"/>
  <c r="T247" i="9"/>
  <c r="R247" i="9"/>
  <c r="P247" i="9"/>
  <c r="BI246" i="9"/>
  <c r="BH246" i="9"/>
  <c r="BG246" i="9"/>
  <c r="BE246" i="9"/>
  <c r="T246" i="9"/>
  <c r="R246" i="9"/>
  <c r="P246" i="9"/>
  <c r="BI243" i="9"/>
  <c r="BH243" i="9"/>
  <c r="BG243" i="9"/>
  <c r="BE243" i="9"/>
  <c r="T243" i="9"/>
  <c r="R243" i="9"/>
  <c r="P243" i="9"/>
  <c r="BI242" i="9"/>
  <c r="BH242" i="9"/>
  <c r="BG242" i="9"/>
  <c r="BE242" i="9"/>
  <c r="T242" i="9"/>
  <c r="R242" i="9"/>
  <c r="P242" i="9"/>
  <c r="BI241" i="9"/>
  <c r="BH241" i="9"/>
  <c r="BG241" i="9"/>
  <c r="BE241" i="9"/>
  <c r="T241" i="9"/>
  <c r="R241" i="9"/>
  <c r="P241" i="9"/>
  <c r="BI239" i="9"/>
  <c r="BH239" i="9"/>
  <c r="BG239" i="9"/>
  <c r="BE239" i="9"/>
  <c r="T239" i="9"/>
  <c r="R239" i="9"/>
  <c r="P239" i="9"/>
  <c r="BI238" i="9"/>
  <c r="BH238" i="9"/>
  <c r="BG238" i="9"/>
  <c r="BE238" i="9"/>
  <c r="T238" i="9"/>
  <c r="R238" i="9"/>
  <c r="P238" i="9"/>
  <c r="BI237" i="9"/>
  <c r="BH237" i="9"/>
  <c r="BG237" i="9"/>
  <c r="BE237" i="9"/>
  <c r="T237" i="9"/>
  <c r="R237" i="9"/>
  <c r="P237" i="9"/>
  <c r="BI236" i="9"/>
  <c r="BH236" i="9"/>
  <c r="BG236" i="9"/>
  <c r="BE236" i="9"/>
  <c r="T236" i="9"/>
  <c r="R236" i="9"/>
  <c r="P236" i="9"/>
  <c r="BI235" i="9"/>
  <c r="BH235" i="9"/>
  <c r="BG235" i="9"/>
  <c r="BE235" i="9"/>
  <c r="T235" i="9"/>
  <c r="R235" i="9"/>
  <c r="P235" i="9"/>
  <c r="BI234" i="9"/>
  <c r="BH234" i="9"/>
  <c r="BG234" i="9"/>
  <c r="BE234" i="9"/>
  <c r="T234" i="9"/>
  <c r="R234" i="9"/>
  <c r="P234" i="9"/>
  <c r="BI233" i="9"/>
  <c r="BH233" i="9"/>
  <c r="BG233" i="9"/>
  <c r="BE233" i="9"/>
  <c r="T233" i="9"/>
  <c r="R233" i="9"/>
  <c r="P233" i="9"/>
  <c r="BI232" i="9"/>
  <c r="BH232" i="9"/>
  <c r="BG232" i="9"/>
  <c r="BE232" i="9"/>
  <c r="T232" i="9"/>
  <c r="R232" i="9"/>
  <c r="P232" i="9"/>
  <c r="BI230" i="9"/>
  <c r="BH230" i="9"/>
  <c r="BG230" i="9"/>
  <c r="BE230" i="9"/>
  <c r="T230" i="9"/>
  <c r="R230" i="9"/>
  <c r="P230" i="9"/>
  <c r="BI229" i="9"/>
  <c r="BH229" i="9"/>
  <c r="BG229" i="9"/>
  <c r="BE229" i="9"/>
  <c r="T229" i="9"/>
  <c r="R229" i="9"/>
  <c r="P229" i="9"/>
  <c r="BI228" i="9"/>
  <c r="BH228" i="9"/>
  <c r="BG228" i="9"/>
  <c r="BE228" i="9"/>
  <c r="T228" i="9"/>
  <c r="R228" i="9"/>
  <c r="P228" i="9"/>
  <c r="BI227" i="9"/>
  <c r="BH227" i="9"/>
  <c r="BG227" i="9"/>
  <c r="BE227" i="9"/>
  <c r="T227" i="9"/>
  <c r="R227" i="9"/>
  <c r="P227" i="9"/>
  <c r="BI226" i="9"/>
  <c r="BH226" i="9"/>
  <c r="BG226" i="9"/>
  <c r="BE226" i="9"/>
  <c r="T226" i="9"/>
  <c r="R226" i="9"/>
  <c r="P226" i="9"/>
  <c r="BI225" i="9"/>
  <c r="BH225" i="9"/>
  <c r="BG225" i="9"/>
  <c r="BE225" i="9"/>
  <c r="T225" i="9"/>
  <c r="R225" i="9"/>
  <c r="P225" i="9"/>
  <c r="BI224" i="9"/>
  <c r="BH224" i="9"/>
  <c r="BG224" i="9"/>
  <c r="BE224" i="9"/>
  <c r="T224" i="9"/>
  <c r="R224" i="9"/>
  <c r="P224" i="9"/>
  <c r="BI223" i="9"/>
  <c r="BH223" i="9"/>
  <c r="BG223" i="9"/>
  <c r="BE223" i="9"/>
  <c r="T223" i="9"/>
  <c r="R223" i="9"/>
  <c r="P223" i="9"/>
  <c r="BI222" i="9"/>
  <c r="BH222" i="9"/>
  <c r="BG222" i="9"/>
  <c r="BE222" i="9"/>
  <c r="T222" i="9"/>
  <c r="R222" i="9"/>
  <c r="P222" i="9"/>
  <c r="BI221" i="9"/>
  <c r="BH221" i="9"/>
  <c r="BG221" i="9"/>
  <c r="BE221" i="9"/>
  <c r="T221" i="9"/>
  <c r="R221" i="9"/>
  <c r="P221" i="9"/>
  <c r="BI220" i="9"/>
  <c r="BH220" i="9"/>
  <c r="BG220" i="9"/>
  <c r="BE220" i="9"/>
  <c r="T220" i="9"/>
  <c r="R220" i="9"/>
  <c r="P220" i="9"/>
  <c r="BI219" i="9"/>
  <c r="BH219" i="9"/>
  <c r="BG219" i="9"/>
  <c r="BE219" i="9"/>
  <c r="T219" i="9"/>
  <c r="R219" i="9"/>
  <c r="P219" i="9"/>
  <c r="BI218" i="9"/>
  <c r="BH218" i="9"/>
  <c r="BG218" i="9"/>
  <c r="BE218" i="9"/>
  <c r="T218" i="9"/>
  <c r="R218" i="9"/>
  <c r="P218" i="9"/>
  <c r="BI217" i="9"/>
  <c r="BH217" i="9"/>
  <c r="BG217" i="9"/>
  <c r="BE217" i="9"/>
  <c r="T217" i="9"/>
  <c r="R217" i="9"/>
  <c r="P217" i="9"/>
  <c r="BI216" i="9"/>
  <c r="BH216" i="9"/>
  <c r="BG216" i="9"/>
  <c r="BE216" i="9"/>
  <c r="T216" i="9"/>
  <c r="R216" i="9"/>
  <c r="P216" i="9"/>
  <c r="BI215" i="9"/>
  <c r="BH215" i="9"/>
  <c r="BG215" i="9"/>
  <c r="BE215" i="9"/>
  <c r="T215" i="9"/>
  <c r="R215" i="9"/>
  <c r="P215" i="9"/>
  <c r="BI214" i="9"/>
  <c r="BH214" i="9"/>
  <c r="BG214" i="9"/>
  <c r="BE214" i="9"/>
  <c r="T214" i="9"/>
  <c r="R214" i="9"/>
  <c r="P214" i="9"/>
  <c r="BI213" i="9"/>
  <c r="BH213" i="9"/>
  <c r="BG213" i="9"/>
  <c r="BE213" i="9"/>
  <c r="T213" i="9"/>
  <c r="R213" i="9"/>
  <c r="P213" i="9"/>
  <c r="BI212" i="9"/>
  <c r="BH212" i="9"/>
  <c r="BG212" i="9"/>
  <c r="BE212" i="9"/>
  <c r="T212" i="9"/>
  <c r="R212" i="9"/>
  <c r="P212" i="9"/>
  <c r="BI211" i="9"/>
  <c r="BH211" i="9"/>
  <c r="BG211" i="9"/>
  <c r="BE211" i="9"/>
  <c r="T211" i="9"/>
  <c r="R211" i="9"/>
  <c r="P211" i="9"/>
  <c r="BI210" i="9"/>
  <c r="BH210" i="9"/>
  <c r="BG210" i="9"/>
  <c r="BE210" i="9"/>
  <c r="T210" i="9"/>
  <c r="R210" i="9"/>
  <c r="P210" i="9"/>
  <c r="BI207" i="9"/>
  <c r="BH207" i="9"/>
  <c r="BG207" i="9"/>
  <c r="BE207" i="9"/>
  <c r="T207" i="9"/>
  <c r="R207" i="9"/>
  <c r="P207" i="9"/>
  <c r="BI206" i="9"/>
  <c r="BH206" i="9"/>
  <c r="BG206" i="9"/>
  <c r="BE206" i="9"/>
  <c r="T206" i="9"/>
  <c r="R206" i="9"/>
  <c r="P206" i="9"/>
  <c r="BI205" i="9"/>
  <c r="BH205" i="9"/>
  <c r="BG205" i="9"/>
  <c r="BE205" i="9"/>
  <c r="T205" i="9"/>
  <c r="R205" i="9"/>
  <c r="P205" i="9"/>
  <c r="BI203" i="9"/>
  <c r="BH203" i="9"/>
  <c r="BG203" i="9"/>
  <c r="BE203" i="9"/>
  <c r="T203" i="9"/>
  <c r="R203" i="9"/>
  <c r="P203" i="9"/>
  <c r="BI202" i="9"/>
  <c r="BH202" i="9"/>
  <c r="BG202" i="9"/>
  <c r="BE202" i="9"/>
  <c r="T202" i="9"/>
  <c r="R202" i="9"/>
  <c r="P202" i="9"/>
  <c r="BI201" i="9"/>
  <c r="BH201" i="9"/>
  <c r="BG201" i="9"/>
  <c r="BE201" i="9"/>
  <c r="T201" i="9"/>
  <c r="R201" i="9"/>
  <c r="P201" i="9"/>
  <c r="BI200" i="9"/>
  <c r="BH200" i="9"/>
  <c r="BG200" i="9"/>
  <c r="BE200" i="9"/>
  <c r="T200" i="9"/>
  <c r="R200" i="9"/>
  <c r="P200" i="9"/>
  <c r="BI199" i="9"/>
  <c r="BH199" i="9"/>
  <c r="BG199" i="9"/>
  <c r="BE199" i="9"/>
  <c r="T199" i="9"/>
  <c r="R199" i="9"/>
  <c r="P199" i="9"/>
  <c r="BI198" i="9"/>
  <c r="BH198" i="9"/>
  <c r="BG198" i="9"/>
  <c r="BE198" i="9"/>
  <c r="T198" i="9"/>
  <c r="R198" i="9"/>
  <c r="P198" i="9"/>
  <c r="BI196" i="9"/>
  <c r="BH196" i="9"/>
  <c r="BG196" i="9"/>
  <c r="BE196" i="9"/>
  <c r="T196" i="9"/>
  <c r="R196" i="9"/>
  <c r="P196" i="9"/>
  <c r="BI195" i="9"/>
  <c r="BH195" i="9"/>
  <c r="BG195" i="9"/>
  <c r="BE195" i="9"/>
  <c r="T195" i="9"/>
  <c r="R195" i="9"/>
  <c r="P195" i="9"/>
  <c r="BI194" i="9"/>
  <c r="BH194" i="9"/>
  <c r="BG194" i="9"/>
  <c r="BE194" i="9"/>
  <c r="T194" i="9"/>
  <c r="R194" i="9"/>
  <c r="P194" i="9"/>
  <c r="BI193" i="9"/>
  <c r="BH193" i="9"/>
  <c r="BG193" i="9"/>
  <c r="BE193" i="9"/>
  <c r="T193" i="9"/>
  <c r="R193" i="9"/>
  <c r="P193" i="9"/>
  <c r="BI192" i="9"/>
  <c r="BH192" i="9"/>
  <c r="BG192" i="9"/>
  <c r="BE192" i="9"/>
  <c r="T192" i="9"/>
  <c r="R192" i="9"/>
  <c r="P192" i="9"/>
  <c r="BI191" i="9"/>
  <c r="BH191" i="9"/>
  <c r="BG191" i="9"/>
  <c r="BE191" i="9"/>
  <c r="T191" i="9"/>
  <c r="R191" i="9"/>
  <c r="P191" i="9"/>
  <c r="BI190" i="9"/>
  <c r="BH190" i="9"/>
  <c r="BG190" i="9"/>
  <c r="BE190" i="9"/>
  <c r="T190" i="9"/>
  <c r="R190" i="9"/>
  <c r="P190" i="9"/>
  <c r="BI189" i="9"/>
  <c r="BH189" i="9"/>
  <c r="BG189" i="9"/>
  <c r="BE189" i="9"/>
  <c r="T189" i="9"/>
  <c r="R189" i="9"/>
  <c r="P189" i="9"/>
  <c r="BI188" i="9"/>
  <c r="BH188" i="9"/>
  <c r="BG188" i="9"/>
  <c r="BE188" i="9"/>
  <c r="T188" i="9"/>
  <c r="R188" i="9"/>
  <c r="P188" i="9"/>
  <c r="BI187" i="9"/>
  <c r="BH187" i="9"/>
  <c r="BG187" i="9"/>
  <c r="BE187" i="9"/>
  <c r="T187" i="9"/>
  <c r="R187" i="9"/>
  <c r="P187" i="9"/>
  <c r="BI184" i="9"/>
  <c r="BH184" i="9"/>
  <c r="BG184" i="9"/>
  <c r="BE184" i="9"/>
  <c r="T184" i="9"/>
  <c r="T183" i="9"/>
  <c r="R184" i="9"/>
  <c r="R183" i="9"/>
  <c r="P184" i="9"/>
  <c r="P183" i="9"/>
  <c r="BI182" i="9"/>
  <c r="BH182" i="9"/>
  <c r="BG182" i="9"/>
  <c r="BE182" i="9"/>
  <c r="T182" i="9"/>
  <c r="R182" i="9"/>
  <c r="P182" i="9"/>
  <c r="BI181" i="9"/>
  <c r="BH181" i="9"/>
  <c r="BG181" i="9"/>
  <c r="BE181" i="9"/>
  <c r="T181" i="9"/>
  <c r="R181" i="9"/>
  <c r="P181" i="9"/>
  <c r="BI180" i="9"/>
  <c r="BH180" i="9"/>
  <c r="BG180" i="9"/>
  <c r="BE180" i="9"/>
  <c r="T180" i="9"/>
  <c r="R180" i="9"/>
  <c r="P180" i="9"/>
  <c r="BI179" i="9"/>
  <c r="BH179" i="9"/>
  <c r="BG179" i="9"/>
  <c r="BE179" i="9"/>
  <c r="T179" i="9"/>
  <c r="R179" i="9"/>
  <c r="P179" i="9"/>
  <c r="BI178" i="9"/>
  <c r="BH178" i="9"/>
  <c r="BG178" i="9"/>
  <c r="BE178" i="9"/>
  <c r="T178" i="9"/>
  <c r="R178" i="9"/>
  <c r="P178" i="9"/>
  <c r="BI177" i="9"/>
  <c r="BH177" i="9"/>
  <c r="BG177" i="9"/>
  <c r="BE177" i="9"/>
  <c r="T177" i="9"/>
  <c r="R177" i="9"/>
  <c r="P177" i="9"/>
  <c r="BI176" i="9"/>
  <c r="BH176" i="9"/>
  <c r="BG176" i="9"/>
  <c r="BE176" i="9"/>
  <c r="T176" i="9"/>
  <c r="R176" i="9"/>
  <c r="P176" i="9"/>
  <c r="BI175" i="9"/>
  <c r="BH175" i="9"/>
  <c r="BG175" i="9"/>
  <c r="BE175" i="9"/>
  <c r="T175" i="9"/>
  <c r="R175" i="9"/>
  <c r="P175" i="9"/>
  <c r="BI174" i="9"/>
  <c r="BH174" i="9"/>
  <c r="BG174" i="9"/>
  <c r="BE174" i="9"/>
  <c r="T174" i="9"/>
  <c r="R174" i="9"/>
  <c r="P174" i="9"/>
  <c r="BI173" i="9"/>
  <c r="BH173" i="9"/>
  <c r="BG173" i="9"/>
  <c r="BE173" i="9"/>
  <c r="T173" i="9"/>
  <c r="R173" i="9"/>
  <c r="P173" i="9"/>
  <c r="BI172" i="9"/>
  <c r="BH172" i="9"/>
  <c r="BG172" i="9"/>
  <c r="BE172" i="9"/>
  <c r="T172" i="9"/>
  <c r="R172" i="9"/>
  <c r="P172" i="9"/>
  <c r="BI171" i="9"/>
  <c r="BH171" i="9"/>
  <c r="BG171" i="9"/>
  <c r="BE171" i="9"/>
  <c r="T171" i="9"/>
  <c r="R171" i="9"/>
  <c r="P171" i="9"/>
  <c r="BI170" i="9"/>
  <c r="BH170" i="9"/>
  <c r="BG170" i="9"/>
  <c r="BE170" i="9"/>
  <c r="T170" i="9"/>
  <c r="R170" i="9"/>
  <c r="P170" i="9"/>
  <c r="BI169" i="9"/>
  <c r="BH169" i="9"/>
  <c r="BG169" i="9"/>
  <c r="BE169" i="9"/>
  <c r="T169" i="9"/>
  <c r="R169" i="9"/>
  <c r="P169" i="9"/>
  <c r="BI168" i="9"/>
  <c r="BH168" i="9"/>
  <c r="BG168" i="9"/>
  <c r="BE168" i="9"/>
  <c r="T168" i="9"/>
  <c r="R168" i="9"/>
  <c r="P168" i="9"/>
  <c r="BI167" i="9"/>
  <c r="BH167" i="9"/>
  <c r="BG167" i="9"/>
  <c r="BE167" i="9"/>
  <c r="T167" i="9"/>
  <c r="R167" i="9"/>
  <c r="P167" i="9"/>
  <c r="BI166" i="9"/>
  <c r="BH166" i="9"/>
  <c r="BG166" i="9"/>
  <c r="BE166" i="9"/>
  <c r="T166" i="9"/>
  <c r="R166" i="9"/>
  <c r="P166" i="9"/>
  <c r="BI165" i="9"/>
  <c r="BH165" i="9"/>
  <c r="BG165" i="9"/>
  <c r="BE165" i="9"/>
  <c r="T165" i="9"/>
  <c r="R165" i="9"/>
  <c r="P165" i="9"/>
  <c r="BI164" i="9"/>
  <c r="BH164" i="9"/>
  <c r="BG164" i="9"/>
  <c r="BE164" i="9"/>
  <c r="T164" i="9"/>
  <c r="R164" i="9"/>
  <c r="P164" i="9"/>
  <c r="BI163" i="9"/>
  <c r="BH163" i="9"/>
  <c r="BG163" i="9"/>
  <c r="BE163" i="9"/>
  <c r="T163" i="9"/>
  <c r="R163" i="9"/>
  <c r="P163" i="9"/>
  <c r="BI162" i="9"/>
  <c r="BH162" i="9"/>
  <c r="BG162" i="9"/>
  <c r="BE162" i="9"/>
  <c r="T162" i="9"/>
  <c r="R162" i="9"/>
  <c r="P162" i="9"/>
  <c r="BI161" i="9"/>
  <c r="BH161" i="9"/>
  <c r="BG161" i="9"/>
  <c r="BE161" i="9"/>
  <c r="T161" i="9"/>
  <c r="R161" i="9"/>
  <c r="P161" i="9"/>
  <c r="BI160" i="9"/>
  <c r="BH160" i="9"/>
  <c r="BG160" i="9"/>
  <c r="BE160" i="9"/>
  <c r="T160" i="9"/>
  <c r="R160" i="9"/>
  <c r="P160" i="9"/>
  <c r="BI159" i="9"/>
  <c r="BH159" i="9"/>
  <c r="BG159" i="9"/>
  <c r="BE159" i="9"/>
  <c r="T159" i="9"/>
  <c r="R159" i="9"/>
  <c r="P159" i="9"/>
  <c r="BI158" i="9"/>
  <c r="BH158" i="9"/>
  <c r="BG158" i="9"/>
  <c r="BE158" i="9"/>
  <c r="T158" i="9"/>
  <c r="R158" i="9"/>
  <c r="P158" i="9"/>
  <c r="BI157" i="9"/>
  <c r="BH157" i="9"/>
  <c r="BG157" i="9"/>
  <c r="BE157" i="9"/>
  <c r="T157" i="9"/>
  <c r="R157" i="9"/>
  <c r="P157" i="9"/>
  <c r="BI155" i="9"/>
  <c r="BH155" i="9"/>
  <c r="BG155" i="9"/>
  <c r="BE155" i="9"/>
  <c r="T155" i="9"/>
  <c r="R155" i="9"/>
  <c r="P155" i="9"/>
  <c r="BI154" i="9"/>
  <c r="BH154" i="9"/>
  <c r="BG154" i="9"/>
  <c r="BE154" i="9"/>
  <c r="T154" i="9"/>
  <c r="R154" i="9"/>
  <c r="P154" i="9"/>
  <c r="BI153" i="9"/>
  <c r="BH153" i="9"/>
  <c r="BG153" i="9"/>
  <c r="BE153" i="9"/>
  <c r="T153" i="9"/>
  <c r="R153" i="9"/>
  <c r="P153" i="9"/>
  <c r="BI152" i="9"/>
  <c r="BH152" i="9"/>
  <c r="BG152" i="9"/>
  <c r="BE152" i="9"/>
  <c r="T152" i="9"/>
  <c r="R152" i="9"/>
  <c r="P152" i="9"/>
  <c r="BI151" i="9"/>
  <c r="BH151" i="9"/>
  <c r="BG151" i="9"/>
  <c r="BE151" i="9"/>
  <c r="T151" i="9"/>
  <c r="R151" i="9"/>
  <c r="P151" i="9"/>
  <c r="BI150" i="9"/>
  <c r="BH150" i="9"/>
  <c r="BG150" i="9"/>
  <c r="BE150" i="9"/>
  <c r="T150" i="9"/>
  <c r="R150" i="9"/>
  <c r="P150" i="9"/>
  <c r="BI149" i="9"/>
  <c r="BH149" i="9"/>
  <c r="BG149" i="9"/>
  <c r="BE149" i="9"/>
  <c r="T149" i="9"/>
  <c r="R149" i="9"/>
  <c r="P149" i="9"/>
  <c r="BI148" i="9"/>
  <c r="BH148" i="9"/>
  <c r="BG148" i="9"/>
  <c r="BE148" i="9"/>
  <c r="T148" i="9"/>
  <c r="R148" i="9"/>
  <c r="P148" i="9"/>
  <c r="BI147" i="9"/>
  <c r="BH147" i="9"/>
  <c r="BG147" i="9"/>
  <c r="BE147" i="9"/>
  <c r="T147" i="9"/>
  <c r="R147" i="9"/>
  <c r="P147" i="9"/>
  <c r="BI146" i="9"/>
  <c r="BH146" i="9"/>
  <c r="BG146" i="9"/>
  <c r="BE146" i="9"/>
  <c r="T146" i="9"/>
  <c r="R146" i="9"/>
  <c r="P146" i="9"/>
  <c r="BI145" i="9"/>
  <c r="BH145" i="9"/>
  <c r="BG145" i="9"/>
  <c r="BE145" i="9"/>
  <c r="T145" i="9"/>
  <c r="R145" i="9"/>
  <c r="P145" i="9"/>
  <c r="BI144" i="9"/>
  <c r="BH144" i="9"/>
  <c r="BG144" i="9"/>
  <c r="BE144" i="9"/>
  <c r="T144" i="9"/>
  <c r="R144" i="9"/>
  <c r="P144" i="9"/>
  <c r="BI143" i="9"/>
  <c r="BH143" i="9"/>
  <c r="BG143" i="9"/>
  <c r="BE143" i="9"/>
  <c r="T143" i="9"/>
  <c r="R143" i="9"/>
  <c r="P143" i="9"/>
  <c r="BI142" i="9"/>
  <c r="BH142" i="9"/>
  <c r="BG142" i="9"/>
  <c r="BE142" i="9"/>
  <c r="T142" i="9"/>
  <c r="R142" i="9"/>
  <c r="P142" i="9"/>
  <c r="BI141" i="9"/>
  <c r="BH141" i="9"/>
  <c r="BG141" i="9"/>
  <c r="BE141" i="9"/>
  <c r="T141" i="9"/>
  <c r="R141" i="9"/>
  <c r="P141" i="9"/>
  <c r="BI140" i="9"/>
  <c r="BH140" i="9"/>
  <c r="BG140" i="9"/>
  <c r="BE140" i="9"/>
  <c r="T140" i="9"/>
  <c r="R140" i="9"/>
  <c r="P140" i="9"/>
  <c r="BI139" i="9"/>
  <c r="BH139" i="9"/>
  <c r="BG139" i="9"/>
  <c r="BE139" i="9"/>
  <c r="T139" i="9"/>
  <c r="R139" i="9"/>
  <c r="P139" i="9"/>
  <c r="BI138" i="9"/>
  <c r="BH138" i="9"/>
  <c r="BG138" i="9"/>
  <c r="BE138" i="9"/>
  <c r="T138" i="9"/>
  <c r="R138" i="9"/>
  <c r="P138" i="9"/>
  <c r="BI137" i="9"/>
  <c r="BH137" i="9"/>
  <c r="BG137" i="9"/>
  <c r="BE137" i="9"/>
  <c r="T137" i="9"/>
  <c r="R137" i="9"/>
  <c r="P137" i="9"/>
  <c r="BI136" i="9"/>
  <c r="BH136" i="9"/>
  <c r="BG136" i="9"/>
  <c r="BE136" i="9"/>
  <c r="T136" i="9"/>
  <c r="R136" i="9"/>
  <c r="P136" i="9"/>
  <c r="BI135" i="9"/>
  <c r="BH135" i="9"/>
  <c r="BG135" i="9"/>
  <c r="BE135" i="9"/>
  <c r="T135" i="9"/>
  <c r="R135" i="9"/>
  <c r="P135" i="9"/>
  <c r="J128" i="9"/>
  <c r="F128" i="9"/>
  <c r="F126" i="9"/>
  <c r="E124" i="9"/>
  <c r="J91" i="9"/>
  <c r="F91" i="9"/>
  <c r="F89" i="9"/>
  <c r="E87" i="9"/>
  <c r="J24" i="9"/>
  <c r="E24" i="9"/>
  <c r="J129" i="9"/>
  <c r="J23" i="9"/>
  <c r="J18" i="9"/>
  <c r="E18" i="9"/>
  <c r="F129" i="9"/>
  <c r="J17" i="9"/>
  <c r="J12" i="9"/>
  <c r="J126" i="9"/>
  <c r="E7" i="9"/>
  <c r="E85" i="9" s="1"/>
  <c r="J37" i="8"/>
  <c r="J36" i="8"/>
  <c r="AY102" i="1"/>
  <c r="J35" i="8"/>
  <c r="AX102" i="1"/>
  <c r="BI168" i="8"/>
  <c r="BH168" i="8"/>
  <c r="BG168" i="8"/>
  <c r="BE168" i="8"/>
  <c r="T168" i="8"/>
  <c r="T167" i="8"/>
  <c r="R168" i="8"/>
  <c r="R167" i="8"/>
  <c r="P168" i="8"/>
  <c r="P167" i="8"/>
  <c r="BI166" i="8"/>
  <c r="BH166" i="8"/>
  <c r="BG166" i="8"/>
  <c r="BE166" i="8"/>
  <c r="T166" i="8"/>
  <c r="R166" i="8"/>
  <c r="P166" i="8"/>
  <c r="BI165" i="8"/>
  <c r="BH165" i="8"/>
  <c r="BG165" i="8"/>
  <c r="BE165" i="8"/>
  <c r="T165" i="8"/>
  <c r="R165" i="8"/>
  <c r="P165" i="8"/>
  <c r="BI162" i="8"/>
  <c r="BH162" i="8"/>
  <c r="BG162" i="8"/>
  <c r="BE162" i="8"/>
  <c r="T162" i="8"/>
  <c r="R162" i="8"/>
  <c r="P162" i="8"/>
  <c r="BI161" i="8"/>
  <c r="BH161" i="8"/>
  <c r="BG161" i="8"/>
  <c r="BE161" i="8"/>
  <c r="T161" i="8"/>
  <c r="R161" i="8"/>
  <c r="P161" i="8"/>
  <c r="BI160" i="8"/>
  <c r="BH160" i="8"/>
  <c r="BG160" i="8"/>
  <c r="BE160" i="8"/>
  <c r="T160" i="8"/>
  <c r="R160" i="8"/>
  <c r="P160" i="8"/>
  <c r="BI159" i="8"/>
  <c r="BH159" i="8"/>
  <c r="BG159" i="8"/>
  <c r="BE159" i="8"/>
  <c r="T159" i="8"/>
  <c r="R159" i="8"/>
  <c r="P159" i="8"/>
  <c r="BI158" i="8"/>
  <c r="BH158" i="8"/>
  <c r="BG158" i="8"/>
  <c r="BE158" i="8"/>
  <c r="T158" i="8"/>
  <c r="R158" i="8"/>
  <c r="P158" i="8"/>
  <c r="BI157" i="8"/>
  <c r="BH157" i="8"/>
  <c r="BG157" i="8"/>
  <c r="BE157" i="8"/>
  <c r="T157" i="8"/>
  <c r="R157" i="8"/>
  <c r="P157" i="8"/>
  <c r="BI156" i="8"/>
  <c r="BH156" i="8"/>
  <c r="BG156" i="8"/>
  <c r="BE156" i="8"/>
  <c r="T156" i="8"/>
  <c r="R156" i="8"/>
  <c r="P156" i="8"/>
  <c r="BI154" i="8"/>
  <c r="BH154" i="8"/>
  <c r="BG154" i="8"/>
  <c r="BE154" i="8"/>
  <c r="T154" i="8"/>
  <c r="R154" i="8"/>
  <c r="P154" i="8"/>
  <c r="BI153" i="8"/>
  <c r="BH153" i="8"/>
  <c r="BG153" i="8"/>
  <c r="BE153" i="8"/>
  <c r="T153" i="8"/>
  <c r="R153" i="8"/>
  <c r="P153" i="8"/>
  <c r="BI152" i="8"/>
  <c r="BH152" i="8"/>
  <c r="BG152" i="8"/>
  <c r="BE152" i="8"/>
  <c r="T152" i="8"/>
  <c r="R152" i="8"/>
  <c r="P152" i="8"/>
  <c r="BI151" i="8"/>
  <c r="BH151" i="8"/>
  <c r="BG151" i="8"/>
  <c r="BE151" i="8"/>
  <c r="T151" i="8"/>
  <c r="R151" i="8"/>
  <c r="P151" i="8"/>
  <c r="BI150" i="8"/>
  <c r="BH150" i="8"/>
  <c r="BG150" i="8"/>
  <c r="BE150" i="8"/>
  <c r="T150" i="8"/>
  <c r="R150" i="8"/>
  <c r="P150" i="8"/>
  <c r="BI149" i="8"/>
  <c r="BH149" i="8"/>
  <c r="BG149" i="8"/>
  <c r="BE149" i="8"/>
  <c r="T149" i="8"/>
  <c r="R149" i="8"/>
  <c r="P149" i="8"/>
  <c r="BI148" i="8"/>
  <c r="BH148" i="8"/>
  <c r="BG148" i="8"/>
  <c r="BE148" i="8"/>
  <c r="T148" i="8"/>
  <c r="R148" i="8"/>
  <c r="P148" i="8"/>
  <c r="BI147" i="8"/>
  <c r="BH147" i="8"/>
  <c r="BG147" i="8"/>
  <c r="BE147" i="8"/>
  <c r="T147" i="8"/>
  <c r="R147" i="8"/>
  <c r="P147" i="8"/>
  <c r="BI146" i="8"/>
  <c r="BH146" i="8"/>
  <c r="BG146" i="8"/>
  <c r="BE146" i="8"/>
  <c r="T146" i="8"/>
  <c r="R146" i="8"/>
  <c r="P146" i="8"/>
  <c r="BI145" i="8"/>
  <c r="BH145" i="8"/>
  <c r="BG145" i="8"/>
  <c r="BE145" i="8"/>
  <c r="T145" i="8"/>
  <c r="R145" i="8"/>
  <c r="P145" i="8"/>
  <c r="BI144" i="8"/>
  <c r="BH144" i="8"/>
  <c r="BG144" i="8"/>
  <c r="BE144" i="8"/>
  <c r="T144" i="8"/>
  <c r="R144" i="8"/>
  <c r="P144" i="8"/>
  <c r="BI143" i="8"/>
  <c r="BH143" i="8"/>
  <c r="BG143" i="8"/>
  <c r="BE143" i="8"/>
  <c r="T143" i="8"/>
  <c r="R143" i="8"/>
  <c r="P143" i="8"/>
  <c r="BI142" i="8"/>
  <c r="BH142" i="8"/>
  <c r="BG142" i="8"/>
  <c r="BE142" i="8"/>
  <c r="T142" i="8"/>
  <c r="R142" i="8"/>
  <c r="P142" i="8"/>
  <c r="BI141" i="8"/>
  <c r="BH141" i="8"/>
  <c r="BG141" i="8"/>
  <c r="BE141" i="8"/>
  <c r="T141" i="8"/>
  <c r="R141" i="8"/>
  <c r="P141" i="8"/>
  <c r="BI140" i="8"/>
  <c r="BH140" i="8"/>
  <c r="BG140" i="8"/>
  <c r="BE140" i="8"/>
  <c r="T140" i="8"/>
  <c r="R140" i="8"/>
  <c r="P140" i="8"/>
  <c r="BI138" i="8"/>
  <c r="BH138" i="8"/>
  <c r="BG138" i="8"/>
  <c r="BE138" i="8"/>
  <c r="T138" i="8"/>
  <c r="R138" i="8"/>
  <c r="P138" i="8"/>
  <c r="BI137" i="8"/>
  <c r="BH137" i="8"/>
  <c r="BG137" i="8"/>
  <c r="BE137" i="8"/>
  <c r="T137" i="8"/>
  <c r="R137" i="8"/>
  <c r="P137" i="8"/>
  <c r="BI136" i="8"/>
  <c r="BH136" i="8"/>
  <c r="BG136" i="8"/>
  <c r="BE136" i="8"/>
  <c r="T136" i="8"/>
  <c r="R136" i="8"/>
  <c r="P136" i="8"/>
  <c r="BI135" i="8"/>
  <c r="BH135" i="8"/>
  <c r="BG135" i="8"/>
  <c r="BE135" i="8"/>
  <c r="T135" i="8"/>
  <c r="R135" i="8"/>
  <c r="P135" i="8"/>
  <c r="BI133" i="8"/>
  <c r="BH133" i="8"/>
  <c r="BG133" i="8"/>
  <c r="BE133" i="8"/>
  <c r="T133" i="8"/>
  <c r="R133" i="8"/>
  <c r="P133" i="8"/>
  <c r="BI132" i="8"/>
  <c r="BH132" i="8"/>
  <c r="BG132" i="8"/>
  <c r="BE132" i="8"/>
  <c r="T132" i="8"/>
  <c r="R132" i="8"/>
  <c r="P132" i="8"/>
  <c r="BI131" i="8"/>
  <c r="BH131" i="8"/>
  <c r="BG131" i="8"/>
  <c r="BE131" i="8"/>
  <c r="T131" i="8"/>
  <c r="R131" i="8"/>
  <c r="P131" i="8"/>
  <c r="BI130" i="8"/>
  <c r="BH130" i="8"/>
  <c r="BG130" i="8"/>
  <c r="BE130" i="8"/>
  <c r="T130" i="8"/>
  <c r="R130" i="8"/>
  <c r="P130" i="8"/>
  <c r="BI129" i="8"/>
  <c r="BH129" i="8"/>
  <c r="BG129" i="8"/>
  <c r="BE129" i="8"/>
  <c r="T129" i="8"/>
  <c r="R129" i="8"/>
  <c r="P129" i="8"/>
  <c r="BI128" i="8"/>
  <c r="BH128" i="8"/>
  <c r="BG128" i="8"/>
  <c r="BE128" i="8"/>
  <c r="T128" i="8"/>
  <c r="R128" i="8"/>
  <c r="P128" i="8"/>
  <c r="BI127" i="8"/>
  <c r="BH127" i="8"/>
  <c r="BG127" i="8"/>
  <c r="BE127" i="8"/>
  <c r="T127" i="8"/>
  <c r="R127" i="8"/>
  <c r="P127" i="8"/>
  <c r="J120" i="8"/>
  <c r="F120" i="8"/>
  <c r="F118" i="8"/>
  <c r="E116" i="8"/>
  <c r="J91" i="8"/>
  <c r="F91" i="8"/>
  <c r="F89" i="8"/>
  <c r="E87" i="8"/>
  <c r="J24" i="8"/>
  <c r="E24" i="8"/>
  <c r="J92" i="8"/>
  <c r="J23" i="8"/>
  <c r="J18" i="8"/>
  <c r="E18" i="8"/>
  <c r="F92" i="8"/>
  <c r="J17" i="8"/>
  <c r="J12" i="8"/>
  <c r="J89" i="8" s="1"/>
  <c r="E7" i="8"/>
  <c r="E85" i="8" s="1"/>
  <c r="J37" i="7"/>
  <c r="J36" i="7"/>
  <c r="AY101" i="1"/>
  <c r="J35" i="7"/>
  <c r="AX101" i="1"/>
  <c r="BI164" i="7"/>
  <c r="BH164" i="7"/>
  <c r="BG164" i="7"/>
  <c r="BE164" i="7"/>
  <c r="T164" i="7"/>
  <c r="R164" i="7"/>
  <c r="P164" i="7"/>
  <c r="BI163" i="7"/>
  <c r="BH163" i="7"/>
  <c r="BG163" i="7"/>
  <c r="BE163" i="7"/>
  <c r="T163" i="7"/>
  <c r="R163" i="7"/>
  <c r="P163" i="7"/>
  <c r="BI162" i="7"/>
  <c r="BH162" i="7"/>
  <c r="BG162" i="7"/>
  <c r="BE162" i="7"/>
  <c r="T162" i="7"/>
  <c r="R162" i="7"/>
  <c r="P162" i="7"/>
  <c r="BI161" i="7"/>
  <c r="BH161" i="7"/>
  <c r="BG161" i="7"/>
  <c r="BE161" i="7"/>
  <c r="T161" i="7"/>
  <c r="R161" i="7"/>
  <c r="P161" i="7"/>
  <c r="BI160" i="7"/>
  <c r="BH160" i="7"/>
  <c r="BG160" i="7"/>
  <c r="BE160" i="7"/>
  <c r="T160" i="7"/>
  <c r="R160" i="7"/>
  <c r="P160" i="7"/>
  <c r="BI159" i="7"/>
  <c r="BH159" i="7"/>
  <c r="BG159" i="7"/>
  <c r="BE159" i="7"/>
  <c r="T159" i="7"/>
  <c r="R159" i="7"/>
  <c r="P159" i="7"/>
  <c r="BI156" i="7"/>
  <c r="BH156" i="7"/>
  <c r="BG156" i="7"/>
  <c r="BE156" i="7"/>
  <c r="T156" i="7"/>
  <c r="R156" i="7"/>
  <c r="P156" i="7"/>
  <c r="BI155" i="7"/>
  <c r="BH155" i="7"/>
  <c r="BG155" i="7"/>
  <c r="BE155" i="7"/>
  <c r="T155" i="7"/>
  <c r="R155" i="7"/>
  <c r="P155" i="7"/>
  <c r="BI154" i="7"/>
  <c r="BH154" i="7"/>
  <c r="BG154" i="7"/>
  <c r="BE154" i="7"/>
  <c r="T154" i="7"/>
  <c r="R154" i="7"/>
  <c r="P154" i="7"/>
  <c r="BI153" i="7"/>
  <c r="BH153" i="7"/>
  <c r="BG153" i="7"/>
  <c r="BE153" i="7"/>
  <c r="T153" i="7"/>
  <c r="R153" i="7"/>
  <c r="P153" i="7"/>
  <c r="BI152" i="7"/>
  <c r="BH152" i="7"/>
  <c r="BG152" i="7"/>
  <c r="BE152" i="7"/>
  <c r="T152" i="7"/>
  <c r="R152" i="7"/>
  <c r="P152" i="7"/>
  <c r="BI151" i="7"/>
  <c r="BH151" i="7"/>
  <c r="BG151" i="7"/>
  <c r="BE151" i="7"/>
  <c r="T151" i="7"/>
  <c r="R151" i="7"/>
  <c r="P151" i="7"/>
  <c r="BI150" i="7"/>
  <c r="BH150" i="7"/>
  <c r="BG150" i="7"/>
  <c r="BE150" i="7"/>
  <c r="T150" i="7"/>
  <c r="R150" i="7"/>
  <c r="P150" i="7"/>
  <c r="BI148" i="7"/>
  <c r="BH148" i="7"/>
  <c r="BG148" i="7"/>
  <c r="BE148" i="7"/>
  <c r="T148" i="7"/>
  <c r="R148" i="7"/>
  <c r="P148" i="7"/>
  <c r="BI147" i="7"/>
  <c r="BH147" i="7"/>
  <c r="BG147" i="7"/>
  <c r="BE147" i="7"/>
  <c r="T147" i="7"/>
  <c r="R147" i="7"/>
  <c r="P147" i="7"/>
  <c r="BI146" i="7"/>
  <c r="BH146" i="7"/>
  <c r="BG146" i="7"/>
  <c r="BE146" i="7"/>
  <c r="T146" i="7"/>
  <c r="R146" i="7"/>
  <c r="P146" i="7"/>
  <c r="BI145" i="7"/>
  <c r="BH145" i="7"/>
  <c r="BG145" i="7"/>
  <c r="BE145" i="7"/>
  <c r="T145" i="7"/>
  <c r="R145" i="7"/>
  <c r="P145" i="7"/>
  <c r="BI144" i="7"/>
  <c r="BH144" i="7"/>
  <c r="BG144" i="7"/>
  <c r="BE144" i="7"/>
  <c r="T144" i="7"/>
  <c r="R144" i="7"/>
  <c r="P144" i="7"/>
  <c r="BI143" i="7"/>
  <c r="BH143" i="7"/>
  <c r="BG143" i="7"/>
  <c r="BE143" i="7"/>
  <c r="T143" i="7"/>
  <c r="R143" i="7"/>
  <c r="P143" i="7"/>
  <c r="BI142" i="7"/>
  <c r="BH142" i="7"/>
  <c r="BG142" i="7"/>
  <c r="BE142" i="7"/>
  <c r="T142" i="7"/>
  <c r="R142" i="7"/>
  <c r="P142" i="7"/>
  <c r="BI141" i="7"/>
  <c r="BH141" i="7"/>
  <c r="BG141" i="7"/>
  <c r="BE141" i="7"/>
  <c r="T141" i="7"/>
  <c r="R141" i="7"/>
  <c r="P141" i="7"/>
  <c r="BI140" i="7"/>
  <c r="BH140" i="7"/>
  <c r="BG140" i="7"/>
  <c r="BE140" i="7"/>
  <c r="T140" i="7"/>
  <c r="R140" i="7"/>
  <c r="P140" i="7"/>
  <c r="BI139" i="7"/>
  <c r="BH139" i="7"/>
  <c r="BG139" i="7"/>
  <c r="BE139" i="7"/>
  <c r="T139" i="7"/>
  <c r="R139" i="7"/>
  <c r="P139" i="7"/>
  <c r="BI138" i="7"/>
  <c r="BH138" i="7"/>
  <c r="BG138" i="7"/>
  <c r="BE138" i="7"/>
  <c r="T138" i="7"/>
  <c r="R138" i="7"/>
  <c r="P138" i="7"/>
  <c r="BI136" i="7"/>
  <c r="BH136" i="7"/>
  <c r="BG136" i="7"/>
  <c r="BE136" i="7"/>
  <c r="T136" i="7"/>
  <c r="R136" i="7"/>
  <c r="P136" i="7"/>
  <c r="BI135" i="7"/>
  <c r="BH135" i="7"/>
  <c r="BG135" i="7"/>
  <c r="BE135" i="7"/>
  <c r="T135" i="7"/>
  <c r="R135" i="7"/>
  <c r="P135" i="7"/>
  <c r="BI134" i="7"/>
  <c r="BH134" i="7"/>
  <c r="BG134" i="7"/>
  <c r="BE134" i="7"/>
  <c r="T134" i="7"/>
  <c r="R134" i="7"/>
  <c r="P134" i="7"/>
  <c r="BI132" i="7"/>
  <c r="BH132" i="7"/>
  <c r="BG132" i="7"/>
  <c r="BE132" i="7"/>
  <c r="T132" i="7"/>
  <c r="R132" i="7"/>
  <c r="P132" i="7"/>
  <c r="BI131" i="7"/>
  <c r="BH131" i="7"/>
  <c r="BG131" i="7"/>
  <c r="BE131" i="7"/>
  <c r="T131" i="7"/>
  <c r="R131" i="7"/>
  <c r="P131" i="7"/>
  <c r="BI130" i="7"/>
  <c r="BH130" i="7"/>
  <c r="BG130" i="7"/>
  <c r="BE130" i="7"/>
  <c r="T130" i="7"/>
  <c r="R130" i="7"/>
  <c r="P130" i="7"/>
  <c r="BI129" i="7"/>
  <c r="BH129" i="7"/>
  <c r="BG129" i="7"/>
  <c r="BE129" i="7"/>
  <c r="T129" i="7"/>
  <c r="R129" i="7"/>
  <c r="P129" i="7"/>
  <c r="BI128" i="7"/>
  <c r="BH128" i="7"/>
  <c r="BG128" i="7"/>
  <c r="BE128" i="7"/>
  <c r="T128" i="7"/>
  <c r="R128" i="7"/>
  <c r="P128" i="7"/>
  <c r="BI127" i="7"/>
  <c r="BH127" i="7"/>
  <c r="BG127" i="7"/>
  <c r="BE127" i="7"/>
  <c r="T127" i="7"/>
  <c r="R127" i="7"/>
  <c r="P127" i="7"/>
  <c r="BI126" i="7"/>
  <c r="BH126" i="7"/>
  <c r="BG126" i="7"/>
  <c r="BE126" i="7"/>
  <c r="T126" i="7"/>
  <c r="R126" i="7"/>
  <c r="P126" i="7"/>
  <c r="J119" i="7"/>
  <c r="F119" i="7"/>
  <c r="F117" i="7"/>
  <c r="E115" i="7"/>
  <c r="J91" i="7"/>
  <c r="F91" i="7"/>
  <c r="F89" i="7"/>
  <c r="E87" i="7"/>
  <c r="J24" i="7"/>
  <c r="E24" i="7"/>
  <c r="J120" i="7" s="1"/>
  <c r="J23" i="7"/>
  <c r="J18" i="7"/>
  <c r="E18" i="7"/>
  <c r="F92" i="7" s="1"/>
  <c r="J17" i="7"/>
  <c r="J12" i="7"/>
  <c r="J89" i="7"/>
  <c r="E7" i="7"/>
  <c r="E85" i="7"/>
  <c r="J39" i="6"/>
  <c r="J38" i="6"/>
  <c r="AY100" i="1" s="1"/>
  <c r="J37" i="6"/>
  <c r="AX100" i="1" s="1"/>
  <c r="BI132" i="6"/>
  <c r="BH132" i="6"/>
  <c r="BG132" i="6"/>
  <c r="BE132" i="6"/>
  <c r="T132" i="6"/>
  <c r="R132" i="6"/>
  <c r="P132" i="6"/>
  <c r="BI131" i="6"/>
  <c r="BH131" i="6"/>
  <c r="BG131" i="6"/>
  <c r="BE131" i="6"/>
  <c r="T131" i="6"/>
  <c r="R131" i="6"/>
  <c r="P131" i="6"/>
  <c r="BI130" i="6"/>
  <c r="BH130" i="6"/>
  <c r="BG130" i="6"/>
  <c r="BE130" i="6"/>
  <c r="T130" i="6"/>
  <c r="R130" i="6"/>
  <c r="P130" i="6"/>
  <c r="BI129" i="6"/>
  <c r="BH129" i="6"/>
  <c r="BG129" i="6"/>
  <c r="BE129" i="6"/>
  <c r="T129" i="6"/>
  <c r="R129" i="6"/>
  <c r="P129" i="6"/>
  <c r="BI128" i="6"/>
  <c r="BH128" i="6"/>
  <c r="BG128" i="6"/>
  <c r="BE128" i="6"/>
  <c r="T128" i="6"/>
  <c r="R128" i="6"/>
  <c r="P128" i="6"/>
  <c r="BI127" i="6"/>
  <c r="BH127" i="6"/>
  <c r="BG127" i="6"/>
  <c r="BE127" i="6"/>
  <c r="T127" i="6"/>
  <c r="R127" i="6"/>
  <c r="P127" i="6"/>
  <c r="BI126" i="6"/>
  <c r="BH126" i="6"/>
  <c r="BG126" i="6"/>
  <c r="BE126" i="6"/>
  <c r="T126" i="6"/>
  <c r="R126" i="6"/>
  <c r="P126" i="6"/>
  <c r="BI125" i="6"/>
  <c r="BH125" i="6"/>
  <c r="BG125" i="6"/>
  <c r="BE125" i="6"/>
  <c r="T125" i="6"/>
  <c r="R125" i="6"/>
  <c r="P125" i="6"/>
  <c r="J118" i="6"/>
  <c r="F118" i="6"/>
  <c r="F116" i="6"/>
  <c r="E114" i="6"/>
  <c r="J93" i="6"/>
  <c r="F93" i="6"/>
  <c r="F91" i="6"/>
  <c r="E89" i="6"/>
  <c r="J26" i="6"/>
  <c r="E26" i="6"/>
  <c r="J94" i="6"/>
  <c r="J25" i="6"/>
  <c r="J20" i="6"/>
  <c r="E20" i="6"/>
  <c r="F94" i="6"/>
  <c r="J19" i="6"/>
  <c r="J14" i="6"/>
  <c r="J91" i="6"/>
  <c r="E7" i="6"/>
  <c r="E85" i="6" s="1"/>
  <c r="J39" i="5"/>
  <c r="J38" i="5"/>
  <c r="AY99" i="1"/>
  <c r="J37" i="5"/>
  <c r="AX99" i="1" s="1"/>
  <c r="BI131" i="5"/>
  <c r="BH131" i="5"/>
  <c r="BG131" i="5"/>
  <c r="BE131" i="5"/>
  <c r="T131" i="5"/>
  <c r="T130" i="5"/>
  <c r="R131" i="5"/>
  <c r="R130" i="5"/>
  <c r="P131" i="5"/>
  <c r="P130" i="5"/>
  <c r="BI129" i="5"/>
  <c r="BH129" i="5"/>
  <c r="BG129" i="5"/>
  <c r="BE129" i="5"/>
  <c r="T129" i="5"/>
  <c r="R129" i="5"/>
  <c r="P129" i="5"/>
  <c r="BI128" i="5"/>
  <c r="BH128" i="5"/>
  <c r="BG128" i="5"/>
  <c r="BE128" i="5"/>
  <c r="T128" i="5"/>
  <c r="R128" i="5"/>
  <c r="P128" i="5"/>
  <c r="BI127" i="5"/>
  <c r="BH127" i="5"/>
  <c r="BG127" i="5"/>
  <c r="BE127" i="5"/>
  <c r="T127" i="5"/>
  <c r="R127" i="5"/>
  <c r="P127" i="5"/>
  <c r="BI126" i="5"/>
  <c r="BH126" i="5"/>
  <c r="BG126" i="5"/>
  <c r="BE126" i="5"/>
  <c r="T126" i="5"/>
  <c r="R126" i="5"/>
  <c r="P126" i="5"/>
  <c r="J119" i="5"/>
  <c r="F119" i="5"/>
  <c r="F117" i="5"/>
  <c r="E115" i="5"/>
  <c r="J93" i="5"/>
  <c r="F93" i="5"/>
  <c r="F91" i="5"/>
  <c r="E89" i="5"/>
  <c r="J26" i="5"/>
  <c r="E26" i="5"/>
  <c r="J94" i="5" s="1"/>
  <c r="J25" i="5"/>
  <c r="J20" i="5"/>
  <c r="E20" i="5"/>
  <c r="F94" i="5" s="1"/>
  <c r="J19" i="5"/>
  <c r="J14" i="5"/>
  <c r="J117" i="5"/>
  <c r="E7" i="5"/>
  <c r="E85" i="5"/>
  <c r="J39" i="4"/>
  <c r="J38" i="4"/>
  <c r="AY98" i="1" s="1"/>
  <c r="J37" i="4"/>
  <c r="AX98" i="1" s="1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BI136" i="4"/>
  <c r="BH136" i="4"/>
  <c r="BG136" i="4"/>
  <c r="BE136" i="4"/>
  <c r="T136" i="4"/>
  <c r="R136" i="4"/>
  <c r="P136" i="4"/>
  <c r="BI135" i="4"/>
  <c r="BH135" i="4"/>
  <c r="BG135" i="4"/>
  <c r="BE135" i="4"/>
  <c r="T135" i="4"/>
  <c r="R135" i="4"/>
  <c r="P135" i="4"/>
  <c r="BI134" i="4"/>
  <c r="BH134" i="4"/>
  <c r="BG134" i="4"/>
  <c r="BE134" i="4"/>
  <c r="T134" i="4"/>
  <c r="R134" i="4"/>
  <c r="P134" i="4"/>
  <c r="BI133" i="4"/>
  <c r="BH133" i="4"/>
  <c r="BG133" i="4"/>
  <c r="BE133" i="4"/>
  <c r="T133" i="4"/>
  <c r="R133" i="4"/>
  <c r="P133" i="4"/>
  <c r="BI132" i="4"/>
  <c r="BH132" i="4"/>
  <c r="BG132" i="4"/>
  <c r="BE132" i="4"/>
  <c r="T132" i="4"/>
  <c r="R132" i="4"/>
  <c r="P132" i="4"/>
  <c r="BI131" i="4"/>
  <c r="BH131" i="4"/>
  <c r="BG131" i="4"/>
  <c r="BE131" i="4"/>
  <c r="T131" i="4"/>
  <c r="R131" i="4"/>
  <c r="P131" i="4"/>
  <c r="BI128" i="4"/>
  <c r="BH128" i="4"/>
  <c r="BG128" i="4"/>
  <c r="BE128" i="4"/>
  <c r="T128" i="4"/>
  <c r="T127" i="4"/>
  <c r="T126" i="4" s="1"/>
  <c r="R128" i="4"/>
  <c r="R127" i="4" s="1"/>
  <c r="R126" i="4" s="1"/>
  <c r="P128" i="4"/>
  <c r="P127" i="4" s="1"/>
  <c r="P126" i="4" s="1"/>
  <c r="J121" i="4"/>
  <c r="F121" i="4"/>
  <c r="F119" i="4"/>
  <c r="E117" i="4"/>
  <c r="J93" i="4"/>
  <c r="F93" i="4"/>
  <c r="F91" i="4"/>
  <c r="E89" i="4"/>
  <c r="J26" i="4"/>
  <c r="E26" i="4"/>
  <c r="J94" i="4" s="1"/>
  <c r="J25" i="4"/>
  <c r="J20" i="4"/>
  <c r="E20" i="4"/>
  <c r="F94" i="4" s="1"/>
  <c r="J19" i="4"/>
  <c r="J14" i="4"/>
  <c r="J119" i="4" s="1"/>
  <c r="E7" i="4"/>
  <c r="E85" i="4" s="1"/>
  <c r="J39" i="3"/>
  <c r="J38" i="3"/>
  <c r="AY97" i="1"/>
  <c r="J37" i="3"/>
  <c r="AX97" i="1"/>
  <c r="BI185" i="3"/>
  <c r="BH185" i="3"/>
  <c r="BG185" i="3"/>
  <c r="BE185" i="3"/>
  <c r="T185" i="3"/>
  <c r="R185" i="3"/>
  <c r="P185" i="3"/>
  <c r="BI184" i="3"/>
  <c r="BH184" i="3"/>
  <c r="BG184" i="3"/>
  <c r="BE184" i="3"/>
  <c r="T184" i="3"/>
  <c r="R184" i="3"/>
  <c r="P184" i="3"/>
  <c r="BI183" i="3"/>
  <c r="BH183" i="3"/>
  <c r="BG183" i="3"/>
  <c r="BE183" i="3"/>
  <c r="T183" i="3"/>
  <c r="R183" i="3"/>
  <c r="P183" i="3"/>
  <c r="BI182" i="3"/>
  <c r="BH182" i="3"/>
  <c r="BG182" i="3"/>
  <c r="BE182" i="3"/>
  <c r="T182" i="3"/>
  <c r="R182" i="3"/>
  <c r="P182" i="3"/>
  <c r="BI181" i="3"/>
  <c r="BH181" i="3"/>
  <c r="BG181" i="3"/>
  <c r="BE181" i="3"/>
  <c r="T181" i="3"/>
  <c r="R181" i="3"/>
  <c r="P181" i="3"/>
  <c r="BI180" i="3"/>
  <c r="BH180" i="3"/>
  <c r="BG180" i="3"/>
  <c r="BE180" i="3"/>
  <c r="T180" i="3"/>
  <c r="R180" i="3"/>
  <c r="P180" i="3"/>
  <c r="BI179" i="3"/>
  <c r="BH179" i="3"/>
  <c r="BG179" i="3"/>
  <c r="BE179" i="3"/>
  <c r="T179" i="3"/>
  <c r="R179" i="3"/>
  <c r="P179" i="3"/>
  <c r="BI176" i="3"/>
  <c r="BH176" i="3"/>
  <c r="BG176" i="3"/>
  <c r="BE176" i="3"/>
  <c r="T176" i="3"/>
  <c r="T175" i="3" s="1"/>
  <c r="R176" i="3"/>
  <c r="R175" i="3" s="1"/>
  <c r="P176" i="3"/>
  <c r="P175" i="3" s="1"/>
  <c r="BI174" i="3"/>
  <c r="BH174" i="3"/>
  <c r="BG174" i="3"/>
  <c r="BE174" i="3"/>
  <c r="T174" i="3"/>
  <c r="R174" i="3"/>
  <c r="P174" i="3"/>
  <c r="BI173" i="3"/>
  <c r="BH173" i="3"/>
  <c r="BG173" i="3"/>
  <c r="BE173" i="3"/>
  <c r="T173" i="3"/>
  <c r="R173" i="3"/>
  <c r="P173" i="3"/>
  <c r="BI172" i="3"/>
  <c r="BH172" i="3"/>
  <c r="BG172" i="3"/>
  <c r="BE172" i="3"/>
  <c r="T172" i="3"/>
  <c r="R172" i="3"/>
  <c r="P172" i="3"/>
  <c r="BI171" i="3"/>
  <c r="BH171" i="3"/>
  <c r="BG171" i="3"/>
  <c r="BE171" i="3"/>
  <c r="T171" i="3"/>
  <c r="R171" i="3"/>
  <c r="P171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8" i="3"/>
  <c r="BH168" i="3"/>
  <c r="BG168" i="3"/>
  <c r="BE168" i="3"/>
  <c r="T168" i="3"/>
  <c r="R168" i="3"/>
  <c r="P168" i="3"/>
  <c r="BI167" i="3"/>
  <c r="BH167" i="3"/>
  <c r="BG167" i="3"/>
  <c r="BE167" i="3"/>
  <c r="T167" i="3"/>
  <c r="R167" i="3"/>
  <c r="P167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1" i="3"/>
  <c r="BH161" i="3"/>
  <c r="BG161" i="3"/>
  <c r="BE161" i="3"/>
  <c r="T161" i="3"/>
  <c r="T160" i="3" s="1"/>
  <c r="R161" i="3"/>
  <c r="R160" i="3"/>
  <c r="P161" i="3"/>
  <c r="P160" i="3" s="1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BI134" i="3"/>
  <c r="BH134" i="3"/>
  <c r="BG134" i="3"/>
  <c r="BE134" i="3"/>
  <c r="T134" i="3"/>
  <c r="T133" i="3" s="1"/>
  <c r="R134" i="3"/>
  <c r="R133" i="3"/>
  <c r="P134" i="3"/>
  <c r="P133" i="3" s="1"/>
  <c r="J127" i="3"/>
  <c r="F127" i="3"/>
  <c r="F125" i="3"/>
  <c r="E123" i="3"/>
  <c r="J93" i="3"/>
  <c r="F93" i="3"/>
  <c r="F91" i="3"/>
  <c r="E89" i="3"/>
  <c r="J26" i="3"/>
  <c r="E26" i="3"/>
  <c r="J94" i="3" s="1"/>
  <c r="J25" i="3"/>
  <c r="J20" i="3"/>
  <c r="E20" i="3"/>
  <c r="F128" i="3" s="1"/>
  <c r="J19" i="3"/>
  <c r="J14" i="3"/>
  <c r="J125" i="3"/>
  <c r="E7" i="3"/>
  <c r="E119" i="3" s="1"/>
  <c r="J37" i="2"/>
  <c r="J36" i="2"/>
  <c r="AY95" i="1" s="1"/>
  <c r="J35" i="2"/>
  <c r="AX95" i="1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BI130" i="2"/>
  <c r="BH130" i="2"/>
  <c r="BG130" i="2"/>
  <c r="BE130" i="2"/>
  <c r="T130" i="2"/>
  <c r="R130" i="2"/>
  <c r="P130" i="2"/>
  <c r="BI129" i="2"/>
  <c r="BH129" i="2"/>
  <c r="BG129" i="2"/>
  <c r="BE129" i="2"/>
  <c r="T129" i="2"/>
  <c r="R129" i="2"/>
  <c r="P129" i="2"/>
  <c r="BI128" i="2"/>
  <c r="BH128" i="2"/>
  <c r="BG128" i="2"/>
  <c r="BE128" i="2"/>
  <c r="T128" i="2"/>
  <c r="R128" i="2"/>
  <c r="P128" i="2"/>
  <c r="BI126" i="2"/>
  <c r="BH126" i="2"/>
  <c r="BG126" i="2"/>
  <c r="BE126" i="2"/>
  <c r="T126" i="2"/>
  <c r="T125" i="2"/>
  <c r="R126" i="2"/>
  <c r="R125" i="2" s="1"/>
  <c r="P126" i="2"/>
  <c r="P125" i="2" s="1"/>
  <c r="J119" i="2"/>
  <c r="F119" i="2"/>
  <c r="F117" i="2"/>
  <c r="E115" i="2"/>
  <c r="J91" i="2"/>
  <c r="F91" i="2"/>
  <c r="F89" i="2"/>
  <c r="E87" i="2"/>
  <c r="J24" i="2"/>
  <c r="E24" i="2"/>
  <c r="J92" i="2" s="1"/>
  <c r="J23" i="2"/>
  <c r="J18" i="2"/>
  <c r="E18" i="2"/>
  <c r="F120" i="2" s="1"/>
  <c r="J17" i="2"/>
  <c r="J12" i="2"/>
  <c r="J117" i="2" s="1"/>
  <c r="E7" i="2"/>
  <c r="E85" i="2"/>
  <c r="L90" i="1"/>
  <c r="AM90" i="1"/>
  <c r="AM89" i="1"/>
  <c r="L89" i="1"/>
  <c r="AM87" i="1"/>
  <c r="L87" i="1"/>
  <c r="L85" i="1"/>
  <c r="L84" i="1"/>
  <c r="BK161" i="2"/>
  <c r="BK157" i="2"/>
  <c r="J154" i="2"/>
  <c r="J152" i="2"/>
  <c r="J144" i="2"/>
  <c r="BK140" i="2"/>
  <c r="J133" i="2"/>
  <c r="BK145" i="2"/>
  <c r="BK139" i="2"/>
  <c r="BK135" i="2"/>
  <c r="J130" i="2"/>
  <c r="J153" i="2"/>
  <c r="J140" i="2"/>
  <c r="BK134" i="2"/>
  <c r="J129" i="2"/>
  <c r="J161" i="3"/>
  <c r="BK153" i="3"/>
  <c r="BK144" i="3"/>
  <c r="J136" i="3"/>
  <c r="BK181" i="3"/>
  <c r="J174" i="3"/>
  <c r="BK168" i="3"/>
  <c r="BK163" i="3"/>
  <c r="BK142" i="3"/>
  <c r="J134" i="3"/>
  <c r="J181" i="3"/>
  <c r="J172" i="3"/>
  <c r="J163" i="3"/>
  <c r="BK154" i="3"/>
  <c r="BK147" i="3"/>
  <c r="BK143" i="3"/>
  <c r="J137" i="3"/>
  <c r="BK174" i="3"/>
  <c r="BK172" i="3"/>
  <c r="J159" i="3"/>
  <c r="BK152" i="3"/>
  <c r="J143" i="3"/>
  <c r="J143" i="4"/>
  <c r="J132" i="4"/>
  <c r="J146" i="4"/>
  <c r="BK140" i="4"/>
  <c r="J145" i="4"/>
  <c r="BK139" i="4"/>
  <c r="BK141" i="4"/>
  <c r="BK131" i="5"/>
  <c r="J131" i="5"/>
  <c r="J127" i="5"/>
  <c r="J127" i="6"/>
  <c r="BK125" i="6"/>
  <c r="J130" i="6"/>
  <c r="J160" i="7"/>
  <c r="BK152" i="7"/>
  <c r="BK146" i="7"/>
  <c r="BK139" i="7"/>
  <c r="BK131" i="7"/>
  <c r="J142" i="7"/>
  <c r="J131" i="7"/>
  <c r="J144" i="7"/>
  <c r="J135" i="7"/>
  <c r="BK127" i="7"/>
  <c r="BK161" i="7"/>
  <c r="J152" i="7"/>
  <c r="BK144" i="7"/>
  <c r="BK130" i="7"/>
  <c r="J165" i="8"/>
  <c r="BK153" i="8"/>
  <c r="BK148" i="8"/>
  <c r="J141" i="8"/>
  <c r="J133" i="8"/>
  <c r="J166" i="8"/>
  <c r="BK158" i="8"/>
  <c r="BK150" i="8"/>
  <c r="BK133" i="8"/>
  <c r="J127" i="8"/>
  <c r="BK156" i="8"/>
  <c r="BK145" i="8"/>
  <c r="BK141" i="8"/>
  <c r="J130" i="8"/>
  <c r="J158" i="8"/>
  <c r="BK151" i="8"/>
  <c r="BK140" i="8"/>
  <c r="BK127" i="8"/>
  <c r="BK276" i="9"/>
  <c r="BK270" i="9"/>
  <c r="J261" i="9"/>
  <c r="BK251" i="9"/>
  <c r="J246" i="9"/>
  <c r="J234" i="9"/>
  <c r="BK219" i="9"/>
  <c r="BK213" i="9"/>
  <c r="J196" i="9"/>
  <c r="J184" i="9"/>
  <c r="BK182" i="9"/>
  <c r="BK181" i="9"/>
  <c r="J180" i="9"/>
  <c r="BK174" i="9"/>
  <c r="BK167" i="9"/>
  <c r="J166" i="9"/>
  <c r="BK163" i="9"/>
  <c r="J162" i="9"/>
  <c r="BK160" i="9"/>
  <c r="J157" i="9"/>
  <c r="J155" i="9"/>
  <c r="J151" i="9"/>
  <c r="J144" i="9"/>
  <c r="J282" i="9"/>
  <c r="J273" i="9"/>
  <c r="J263" i="9"/>
  <c r="BK255" i="9"/>
  <c r="BK241" i="9"/>
  <c r="J233" i="9"/>
  <c r="J227" i="9"/>
  <c r="BK211" i="9"/>
  <c r="J203" i="9"/>
  <c r="BK189" i="9"/>
  <c r="J177" i="9"/>
  <c r="BK162" i="9"/>
  <c r="J150" i="9"/>
  <c r="BK136" i="9"/>
  <c r="J279" i="9"/>
  <c r="BK273" i="9"/>
  <c r="BK269" i="9"/>
  <c r="J265" i="9"/>
  <c r="BK256" i="9"/>
  <c r="J248" i="9"/>
  <c r="BK233" i="9"/>
  <c r="J224" i="9"/>
  <c r="J216" i="9"/>
  <c r="BK207" i="9"/>
  <c r="BK196" i="9"/>
  <c r="J193" i="9"/>
  <c r="BK178" i="9"/>
  <c r="J172" i="9"/>
  <c r="BK166" i="9"/>
  <c r="BK161" i="9"/>
  <c r="BK154" i="9"/>
  <c r="BK142" i="9"/>
  <c r="J276" i="9"/>
  <c r="J266" i="9"/>
  <c r="J256" i="9"/>
  <c r="BK248" i="9"/>
  <c r="J239" i="9"/>
  <c r="BK234" i="9"/>
  <c r="J228" i="9"/>
  <c r="J219" i="9"/>
  <c r="J213" i="9"/>
  <c r="J205" i="9"/>
  <c r="BK193" i="9"/>
  <c r="J190" i="9"/>
  <c r="J181" i="9"/>
  <c r="J175" i="9"/>
  <c r="J171" i="9"/>
  <c r="J167" i="9"/>
  <c r="BK158" i="9"/>
  <c r="J152" i="9"/>
  <c r="J147" i="9"/>
  <c r="BK143" i="9"/>
  <c r="BK139" i="9"/>
  <c r="J135" i="9"/>
  <c r="J159" i="2"/>
  <c r="J148" i="2"/>
  <c r="J145" i="2"/>
  <c r="J141" i="2"/>
  <c r="J146" i="2"/>
  <c r="BK142" i="2"/>
  <c r="J137" i="2"/>
  <c r="BK132" i="2"/>
  <c r="J128" i="2"/>
  <c r="BK148" i="2"/>
  <c r="BK137" i="2"/>
  <c r="J132" i="2"/>
  <c r="BK128" i="2"/>
  <c r="BK167" i="3"/>
  <c r="BK158" i="3"/>
  <c r="J145" i="3"/>
  <c r="BK138" i="3"/>
  <c r="J183" i="3"/>
  <c r="J171" i="3"/>
  <c r="J165" i="3"/>
  <c r="J144" i="3"/>
  <c r="J139" i="3"/>
  <c r="BK184" i="3"/>
  <c r="J173" i="3"/>
  <c r="J168" i="3"/>
  <c r="J158" i="3"/>
  <c r="J152" i="3"/>
  <c r="J148" i="3"/>
  <c r="BK145" i="3"/>
  <c r="BK139" i="3"/>
  <c r="BK183" i="3"/>
  <c r="J179" i="3"/>
  <c r="BK165" i="3"/>
  <c r="J154" i="3"/>
  <c r="BK150" i="3"/>
  <c r="BK137" i="3"/>
  <c r="J139" i="4"/>
  <c r="BK133" i="4"/>
  <c r="BK142" i="4"/>
  <c r="J135" i="4"/>
  <c r="BK144" i="4"/>
  <c r="BK135" i="4"/>
  <c r="BK145" i="4"/>
  <c r="J133" i="4"/>
  <c r="BK127" i="5"/>
  <c r="J128" i="5"/>
  <c r="BK129" i="6"/>
  <c r="BK130" i="6"/>
  <c r="BK128" i="6"/>
  <c r="J129" i="6"/>
  <c r="BK155" i="7"/>
  <c r="BK151" i="7"/>
  <c r="BK143" i="7"/>
  <c r="J136" i="7"/>
  <c r="J127" i="7"/>
  <c r="BK140" i="7"/>
  <c r="BK129" i="7"/>
  <c r="J162" i="7"/>
  <c r="J159" i="7"/>
  <c r="BK150" i="7"/>
  <c r="J146" i="7"/>
  <c r="J140" i="7"/>
  <c r="BK132" i="7"/>
  <c r="BK164" i="7"/>
  <c r="BK154" i="7"/>
  <c r="BK148" i="7"/>
  <c r="J138" i="7"/>
  <c r="J162" i="8"/>
  <c r="J152" i="8"/>
  <c r="BK144" i="8"/>
  <c r="J137" i="8"/>
  <c r="J131" i="8"/>
  <c r="BK165" i="8"/>
  <c r="J157" i="8"/>
  <c r="J144" i="8"/>
  <c r="J132" i="8"/>
  <c r="BK128" i="8"/>
  <c r="BK157" i="8"/>
  <c r="J147" i="8"/>
  <c r="J140" i="8"/>
  <c r="BK166" i="8"/>
  <c r="BK154" i="8"/>
  <c r="J149" i="8"/>
  <c r="J145" i="8"/>
  <c r="J136" i="8"/>
  <c r="BK282" i="9"/>
  <c r="J275" i="9"/>
  <c r="J262" i="9"/>
  <c r="BK252" i="9"/>
  <c r="BK247" i="9"/>
  <c r="BK237" i="9"/>
  <c r="BK224" i="9"/>
  <c r="BK218" i="9"/>
  <c r="J211" i="9"/>
  <c r="BK201" i="9"/>
  <c r="BK194" i="9"/>
  <c r="BK149" i="9"/>
  <c r="BK140" i="9"/>
  <c r="BK280" i="9"/>
  <c r="BK265" i="9"/>
  <c r="BK258" i="9"/>
  <c r="BK253" i="9"/>
  <c r="J236" i="9"/>
  <c r="BK229" i="9"/>
  <c r="BK216" i="9"/>
  <c r="BK205" i="9"/>
  <c r="BK192" i="9"/>
  <c r="J179" i="9"/>
  <c r="J168" i="9"/>
  <c r="BK153" i="9"/>
  <c r="J143" i="9"/>
  <c r="J283" i="9"/>
  <c r="J277" i="9"/>
  <c r="J272" i="9"/>
  <c r="BK267" i="9"/>
  <c r="J258" i="9"/>
  <c r="J252" i="9"/>
  <c r="BK238" i="9"/>
  <c r="BK225" i="9"/>
  <c r="J220" i="9"/>
  <c r="J214" i="9"/>
  <c r="J199" i="9"/>
  <c r="BK191" i="9"/>
  <c r="BK179" i="9"/>
  <c r="BK175" i="9"/>
  <c r="BK171" i="9"/>
  <c r="J165" i="9"/>
  <c r="J159" i="9"/>
  <c r="BK152" i="9"/>
  <c r="J140" i="9"/>
  <c r="J274" i="9"/>
  <c r="BK264" i="9"/>
  <c r="BK254" i="9"/>
  <c r="J247" i="9"/>
  <c r="BK242" i="9"/>
  <c r="J235" i="9"/>
  <c r="J229" i="9"/>
  <c r="BK221" i="9"/>
  <c r="BK212" i="9"/>
  <c r="BK202" i="9"/>
  <c r="J192" i="9"/>
  <c r="BK184" i="9"/>
  <c r="BK177" i="9"/>
  <c r="BK172" i="9"/>
  <c r="J164" i="9"/>
  <c r="J154" i="9"/>
  <c r="BK151" i="9"/>
  <c r="BK146" i="9"/>
  <c r="J142" i="9"/>
  <c r="J137" i="9"/>
  <c r="BK160" i="2"/>
  <c r="J160" i="2"/>
  <c r="J157" i="2"/>
  <c r="J156" i="2"/>
  <c r="BK149" i="2"/>
  <c r="BK146" i="2"/>
  <c r="J142" i="2"/>
  <c r="J136" i="2"/>
  <c r="BK147" i="2"/>
  <c r="BK143" i="2"/>
  <c r="BK138" i="2"/>
  <c r="J134" i="2"/>
  <c r="BK129" i="2"/>
  <c r="J149" i="2"/>
  <c r="J135" i="2"/>
  <c r="BK131" i="2"/>
  <c r="BK126" i="2"/>
  <c r="BK159" i="3"/>
  <c r="J151" i="3"/>
  <c r="J140" i="3"/>
  <c r="BK185" i="3"/>
  <c r="BK180" i="3"/>
  <c r="J169" i="3"/>
  <c r="BK148" i="3"/>
  <c r="J141" i="3"/>
  <c r="BK136" i="3"/>
  <c r="BK179" i="3"/>
  <c r="BK170" i="3"/>
  <c r="J164" i="3"/>
  <c r="J157" i="3"/>
  <c r="BK151" i="3"/>
  <c r="BK146" i="3"/>
  <c r="BK140" i="3"/>
  <c r="J184" i="3"/>
  <c r="J180" i="3"/>
  <c r="BK171" i="3"/>
  <c r="BK157" i="3"/>
  <c r="J153" i="3"/>
  <c r="BK141" i="3"/>
  <c r="J141" i="4"/>
  <c r="J136" i="4"/>
  <c r="J128" i="4"/>
  <c r="J138" i="4"/>
  <c r="BK132" i="4"/>
  <c r="J140" i="4"/>
  <c r="BK128" i="4"/>
  <c r="BK136" i="4"/>
  <c r="BK129" i="5"/>
  <c r="J129" i="5"/>
  <c r="BK126" i="5"/>
  <c r="J128" i="6"/>
  <c r="BK126" i="6"/>
  <c r="J132" i="6"/>
  <c r="BK127" i="6"/>
  <c r="J156" i="7"/>
  <c r="J150" i="7"/>
  <c r="BK142" i="7"/>
  <c r="BK138" i="7"/>
  <c r="J128" i="7"/>
  <c r="BK141" i="7"/>
  <c r="J130" i="7"/>
  <c r="BK162" i="7"/>
  <c r="BK160" i="7"/>
  <c r="J154" i="7"/>
  <c r="BK147" i="7"/>
  <c r="J143" i="7"/>
  <c r="J134" i="7"/>
  <c r="BK126" i="7"/>
  <c r="BK159" i="7"/>
  <c r="J153" i="7"/>
  <c r="BK145" i="7"/>
  <c r="J132" i="7"/>
  <c r="BK168" i="8"/>
  <c r="BK160" i="8"/>
  <c r="BK146" i="8"/>
  <c r="J142" i="8"/>
  <c r="J135" i="8"/>
  <c r="J128" i="8"/>
  <c r="J160" i="8"/>
  <c r="J154" i="8"/>
  <c r="BK135" i="8"/>
  <c r="BK130" i="8"/>
  <c r="J168" i="8"/>
  <c r="BK149" i="8"/>
  <c r="BK143" i="8"/>
  <c r="J138" i="8"/>
  <c r="BK161" i="8"/>
  <c r="J153" i="8"/>
  <c r="J150" i="8"/>
  <c r="J146" i="8"/>
  <c r="BK132" i="8"/>
  <c r="BK278" i="9"/>
  <c r="BK272" i="9"/>
  <c r="BK259" i="9"/>
  <c r="BK249" i="9"/>
  <c r="J241" i="9"/>
  <c r="J226" i="9"/>
  <c r="J221" i="9"/>
  <c r="BK214" i="9"/>
  <c r="BK203" i="9"/>
  <c r="BK198" i="9"/>
  <c r="BK188" i="9"/>
  <c r="J148" i="9"/>
  <c r="BK137" i="9"/>
  <c r="J281" i="9"/>
  <c r="J269" i="9"/>
  <c r="J259" i="9"/>
  <c r="BK250" i="9"/>
  <c r="BK235" i="9"/>
  <c r="BK228" i="9"/>
  <c r="BK220" i="9"/>
  <c r="BK206" i="9"/>
  <c r="J200" i="9"/>
  <c r="J187" i="9"/>
  <c r="BK164" i="9"/>
  <c r="J160" i="9"/>
  <c r="BK148" i="9"/>
  <c r="BK135" i="9"/>
  <c r="J280" i="9"/>
  <c r="BK274" i="9"/>
  <c r="BK266" i="9"/>
  <c r="BK257" i="9"/>
  <c r="J249" i="9"/>
  <c r="J237" i="9"/>
  <c r="BK226" i="9"/>
  <c r="J218" i="9"/>
  <c r="J212" i="9"/>
  <c r="J198" i="9"/>
  <c r="J194" i="9"/>
  <c r="BK190" i="9"/>
  <c r="J176" i="9"/>
  <c r="J173" i="9"/>
  <c r="BK168" i="9"/>
  <c r="J158" i="9"/>
  <c r="BK147" i="9"/>
  <c r="J139" i="9"/>
  <c r="BK268" i="9"/>
  <c r="BK263" i="9"/>
  <c r="J253" i="9"/>
  <c r="BK243" i="9"/>
  <c r="BK236" i="9"/>
  <c r="BK230" i="9"/>
  <c r="BK222" i="9"/>
  <c r="BK217" i="9"/>
  <c r="BK210" i="9"/>
  <c r="J195" i="9"/>
  <c r="J189" i="9"/>
  <c r="BK180" i="9"/>
  <c r="BK176" i="9"/>
  <c r="BK170" i="9"/>
  <c r="BK165" i="9"/>
  <c r="BK155" i="9"/>
  <c r="BK150" i="9"/>
  <c r="BK145" i="9"/>
  <c r="BK141" i="9"/>
  <c r="BK138" i="9"/>
  <c r="J161" i="2"/>
  <c r="BK159" i="2"/>
  <c r="BK156" i="2"/>
  <c r="BK154" i="2"/>
  <c r="BK153" i="2"/>
  <c r="J147" i="2"/>
  <c r="J143" i="2"/>
  <c r="J138" i="2"/>
  <c r="BK152" i="2"/>
  <c r="BK144" i="2"/>
  <c r="BK141" i="2"/>
  <c r="BK136" i="2"/>
  <c r="J131" i="2"/>
  <c r="J126" i="2"/>
  <c r="J139" i="2"/>
  <c r="BK133" i="2"/>
  <c r="BK130" i="2"/>
  <c r="AS96" i="1"/>
  <c r="BK134" i="3"/>
  <c r="J176" i="3"/>
  <c r="J170" i="3"/>
  <c r="J167" i="3"/>
  <c r="J146" i="3"/>
  <c r="J138" i="3"/>
  <c r="BK182" i="3"/>
  <c r="BK176" i="3"/>
  <c r="BK169" i="3"/>
  <c r="BK161" i="3"/>
  <c r="J156" i="3"/>
  <c r="J150" i="3"/>
  <c r="J142" i="3"/>
  <c r="J185" i="3"/>
  <c r="J182" i="3"/>
  <c r="BK173" i="3"/>
  <c r="BK164" i="3"/>
  <c r="BK156" i="3"/>
  <c r="J147" i="3"/>
  <c r="BK146" i="4"/>
  <c r="BK138" i="4"/>
  <c r="J131" i="4"/>
  <c r="J144" i="4"/>
  <c r="BK134" i="4"/>
  <c r="BK143" i="4"/>
  <c r="BK131" i="4"/>
  <c r="J142" i="4"/>
  <c r="J134" i="4"/>
  <c r="BK128" i="5"/>
  <c r="J126" i="5"/>
  <c r="BK132" i="6"/>
  <c r="J125" i="6"/>
  <c r="J131" i="6"/>
  <c r="BK131" i="6"/>
  <c r="J126" i="6"/>
  <c r="J164" i="7"/>
  <c r="BK153" i="7"/>
  <c r="J147" i="7"/>
  <c r="J141" i="7"/>
  <c r="BK134" i="7"/>
  <c r="J163" i="7"/>
  <c r="BK135" i="7"/>
  <c r="BK128" i="7"/>
  <c r="J161" i="7"/>
  <c r="J155" i="7"/>
  <c r="J148" i="7"/>
  <c r="J145" i="7"/>
  <c r="BK136" i="7"/>
  <c r="J129" i="7"/>
  <c r="BK163" i="7"/>
  <c r="BK156" i="7"/>
  <c r="J151" i="7"/>
  <c r="J139" i="7"/>
  <c r="J126" i="7"/>
  <c r="J161" i="8"/>
  <c r="J151" i="8"/>
  <c r="J143" i="8"/>
  <c r="BK136" i="8"/>
  <c r="BK129" i="8"/>
  <c r="BK162" i="8"/>
  <c r="J156" i="8"/>
  <c r="BK137" i="8"/>
  <c r="J129" i="8"/>
  <c r="BK159" i="8"/>
  <c r="J148" i="8"/>
  <c r="BK142" i="8"/>
  <c r="BK131" i="8"/>
  <c r="J159" i="8"/>
  <c r="BK152" i="8"/>
  <c r="BK147" i="8"/>
  <c r="BK138" i="8"/>
  <c r="BK277" i="9"/>
  <c r="J268" i="9"/>
  <c r="J255" i="9"/>
  <c r="J250" i="9"/>
  <c r="J243" i="9"/>
  <c r="BK227" i="9"/>
  <c r="J223" i="9"/>
  <c r="J217" i="9"/>
  <c r="J207" i="9"/>
  <c r="BK200" i="9"/>
  <c r="J191" i="9"/>
  <c r="J146" i="9"/>
  <c r="BK283" i="9"/>
  <c r="BK279" i="9"/>
  <c r="J264" i="9"/>
  <c r="J257" i="9"/>
  <c r="BK239" i="9"/>
  <c r="J230" i="9"/>
  <c r="J225" i="9"/>
  <c r="J210" i="9"/>
  <c r="BK199" i="9"/>
  <c r="J182" i="9"/>
  <c r="BK169" i="9"/>
  <c r="J161" i="9"/>
  <c r="J138" i="9"/>
  <c r="BK281" i="9"/>
  <c r="BK275" i="9"/>
  <c r="J270" i="9"/>
  <c r="BK261" i="9"/>
  <c r="J254" i="9"/>
  <c r="J242" i="9"/>
  <c r="J232" i="9"/>
  <c r="J222" i="9"/>
  <c r="J215" i="9"/>
  <c r="J202" i="9"/>
  <c r="BK195" i="9"/>
  <c r="J188" i="9"/>
  <c r="J174" i="9"/>
  <c r="J170" i="9"/>
  <c r="J163" i="9"/>
  <c r="BK157" i="9"/>
  <c r="J145" i="9"/>
  <c r="J278" i="9"/>
  <c r="J267" i="9"/>
  <c r="BK262" i="9"/>
  <c r="J251" i="9"/>
  <c r="BK246" i="9"/>
  <c r="J238" i="9"/>
  <c r="BK232" i="9"/>
  <c r="BK223" i="9"/>
  <c r="BK215" i="9"/>
  <c r="J206" i="9"/>
  <c r="J201" i="9"/>
  <c r="BK187" i="9"/>
  <c r="J178" i="9"/>
  <c r="BK173" i="9"/>
  <c r="J169" i="9"/>
  <c r="BK159" i="9"/>
  <c r="J153" i="9"/>
  <c r="J149" i="9"/>
  <c r="BK144" i="9"/>
  <c r="J141" i="9"/>
  <c r="J136" i="9"/>
  <c r="BK127" i="2" l="1"/>
  <c r="J127" i="2" s="1"/>
  <c r="J99" i="2" s="1"/>
  <c r="BK151" i="2"/>
  <c r="J151" i="2" s="1"/>
  <c r="J101" i="2" s="1"/>
  <c r="BK155" i="2"/>
  <c r="J155" i="2"/>
  <c r="J102" i="2" s="1"/>
  <c r="BK158" i="2"/>
  <c r="J158" i="2"/>
  <c r="J103" i="2"/>
  <c r="P135" i="3"/>
  <c r="P149" i="3"/>
  <c r="P155" i="3"/>
  <c r="P132" i="3" s="1"/>
  <c r="P131" i="3" s="1"/>
  <c r="AU97" i="1" s="1"/>
  <c r="P162" i="3"/>
  <c r="P166" i="3"/>
  <c r="R178" i="3"/>
  <c r="R177" i="3"/>
  <c r="BK130" i="4"/>
  <c r="J130" i="4"/>
  <c r="J102" i="4" s="1"/>
  <c r="BK137" i="4"/>
  <c r="J137" i="4"/>
  <c r="J103" i="4"/>
  <c r="P125" i="5"/>
  <c r="P124" i="5"/>
  <c r="P123" i="5"/>
  <c r="AU99" i="1"/>
  <c r="R124" i="6"/>
  <c r="R123" i="6"/>
  <c r="R122" i="6"/>
  <c r="T125" i="7"/>
  <c r="T133" i="7"/>
  <c r="R137" i="7"/>
  <c r="T149" i="7"/>
  <c r="BK158" i="7"/>
  <c r="BK157" i="7" s="1"/>
  <c r="J157" i="7" s="1"/>
  <c r="J102" i="7" s="1"/>
  <c r="T126" i="8"/>
  <c r="R134" i="8"/>
  <c r="R139" i="8"/>
  <c r="R155" i="8"/>
  <c r="BK164" i="8"/>
  <c r="J164" i="8" s="1"/>
  <c r="J103" i="8" s="1"/>
  <c r="T134" i="9"/>
  <c r="P156" i="9"/>
  <c r="T186" i="9"/>
  <c r="R197" i="9"/>
  <c r="P204" i="9"/>
  <c r="R209" i="9"/>
  <c r="T231" i="9"/>
  <c r="T245" i="9"/>
  <c r="T127" i="2"/>
  <c r="T124" i="2"/>
  <c r="R151" i="2"/>
  <c r="R155" i="2"/>
  <c r="R158" i="2"/>
  <c r="R135" i="3"/>
  <c r="R132" i="3" s="1"/>
  <c r="R131" i="3" s="1"/>
  <c r="R149" i="3"/>
  <c r="R155" i="3"/>
  <c r="R162" i="3"/>
  <c r="R166" i="3"/>
  <c r="BK178" i="3"/>
  <c r="J178" i="3" s="1"/>
  <c r="J109" i="3" s="1"/>
  <c r="BK177" i="3"/>
  <c r="J177" i="3" s="1"/>
  <c r="J108" i="3" s="1"/>
  <c r="T130" i="4"/>
  <c r="T137" i="4"/>
  <c r="R125" i="5"/>
  <c r="R124" i="5"/>
  <c r="R123" i="5"/>
  <c r="BK124" i="6"/>
  <c r="J124" i="6" s="1"/>
  <c r="J100" i="6" s="1"/>
  <c r="P125" i="7"/>
  <c r="R133" i="7"/>
  <c r="R124" i="7" s="1"/>
  <c r="R123" i="7" s="1"/>
  <c r="P137" i="7"/>
  <c r="P149" i="7"/>
  <c r="P158" i="7"/>
  <c r="P157" i="7"/>
  <c r="BK126" i="8"/>
  <c r="J126" i="8"/>
  <c r="J98" i="8"/>
  <c r="P134" i="8"/>
  <c r="P139" i="8"/>
  <c r="P155" i="8"/>
  <c r="T164" i="8"/>
  <c r="T163" i="8"/>
  <c r="R134" i="9"/>
  <c r="T156" i="9"/>
  <c r="P186" i="9"/>
  <c r="T197" i="9"/>
  <c r="T204" i="9"/>
  <c r="P209" i="9"/>
  <c r="P231" i="9"/>
  <c r="T240" i="9"/>
  <c r="R245" i="9"/>
  <c r="R260" i="9"/>
  <c r="R271" i="9"/>
  <c r="P127" i="2"/>
  <c r="P124" i="2" s="1"/>
  <c r="P151" i="2"/>
  <c r="P155" i="2"/>
  <c r="P158" i="2"/>
  <c r="T135" i="3"/>
  <c r="T149" i="3"/>
  <c r="T132" i="3" s="1"/>
  <c r="T155" i="3"/>
  <c r="T162" i="3"/>
  <c r="T166" i="3"/>
  <c r="T178" i="3"/>
  <c r="T177" i="3" s="1"/>
  <c r="P130" i="4"/>
  <c r="R137" i="4"/>
  <c r="BK125" i="5"/>
  <c r="J125" i="5" s="1"/>
  <c r="J100" i="5" s="1"/>
  <c r="P124" i="6"/>
  <c r="P123" i="6"/>
  <c r="P122" i="6" s="1"/>
  <c r="AU100" i="1" s="1"/>
  <c r="BK125" i="7"/>
  <c r="BK133" i="7"/>
  <c r="J133" i="7" s="1"/>
  <c r="J99" i="7" s="1"/>
  <c r="BK137" i="7"/>
  <c r="J137" i="7"/>
  <c r="J100" i="7" s="1"/>
  <c r="R149" i="7"/>
  <c r="R158" i="7"/>
  <c r="R157" i="7"/>
  <c r="P126" i="8"/>
  <c r="T134" i="8"/>
  <c r="T139" i="8"/>
  <c r="T155" i="8"/>
  <c r="R164" i="8"/>
  <c r="R163" i="8"/>
  <c r="P134" i="9"/>
  <c r="P133" i="9"/>
  <c r="BK156" i="9"/>
  <c r="J156" i="9"/>
  <c r="J99" i="9"/>
  <c r="R186" i="9"/>
  <c r="P197" i="9"/>
  <c r="R204" i="9"/>
  <c r="T209" i="9"/>
  <c r="T208" i="9"/>
  <c r="R231" i="9"/>
  <c r="P240" i="9"/>
  <c r="BK245" i="9"/>
  <c r="BK244" i="9"/>
  <c r="J244" i="9" s="1"/>
  <c r="J109" i="9" s="1"/>
  <c r="BK260" i="9"/>
  <c r="J260" i="9"/>
  <c r="J111" i="9" s="1"/>
  <c r="BK271" i="9"/>
  <c r="J271" i="9"/>
  <c r="J112" i="9"/>
  <c r="P271" i="9"/>
  <c r="R127" i="2"/>
  <c r="R124" i="2"/>
  <c r="T151" i="2"/>
  <c r="T155" i="2"/>
  <c r="T158" i="2"/>
  <c r="BK135" i="3"/>
  <c r="J135" i="3"/>
  <c r="J101" i="3" s="1"/>
  <c r="BK149" i="3"/>
  <c r="J149" i="3"/>
  <c r="J102" i="3"/>
  <c r="BK155" i="3"/>
  <c r="J155" i="3"/>
  <c r="J103" i="3"/>
  <c r="BK162" i="3"/>
  <c r="J162" i="3" s="1"/>
  <c r="J105" i="3" s="1"/>
  <c r="BK166" i="3"/>
  <c r="J166" i="3"/>
  <c r="J106" i="3" s="1"/>
  <c r="P178" i="3"/>
  <c r="P177" i="3"/>
  <c r="R130" i="4"/>
  <c r="R129" i="4" s="1"/>
  <c r="R125" i="4" s="1"/>
  <c r="P137" i="4"/>
  <c r="T125" i="5"/>
  <c r="T124" i="5" s="1"/>
  <c r="T123" i="5" s="1"/>
  <c r="T124" i="6"/>
  <c r="T123" i="6"/>
  <c r="T122" i="6" s="1"/>
  <c r="R125" i="7"/>
  <c r="P133" i="7"/>
  <c r="T137" i="7"/>
  <c r="BK149" i="7"/>
  <c r="J149" i="7"/>
  <c r="J101" i="7" s="1"/>
  <c r="T158" i="7"/>
  <c r="T157" i="7"/>
  <c r="R126" i="8"/>
  <c r="R125" i="8" s="1"/>
  <c r="R124" i="8" s="1"/>
  <c r="BK134" i="8"/>
  <c r="J134" i="8"/>
  <c r="J99" i="8" s="1"/>
  <c r="BK139" i="8"/>
  <c r="J139" i="8"/>
  <c r="J100" i="8"/>
  <c r="BK155" i="8"/>
  <c r="J155" i="8"/>
  <c r="J101" i="8"/>
  <c r="P164" i="8"/>
  <c r="P163" i="8" s="1"/>
  <c r="BK134" i="9"/>
  <c r="J134" i="9"/>
  <c r="J98" i="9"/>
  <c r="R156" i="9"/>
  <c r="BK186" i="9"/>
  <c r="J186" i="9"/>
  <c r="J102" i="9"/>
  <c r="BK197" i="9"/>
  <c r="J197" i="9"/>
  <c r="J103" i="9"/>
  <c r="BK204" i="9"/>
  <c r="J204" i="9" s="1"/>
  <c r="J104" i="9" s="1"/>
  <c r="BK209" i="9"/>
  <c r="J209" i="9"/>
  <c r="J106" i="9" s="1"/>
  <c r="BK231" i="9"/>
  <c r="J231" i="9"/>
  <c r="J107" i="9"/>
  <c r="BK240" i="9"/>
  <c r="J240" i="9"/>
  <c r="J108" i="9"/>
  <c r="R240" i="9"/>
  <c r="P245" i="9"/>
  <c r="P260" i="9"/>
  <c r="P244" i="9" s="1"/>
  <c r="T260" i="9"/>
  <c r="T271" i="9"/>
  <c r="BK130" i="5"/>
  <c r="J130" i="5"/>
  <c r="J101" i="5"/>
  <c r="BK125" i="2"/>
  <c r="J125" i="2" s="1"/>
  <c r="J98" i="2" s="1"/>
  <c r="BK127" i="4"/>
  <c r="BK126" i="4" s="1"/>
  <c r="BK183" i="9"/>
  <c r="J183" i="9" s="1"/>
  <c r="J100" i="9" s="1"/>
  <c r="BK133" i="3"/>
  <c r="J133" i="3"/>
  <c r="J100" i="3" s="1"/>
  <c r="BK160" i="3"/>
  <c r="J160" i="3"/>
  <c r="J104" i="3"/>
  <c r="BK175" i="3"/>
  <c r="J175" i="3"/>
  <c r="J107" i="3"/>
  <c r="BK167" i="8"/>
  <c r="J167" i="8" s="1"/>
  <c r="J104" i="8" s="1"/>
  <c r="J89" i="9"/>
  <c r="E122" i="9"/>
  <c r="BF135" i="9"/>
  <c r="BF144" i="9"/>
  <c r="BF146" i="9"/>
  <c r="BF151" i="9"/>
  <c r="BF152" i="9"/>
  <c r="BF153" i="9"/>
  <c r="BF160" i="9"/>
  <c r="BF163" i="9"/>
  <c r="BF164" i="9"/>
  <c r="BF166" i="9"/>
  <c r="BF168" i="9"/>
  <c r="BF179" i="9"/>
  <c r="BF180" i="9"/>
  <c r="BF189" i="9"/>
  <c r="BF191" i="9"/>
  <c r="BF196" i="9"/>
  <c r="BF202" i="9"/>
  <c r="BF205" i="9"/>
  <c r="BF206" i="9"/>
  <c r="BF212" i="9"/>
  <c r="BF218" i="9"/>
  <c r="BF227" i="9"/>
  <c r="BF228" i="9"/>
  <c r="BF241" i="9"/>
  <c r="BF242" i="9"/>
  <c r="BF250" i="9"/>
  <c r="BF252" i="9"/>
  <c r="BF255" i="9"/>
  <c r="BF261" i="9"/>
  <c r="BF265" i="9"/>
  <c r="BF266" i="9"/>
  <c r="BF274" i="9"/>
  <c r="BF277" i="9"/>
  <c r="F92" i="9"/>
  <c r="BF138" i="9"/>
  <c r="BF139" i="9"/>
  <c r="BF143" i="9"/>
  <c r="BF157" i="9"/>
  <c r="BF158" i="9"/>
  <c r="BF161" i="9"/>
  <c r="BF167" i="9"/>
  <c r="BF169" i="9"/>
  <c r="BF170" i="9"/>
  <c r="BF171" i="9"/>
  <c r="BF175" i="9"/>
  <c r="BF178" i="9"/>
  <c r="BF181" i="9"/>
  <c r="BF187" i="9"/>
  <c r="BF192" i="9"/>
  <c r="BF193" i="9"/>
  <c r="BF201" i="9"/>
  <c r="BF203" i="9"/>
  <c r="BF211" i="9"/>
  <c r="BF213" i="9"/>
  <c r="BF214" i="9"/>
  <c r="BF215" i="9"/>
  <c r="BF217" i="9"/>
  <c r="BF219" i="9"/>
  <c r="BF221" i="9"/>
  <c r="BF222" i="9"/>
  <c r="BF223" i="9"/>
  <c r="BF225" i="9"/>
  <c r="BF226" i="9"/>
  <c r="BF232" i="9"/>
  <c r="BF236" i="9"/>
  <c r="BF237" i="9"/>
  <c r="BF247" i="9"/>
  <c r="BF248" i="9"/>
  <c r="BF249" i="9"/>
  <c r="BF251" i="9"/>
  <c r="BF253" i="9"/>
  <c r="BF257" i="9"/>
  <c r="BF258" i="9"/>
  <c r="BF264" i="9"/>
  <c r="BF276" i="9"/>
  <c r="BF278" i="9"/>
  <c r="BF279" i="9"/>
  <c r="BF282" i="9"/>
  <c r="J92" i="9"/>
  <c r="BF137" i="9"/>
  <c r="BF141" i="9"/>
  <c r="BF149" i="9"/>
  <c r="BF155" i="9"/>
  <c r="BF176" i="9"/>
  <c r="BF177" i="9"/>
  <c r="BF184" i="9"/>
  <c r="BF194" i="9"/>
  <c r="BF198" i="9"/>
  <c r="BF207" i="9"/>
  <c r="BF224" i="9"/>
  <c r="BF229" i="9"/>
  <c r="BF230" i="9"/>
  <c r="BF234" i="9"/>
  <c r="BF238" i="9"/>
  <c r="BF262" i="9"/>
  <c r="BF263" i="9"/>
  <c r="BF268" i="9"/>
  <c r="BF272" i="9"/>
  <c r="BF275" i="9"/>
  <c r="BF281" i="9"/>
  <c r="BF283" i="9"/>
  <c r="BF136" i="9"/>
  <c r="BF140" i="9"/>
  <c r="BF142" i="9"/>
  <c r="BF145" i="9"/>
  <c r="BF147" i="9"/>
  <c r="BF148" i="9"/>
  <c r="BF150" i="9"/>
  <c r="BF154" i="9"/>
  <c r="BF159" i="9"/>
  <c r="BF162" i="9"/>
  <c r="BF165" i="9"/>
  <c r="BF172" i="9"/>
  <c r="BF173" i="9"/>
  <c r="BF174" i="9"/>
  <c r="BF182" i="9"/>
  <c r="BF188" i="9"/>
  <c r="BF190" i="9"/>
  <c r="BF195" i="9"/>
  <c r="BF199" i="9"/>
  <c r="BF200" i="9"/>
  <c r="BF210" i="9"/>
  <c r="BF216" i="9"/>
  <c r="BF220" i="9"/>
  <c r="BF233" i="9"/>
  <c r="BF235" i="9"/>
  <c r="BF239" i="9"/>
  <c r="BF243" i="9"/>
  <c r="BF246" i="9"/>
  <c r="BF254" i="9"/>
  <c r="BF256" i="9"/>
  <c r="BF259" i="9"/>
  <c r="BF267" i="9"/>
  <c r="BF269" i="9"/>
  <c r="BF270" i="9"/>
  <c r="BF273" i="9"/>
  <c r="BF280" i="9"/>
  <c r="F121" i="8"/>
  <c r="BF135" i="8"/>
  <c r="BF138" i="8"/>
  <c r="BF145" i="8"/>
  <c r="J125" i="7"/>
  <c r="J98" i="7" s="1"/>
  <c r="E114" i="8"/>
  <c r="J121" i="8"/>
  <c r="BF129" i="8"/>
  <c r="BF130" i="8"/>
  <c r="BF146" i="8"/>
  <c r="BF147" i="8"/>
  <c r="BF148" i="8"/>
  <c r="BF154" i="8"/>
  <c r="J118" i="8"/>
  <c r="BF127" i="8"/>
  <c r="BF128" i="8"/>
  <c r="BF131" i="8"/>
  <c r="BF136" i="8"/>
  <c r="BF137" i="8"/>
  <c r="BF143" i="8"/>
  <c r="BF144" i="8"/>
  <c r="BF149" i="8"/>
  <c r="BF150" i="8"/>
  <c r="BF152" i="8"/>
  <c r="BF157" i="8"/>
  <c r="BF158" i="8"/>
  <c r="BF159" i="8"/>
  <c r="BF160" i="8"/>
  <c r="BF165" i="8"/>
  <c r="BF132" i="8"/>
  <c r="BF133" i="8"/>
  <c r="BF140" i="8"/>
  <c r="BF141" i="8"/>
  <c r="BF142" i="8"/>
  <c r="BF151" i="8"/>
  <c r="BF153" i="8"/>
  <c r="BF156" i="8"/>
  <c r="BF161" i="8"/>
  <c r="BF162" i="8"/>
  <c r="BF166" i="8"/>
  <c r="BF168" i="8"/>
  <c r="J92" i="7"/>
  <c r="J117" i="7"/>
  <c r="F120" i="7"/>
  <c r="BF131" i="7"/>
  <c r="BF136" i="7"/>
  <c r="BF146" i="7"/>
  <c r="BF148" i="7"/>
  <c r="BF154" i="7"/>
  <c r="BF162" i="7"/>
  <c r="BF164" i="7"/>
  <c r="BF129" i="7"/>
  <c r="BF130" i="7"/>
  <c r="BF132" i="7"/>
  <c r="BF134" i="7"/>
  <c r="BF138" i="7"/>
  <c r="BF139" i="7"/>
  <c r="BF145" i="7"/>
  <c r="BF150" i="7"/>
  <c r="BF151" i="7"/>
  <c r="BF152" i="7"/>
  <c r="BF153" i="7"/>
  <c r="BF155" i="7"/>
  <c r="BF156" i="7"/>
  <c r="BF160" i="7"/>
  <c r="BF161" i="7"/>
  <c r="E113" i="7"/>
  <c r="BF141" i="7"/>
  <c r="BF163" i="7"/>
  <c r="BF126" i="7"/>
  <c r="BF127" i="7"/>
  <c r="BF128" i="7"/>
  <c r="BF135" i="7"/>
  <c r="BF140" i="7"/>
  <c r="BF142" i="7"/>
  <c r="BF143" i="7"/>
  <c r="BF144" i="7"/>
  <c r="BF147" i="7"/>
  <c r="BF159" i="7"/>
  <c r="E110" i="6"/>
  <c r="J116" i="6"/>
  <c r="F119" i="6"/>
  <c r="BF125" i="6"/>
  <c r="BF128" i="6"/>
  <c r="BF131" i="6"/>
  <c r="J119" i="6"/>
  <c r="BF130" i="6"/>
  <c r="BF127" i="6"/>
  <c r="BF126" i="6"/>
  <c r="BF129" i="6"/>
  <c r="BF132" i="6"/>
  <c r="J91" i="5"/>
  <c r="E111" i="5"/>
  <c r="F120" i="5"/>
  <c r="BF128" i="5"/>
  <c r="BK129" i="4"/>
  <c r="BF129" i="5"/>
  <c r="BF131" i="5"/>
  <c r="J120" i="5"/>
  <c r="BF126" i="5"/>
  <c r="BF127" i="5"/>
  <c r="J91" i="4"/>
  <c r="E113" i="4"/>
  <c r="F122" i="4"/>
  <c r="BF133" i="4"/>
  <c r="BF135" i="4"/>
  <c r="BF143" i="4"/>
  <c r="BF144" i="4"/>
  <c r="BF146" i="4"/>
  <c r="BF128" i="4"/>
  <c r="BF132" i="4"/>
  <c r="BF139" i="4"/>
  <c r="J122" i="4"/>
  <c r="BF136" i="4"/>
  <c r="BF138" i="4"/>
  <c r="BF141" i="4"/>
  <c r="BF142" i="4"/>
  <c r="BF145" i="4"/>
  <c r="BF131" i="4"/>
  <c r="BF134" i="4"/>
  <c r="BF140" i="4"/>
  <c r="J128" i="3"/>
  <c r="BF136" i="3"/>
  <c r="BF142" i="3"/>
  <c r="BF152" i="3"/>
  <c r="BF153" i="3"/>
  <c r="BF154" i="3"/>
  <c r="BF157" i="3"/>
  <c r="BF168" i="3"/>
  <c r="BF169" i="3"/>
  <c r="BF181" i="3"/>
  <c r="E85" i="3"/>
  <c r="F94" i="3"/>
  <c r="BF141" i="3"/>
  <c r="BF146" i="3"/>
  <c r="BF147" i="3"/>
  <c r="BF148" i="3"/>
  <c r="BF150" i="3"/>
  <c r="BF163" i="3"/>
  <c r="BF170" i="3"/>
  <c r="BF171" i="3"/>
  <c r="BF173" i="3"/>
  <c r="BF174" i="3"/>
  <c r="BF179" i="3"/>
  <c r="BF182" i="3"/>
  <c r="BF183" i="3"/>
  <c r="BF184" i="3"/>
  <c r="J91" i="3"/>
  <c r="BF137" i="3"/>
  <c r="BF140" i="3"/>
  <c r="BF143" i="3"/>
  <c r="BF144" i="3"/>
  <c r="BF145" i="3"/>
  <c r="BF151" i="3"/>
  <c r="BF156" i="3"/>
  <c r="BF158" i="3"/>
  <c r="BF161" i="3"/>
  <c r="BF164" i="3"/>
  <c r="BF167" i="3"/>
  <c r="BF172" i="3"/>
  <c r="BF176" i="3"/>
  <c r="BF180" i="3"/>
  <c r="BF185" i="3"/>
  <c r="BF134" i="3"/>
  <c r="BF138" i="3"/>
  <c r="BF139" i="3"/>
  <c r="BF159" i="3"/>
  <c r="BF165" i="3"/>
  <c r="J89" i="2"/>
  <c r="F92" i="2"/>
  <c r="E113" i="2"/>
  <c r="J120" i="2"/>
  <c r="BF126" i="2"/>
  <c r="BF135" i="2"/>
  <c r="BF137" i="2"/>
  <c r="BF140" i="2"/>
  <c r="BF141" i="2"/>
  <c r="BF142" i="2"/>
  <c r="BF144" i="2"/>
  <c r="BF145" i="2"/>
  <c r="BF146" i="2"/>
  <c r="BF147" i="2"/>
  <c r="BF128" i="2"/>
  <c r="BF129" i="2"/>
  <c r="BF130" i="2"/>
  <c r="BF131" i="2"/>
  <c r="BF132" i="2"/>
  <c r="BF139" i="2"/>
  <c r="BF148" i="2"/>
  <c r="BF149" i="2"/>
  <c r="BF153" i="2"/>
  <c r="BF133" i="2"/>
  <c r="BF134" i="2"/>
  <c r="BF136" i="2"/>
  <c r="BF138" i="2"/>
  <c r="BF143" i="2"/>
  <c r="BF152" i="2"/>
  <c r="BF154" i="2"/>
  <c r="BF156" i="2"/>
  <c r="BF157" i="2"/>
  <c r="BF159" i="2"/>
  <c r="BF160" i="2"/>
  <c r="BF161" i="2"/>
  <c r="F36" i="2"/>
  <c r="BC95" i="1" s="1"/>
  <c r="AS94" i="1"/>
  <c r="F38" i="3"/>
  <c r="BC97" i="1"/>
  <c r="F38" i="4"/>
  <c r="BC98" i="1"/>
  <c r="F37" i="4"/>
  <c r="BB98" i="1"/>
  <c r="F37" i="6"/>
  <c r="BB100" i="1"/>
  <c r="F38" i="6"/>
  <c r="BC100" i="1"/>
  <c r="F36" i="7"/>
  <c r="BC101" i="1"/>
  <c r="J33" i="8"/>
  <c r="AV102" i="1" s="1"/>
  <c r="J33" i="9"/>
  <c r="AV103" i="1" s="1"/>
  <c r="F33" i="2"/>
  <c r="AZ95" i="1" s="1"/>
  <c r="F37" i="2"/>
  <c r="BD95" i="1" s="1"/>
  <c r="F39" i="3"/>
  <c r="BD97" i="1"/>
  <c r="F39" i="4"/>
  <c r="BD98" i="1"/>
  <c r="F38" i="5"/>
  <c r="BC99" i="1"/>
  <c r="J35" i="6"/>
  <c r="AV100" i="1"/>
  <c r="F33" i="7"/>
  <c r="AZ101" i="1"/>
  <c r="F37" i="7"/>
  <c r="BD101" i="1"/>
  <c r="F33" i="8"/>
  <c r="AZ102" i="1"/>
  <c r="F36" i="9"/>
  <c r="BC103" i="1"/>
  <c r="F35" i="2"/>
  <c r="BB95" i="1" s="1"/>
  <c r="F35" i="3"/>
  <c r="AZ97" i="1"/>
  <c r="F37" i="3"/>
  <c r="BB97" i="1"/>
  <c r="J35" i="5"/>
  <c r="AV99" i="1" s="1"/>
  <c r="F39" i="5"/>
  <c r="BD99" i="1"/>
  <c r="F39" i="6"/>
  <c r="BD100" i="1"/>
  <c r="F35" i="7"/>
  <c r="BB101" i="1"/>
  <c r="F35" i="8"/>
  <c r="BB102" i="1"/>
  <c r="F35" i="9"/>
  <c r="BB103" i="1"/>
  <c r="J33" i="2"/>
  <c r="AV95" i="1" s="1"/>
  <c r="J35" i="3"/>
  <c r="AV97" i="1"/>
  <c r="J35" i="4"/>
  <c r="AV98" i="1" s="1"/>
  <c r="F35" i="4"/>
  <c r="AZ98" i="1"/>
  <c r="F37" i="5"/>
  <c r="BB99" i="1"/>
  <c r="F35" i="5"/>
  <c r="AZ99" i="1"/>
  <c r="F35" i="6"/>
  <c r="AZ100" i="1"/>
  <c r="J33" i="7"/>
  <c r="AV101" i="1" s="1"/>
  <c r="F36" i="8"/>
  <c r="BC102" i="1"/>
  <c r="F37" i="8"/>
  <c r="BD102" i="1"/>
  <c r="F33" i="9"/>
  <c r="AZ103" i="1"/>
  <c r="F37" i="9"/>
  <c r="BD103" i="1"/>
  <c r="BK125" i="4" l="1"/>
  <c r="J125" i="4" s="1"/>
  <c r="J98" i="4" s="1"/>
  <c r="J126" i="4"/>
  <c r="J99" i="4" s="1"/>
  <c r="T131" i="3"/>
  <c r="J158" i="7"/>
  <c r="J103" i="7" s="1"/>
  <c r="BK150" i="2"/>
  <c r="R244" i="9"/>
  <c r="P124" i="7"/>
  <c r="P123" i="7"/>
  <c r="AU101" i="1" s="1"/>
  <c r="R208" i="9"/>
  <c r="T185" i="9"/>
  <c r="T150" i="2"/>
  <c r="T123" i="2" s="1"/>
  <c r="BK124" i="7"/>
  <c r="J124" i="7"/>
  <c r="J97" i="7"/>
  <c r="R133" i="9"/>
  <c r="T129" i="4"/>
  <c r="T125" i="4"/>
  <c r="R150" i="2"/>
  <c r="R123" i="2"/>
  <c r="T133" i="9"/>
  <c r="T124" i="7"/>
  <c r="T123" i="7" s="1"/>
  <c r="R185" i="9"/>
  <c r="R132" i="9" s="1"/>
  <c r="P208" i="9"/>
  <c r="P125" i="8"/>
  <c r="P124" i="8" s="1"/>
  <c r="AU102" i="1" s="1"/>
  <c r="T125" i="8"/>
  <c r="T124" i="8"/>
  <c r="P129" i="4"/>
  <c r="P125" i="4"/>
  <c r="AU98" i="1"/>
  <c r="P150" i="2"/>
  <c r="P123" i="2" s="1"/>
  <c r="AU95" i="1" s="1"/>
  <c r="P185" i="9"/>
  <c r="P132" i="9"/>
  <c r="AU103" i="1" s="1"/>
  <c r="T244" i="9"/>
  <c r="J127" i="4"/>
  <c r="J100" i="4"/>
  <c r="BK208" i="9"/>
  <c r="J208" i="9"/>
  <c r="J105" i="9"/>
  <c r="BK124" i="2"/>
  <c r="J124" i="2" s="1"/>
  <c r="J97" i="2" s="1"/>
  <c r="BK125" i="8"/>
  <c r="BK133" i="9"/>
  <c r="J133" i="9" s="1"/>
  <c r="J97" i="9" s="1"/>
  <c r="BK132" i="3"/>
  <c r="J132" i="3"/>
  <c r="J99" i="3" s="1"/>
  <c r="BK124" i="5"/>
  <c r="J124" i="5"/>
  <c r="J99" i="5"/>
  <c r="BK185" i="9"/>
  <c r="J185" i="9"/>
  <c r="J101" i="9"/>
  <c r="J245" i="9"/>
  <c r="J110" i="9" s="1"/>
  <c r="BK123" i="6"/>
  <c r="J123" i="6"/>
  <c r="J99" i="6"/>
  <c r="BK163" i="8"/>
  <c r="J163" i="8"/>
  <c r="J102" i="8"/>
  <c r="J129" i="4"/>
  <c r="J101" i="4" s="1"/>
  <c r="J150" i="2"/>
  <c r="J100" i="2"/>
  <c r="AU96" i="1"/>
  <c r="J36" i="3"/>
  <c r="AW97" i="1" s="1"/>
  <c r="AT97" i="1" s="1"/>
  <c r="J32" i="4"/>
  <c r="AG98" i="1" s="1"/>
  <c r="J36" i="5"/>
  <c r="AW99" i="1"/>
  <c r="AT99" i="1"/>
  <c r="BC96" i="1"/>
  <c r="AY96" i="1"/>
  <c r="J34" i="7"/>
  <c r="AW101" i="1"/>
  <c r="AT101" i="1" s="1"/>
  <c r="F34" i="9"/>
  <c r="BA103" i="1"/>
  <c r="F34" i="2"/>
  <c r="BA95" i="1" s="1"/>
  <c r="F36" i="4"/>
  <c r="BA98" i="1"/>
  <c r="BD96" i="1"/>
  <c r="BB96" i="1"/>
  <c r="AX96" i="1"/>
  <c r="F34" i="8"/>
  <c r="BA102" i="1"/>
  <c r="F36" i="3"/>
  <c r="BA97" i="1"/>
  <c r="F36" i="5"/>
  <c r="BA99" i="1"/>
  <c r="J36" i="6"/>
  <c r="AW100" i="1"/>
  <c r="AT100" i="1"/>
  <c r="F34" i="7"/>
  <c r="BA101" i="1" s="1"/>
  <c r="J34" i="9"/>
  <c r="AW103" i="1" s="1"/>
  <c r="AT103" i="1" s="1"/>
  <c r="J34" i="2"/>
  <c r="AW95" i="1" s="1"/>
  <c r="AT95" i="1" s="1"/>
  <c r="J36" i="4"/>
  <c r="AW98" i="1" s="1"/>
  <c r="AT98" i="1" s="1"/>
  <c r="F36" i="6"/>
  <c r="BA100" i="1"/>
  <c r="AZ96" i="1"/>
  <c r="AV96" i="1" s="1"/>
  <c r="J34" i="8"/>
  <c r="AW102" i="1" s="1"/>
  <c r="AT102" i="1" s="1"/>
  <c r="BK124" i="8" l="1"/>
  <c r="J124" i="8"/>
  <c r="T132" i="9"/>
  <c r="BK123" i="7"/>
  <c r="J123" i="7" s="1"/>
  <c r="J96" i="7" s="1"/>
  <c r="J125" i="8"/>
  <c r="J97" i="8"/>
  <c r="BK123" i="5"/>
  <c r="J123" i="5"/>
  <c r="BK122" i="6"/>
  <c r="J122" i="6"/>
  <c r="BK123" i="2"/>
  <c r="J123" i="2"/>
  <c r="J96" i="2" s="1"/>
  <c r="BK131" i="3"/>
  <c r="J131" i="3" s="1"/>
  <c r="J98" i="3" s="1"/>
  <c r="BK132" i="9"/>
  <c r="J132" i="9"/>
  <c r="J96" i="9" s="1"/>
  <c r="AN98" i="1"/>
  <c r="J41" i="4"/>
  <c r="AU94" i="1"/>
  <c r="BA96" i="1"/>
  <c r="AW96" i="1"/>
  <c r="AT96" i="1" s="1"/>
  <c r="AZ94" i="1"/>
  <c r="W29" i="1" s="1"/>
  <c r="J30" i="8"/>
  <c r="AG102" i="1"/>
  <c r="J32" i="6"/>
  <c r="AG100" i="1" s="1"/>
  <c r="BB94" i="1"/>
  <c r="AX94" i="1" s="1"/>
  <c r="J32" i="5"/>
  <c r="AG99" i="1" s="1"/>
  <c r="BC94" i="1"/>
  <c r="W32" i="1" s="1"/>
  <c r="BD94" i="1"/>
  <c r="W33" i="1" s="1"/>
  <c r="J39" i="8" l="1"/>
  <c r="J41" i="5"/>
  <c r="J41" i="6"/>
  <c r="J98" i="6"/>
  <c r="J98" i="5"/>
  <c r="J96" i="8"/>
  <c r="AN99" i="1"/>
  <c r="AN100" i="1"/>
  <c r="AN102" i="1"/>
  <c r="J30" i="9"/>
  <c r="AG103" i="1"/>
  <c r="J32" i="3"/>
  <c r="AG97" i="1" s="1"/>
  <c r="AN97" i="1" s="1"/>
  <c r="J30" i="2"/>
  <c r="AG95" i="1" s="1"/>
  <c r="AN95" i="1" s="1"/>
  <c r="W31" i="1"/>
  <c r="J30" i="7"/>
  <c r="AG101" i="1"/>
  <c r="AN101" i="1" s="1"/>
  <c r="AY94" i="1"/>
  <c r="AV94" i="1"/>
  <c r="AK29" i="1" s="1"/>
  <c r="BA94" i="1"/>
  <c r="W30" i="1" s="1"/>
  <c r="J41" i="3" l="1"/>
  <c r="J39" i="9"/>
  <c r="J39" i="7"/>
  <c r="J39" i="2"/>
  <c r="AN103" i="1"/>
  <c r="AG96" i="1"/>
  <c r="AN96" i="1"/>
  <c r="AW94" i="1"/>
  <c r="AK30" i="1" s="1"/>
  <c r="AG94" i="1" l="1"/>
  <c r="AK26" i="1" s="1"/>
  <c r="AT94" i="1"/>
  <c r="AN94" i="1" l="1"/>
  <c r="AK35" i="1"/>
</calcChain>
</file>

<file path=xl/sharedStrings.xml><?xml version="1.0" encoding="utf-8"?>
<sst xmlns="http://schemas.openxmlformats.org/spreadsheetml/2006/main" count="5842" uniqueCount="1105">
  <si>
    <t>Export Komplet</t>
  </si>
  <si>
    <t/>
  </si>
  <si>
    <t>2.0</t>
  </si>
  <si>
    <t>ZAMOK</t>
  </si>
  <si>
    <t>False</t>
  </si>
  <si>
    <t>{515444ea-d0a1-43d3-a946-9a8f4bfc1de7}</t>
  </si>
  <si>
    <t>0,01</t>
  </si>
  <si>
    <t>23</t>
  </si>
  <si>
    <t>REKAPITULÁCIA STAVBY</t>
  </si>
  <si>
    <t>v ---  nižšie sa nachádzajú doplnkové a pomocné údaje k zostavám  --- v</t>
  </si>
  <si>
    <t>Návod na vyplnenie</t>
  </si>
  <si>
    <t>Kód:</t>
  </si>
  <si>
    <t>2023-011REV2025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</si>
  <si>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</si>
  <si>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</si>
  <si>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Teľatník - stavebné úpravy</t>
  </si>
  <si>
    <t>JKSO:</t>
  </si>
  <si>
    <t>KS:</t>
  </si>
  <si>
    <t>Miesto:</t>
  </si>
  <si>
    <t>Dohňany, parc.č. 1237/7,1237/1</t>
  </si>
  <si>
    <t>Dátum:</t>
  </si>
  <si>
    <t>21. 5. 2025</t>
  </si>
  <si>
    <t>Objednávateľ:</t>
  </si>
  <si>
    <t>IČO:</t>
  </si>
  <si>
    <t>PD Mestečko</t>
  </si>
  <si>
    <t>IČ DPH:</t>
  </si>
  <si>
    <t>Zhotoviteľ:</t>
  </si>
  <si>
    <t>Vyplň údaj</t>
  </si>
  <si>
    <t>Projektant:</t>
  </si>
  <si>
    <t>True</t>
  </si>
  <si>
    <t>T-architecture s.r.o.,Keblianska 466/83,020 01 PÚ</t>
  </si>
  <si>
    <t>Spracovateľ:</t>
  </si>
  <si>
    <t xml:space="preserve"> 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</si>
  <si>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</si>
  <si>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</si>
  <si>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</si>
  <si>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</si>
  <si>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</si>
  <si>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</si>
  <si>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</si>
  <si>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</si>
  <si>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</si>
  <si>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</si>
  <si>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</si>
  <si>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</si>
  <si>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</si>
  <si>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</si>
  <si>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</si>
  <si>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</si>
  <si>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</si>
  <si>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</si>
  <si>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</si>
  <si>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</si>
  <si>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</si>
  <si>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</si>
  <si>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</si>
  <si>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</si>
  <si>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</si>
  <si>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</si>
  <si>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</si>
  <si>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</si>
  <si>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</si>
  <si>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</si>
  <si>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</si>
  <si>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</si>
  <si>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</si>
  <si>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</si>
  <si>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</si>
  <si>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</si>
  <si>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</si>
  <si>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</si>
  <si>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</si>
  <si>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</si>
  <si>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</si>
  <si>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</si>
  <si>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</si>
  <si>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</si>
  <si>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</si>
  <si>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</si>
  <si>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1</t>
  </si>
  <si>
    <t>Búracie práce</t>
  </si>
  <si>
    <t>STA</t>
  </si>
  <si>
    <t>{b59aa545-954e-4db6-b63d-1297617d3222}</t>
  </si>
  <si>
    <t>2</t>
  </si>
  <si>
    <t xml:space="preserve">Stavebné úpravy </t>
  </si>
  <si>
    <t>{7afa9197-25ca-478d-8c50-c172a97282ed}</t>
  </si>
  <si>
    <t>2A</t>
  </si>
  <si>
    <t>Podlaha, izolácia, steny</t>
  </si>
  <si>
    <t>Časť</t>
  </si>
  <si>
    <t>{c8239ea4-5650-47ef-a6d4-07eb966cd52a}</t>
  </si>
  <si>
    <t>2B</t>
  </si>
  <si>
    <t>OK, strecha, strieška</t>
  </si>
  <si>
    <t>{71c70641-8d75-4f8a-8632-b0b406d7ceee}</t>
  </si>
  <si>
    <t>2C</t>
  </si>
  <si>
    <t>Zámočnícke konštrukcie</t>
  </si>
  <si>
    <t>{9e6b7c4a-25a9-4091-909e-fe26702f7e2a}</t>
  </si>
  <si>
    <t>2D</t>
  </si>
  <si>
    <t>Plachty</t>
  </si>
  <si>
    <t>{7927d84f-6122-4520-b790-900e6755bd17}</t>
  </si>
  <si>
    <t>3</t>
  </si>
  <si>
    <t>Kanalizácia dažďová</t>
  </si>
  <si>
    <t>{38aa1c6f-10b7-48a0-afe7-861bd8303c0f}</t>
  </si>
  <si>
    <t>4</t>
  </si>
  <si>
    <t>Vodovod</t>
  </si>
  <si>
    <t>{7413abc4-e571-4fd5-a1c3-27b30d11778d}</t>
  </si>
  <si>
    <t>5</t>
  </si>
  <si>
    <t>Elektroinštalácia</t>
  </si>
  <si>
    <t>{d88310ad-d091-4ac1-92db-e145e770c658}</t>
  </si>
  <si>
    <t>KRYCÍ LIST ROZPOČTU</t>
  </si>
  <si>
    <t>Objekt:</t>
  </si>
  <si>
    <t>1 - Búracie práce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</si>
  <si>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</si>
  <si>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</si>
  <si>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</si>
  <si>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</si>
  <si>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</si>
  <si>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</si>
  <si>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</si>
  <si>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9 - Ostatné konštrukcie a práce-búranie</t>
  </si>
  <si>
    <t>PSV - Práce a dodávky PSV</t>
  </si>
  <si>
    <t xml:space="preserve">    762 - Konštrukcie tesárske</t>
  </si>
  <si>
    <t xml:space="preserve">    766 - Konštrukcie stolárske</t>
  </si>
  <si>
    <t xml:space="preserve">    767 - Konštrukcie doplnkové kovové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</si>
  <si>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</si>
  <si>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</si>
  <si>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</si>
  <si>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</si>
  <si>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</si>
  <si>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</si>
  <si>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</si>
  <si>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</si>
  <si>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</si>
  <si>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</si>
  <si>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</si>
  <si>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</si>
  <si>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</si>
  <si>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</si>
  <si>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</si>
  <si>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</si>
  <si>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</si>
  <si>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130901121.S</t>
  </si>
  <si>
    <t>Búranie konštrukcií z prostého betónu neprekladaného kameňom vo vykopávkach</t>
  </si>
  <si>
    <t>m3</t>
  </si>
  <si>
    <t>1788839378</t>
  </si>
  <si>
    <t>9</t>
  </si>
  <si>
    <t>Ostatné konštrukcie a práce-búranie</t>
  </si>
  <si>
    <t>919735126.S</t>
  </si>
  <si>
    <t>Rezanie existujúceho betónového krytu alebo podkladu hĺbky nad 250 do 300 mm</t>
  </si>
  <si>
    <t>m</t>
  </si>
  <si>
    <t>1657591254</t>
  </si>
  <si>
    <t>962031132.S</t>
  </si>
  <si>
    <t>Búranie priečok alebo vybúranie otvorov plochy nad 4 m2 z tehál pálených, plných alebo dutých hr. do 150 mm,  -0,19600t</t>
  </si>
  <si>
    <t>m2</t>
  </si>
  <si>
    <t>1159956831</t>
  </si>
  <si>
    <t>963051113.S</t>
  </si>
  <si>
    <t>Búranie železobetónových stropov doskových hr.nad 80 mm,  -2,40000t</t>
  </si>
  <si>
    <t>-1881844168</t>
  </si>
  <si>
    <t>964011221.S</t>
  </si>
  <si>
    <t>Vybúranie prekladov železobetónových prefabrikovaných, dľ. do 3 m, do 75 kg/m,  -2,40000t</t>
  </si>
  <si>
    <t>888144708</t>
  </si>
  <si>
    <t>6</t>
  </si>
  <si>
    <t>964051111.S</t>
  </si>
  <si>
    <t>Búranie samostatných trámov, prievlakov alebo pásov zo železobetónu do 0,16 m2,  -2,40000t</t>
  </si>
  <si>
    <t>-1854586587</t>
  </si>
  <si>
    <t>7</t>
  </si>
  <si>
    <t>968061112.S</t>
  </si>
  <si>
    <t>Vyvesenie dreveného okenného krídla do suti plochy do 1,5 m2, -0,01200t</t>
  </si>
  <si>
    <t>ks</t>
  </si>
  <si>
    <t>615814098</t>
  </si>
  <si>
    <t>8</t>
  </si>
  <si>
    <t>968061115.S</t>
  </si>
  <si>
    <t>Demontáž okien drevených, 1 bm obvodu - 0,008t</t>
  </si>
  <si>
    <t>-870735092</t>
  </si>
  <si>
    <t>968061125.S</t>
  </si>
  <si>
    <t>Vyvesenie dreveného dverného krídla do suti plochy do 2 m2, -0,02400t</t>
  </si>
  <si>
    <t>1389009211</t>
  </si>
  <si>
    <t>10</t>
  </si>
  <si>
    <t>968061136.S</t>
  </si>
  <si>
    <t>Vyvesenie dreveného krídla vrát do suti plochy do 4 m2, -0,06500t</t>
  </si>
  <si>
    <t>630470021</t>
  </si>
  <si>
    <t>11</t>
  </si>
  <si>
    <t>968062455.S</t>
  </si>
  <si>
    <t>Vybúranie drevených dverových zárubní plochy do 2 m2,  -0,08800t</t>
  </si>
  <si>
    <t>-1649464024</t>
  </si>
  <si>
    <t>12</t>
  </si>
  <si>
    <t>968062558.S</t>
  </si>
  <si>
    <t>Vybúranie drevených vrát plochy do 5 m2,  -0,06000t</t>
  </si>
  <si>
    <t>-1290967613</t>
  </si>
  <si>
    <t>13</t>
  </si>
  <si>
    <t>976016111.S</t>
  </si>
  <si>
    <t>Vybúranie prefabrikovaných kŕmnych žľabov pre hovädzí dobytok bez podmurovky železobetónových,  -0,34500t</t>
  </si>
  <si>
    <t>1812304888</t>
  </si>
  <si>
    <t>14</t>
  </si>
  <si>
    <t>976071111.S</t>
  </si>
  <si>
    <t>Vybúranie kovových madiel a zábradlí,  -0,03700t</t>
  </si>
  <si>
    <t>-1284870906</t>
  </si>
  <si>
    <t>15</t>
  </si>
  <si>
    <t>976084111.S</t>
  </si>
  <si>
    <t>Vybúranie ochranných uholníkov, s vysekaním kotiev, z akéhokoľvek muriva,  -0,01000t</t>
  </si>
  <si>
    <t>1582503004</t>
  </si>
  <si>
    <t>16</t>
  </si>
  <si>
    <t>979081111.S</t>
  </si>
  <si>
    <t>Odvoz sutiny a vybúraných hmôt na skládku do 1 km</t>
  </si>
  <si>
    <t>t</t>
  </si>
  <si>
    <t>1982142888</t>
  </si>
  <si>
    <t>17</t>
  </si>
  <si>
    <t>979081121.S</t>
  </si>
  <si>
    <t>Odvoz sutiny a vybúraných hmôt na skládku za každý ďalší 1 km</t>
  </si>
  <si>
    <t>989380841</t>
  </si>
  <si>
    <t>18</t>
  </si>
  <si>
    <t>979082111.S</t>
  </si>
  <si>
    <t>Vnútrostavenisková doprava sutiny a vybúraných hmôt do 10 m</t>
  </si>
  <si>
    <t>609513486</t>
  </si>
  <si>
    <t>19</t>
  </si>
  <si>
    <t>979082121.S</t>
  </si>
  <si>
    <t>Vnútrostavenisková doprava sutiny a vybúraných hmôt za každých ďalších 5 m</t>
  </si>
  <si>
    <t>-675907156</t>
  </si>
  <si>
    <t>20</t>
  </si>
  <si>
    <t>979093111.S</t>
  </si>
  <si>
    <t>Uloženie sutiny na skládku s hrubým urovnaním bez zhutnenia</t>
  </si>
  <si>
    <t>-2119518428</t>
  </si>
  <si>
    <t>21</t>
  </si>
  <si>
    <t>979093511.S</t>
  </si>
  <si>
    <t>Drvenie stavebného odpadu z demolácií (recyklácia bez kov. mat.) z muriva tehlového a tvárnicového</t>
  </si>
  <si>
    <t>1008752406</t>
  </si>
  <si>
    <t>22</t>
  </si>
  <si>
    <t>979093512.S</t>
  </si>
  <si>
    <t>Drvenie stavebného odpadu z demolácií (recyklácia bez kov. mat.) z muriva z betónu prostého</t>
  </si>
  <si>
    <t>-1276660791</t>
  </si>
  <si>
    <t>981512112.S</t>
  </si>
  <si>
    <t>Demolácia konštrukcií objektov, iným spôsobom z tehál alebo tvárnic na maltu cementovú,  -2,00400t</t>
  </si>
  <si>
    <t>-1573859932</t>
  </si>
  <si>
    <t>PSV</t>
  </si>
  <si>
    <t>Práce a dodávky PSV</t>
  </si>
  <si>
    <t>762</t>
  </si>
  <si>
    <t>Konštrukcie tesárske</t>
  </si>
  <si>
    <t>24</t>
  </si>
  <si>
    <t>762341811.S</t>
  </si>
  <si>
    <t>Demontáž debnenia striech rovných, oblúkových do 60° z dosiek hrubých, hobľovaných, -0,01600 t</t>
  </si>
  <si>
    <t>-1623567614</t>
  </si>
  <si>
    <t>25</t>
  </si>
  <si>
    <t>762342811.S</t>
  </si>
  <si>
    <t>Demontáž latovania striech so sklonom do 60° pri osovej vzdialenosti lát do 0,22 m, -0,00700 t</t>
  </si>
  <si>
    <t>-428169488</t>
  </si>
  <si>
    <t>26</t>
  </si>
  <si>
    <t>762343811.S</t>
  </si>
  <si>
    <t>Demontáž debnenia odkvapov a štítových ríms z dosiek hrubých, hobľovaných hr. do 32 mm, -0,01700 t</t>
  </si>
  <si>
    <t>433881371</t>
  </si>
  <si>
    <t>766</t>
  </si>
  <si>
    <t>Konštrukcie stolárske</t>
  </si>
  <si>
    <t>27</t>
  </si>
  <si>
    <t>766421821.S</t>
  </si>
  <si>
    <t>Demontáž obloženia podhľadu stien, palub.doskami,  -0,01000t</t>
  </si>
  <si>
    <t>-705153122</t>
  </si>
  <si>
    <t>28</t>
  </si>
  <si>
    <t>766421822.S</t>
  </si>
  <si>
    <t>Demontáž obloženia podhľadu stien, podkladových roštov,  -0,00800t</t>
  </si>
  <si>
    <t>-1633520883</t>
  </si>
  <si>
    <t>767</t>
  </si>
  <si>
    <t>Konštrukcie doplnkové kovové</t>
  </si>
  <si>
    <t>29</t>
  </si>
  <si>
    <t>767392802.S</t>
  </si>
  <si>
    <t>Demontáž krytín striech z plechov skrutkovaných,  -0,00700t</t>
  </si>
  <si>
    <t>1866783070</t>
  </si>
  <si>
    <t>30</t>
  </si>
  <si>
    <t>767431801.SR</t>
  </si>
  <si>
    <t xml:space="preserve">Demontáž oceľovej konštrukcie haly </t>
  </si>
  <si>
    <t>-168541611</t>
  </si>
  <si>
    <t>31</t>
  </si>
  <si>
    <t>767996802.S</t>
  </si>
  <si>
    <t xml:space="preserve">Demontáž ostatných doplnkov stavieb s hmotnosťou jednotlivých dielov konštr. nad 50 do 100 kg,  -0,00100t </t>
  </si>
  <si>
    <t>kg</t>
  </si>
  <si>
    <t>-617783397</t>
  </si>
  <si>
    <t xml:space="preserve">2 - Stavebné úpravy </t>
  </si>
  <si>
    <t>Časť:</t>
  </si>
  <si>
    <t>2A - Podlaha, izolácia, steny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</si>
  <si>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</si>
  <si>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</si>
  <si>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</si>
  <si>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5 - Komunikácie</t>
  </si>
  <si>
    <t xml:space="preserve">    6 - Úpravy povrchov, podlahy, osadenie</t>
  </si>
  <si>
    <t xml:space="preserve">    99 - Presun hmôt HSV</t>
  </si>
  <si>
    <t xml:space="preserve">    711 - Izolácie proti vode a vlhkosti</t>
  </si>
  <si>
    <t>181201101.S</t>
  </si>
  <si>
    <t>Úprava pláne v násypoch v hornine 1-4 bez zhutnenia</t>
  </si>
  <si>
    <t>-642290950</t>
  </si>
  <si>
    <t>Zakladanie</t>
  </si>
  <si>
    <t>273313611.S</t>
  </si>
  <si>
    <t>Betón základových dosiek, prostý tr. C 16/20</t>
  </si>
  <si>
    <t>-1855797721</t>
  </si>
  <si>
    <t>273321511.SR</t>
  </si>
  <si>
    <t>Betón základových dosiek, železový (bez výstuže), tr. C 30/37 s metličkovou úpravou</t>
  </si>
  <si>
    <t>73139001</t>
  </si>
  <si>
    <t>273351215.S</t>
  </si>
  <si>
    <t>Debnenie stien základových dosiek, zhotovenie-dielce</t>
  </si>
  <si>
    <t>903470744</t>
  </si>
  <si>
    <t>273351216.S</t>
  </si>
  <si>
    <t>Debnenie stien základových dosiek, odstránenie-dielce</t>
  </si>
  <si>
    <t>-1777078951</t>
  </si>
  <si>
    <t>273362021.S</t>
  </si>
  <si>
    <t>Výstuž základových dosiek zo zvár. sietí KARI</t>
  </si>
  <si>
    <t>-120712614</t>
  </si>
  <si>
    <t>274321311.S</t>
  </si>
  <si>
    <t>Betón základových pásov, železový (bez výstuže), tr. C 16/20</t>
  </si>
  <si>
    <t>315282285</t>
  </si>
  <si>
    <t>274351215.S</t>
  </si>
  <si>
    <t>Debnenie stien základových pásov, zhotovenie-dielce</t>
  </si>
  <si>
    <t>-772564549</t>
  </si>
  <si>
    <t>274351216.S</t>
  </si>
  <si>
    <t>Debnenie stien základových pásov, odstránenie-dielce</t>
  </si>
  <si>
    <t>1089570663</t>
  </si>
  <si>
    <t>274361821.S</t>
  </si>
  <si>
    <t>Výstuž základových pásov z ocele B500 (10505)</t>
  </si>
  <si>
    <t>526014702</t>
  </si>
  <si>
    <t>275321311.S</t>
  </si>
  <si>
    <t>Betón základových pätiek, železový (bez výstuže), tr. C 16/20</t>
  </si>
  <si>
    <t>1347589077</t>
  </si>
  <si>
    <t>275351215.S</t>
  </si>
  <si>
    <t>Debnenie stien základových pätiek, zhotovenie-dielce</t>
  </si>
  <si>
    <t>2106850810</t>
  </si>
  <si>
    <t>275351216.S</t>
  </si>
  <si>
    <t>Debnenie stien základovýcb pätiek, odstránenie-dielce</t>
  </si>
  <si>
    <t>-1362458726</t>
  </si>
  <si>
    <t>275361821.S</t>
  </si>
  <si>
    <t>Výstuž základových pätiek z ocele B500 (10505)</t>
  </si>
  <si>
    <t>-848223621</t>
  </si>
  <si>
    <t>Zvislé a kompletné konštrukcie</t>
  </si>
  <si>
    <t>311275021.S</t>
  </si>
  <si>
    <t>Murivo nosné (m3) z pórobetónových tvárnic hladkých pevnosti P2 až P4, nad 400 do 600 kg/m3 hrúbky 250 mm</t>
  </si>
  <si>
    <t>-1936242513</t>
  </si>
  <si>
    <t>341321310.S</t>
  </si>
  <si>
    <t>Betón stien a priečok, železový (bez výstuže) tr. C 16/20</t>
  </si>
  <si>
    <t>-820245326</t>
  </si>
  <si>
    <t>341351105.S</t>
  </si>
  <si>
    <t>Debnenie stien a priečok obojstranné zhotovenie-dielce</t>
  </si>
  <si>
    <t>1135523768</t>
  </si>
  <si>
    <t>341351106.S</t>
  </si>
  <si>
    <t>Debnenie stien a priečok obojstranné odstránenie-dielce</t>
  </si>
  <si>
    <t>1935679795</t>
  </si>
  <si>
    <t>341362021.S</t>
  </si>
  <si>
    <t>Výstuž stien a priečok zo zváraných sietí KARI</t>
  </si>
  <si>
    <t>-115869956</t>
  </si>
  <si>
    <t>Vodorovné konštrukcie</t>
  </si>
  <si>
    <t>417321313.S</t>
  </si>
  <si>
    <t>Betón stužujúcich pásov a vencov železový tr. C 16/20</t>
  </si>
  <si>
    <t>-1383903818</t>
  </si>
  <si>
    <t>417351115.S</t>
  </si>
  <si>
    <t>Debnenie bočníc stužujúcich pásov a vencov vrátane vzpier zhotovenie</t>
  </si>
  <si>
    <t>1013151867</t>
  </si>
  <si>
    <t>417351116.S</t>
  </si>
  <si>
    <t>Debnenie bočníc stužujúcich pásov a vencov vrátane vzpier odstránenie</t>
  </si>
  <si>
    <t>-308988660</t>
  </si>
  <si>
    <t>417361821.S</t>
  </si>
  <si>
    <t>Výstuž stužujúcich pásov a vencov z betonárskej ocele B500 (10505)</t>
  </si>
  <si>
    <t>137984426</t>
  </si>
  <si>
    <t>Komunikácie</t>
  </si>
  <si>
    <t>564231111.S</t>
  </si>
  <si>
    <t>Podklad alebo podsyp zo štrkopiesku s rozprestretím, vlhčením a zhutnením, po zhutnení hr. 100 mm</t>
  </si>
  <si>
    <t>88895024</t>
  </si>
  <si>
    <t>Úpravy povrchov, podlahy, osadenie</t>
  </si>
  <si>
    <t>622460121.S</t>
  </si>
  <si>
    <t>Príprava vonkajšieho podkladu stien penetráciou základnou</t>
  </si>
  <si>
    <t>574419183</t>
  </si>
  <si>
    <t>622461013.S</t>
  </si>
  <si>
    <t>Vonkajšia omietka stien pastovitá akrylátová roztieraná, hr. 2 mm</t>
  </si>
  <si>
    <t>130328425</t>
  </si>
  <si>
    <t>622481119.S</t>
  </si>
  <si>
    <t>Potiahnutie vonkajších stien sklotextilnou mriežkou s celoplošným prilepením</t>
  </si>
  <si>
    <t>-1592956660</t>
  </si>
  <si>
    <t>919722111.S</t>
  </si>
  <si>
    <t>Dilatačné škáry rezané v cementobet. kryte priečne rezanie škár šírky 2 až 5 mm</t>
  </si>
  <si>
    <t>324374116</t>
  </si>
  <si>
    <t>919741111.S</t>
  </si>
  <si>
    <t>Ošetrenie cementobetónovej plochy vodou</t>
  </si>
  <si>
    <t>1525820855</t>
  </si>
  <si>
    <t>931971020.S</t>
  </si>
  <si>
    <t>Tesnenie škár na báze polyuretánu na otvorených betónových plochách</t>
  </si>
  <si>
    <t>1944938418</t>
  </si>
  <si>
    <t>938902051.S</t>
  </si>
  <si>
    <t>Očistenie povrchu betónových konštrukcií otryskaním - pod izoláciu</t>
  </si>
  <si>
    <t>-2054422992</t>
  </si>
  <si>
    <t>32</t>
  </si>
  <si>
    <t>941942001.S</t>
  </si>
  <si>
    <t>Montáž lešenia rámového systémového s podlahami šírky do 0,75 m, výšky do 10 m</t>
  </si>
  <si>
    <t>738269083</t>
  </si>
  <si>
    <t>33</t>
  </si>
  <si>
    <t>941942801.S</t>
  </si>
  <si>
    <t>Demontáž lešenia rámového systémového s podlahami šírky do 0,75 m, výšky do 10 m</t>
  </si>
  <si>
    <t>-716658040</t>
  </si>
  <si>
    <t>34</t>
  </si>
  <si>
    <t>941942901.S</t>
  </si>
  <si>
    <t>Príplatok za prvý a každý ďalší i začatý týždeň použitia lešenia rámového systémového šírky do 0,75 m, výšky do 10 m</t>
  </si>
  <si>
    <t>-1358382372</t>
  </si>
  <si>
    <t>35</t>
  </si>
  <si>
    <t>941955004.S</t>
  </si>
  <si>
    <t>Lešenie ľahké pracovné pomocné s výškou lešeňovej podlahy nad 2,50 do 3,5 m</t>
  </si>
  <si>
    <t>-2008230730</t>
  </si>
  <si>
    <t>99</t>
  </si>
  <si>
    <t>Presun hmôt HSV</t>
  </si>
  <si>
    <t>36</t>
  </si>
  <si>
    <t>998022021.S</t>
  </si>
  <si>
    <t>Presun hmôt pre haly 802, 811 zvislá konštr.monolitická výšky do 20 m</t>
  </si>
  <si>
    <t>2119549370</t>
  </si>
  <si>
    <t>711</t>
  </si>
  <si>
    <t>Izolácie proti vode a vlhkosti</t>
  </si>
  <si>
    <t>37</t>
  </si>
  <si>
    <t>711131102.S</t>
  </si>
  <si>
    <t>Zhotovenie geotextílie alebo tkaniny na plochu vodorovnú</t>
  </si>
  <si>
    <t>-1935096334</t>
  </si>
  <si>
    <t>38</t>
  </si>
  <si>
    <t>M</t>
  </si>
  <si>
    <t>693110004710.S</t>
  </si>
  <si>
    <t>Geotextília polypropylénová netkaná 400 g/m2</t>
  </si>
  <si>
    <t>-527901843</t>
  </si>
  <si>
    <t>39</t>
  </si>
  <si>
    <t>711133001.S</t>
  </si>
  <si>
    <t>Zhotovenie izolácie proti zemnej vlhkosti PVC fóliou položenou voľne na vodorovnej ploche so zvarením spoju</t>
  </si>
  <si>
    <t>131933162</t>
  </si>
  <si>
    <t>40</t>
  </si>
  <si>
    <t>283220000300.S</t>
  </si>
  <si>
    <t>Hydroizolačná fólia PVC-P, hr. 1,5 mm, š. 1,3 m, izolácia základov proti zemnej vlhkosti, tlakovej vode, radónu</t>
  </si>
  <si>
    <t>-2082378113</t>
  </si>
  <si>
    <t>41</t>
  </si>
  <si>
    <t>711491275.S</t>
  </si>
  <si>
    <t>Pripevnenie textílie na plochy zvislé kotviacimi páskami</t>
  </si>
  <si>
    <t>38301259</t>
  </si>
  <si>
    <t>42</t>
  </si>
  <si>
    <t>553430004400.S</t>
  </si>
  <si>
    <t>Pásik z poplastovaného plechu pre ukončenie fólií z PVC š. 50 mm, dĺ. 2 m</t>
  </si>
  <si>
    <t>1859150660</t>
  </si>
  <si>
    <t>43</t>
  </si>
  <si>
    <t>998711201.S</t>
  </si>
  <si>
    <t>Presun hmôt pre izoláciu proti vode v objektoch výšky do 6 m</t>
  </si>
  <si>
    <t>%</t>
  </si>
  <si>
    <t>-1707279333</t>
  </si>
  <si>
    <t>2B - OK, strecha, strieška</t>
  </si>
  <si>
    <t xml:space="preserve">    764 - Konštrukcie klampiarske</t>
  </si>
  <si>
    <t>980938417</t>
  </si>
  <si>
    <t>764</t>
  </si>
  <si>
    <t>Konštrukcie klampiarske</t>
  </si>
  <si>
    <t>764327220.S</t>
  </si>
  <si>
    <t>Oplechovanie z pozinkovaného farbeného PZf plechu, odkvapov na strechách s tvrdou krytinou r.š. 330 mm</t>
  </si>
  <si>
    <t>-785284842</t>
  </si>
  <si>
    <t>764327240.S</t>
  </si>
  <si>
    <t>Oplechovanie z pozinkovaného farbeného PZf plechu, odkvapov na strechách s tvrdou krytinou r.š. 500 mm</t>
  </si>
  <si>
    <t>-3211301</t>
  </si>
  <si>
    <t>764352427.S</t>
  </si>
  <si>
    <t>Žľaby z pozinkovaného farbeného PZf plechu, pododkvapové polkruhové r.š. 330 mm</t>
  </si>
  <si>
    <t>702263773</t>
  </si>
  <si>
    <t>764430410.S</t>
  </si>
  <si>
    <t>Oplechovanie muriva a atík z pozinkovaného farbeného PZf plechu, vrátane rohov r.š. 250 mm</t>
  </si>
  <si>
    <t>951772366</t>
  </si>
  <si>
    <t>764454453.S</t>
  </si>
  <si>
    <t>Zvodové rúry z pozinkovaného farbeného PZf plechu, kruhové priemer 100 mm</t>
  </si>
  <si>
    <t>-418810894</t>
  </si>
  <si>
    <t>998764202.S</t>
  </si>
  <si>
    <t>Presun hmôt pre konštrukcie klampiarske v objektoch výšky nad 6 do 12 m</t>
  </si>
  <si>
    <t>-1285844204</t>
  </si>
  <si>
    <t>767392112.S</t>
  </si>
  <si>
    <t>Montáž krytiny striech plechom tvarovaným skrutkovaním</t>
  </si>
  <si>
    <t>-1551434411</t>
  </si>
  <si>
    <t>138310001300.S</t>
  </si>
  <si>
    <t>Plech trapézový pozink farebný, výška profilu 50 mm, hr. 0,5 - 1,25 mm</t>
  </si>
  <si>
    <t>332247204</t>
  </si>
  <si>
    <t>767397101.S</t>
  </si>
  <si>
    <t>Montáž strešných sendvičových panelov na OK, hrúbky do 80 mm</t>
  </si>
  <si>
    <t>898428419</t>
  </si>
  <si>
    <t>553260001400.S</t>
  </si>
  <si>
    <t>Panel sendvičový s polyuretánovým jadrom strešný oceľový plášť š. 1000 mm hr. jadra 40 mm</t>
  </si>
  <si>
    <t>-775872925</t>
  </si>
  <si>
    <t>553250002100.S</t>
  </si>
  <si>
    <t>Panel strešný, presvetľovací</t>
  </si>
  <si>
    <t>1806449634</t>
  </si>
  <si>
    <t>767995102.SR</t>
  </si>
  <si>
    <t>Montáž a dodávka ostatných atypických kovových stavebných doplnkových konštrukcií - strešné väznice, vr. povrch. úpravy</t>
  </si>
  <si>
    <t>1223445029</t>
  </si>
  <si>
    <t>767995105.SR</t>
  </si>
  <si>
    <t>Montáž a dodávka ostatných atypických kovových stavebných doplnkových konštrukcií - OK haly, vr. porch. úpravy</t>
  </si>
  <si>
    <t>802894150</t>
  </si>
  <si>
    <t>767995105.S1</t>
  </si>
  <si>
    <t>Pomocný,  spojovací a kotviaci materiál</t>
  </si>
  <si>
    <t>-1910006135</t>
  </si>
  <si>
    <t>998767202.S</t>
  </si>
  <si>
    <t>Presun hmôt pre kovové stavebné doplnkové konštrukcie v objektoch výšky nad 6 do 12 m</t>
  </si>
  <si>
    <t>896286090</t>
  </si>
  <si>
    <t>2C - Zámočnícke konštrukcie</t>
  </si>
  <si>
    <t xml:space="preserve">    783 - Nátery</t>
  </si>
  <si>
    <t>767995105.S</t>
  </si>
  <si>
    <t>Montáž ostatných atypických kovových stavebných doplnkových konštrukcií nad 50 do 100 kg</t>
  </si>
  <si>
    <t>-271111922</t>
  </si>
  <si>
    <t>1981208406</t>
  </si>
  <si>
    <t>767995200.SR</t>
  </si>
  <si>
    <t>Výroba atypického výrobku - dodávka a výroba brán a zábran B1,B2,B3  - viď. PD</t>
  </si>
  <si>
    <t>965809526</t>
  </si>
  <si>
    <t>998767201.S</t>
  </si>
  <si>
    <t>Presun hmôt pre kovové stavebné doplnkové konštrukcie v objektoch výšky do 6 m</t>
  </si>
  <si>
    <t>1653254865</t>
  </si>
  <si>
    <t>783</t>
  </si>
  <si>
    <t>Nátery</t>
  </si>
  <si>
    <t>783921700.SR</t>
  </si>
  <si>
    <t>Povrchová úprava OK zinkovaním</t>
  </si>
  <si>
    <t>-1252172588</t>
  </si>
  <si>
    <t>2D - Plachty</t>
  </si>
  <si>
    <t>767649192.SR</t>
  </si>
  <si>
    <t>Pomocné nosné konštrukcie, výdrevy, krycie plechy</t>
  </si>
  <si>
    <t>233301830</t>
  </si>
  <si>
    <t>767649193.SR</t>
  </si>
  <si>
    <t>Montáž a dodávka el. pohonu a navijáku k rolovacím stenám</t>
  </si>
  <si>
    <t>1815374571</t>
  </si>
  <si>
    <t>767651210.SR</t>
  </si>
  <si>
    <t>Montáž a dodávka rolovacích vrát , manuálne otváraných 3400x3200 mm - špecifikácia viď. PD</t>
  </si>
  <si>
    <t>341328395</t>
  </si>
  <si>
    <t>767651210.SR1</t>
  </si>
  <si>
    <t>Montáž a dodávka rolovacích vrát , manuálne otváraných 3400x3000 mm - špecifikácia viď. PD</t>
  </si>
  <si>
    <t>206747779</t>
  </si>
  <si>
    <t>767651210.SR2</t>
  </si>
  <si>
    <t>Montáž a dodávka rolovacích vrát , elektricky otváraných 1100x2000 mm - špecifikácia viď. PD</t>
  </si>
  <si>
    <t>2075336958</t>
  </si>
  <si>
    <t>767658321.S</t>
  </si>
  <si>
    <t>Montáž a dodávka rolovacích stien plachtových, elektrických - špecifikácia viď. PD</t>
  </si>
  <si>
    <t>1098884998</t>
  </si>
  <si>
    <t>949942101.S</t>
  </si>
  <si>
    <t xml:space="preserve">Montážna plošina </t>
  </si>
  <si>
    <t>hod</t>
  </si>
  <si>
    <t>964058578</t>
  </si>
  <si>
    <t>-1610353082</t>
  </si>
  <si>
    <t>3 - Kanalizácia dažďová</t>
  </si>
  <si>
    <t xml:space="preserve">    8 - Rúrové vedenie</t>
  </si>
  <si>
    <t xml:space="preserve">    721 - Zdravotechnika - vnútorná kanalizácia</t>
  </si>
  <si>
    <t>131201101.S</t>
  </si>
  <si>
    <t>Výkop nezapaženej jamy v hornine 3, do 100 m3</t>
  </si>
  <si>
    <t>-277868178</t>
  </si>
  <si>
    <t>131201109.S</t>
  </si>
  <si>
    <t>Hĺbenie nezapažených jám a zárezov. Príplatok za lepivosť horniny 3</t>
  </si>
  <si>
    <t>-778335139</t>
  </si>
  <si>
    <t>132201101.S</t>
  </si>
  <si>
    <t>Výkop ryhy do šírky 600 mm v horn.3 do 100 m3</t>
  </si>
  <si>
    <t>2036155849</t>
  </si>
  <si>
    <t>132201109.S</t>
  </si>
  <si>
    <t>Príplatok k cene za lepivosť pri hĺbení rýh šírky do 600 mm zapažených i nezapažených s urovnaním dna v hornine 3</t>
  </si>
  <si>
    <t>2023073767</t>
  </si>
  <si>
    <t>162301101.S</t>
  </si>
  <si>
    <t>Vodorovné premiestnenie výkopku po spevnenej ceste z horniny tr.1-4, do 100 m3 na vzdialenosť do 500 m</t>
  </si>
  <si>
    <t>1254647958</t>
  </si>
  <si>
    <t>171201201.S</t>
  </si>
  <si>
    <t>Uloženie sypaniny na skládky do 100 m3</t>
  </si>
  <si>
    <t>1581454610</t>
  </si>
  <si>
    <t>175101201.S</t>
  </si>
  <si>
    <t>Obsyp objektov sypaninou z vhodných hornín 1 až 4 bez prehodenia sypaniny</t>
  </si>
  <si>
    <t>-1983370077</t>
  </si>
  <si>
    <t>451572111.S</t>
  </si>
  <si>
    <t>Lôžko pod potrubie, stoky a drobné objekty, v otvorenom výkope z kameniva drobného ťaženého 0-4 mm</t>
  </si>
  <si>
    <t>662451978</t>
  </si>
  <si>
    <t>452311141.S</t>
  </si>
  <si>
    <t>Dosky, bloky, sedlá z betónu v otvorenom výkope tr. C 16/20</t>
  </si>
  <si>
    <t>-1623056404</t>
  </si>
  <si>
    <t>452351101.S</t>
  </si>
  <si>
    <t>Debnenie v otvorenom výkope dosiek, sedlových lôžok a blokov pod potrubie,stoky a drobné objekty</t>
  </si>
  <si>
    <t>1754973550</t>
  </si>
  <si>
    <t>Rúrové vedenie</t>
  </si>
  <si>
    <t>877311261.SR</t>
  </si>
  <si>
    <t>Montáž a dodávka odbočky, redukcie, kolena na PVC potrubie</t>
  </si>
  <si>
    <t>1151055931</t>
  </si>
  <si>
    <t>894401111.S</t>
  </si>
  <si>
    <t>Osadenie betónového dielca pre šachty, rovná alebo prechodová skruž TBS</t>
  </si>
  <si>
    <t>791844711</t>
  </si>
  <si>
    <t>592240002600.S</t>
  </si>
  <si>
    <t>Skruž betónová pre kanalizačnú šachtu DN 1000</t>
  </si>
  <si>
    <t>-1647721198</t>
  </si>
  <si>
    <t>592240012900.S</t>
  </si>
  <si>
    <t>Betónový kónus TBS 1-57, DN 576, výška 1000/600 mm, hr. steny 90 mm</t>
  </si>
  <si>
    <t>261326904</t>
  </si>
  <si>
    <t>592240012800.S</t>
  </si>
  <si>
    <t>Betónový vyrovnávací prstnenec TBS 13-100, DN 1000, výška 1000 mm, hr. steny 90 mm</t>
  </si>
  <si>
    <t>-1791795361</t>
  </si>
  <si>
    <t>894403021.S</t>
  </si>
  <si>
    <t>Osadenie betónového dielca pre šachty, dno akéhokoľvek druhu</t>
  </si>
  <si>
    <t>-348160601</t>
  </si>
  <si>
    <t>592240003800.S</t>
  </si>
  <si>
    <t>Dno jednoliate šachtové kompaktné pre kanalizačnú šachtu DN 1000</t>
  </si>
  <si>
    <t>-293195088</t>
  </si>
  <si>
    <t>899101111.S</t>
  </si>
  <si>
    <t>Osadenie poklopu liatinového a oceľového vrátane rámu hmotn. do 50 kg</t>
  </si>
  <si>
    <t>-953789566</t>
  </si>
  <si>
    <t>552410002400.S</t>
  </si>
  <si>
    <t>Poklop liatinový, tr. zaťaženia D400</t>
  </si>
  <si>
    <t>-528994589</t>
  </si>
  <si>
    <t>899623131.SR</t>
  </si>
  <si>
    <t>Obetónovanie potrubia alebo muriva stôk betónom prostým tr. C 8/10 v otvorenom výkope - napojenie na jestv. kanalizáciu</t>
  </si>
  <si>
    <t>-2139992106</t>
  </si>
  <si>
    <t>899721132.S</t>
  </si>
  <si>
    <t>Označenie kanalizačného potrubia hnedou výstražnou fóliou</t>
  </si>
  <si>
    <t>-1355306298</t>
  </si>
  <si>
    <t>-1263084730</t>
  </si>
  <si>
    <t>961055111.S</t>
  </si>
  <si>
    <t>Búranie základov alebo vybúranie otvorov plochy nad 4 m2 v základoch železobetónových,  -2,40000t</t>
  </si>
  <si>
    <t>893475278</t>
  </si>
  <si>
    <t>-584213192</t>
  </si>
  <si>
    <t>-407705672</t>
  </si>
  <si>
    <t>-1846277707</t>
  </si>
  <si>
    <t>-998425720</t>
  </si>
  <si>
    <t>1397524914</t>
  </si>
  <si>
    <t>721</t>
  </si>
  <si>
    <t>Zdravotechnika - vnútorná kanalizácia</t>
  </si>
  <si>
    <t>721171110.S</t>
  </si>
  <si>
    <t>Potrubie z PVC - U odpadové ležaté hrdlové D 125 mm</t>
  </si>
  <si>
    <t>984542384</t>
  </si>
  <si>
    <t>721171112.S</t>
  </si>
  <si>
    <t>Potrubie z PVC - U odpadové ležaté hrdlové D 160 mm</t>
  </si>
  <si>
    <t>1004348096</t>
  </si>
  <si>
    <t>721171113.S</t>
  </si>
  <si>
    <t>Potrubie z PVC - U odpadové ležaté hrdlové D 200 mm</t>
  </si>
  <si>
    <t>-1675968393</t>
  </si>
  <si>
    <t>721242120.S</t>
  </si>
  <si>
    <t>Lapač strešných splavenín plastový univerzálny priamy DN 110</t>
  </si>
  <si>
    <t>-2086595747</t>
  </si>
  <si>
    <t>721290112.S</t>
  </si>
  <si>
    <t>Ostatné - skúška tesnosti kanalizácie v objektoch vodou DN 150 alebo DN 200</t>
  </si>
  <si>
    <t>785858253</t>
  </si>
  <si>
    <t>998721201.S</t>
  </si>
  <si>
    <t>Presun hmôt pre vnútornú kanalizáciu v objektoch výšky do 6 m</t>
  </si>
  <si>
    <t>-1127516351</t>
  </si>
  <si>
    <t>4 - Vodovod</t>
  </si>
  <si>
    <t xml:space="preserve">    713 - Izolácie tepelné</t>
  </si>
  <si>
    <t xml:space="preserve">    725 - Zdravotechnika - zariaďovacie predmety</t>
  </si>
  <si>
    <t>1507758360</t>
  </si>
  <si>
    <t>-432419228</t>
  </si>
  <si>
    <t>1005472083</t>
  </si>
  <si>
    <t>-1050234565</t>
  </si>
  <si>
    <t>1208695934</t>
  </si>
  <si>
    <t>1938954977</t>
  </si>
  <si>
    <t>-645669275</t>
  </si>
  <si>
    <t>1846002705</t>
  </si>
  <si>
    <t>1363243131</t>
  </si>
  <si>
    <t>-1771255141</t>
  </si>
  <si>
    <t>452368113.S</t>
  </si>
  <si>
    <t>Výstuž podkladových dosiek, blokov,podvalov v otvorenom výkope,z betonárskej ocele B500 (10505)</t>
  </si>
  <si>
    <t>1537377921</t>
  </si>
  <si>
    <t>871171400.S</t>
  </si>
  <si>
    <t>Potrubie vodovodné z PE 100 SDR11/PN16 zvárané natupo D 32x3,0 mm</t>
  </si>
  <si>
    <t>-1497455246</t>
  </si>
  <si>
    <t>871181402.S</t>
  </si>
  <si>
    <t>Potrubie vodovodné z PE 100 SDR11/PN16 zvárané natupo D 40x3,7 mm</t>
  </si>
  <si>
    <t>-1397854028</t>
  </si>
  <si>
    <t>871265500.S</t>
  </si>
  <si>
    <t>Potrubie kanalizačné PVC-U gravitačné hladké viacvrstvové SN 4 DN 100</t>
  </si>
  <si>
    <t>-1278268437</t>
  </si>
  <si>
    <t>877171000.S</t>
  </si>
  <si>
    <t>Montáž tvarovky vodovodného potrubia z PE 100 zváranej natupo D 32 mm</t>
  </si>
  <si>
    <t>-282491172</t>
  </si>
  <si>
    <t>286530086000.S</t>
  </si>
  <si>
    <t>T-kus na tupo PE 100, na vodu, plyn a kanalizáciu, SDR 11 D 32 mm</t>
  </si>
  <si>
    <t>-434712868</t>
  </si>
  <si>
    <t>891173111.S</t>
  </si>
  <si>
    <t>Montáž vodovodnej armatúry na potrubí, ventil hlavný pre prípojky DN 32</t>
  </si>
  <si>
    <t>113182569</t>
  </si>
  <si>
    <t>551110028200.S</t>
  </si>
  <si>
    <t>Ventil uzatvárací, spätný, vypúšťací DN32 pre rozvod pitnej vody</t>
  </si>
  <si>
    <t>-1854264013</t>
  </si>
  <si>
    <t>892233111.S</t>
  </si>
  <si>
    <t>Preplach a dezinfekcia vodovodného potrubia DN od 40 do 70</t>
  </si>
  <si>
    <t>1279576280</t>
  </si>
  <si>
    <t>892241111.S</t>
  </si>
  <si>
    <t>Ostatné práce na rúrovom vedení, tlakové skúšky vodovodného potrubia DN do 80</t>
  </si>
  <si>
    <t>682613358</t>
  </si>
  <si>
    <t>893301002.S</t>
  </si>
  <si>
    <t>Osadenie vodomernej šachty železobetónovej, hmotnosti nad 3 do 6 t</t>
  </si>
  <si>
    <t>-912359921</t>
  </si>
  <si>
    <t>594300000300.S</t>
  </si>
  <si>
    <t>Vodomerná a armatúrna šachta, objem 3 m3, železobetónová</t>
  </si>
  <si>
    <t>-1588622010</t>
  </si>
  <si>
    <t>-972382261</t>
  </si>
  <si>
    <t>552410002650.S</t>
  </si>
  <si>
    <t>Poklop liatinový, rozmer 600x600 mm s tesnenim</t>
  </si>
  <si>
    <t>-1204986418</t>
  </si>
  <si>
    <t>899721121.S</t>
  </si>
  <si>
    <t>Signalizačný vodič na potrubí PVC DN do 150</t>
  </si>
  <si>
    <t>-429623777</t>
  </si>
  <si>
    <t>899721131.S</t>
  </si>
  <si>
    <t>Označenie vodovodného potrubia bielou výstražnou fóliou</t>
  </si>
  <si>
    <t>517412297</t>
  </si>
  <si>
    <t>1028025684</t>
  </si>
  <si>
    <t>-1069328048</t>
  </si>
  <si>
    <t>-1737644232</t>
  </si>
  <si>
    <t>1556102873</t>
  </si>
  <si>
    <t>-1515957478</t>
  </si>
  <si>
    <t>769033529</t>
  </si>
  <si>
    <t>935222035</t>
  </si>
  <si>
    <t>713</t>
  </si>
  <si>
    <t>Izolácie tepelné</t>
  </si>
  <si>
    <t>713482131.S</t>
  </si>
  <si>
    <t>Montáž trubíc z PE, hr.30 mm,vnút.priemer do 38 mm</t>
  </si>
  <si>
    <t>-93296285</t>
  </si>
  <si>
    <t>283310007000.S</t>
  </si>
  <si>
    <t>Izolačná PE trubica dxhr. 89x30 mm, rozrezaná, na izolovanie rozvodov vody, kúrenia, zdravotechniky</t>
  </si>
  <si>
    <t>684743154</t>
  </si>
  <si>
    <t>725</t>
  </si>
  <si>
    <t>Zdravotechnika - zariaďovacie predmety</t>
  </si>
  <si>
    <t>725413101.SR</t>
  </si>
  <si>
    <t>Montáž a dodávka napájacieho žľabu výklopného - špecifikácia viď. PD</t>
  </si>
  <si>
    <t>698543318</t>
  </si>
  <si>
    <t>5 - Elektroinštalácia</t>
  </si>
  <si>
    <t>D1 - Umelé osvetlenie a vnútorné silnoprúdové NN rozvody</t>
  </si>
  <si>
    <t xml:space="preserve">    D2 - Materiál</t>
  </si>
  <si>
    <t xml:space="preserve">    D3 - Montážne práce</t>
  </si>
  <si>
    <t>D4 - Rozvádzač RH</t>
  </si>
  <si>
    <t>D5 - Ochranné pospájanie a uzemnenie</t>
  </si>
  <si>
    <t xml:space="preserve">    D6 - Montáž</t>
  </si>
  <si>
    <t xml:space="preserve">    D7 - Zemné práce</t>
  </si>
  <si>
    <t>D8 - Bleskozvod</t>
  </si>
  <si>
    <t>D9 - Preložka NN káblov</t>
  </si>
  <si>
    <t>D1</t>
  </si>
  <si>
    <t>Umelé osvetlenie a vnútorné silnoprúdové NN rozvody</t>
  </si>
  <si>
    <t>D2</t>
  </si>
  <si>
    <t>Materiál</t>
  </si>
  <si>
    <t>Pol1</t>
  </si>
  <si>
    <t>Kábel CYKY-O 2 x 1,5</t>
  </si>
  <si>
    <t>Pol2</t>
  </si>
  <si>
    <t>Kábel CYKY-J 3 x 1,5</t>
  </si>
  <si>
    <t>Pol3</t>
  </si>
  <si>
    <t>Kábel CYKY-J 5 x 1,5</t>
  </si>
  <si>
    <t>Pol4</t>
  </si>
  <si>
    <t>Kábel CYKY-J 4 x 16</t>
  </si>
  <si>
    <t>Pol5</t>
  </si>
  <si>
    <t>Vodič CY-J 10 zž</t>
  </si>
  <si>
    <t>Pol6</t>
  </si>
  <si>
    <t>Vodič CY-J 16 zž</t>
  </si>
  <si>
    <t>Pol7</t>
  </si>
  <si>
    <t>Vodič CY-J 25 zž</t>
  </si>
  <si>
    <t>Pol8</t>
  </si>
  <si>
    <t>Elektroinštalačná ochranná bezhalónová rúrka HFXP-HT16</t>
  </si>
  <si>
    <t>Pol9</t>
  </si>
  <si>
    <t>Elektroinštalačná ochranná bezhalónová rúrka HFXP-HT20</t>
  </si>
  <si>
    <t>Pol10</t>
  </si>
  <si>
    <t>Elektroinštalačná ochranná bezhalónová rúrka HFXP-HT25</t>
  </si>
  <si>
    <t>Pol11</t>
  </si>
  <si>
    <t>Elektroinštalačná ochranná bezhalónová rúrka HFXP-HT29 (32)</t>
  </si>
  <si>
    <t>Pol12</t>
  </si>
  <si>
    <t>Lankový záves na svietidlo</t>
  </si>
  <si>
    <t>Pol13</t>
  </si>
  <si>
    <t>Rozvodná krabica mont. na povrh IP54 (65)</t>
  </si>
  <si>
    <t>Pol14</t>
  </si>
  <si>
    <t>Ekvipotenciálna svorkovnica</t>
  </si>
  <si>
    <t>Pol15</t>
  </si>
  <si>
    <t>Označovací štítok na kábel</t>
  </si>
  <si>
    <t>Pol16</t>
  </si>
  <si>
    <t xml:space="preserve">EUROPA-LED-H-12550-258-G2-4K, IP66 </t>
  </si>
  <si>
    <t>Pol17</t>
  </si>
  <si>
    <t>Kolískový tlačidlový ovládač, IP 55</t>
  </si>
  <si>
    <t>Pol18</t>
  </si>
  <si>
    <t>Central stop tlačidlo červené na povrch IP54</t>
  </si>
  <si>
    <t>Pol19</t>
  </si>
  <si>
    <t>Východzia revízia</t>
  </si>
  <si>
    <t>Pol20</t>
  </si>
  <si>
    <t>Stratné</t>
  </si>
  <si>
    <t>Pol21</t>
  </si>
  <si>
    <t>Podružný materiál</t>
  </si>
  <si>
    <t>44</t>
  </si>
  <si>
    <t>D3</t>
  </si>
  <si>
    <t>Montážne práce</t>
  </si>
  <si>
    <t>210 800 101</t>
  </si>
  <si>
    <t>Kábel CYKY-O 2 x 1,5 mont. na povrch</t>
  </si>
  <si>
    <t>46</t>
  </si>
  <si>
    <t>210 800 101.1</t>
  </si>
  <si>
    <t>Kábel CYKY-J 3 x 1,5 mont. na povrch</t>
  </si>
  <si>
    <t>48</t>
  </si>
  <si>
    <t>210 800 113</t>
  </si>
  <si>
    <t>Kábel CYKY-J 5 x 1,5 mont. na povrch</t>
  </si>
  <si>
    <t>50</t>
  </si>
  <si>
    <t>210 800 122</t>
  </si>
  <si>
    <t>Kábel CYKY-J 5 x 16 mont. na povrch</t>
  </si>
  <si>
    <t>52</t>
  </si>
  <si>
    <t>210 800 004</t>
  </si>
  <si>
    <t>54</t>
  </si>
  <si>
    <t>210 800 005</t>
  </si>
  <si>
    <t>56</t>
  </si>
  <si>
    <t>210 800 008</t>
  </si>
  <si>
    <t>58</t>
  </si>
  <si>
    <t>210 010 134</t>
  </si>
  <si>
    <t>60</t>
  </si>
  <si>
    <t>210 010 135</t>
  </si>
  <si>
    <t>62</t>
  </si>
  <si>
    <t>210 010 136</t>
  </si>
  <si>
    <t>64</t>
  </si>
  <si>
    <t>210 010 137</t>
  </si>
  <si>
    <t>66</t>
  </si>
  <si>
    <t>210 100 259</t>
  </si>
  <si>
    <t>Ukončenie kábla do 5 x 10 mm2</t>
  </si>
  <si>
    <t>68</t>
  </si>
  <si>
    <t>210 100 260</t>
  </si>
  <si>
    <t>Ukončenie kábla do 5 x 16 mm2</t>
  </si>
  <si>
    <t>70</t>
  </si>
  <si>
    <t>210 100 004</t>
  </si>
  <si>
    <t>Ukončenie vodiča do 16 mm2</t>
  </si>
  <si>
    <t>72</t>
  </si>
  <si>
    <t>210 110 048</t>
  </si>
  <si>
    <t>Ovládacie tlačidlo montáž na povrch</t>
  </si>
  <si>
    <t>74</t>
  </si>
  <si>
    <t>PC</t>
  </si>
  <si>
    <t>Ovládacie tlačidlo cental stop na povrch</t>
  </si>
  <si>
    <t>76</t>
  </si>
  <si>
    <t>210 010 301</t>
  </si>
  <si>
    <t>Krabica IP54 montáž na povrch</t>
  </si>
  <si>
    <t>78</t>
  </si>
  <si>
    <t>210 191 011</t>
  </si>
  <si>
    <t>80</t>
  </si>
  <si>
    <t>210 190 008</t>
  </si>
  <si>
    <t>Montáž NN rozvádzača</t>
  </si>
  <si>
    <t>82</t>
  </si>
  <si>
    <t>210 950 101</t>
  </si>
  <si>
    <t>84</t>
  </si>
  <si>
    <t>210 292 021</t>
  </si>
  <si>
    <t>Sfázovanie žíl káblov</t>
  </si>
  <si>
    <t>86</t>
  </si>
  <si>
    <t>PC.1</t>
  </si>
  <si>
    <t>88</t>
  </si>
  <si>
    <t>PC.2</t>
  </si>
  <si>
    <t>Montáž termostatu</t>
  </si>
  <si>
    <t>90</t>
  </si>
  <si>
    <t>45</t>
  </si>
  <si>
    <t>211 010 002</t>
  </si>
  <si>
    <t>Osadenie hmoždinky do HM8 do muriva</t>
  </si>
  <si>
    <t>92</t>
  </si>
  <si>
    <t>210 290 953</t>
  </si>
  <si>
    <t>Prechod kábla cez stenu do hr. 45 cm</t>
  </si>
  <si>
    <t>94</t>
  </si>
  <si>
    <t>47</t>
  </si>
  <si>
    <t>Pol22</t>
  </si>
  <si>
    <t>PPV</t>
  </si>
  <si>
    <t>96</t>
  </si>
  <si>
    <t>D4</t>
  </si>
  <si>
    <t>Rozvádzač RH</t>
  </si>
  <si>
    <t>Pol23</t>
  </si>
  <si>
    <t>98</t>
  </si>
  <si>
    <t>D5</t>
  </si>
  <si>
    <t>Ochranné pospájanie a uzemnenie</t>
  </si>
  <si>
    <t>49</t>
  </si>
  <si>
    <t>Pol24</t>
  </si>
  <si>
    <t>Drôt FeZn  D 10 mm</t>
  </si>
  <si>
    <t>100</t>
  </si>
  <si>
    <t>Pol25</t>
  </si>
  <si>
    <t>Pás FeZn  30 x 4 mm</t>
  </si>
  <si>
    <t>102</t>
  </si>
  <si>
    <t>51</t>
  </si>
  <si>
    <t>Pol26</t>
  </si>
  <si>
    <t>Svorka SZ</t>
  </si>
  <si>
    <t>104</t>
  </si>
  <si>
    <t>Pol27</t>
  </si>
  <si>
    <t>Svorka SR02</t>
  </si>
  <si>
    <t>106</t>
  </si>
  <si>
    <t>53</t>
  </si>
  <si>
    <t>Pol28</t>
  </si>
  <si>
    <t>Svorka SR03</t>
  </si>
  <si>
    <t>108</t>
  </si>
  <si>
    <t>Pol29</t>
  </si>
  <si>
    <t>Svorka SK</t>
  </si>
  <si>
    <t>110</t>
  </si>
  <si>
    <t>55</t>
  </si>
  <si>
    <t>Pol30</t>
  </si>
  <si>
    <t>Svorka SP1</t>
  </si>
  <si>
    <t>112</t>
  </si>
  <si>
    <t>Pol31</t>
  </si>
  <si>
    <t>114</t>
  </si>
  <si>
    <t>57</t>
  </si>
  <si>
    <t>Pol32</t>
  </si>
  <si>
    <t>116</t>
  </si>
  <si>
    <t>Pol33</t>
  </si>
  <si>
    <t>118</t>
  </si>
  <si>
    <t>D6</t>
  </si>
  <si>
    <t>Montáž</t>
  </si>
  <si>
    <t>59</t>
  </si>
  <si>
    <t>210 220 101</t>
  </si>
  <si>
    <t>120</t>
  </si>
  <si>
    <t>210 220 022</t>
  </si>
  <si>
    <t>Pás FeZn  30 x 4 mm v bet. podlahe a zemi</t>
  </si>
  <si>
    <t>122</t>
  </si>
  <si>
    <t>61</t>
  </si>
  <si>
    <t>210 220 401</t>
  </si>
  <si>
    <t>Označenia zvodov štítkami</t>
  </si>
  <si>
    <t>124</t>
  </si>
  <si>
    <t>210 220 301</t>
  </si>
  <si>
    <t>Svorka do dvoch skrutiek</t>
  </si>
  <si>
    <t>126</t>
  </si>
  <si>
    <t>63</t>
  </si>
  <si>
    <t>210 220 302</t>
  </si>
  <si>
    <t>Svorka nad dve skrutky</t>
  </si>
  <si>
    <t>128</t>
  </si>
  <si>
    <t>Pol34</t>
  </si>
  <si>
    <t>130</t>
  </si>
  <si>
    <t>D7</t>
  </si>
  <si>
    <t>65</t>
  </si>
  <si>
    <t>460 201 264</t>
  </si>
  <si>
    <t>Výkop ryhy 35 x 70 cm, tr. z. 4</t>
  </si>
  <si>
    <t>132</t>
  </si>
  <si>
    <t>460 560 264</t>
  </si>
  <si>
    <t>Zásyp ryhy 35 x 70 cm, tr. z. 4</t>
  </si>
  <si>
    <t>134</t>
  </si>
  <si>
    <t>67</t>
  </si>
  <si>
    <t>460 620 014</t>
  </si>
  <si>
    <t>Úprava ryhy zeminou tr. z. 4</t>
  </si>
  <si>
    <t>136</t>
  </si>
  <si>
    <t>D8</t>
  </si>
  <si>
    <t>Bleskozvod</t>
  </si>
  <si>
    <t>Pol35</t>
  </si>
  <si>
    <t>Drôt FeZn  D 8 mm</t>
  </si>
  <si>
    <t>138</t>
  </si>
  <si>
    <t>69</t>
  </si>
  <si>
    <t>140</t>
  </si>
  <si>
    <t>142</t>
  </si>
  <si>
    <t>71</t>
  </si>
  <si>
    <t>Pol36</t>
  </si>
  <si>
    <t>Svorka SJ 01</t>
  </si>
  <si>
    <t>144</t>
  </si>
  <si>
    <t>Pol37</t>
  </si>
  <si>
    <t>Svorka SJ 02</t>
  </si>
  <si>
    <t>146</t>
  </si>
  <si>
    <t>73</t>
  </si>
  <si>
    <t>Pol38</t>
  </si>
  <si>
    <t>Rýnová svorka 267/VA (SO)</t>
  </si>
  <si>
    <t>148</t>
  </si>
  <si>
    <t>Pol39</t>
  </si>
  <si>
    <t>150</t>
  </si>
  <si>
    <t>75</t>
  </si>
  <si>
    <t>Pol40</t>
  </si>
  <si>
    <t>152</t>
  </si>
  <si>
    <t>Pol41</t>
  </si>
  <si>
    <t>154</t>
  </si>
  <si>
    <t>77</t>
  </si>
  <si>
    <t>Pol42</t>
  </si>
  <si>
    <t>156</t>
  </si>
  <si>
    <t>Pol43</t>
  </si>
  <si>
    <t>158</t>
  </si>
  <si>
    <t>79</t>
  </si>
  <si>
    <t>Pol44</t>
  </si>
  <si>
    <t>Svorka SS</t>
  </si>
  <si>
    <t>160</t>
  </si>
  <si>
    <t>Pol45</t>
  </si>
  <si>
    <t>Štítok na zvod</t>
  </si>
  <si>
    <t>162</t>
  </si>
  <si>
    <t>81</t>
  </si>
  <si>
    <t>Pol46</t>
  </si>
  <si>
    <t>Podpera vedenia PV23</t>
  </si>
  <si>
    <t>164</t>
  </si>
  <si>
    <t>Pol47</t>
  </si>
  <si>
    <t>Zberná tyč JP15</t>
  </si>
  <si>
    <t>166</t>
  </si>
  <si>
    <t>83</t>
  </si>
  <si>
    <t>Pol48</t>
  </si>
  <si>
    <t>Zemniaca tyč ZT20</t>
  </si>
  <si>
    <t>168</t>
  </si>
  <si>
    <t>Pol49</t>
  </si>
  <si>
    <t>Štítok "Ohrozenie života pri búrke, dodržujte dostatočný odstup</t>
  </si>
  <si>
    <t>170</t>
  </si>
  <si>
    <t>85</t>
  </si>
  <si>
    <t>Pol50</t>
  </si>
  <si>
    <t>Štítok "Pri búrke je zakázané zdržovať sa pri zvode do vzdialenosti 3 m</t>
  </si>
  <si>
    <t>172</t>
  </si>
  <si>
    <t>174</t>
  </si>
  <si>
    <t>87</t>
  </si>
  <si>
    <t>Pol51</t>
  </si>
  <si>
    <t>176</t>
  </si>
  <si>
    <t>Pol52</t>
  </si>
  <si>
    <t>178</t>
  </si>
  <si>
    <t>89</t>
  </si>
  <si>
    <t>210 220 101.1</t>
  </si>
  <si>
    <t>Drôt FeZn  D 10 mm vrát. podpier</t>
  </si>
  <si>
    <t>180</t>
  </si>
  <si>
    <t>210 220 021</t>
  </si>
  <si>
    <t>Drôt FeZn  D 10 mm v zemi</t>
  </si>
  <si>
    <t>182</t>
  </si>
  <si>
    <t>91</t>
  </si>
  <si>
    <t>210 220 022.1</t>
  </si>
  <si>
    <t>Pás FeZn  30 x 4 mm v zemi</t>
  </si>
  <si>
    <t>184</t>
  </si>
  <si>
    <t>186</t>
  </si>
  <si>
    <t>93</t>
  </si>
  <si>
    <t>188</t>
  </si>
  <si>
    <t>190</t>
  </si>
  <si>
    <t>95</t>
  </si>
  <si>
    <t>210 220 201</t>
  </si>
  <si>
    <t>Zberná tyč JP 15</t>
  </si>
  <si>
    <t>192</t>
  </si>
  <si>
    <t>Pol53</t>
  </si>
  <si>
    <t>194</t>
  </si>
  <si>
    <t>97</t>
  </si>
  <si>
    <t>196</t>
  </si>
  <si>
    <t>198</t>
  </si>
  <si>
    <t>200</t>
  </si>
  <si>
    <t>D9</t>
  </si>
  <si>
    <t>Preložka NN káblov</t>
  </si>
  <si>
    <t>Pol54</t>
  </si>
  <si>
    <t>Kábel AYKY-J 3 x 240 + 120</t>
  </si>
  <si>
    <t>202</t>
  </si>
  <si>
    <t>101</t>
  </si>
  <si>
    <t>Pol55</t>
  </si>
  <si>
    <t>Káblová spojka 1-SVCZ-M 4 x 185-240</t>
  </si>
  <si>
    <t>204</t>
  </si>
  <si>
    <t>Pol56</t>
  </si>
  <si>
    <t>Pás FeZn 30 x 4 mm</t>
  </si>
  <si>
    <t>206</t>
  </si>
  <si>
    <t>103</t>
  </si>
  <si>
    <t>Pol57</t>
  </si>
  <si>
    <t>Káblová ochranná HDPE rúra FSX-PEG110/6</t>
  </si>
  <si>
    <t>208</t>
  </si>
  <si>
    <t>Pol58</t>
  </si>
  <si>
    <t>Poistková skriňa PRIS 3 DIN00 4/0,</t>
  </si>
  <si>
    <t>210</t>
  </si>
  <si>
    <t>105</t>
  </si>
  <si>
    <t>Pol59</t>
  </si>
  <si>
    <t>Poistková skriňa PRIS 5 DIN0 4/2</t>
  </si>
  <si>
    <t>212</t>
  </si>
  <si>
    <t>Pol60</t>
  </si>
  <si>
    <t>Poistka nožová PHN1, 125A, 80A, 63A</t>
  </si>
  <si>
    <t>214</t>
  </si>
  <si>
    <t>107</t>
  </si>
  <si>
    <t>Pol61</t>
  </si>
  <si>
    <t>Varovná fólia š. 33 cm, červená</t>
  </si>
  <si>
    <t>216</t>
  </si>
  <si>
    <t>218</t>
  </si>
  <si>
    <t>109</t>
  </si>
  <si>
    <t>Pol62</t>
  </si>
  <si>
    <t>Svorka SR 02</t>
  </si>
  <si>
    <t>220</t>
  </si>
  <si>
    <t>Pol63</t>
  </si>
  <si>
    <t>Betón</t>
  </si>
  <si>
    <t>222</t>
  </si>
  <si>
    <t>111</t>
  </si>
  <si>
    <t>Pol64</t>
  </si>
  <si>
    <t>224</t>
  </si>
  <si>
    <t>Pol65</t>
  </si>
  <si>
    <t>226</t>
  </si>
  <si>
    <t>113</t>
  </si>
  <si>
    <t>Pol66</t>
  </si>
  <si>
    <t>228</t>
  </si>
  <si>
    <t>210 800 113.1</t>
  </si>
  <si>
    <t>Kábel AYKY-J 3 x 240 + 120 voľne uložený</t>
  </si>
  <si>
    <t>230</t>
  </si>
  <si>
    <t>115</t>
  </si>
  <si>
    <t>210 191 531</t>
  </si>
  <si>
    <t>Poistková skriňa PRIS 3 DIN00 4/0</t>
  </si>
  <si>
    <t>232</t>
  </si>
  <si>
    <t>210 191 532</t>
  </si>
  <si>
    <t>234</t>
  </si>
  <si>
    <t>117</t>
  </si>
  <si>
    <t>210 191 583</t>
  </si>
  <si>
    <t>236</t>
  </si>
  <si>
    <t>210 010 124</t>
  </si>
  <si>
    <t>Ochranná rúra FSX-PEG110/6</t>
  </si>
  <si>
    <t>238</t>
  </si>
  <si>
    <t>119</t>
  </si>
  <si>
    <t>210 220 065</t>
  </si>
  <si>
    <t>Ukončenie kábla do 4 x 240 mm2</t>
  </si>
  <si>
    <t>240</t>
  </si>
  <si>
    <t>210 220 302.1</t>
  </si>
  <si>
    <t>242</t>
  </si>
  <si>
    <t>121</t>
  </si>
  <si>
    <t>244</t>
  </si>
  <si>
    <t>210 260 161</t>
  </si>
  <si>
    <t>Zapoj. kábla do poistk. skrine a rozvádzača</t>
  </si>
  <si>
    <t>246</t>
  </si>
  <si>
    <t>123</t>
  </si>
  <si>
    <t>PC.3</t>
  </si>
  <si>
    <t>Demontáž poistkovej skrine RIS5, RIS9</t>
  </si>
  <si>
    <t>248</t>
  </si>
  <si>
    <t>460 201 264.1</t>
  </si>
  <si>
    <t>Výkop ryhy 35 x 80 cm, tr. z. 3</t>
  </si>
  <si>
    <t>250</t>
  </si>
  <si>
    <t>125</t>
  </si>
  <si>
    <t>460 560 264.1</t>
  </si>
  <si>
    <t>Zásyp ryhy 35 x 70 cm, tr. z. 3</t>
  </si>
  <si>
    <t>252</t>
  </si>
  <si>
    <t>460 490 012</t>
  </si>
  <si>
    <t>Varovná fólia š. 33 cm</t>
  </si>
  <si>
    <t>254</t>
  </si>
  <si>
    <t>127</t>
  </si>
  <si>
    <t>256</t>
  </si>
  <si>
    <t>460 510 112</t>
  </si>
  <si>
    <t>Káblová ochranná rúra FSX-PEG110/6</t>
  </si>
  <si>
    <t>258</t>
  </si>
  <si>
    <t>129</t>
  </si>
  <si>
    <t>460 270 001</t>
  </si>
  <si>
    <t>Osadenie poistkovej skrine PRIS</t>
  </si>
  <si>
    <t>260</t>
  </si>
  <si>
    <t>460 010 023</t>
  </si>
  <si>
    <t>Vytýčenie trasy NN kábla</t>
  </si>
  <si>
    <t>km</t>
  </si>
  <si>
    <t>262</t>
  </si>
  <si>
    <t>131</t>
  </si>
  <si>
    <t>460 650 016</t>
  </si>
  <si>
    <t>Podkladová vrstva z betónu</t>
  </si>
  <si>
    <t>264</t>
  </si>
  <si>
    <t>460 650 024</t>
  </si>
  <si>
    <t>Betónová vrstva do hr. 20 cm na cestu</t>
  </si>
  <si>
    <t>266</t>
  </si>
  <si>
    <t>133</t>
  </si>
  <si>
    <t>460700001.1</t>
  </si>
  <si>
    <t>Káblový označník vrátane zemných prác</t>
  </si>
  <si>
    <t>268</t>
  </si>
  <si>
    <t>PC.4</t>
  </si>
  <si>
    <t>Rozbúranie betónovej vrstvy cesty</t>
  </si>
  <si>
    <t>270</t>
  </si>
  <si>
    <t>135</t>
  </si>
  <si>
    <t>PC.5</t>
  </si>
  <si>
    <t>Podkladová vrstva štrk, kameň hr. do 25 cm</t>
  </si>
  <si>
    <t>272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</si>
</sst>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%"/>
    <numFmt numFmtId="165" formatCode="dd\.mm\.yyyy"/>
    <numFmt numFmtId="166" formatCode="#,##0.00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1" fillId="4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Alignment="1">
      <alignment vertical="center"/>
    </xf>
    <xf numFmtId="166" fontId="28" fillId="0" borderId="0" xfId="0" applyNumberFormat="1" applyFont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4" borderId="0" xfId="0" applyFont="1" applyFill="1" applyAlignment="1">
      <alignment horizontal="left" vertical="center"/>
    </xf>
    <xf numFmtId="0" fontId="21" fillId="4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1" fillId="4" borderId="16" xfId="0" applyFont="1" applyFill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4" fontId="23" fillId="0" borderId="0" xfId="0" applyNumberFormat="1" applyFont="1"/>
    <xf numFmtId="166" fontId="32" fillId="0" borderId="12" xfId="0" applyNumberFormat="1" applyFont="1" applyBorder="1"/>
    <xf numFmtId="166" fontId="32" fillId="0" borderId="13" xfId="0" applyNumberFormat="1" applyFont="1" applyBorder="1"/>
    <xf numFmtId="4" fontId="33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1" fillId="0" borderId="22" xfId="0" applyFont="1" applyBorder="1" applyAlignment="1">
      <alignment horizontal="center" vertical="center"/>
    </xf>
    <xf numFmtId="49" fontId="21" fillId="0" borderId="22" xfId="0" applyNumberFormat="1" applyFont="1" applyBorder="1" applyAlignment="1">
      <alignment horizontal="left" vertical="center" wrapText="1"/>
    </xf>
    <xf numFmtId="0" fontId="21" fillId="0" borderId="22" xfId="0" applyFont="1" applyBorder="1" applyAlignment="1">
      <alignment horizontal="left" vertical="center" wrapText="1"/>
    </xf>
    <xf numFmtId="0" fontId="21" fillId="0" borderId="22" xfId="0" applyFont="1" applyBorder="1" applyAlignment="1">
      <alignment horizontal="center" vertical="center" wrapText="1"/>
    </xf>
    <xf numFmtId="4" fontId="21" fillId="0" borderId="22" xfId="0" applyNumberFormat="1" applyFont="1" applyBorder="1" applyAlignment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Border="1" applyAlignment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22" fillId="2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0" fontId="34" fillId="0" borderId="22" xfId="0" applyFont="1" applyBorder="1" applyAlignment="1">
      <alignment horizontal="center" vertical="center"/>
    </xf>
    <xf numFmtId="49" fontId="34" fillId="0" borderId="22" xfId="0" applyNumberFormat="1" applyFont="1" applyBorder="1" applyAlignment="1">
      <alignment horizontal="left" vertical="center" wrapText="1"/>
    </xf>
    <xf numFmtId="0" fontId="34" fillId="0" borderId="22" xfId="0" applyFont="1" applyBorder="1" applyAlignment="1">
      <alignment horizontal="left" vertical="center" wrapText="1"/>
    </xf>
    <xf numFmtId="0" fontId="34" fillId="0" borderId="22" xfId="0" applyFont="1" applyBorder="1" applyAlignment="1">
      <alignment horizontal="center" vertical="center" wrapText="1"/>
    </xf>
    <xf numFmtId="4" fontId="34" fillId="0" borderId="22" xfId="0" applyNumberFormat="1" applyFont="1" applyBorder="1" applyAlignment="1">
      <alignment vertical="center"/>
    </xf>
    <xf numFmtId="4" fontId="34" fillId="2" borderId="22" xfId="0" applyNumberFormat="1" applyFont="1" applyFill="1" applyBorder="1" applyAlignment="1" applyProtection="1">
      <alignment vertical="center"/>
      <protection locked="0"/>
    </xf>
    <xf numFmtId="0" fontId="35" fillId="0" borderId="22" xfId="0" applyFont="1" applyBorder="1" applyAlignment="1">
      <alignment vertical="center"/>
    </xf>
    <xf numFmtId="0" fontId="35" fillId="0" borderId="3" xfId="0" applyFont="1" applyBorder="1" applyAlignment="1">
      <alignment vertical="center"/>
    </xf>
    <xf numFmtId="0" fontId="34" fillId="2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4" borderId="6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left" vertical="center"/>
    </xf>
    <xf numFmtId="0" fontId="21" fillId="4" borderId="7" xfId="0" applyFont="1" applyFill="1" applyBorder="1" applyAlignment="1">
      <alignment horizontal="right" vertical="center"/>
    </xf>
    <xf numFmtId="0" fontId="21" fillId="4" borderId="7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left" vertical="center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4" fontId="27" fillId="0" borderId="0" xfId="0" applyNumberFormat="1" applyFont="1" applyAlignment="1">
      <alignment horizontal="right" vertical="center"/>
    </xf>
    <xf numFmtId="0" fontId="29" fillId="0" borderId="0" xfId="0" applyFont="1" applyAlignment="1">
      <alignment horizontal="left" vertical="center" wrapText="1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6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164" fontId="15" fillId="0" borderId="0" xfId="0" applyNumberFormat="1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5"/>
  <sheetViews>
    <sheetView showGridLines="0" tabSelected="1" topLeftCell="A11" workbookViewId="0">
      <selection activeCell="X44" sqref="X44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2" t="s">
        <v>0</v>
      </c>
      <c r="AZ1" s="12" t="s">
        <v>1</v>
      </c>
      <c r="BA1" s="12" t="s">
        <v>2</v>
      </c>
      <c r="BB1" s="12" t="s">
        <v>3</v>
      </c>
      <c r="BT1" s="12" t="s">
        <v>4</v>
      </c>
      <c r="BU1" s="12" t="s">
        <v>4</v>
      </c>
      <c r="BV1" s="12" t="s">
        <v>5</v>
      </c>
    </row>
    <row r="2" spans="1:74" ht="36.950000000000003" customHeight="1">
      <c r="AR2" s="194"/>
      <c r="AS2" s="194"/>
      <c r="AT2" s="194"/>
      <c r="AU2" s="194"/>
      <c r="AV2" s="194"/>
      <c r="AW2" s="194"/>
      <c r="AX2" s="194"/>
      <c r="AY2" s="194"/>
      <c r="AZ2" s="194"/>
      <c r="BA2" s="194"/>
      <c r="BB2" s="194"/>
      <c r="BC2" s="194"/>
      <c r="BD2" s="194"/>
      <c r="BE2" s="194"/>
      <c r="BS2" s="13" t="s">
        <v>6</v>
      </c>
      <c r="BT2" s="13" t="s">
        <v>7</v>
      </c>
    </row>
    <row r="3" spans="1:74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7</v>
      </c>
    </row>
    <row r="4" spans="1:74" ht="24.95" customHeight="1">
      <c r="B4" s="16"/>
      <c r="D4" s="17" t="s">
        <v>8</v>
      </c>
      <c r="AR4" s="16"/>
      <c r="AS4" s="18" t="s">
        <v>9</v>
      </c>
      <c r="BE4" s="19" t="s">
        <v>10</v>
      </c>
      <c r="BS4" s="13" t="s">
        <v>6</v>
      </c>
    </row>
    <row r="5" spans="1:74" ht="12" customHeight="1">
      <c r="B5" s="16"/>
      <c r="D5" s="20" t="s">
        <v>11</v>
      </c>
      <c r="K5" s="193" t="s">
        <v>12</v>
      </c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  <c r="W5" s="194"/>
      <c r="X5" s="194"/>
      <c r="Y5" s="194"/>
      <c r="Z5" s="194"/>
      <c r="AA5" s="194"/>
      <c r="AB5" s="194"/>
      <c r="AC5" s="194"/>
      <c r="AD5" s="194"/>
      <c r="AE5" s="194"/>
      <c r="AF5" s="194"/>
      <c r="AG5" s="194"/>
      <c r="AH5" s="194"/>
      <c r="AI5" s="194"/>
      <c r="AJ5" s="194"/>
      <c r="AK5" s="194"/>
      <c r="AL5" s="194"/>
      <c r="AM5" s="194"/>
      <c r="AN5" s="194"/>
      <c r="AO5" s="194"/>
      <c r="AR5" s="16"/>
      <c r="BE5" s="190" t="s">
        <v>13</v>
      </c>
      <c r="BS5" s="13" t="s">
        <v>6</v>
      </c>
    </row>
    <row r="6" spans="1:74" ht="36.950000000000003" customHeight="1">
      <c r="B6" s="16"/>
      <c r="D6" s="22" t="s">
        <v>14</v>
      </c>
      <c r="K6" s="195" t="s">
        <v>15</v>
      </c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4"/>
      <c r="AC6" s="194"/>
      <c r="AD6" s="194"/>
      <c r="AE6" s="194"/>
      <c r="AF6" s="194"/>
      <c r="AG6" s="194"/>
      <c r="AH6" s="194"/>
      <c r="AI6" s="194"/>
      <c r="AJ6" s="194"/>
      <c r="AK6" s="194"/>
      <c r="AL6" s="194"/>
      <c r="AM6" s="194"/>
      <c r="AN6" s="194"/>
      <c r="AO6" s="194"/>
      <c r="AR6" s="16"/>
      <c r="BE6" s="191"/>
      <c r="BS6" s="13" t="s">
        <v>6</v>
      </c>
    </row>
    <row r="7" spans="1:74" ht="12" customHeight="1">
      <c r="B7" s="16"/>
      <c r="D7" s="23" t="s">
        <v>16</v>
      </c>
      <c r="K7" s="21" t="s">
        <v>1</v>
      </c>
      <c r="AK7" s="23" t="s">
        <v>17</v>
      </c>
      <c r="AN7" s="21" t="s">
        <v>1</v>
      </c>
      <c r="AR7" s="16"/>
      <c r="BE7" s="191"/>
      <c r="BS7" s="13" t="s">
        <v>6</v>
      </c>
    </row>
    <row r="8" spans="1:74" ht="12" customHeight="1">
      <c r="B8" s="16"/>
      <c r="D8" s="23" t="s">
        <v>18</v>
      </c>
      <c r="K8" s="21" t="s">
        <v>19</v>
      </c>
      <c r="AK8" s="23" t="s">
        <v>20</v>
      </c>
      <c r="AN8" s="24" t="s">
        <v>21</v>
      </c>
      <c r="AR8" s="16"/>
      <c r="BE8" s="191"/>
      <c r="BS8" s="13" t="s">
        <v>6</v>
      </c>
    </row>
    <row r="9" spans="1:74" ht="14.45" customHeight="1">
      <c r="B9" s="16"/>
      <c r="AR9" s="16"/>
      <c r="BE9" s="191"/>
      <c r="BS9" s="13" t="s">
        <v>6</v>
      </c>
    </row>
    <row r="10" spans="1:74" ht="12" customHeight="1">
      <c r="B10" s="16"/>
      <c r="D10" s="23" t="s">
        <v>22</v>
      </c>
      <c r="AK10" s="23" t="s">
        <v>23</v>
      </c>
      <c r="AN10" s="21" t="s">
        <v>1</v>
      </c>
      <c r="AR10" s="16"/>
      <c r="BE10" s="191"/>
      <c r="BS10" s="13" t="s">
        <v>6</v>
      </c>
    </row>
    <row r="11" spans="1:74" ht="18.399999999999999" customHeight="1">
      <c r="B11" s="16"/>
      <c r="E11" s="21" t="s">
        <v>24</v>
      </c>
      <c r="AK11" s="23" t="s">
        <v>25</v>
      </c>
      <c r="AN11" s="21" t="s">
        <v>1</v>
      </c>
      <c r="AR11" s="16"/>
      <c r="BE11" s="191"/>
      <c r="BS11" s="13" t="s">
        <v>6</v>
      </c>
    </row>
    <row r="12" spans="1:74" ht="6.95" customHeight="1">
      <c r="B12" s="16"/>
      <c r="AR12" s="16"/>
      <c r="BE12" s="191"/>
      <c r="BS12" s="13" t="s">
        <v>6</v>
      </c>
    </row>
    <row r="13" spans="1:74" ht="12" customHeight="1">
      <c r="B13" s="16"/>
      <c r="D13" s="23" t="s">
        <v>26</v>
      </c>
      <c r="AK13" s="23" t="s">
        <v>23</v>
      </c>
      <c r="AN13" s="25" t="s">
        <v>27</v>
      </c>
      <c r="AR13" s="16"/>
      <c r="BE13" s="191"/>
      <c r="BS13" s="13" t="s">
        <v>6</v>
      </c>
    </row>
    <row r="14" spans="1:74" ht="12.75">
      <c r="B14" s="16"/>
      <c r="E14" s="196" t="s">
        <v>27</v>
      </c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97"/>
      <c r="T14" s="197"/>
      <c r="U14" s="197"/>
      <c r="V14" s="197"/>
      <c r="W14" s="197"/>
      <c r="X14" s="197"/>
      <c r="Y14" s="197"/>
      <c r="Z14" s="197"/>
      <c r="AA14" s="197"/>
      <c r="AB14" s="197"/>
      <c r="AC14" s="197"/>
      <c r="AD14" s="197"/>
      <c r="AE14" s="197"/>
      <c r="AF14" s="197"/>
      <c r="AG14" s="197"/>
      <c r="AH14" s="197"/>
      <c r="AI14" s="197"/>
      <c r="AJ14" s="197"/>
      <c r="AK14" s="23" t="s">
        <v>25</v>
      </c>
      <c r="AN14" s="25" t="s">
        <v>27</v>
      </c>
      <c r="AR14" s="16"/>
      <c r="BE14" s="191"/>
      <c r="BS14" s="13" t="s">
        <v>6</v>
      </c>
    </row>
    <row r="15" spans="1:74" ht="6.95" customHeight="1">
      <c r="B15" s="16"/>
      <c r="AR15" s="16"/>
      <c r="BE15" s="191"/>
      <c r="BS15" s="13" t="s">
        <v>4</v>
      </c>
    </row>
    <row r="16" spans="1:74" ht="12" customHeight="1">
      <c r="B16" s="16"/>
      <c r="D16" s="23" t="s">
        <v>28</v>
      </c>
      <c r="AK16" s="23" t="s">
        <v>23</v>
      </c>
      <c r="AN16" s="21" t="s">
        <v>1</v>
      </c>
      <c r="AR16" s="16"/>
      <c r="BE16" s="191"/>
      <c r="BS16" s="13" t="s">
        <v>29</v>
      </c>
    </row>
    <row r="17" spans="2:71" ht="18.399999999999999" customHeight="1">
      <c r="B17" s="16"/>
      <c r="E17" s="21" t="s">
        <v>30</v>
      </c>
      <c r="AK17" s="23" t="s">
        <v>25</v>
      </c>
      <c r="AN17" s="21" t="s">
        <v>1</v>
      </c>
      <c r="AR17" s="16"/>
      <c r="BE17" s="191"/>
      <c r="BS17" s="13" t="s">
        <v>29</v>
      </c>
    </row>
    <row r="18" spans="2:71" ht="6.95" customHeight="1">
      <c r="B18" s="16"/>
      <c r="AR18" s="16"/>
      <c r="BE18" s="191"/>
      <c r="BS18" s="13" t="s">
        <v>6</v>
      </c>
    </row>
    <row r="19" spans="2:71" ht="12" customHeight="1">
      <c r="B19" s="16"/>
      <c r="D19" s="23" t="s">
        <v>31</v>
      </c>
      <c r="AK19" s="23" t="s">
        <v>23</v>
      </c>
      <c r="AN19" s="21" t="s">
        <v>1</v>
      </c>
      <c r="AR19" s="16"/>
      <c r="BE19" s="191"/>
      <c r="BS19" s="13" t="s">
        <v>6</v>
      </c>
    </row>
    <row r="20" spans="2:71" ht="18.399999999999999" customHeight="1">
      <c r="B20" s="16"/>
      <c r="E20" s="21" t="s">
        <v>32</v>
      </c>
      <c r="AK20" s="23" t="s">
        <v>25</v>
      </c>
      <c r="AN20" s="21" t="s">
        <v>1</v>
      </c>
      <c r="AR20" s="16"/>
      <c r="BE20" s="191"/>
      <c r="BS20" s="13" t="s">
        <v>29</v>
      </c>
    </row>
    <row r="21" spans="2:71" ht="6.95" customHeight="1">
      <c r="B21" s="16"/>
      <c r="AR21" s="16"/>
      <c r="BE21" s="191"/>
    </row>
    <row r="22" spans="2:71" ht="12" customHeight="1">
      <c r="B22" s="16"/>
      <c r="D22" s="23" t="s">
        <v>33</v>
      </c>
      <c r="AR22" s="16"/>
      <c r="BE22" s="191"/>
    </row>
    <row r="23" spans="2:71" ht="16.5" customHeight="1">
      <c r="B23" s="16"/>
      <c r="E23" s="198" t="s">
        <v>1</v>
      </c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198"/>
      <c r="V23" s="198"/>
      <c r="W23" s="198"/>
      <c r="X23" s="198"/>
      <c r="Y23" s="198"/>
      <c r="Z23" s="198"/>
      <c r="AA23" s="198"/>
      <c r="AB23" s="198"/>
      <c r="AC23" s="198"/>
      <c r="AD23" s="198"/>
      <c r="AE23" s="198"/>
      <c r="AF23" s="198"/>
      <c r="AG23" s="198"/>
      <c r="AH23" s="198"/>
      <c r="AI23" s="198"/>
      <c r="AJ23" s="198"/>
      <c r="AK23" s="198"/>
      <c r="AL23" s="198"/>
      <c r="AM23" s="198"/>
      <c r="AN23" s="198"/>
      <c r="AR23" s="16"/>
      <c r="BE23" s="191"/>
    </row>
    <row r="24" spans="2:71" ht="6.95" customHeight="1">
      <c r="B24" s="16"/>
      <c r="AR24" s="16"/>
      <c r="BE24" s="191"/>
    </row>
    <row r="25" spans="2:71" ht="6.95" customHeight="1">
      <c r="B25" s="16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R25" s="16"/>
      <c r="BE25" s="191"/>
    </row>
    <row r="26" spans="2:71" s="1" customFormat="1" ht="25.9" customHeight="1">
      <c r="B26" s="28"/>
      <c r="D26" s="29" t="s">
        <v>34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199">
        <f>ROUND(AG94,2)</f>
        <v>0</v>
      </c>
      <c r="AL26" s="200"/>
      <c r="AM26" s="200"/>
      <c r="AN26" s="200"/>
      <c r="AO26" s="200"/>
      <c r="AR26" s="28"/>
      <c r="BE26" s="191"/>
    </row>
    <row r="27" spans="2:71" s="1" customFormat="1" ht="6.95" customHeight="1">
      <c r="B27" s="28"/>
      <c r="AR27" s="28"/>
      <c r="BE27" s="191"/>
    </row>
    <row r="28" spans="2:71" s="1" customFormat="1" ht="15" customHeight="1">
      <c r="B28" s="28"/>
      <c r="L28" s="201" t="s">
        <v>35</v>
      </c>
      <c r="M28" s="201"/>
      <c r="N28" s="201"/>
      <c r="O28" s="201"/>
      <c r="P28" s="201"/>
      <c r="W28" s="201" t="s">
        <v>36</v>
      </c>
      <c r="X28" s="201"/>
      <c r="Y28" s="201"/>
      <c r="Z28" s="201"/>
      <c r="AA28" s="201"/>
      <c r="AB28" s="201"/>
      <c r="AC28" s="201"/>
      <c r="AD28" s="201"/>
      <c r="AE28" s="201"/>
      <c r="AK28" s="201" t="s">
        <v>37</v>
      </c>
      <c r="AL28" s="201"/>
      <c r="AM28" s="201"/>
      <c r="AN28" s="201"/>
      <c r="AO28" s="201"/>
      <c r="AR28" s="28"/>
      <c r="BE28" s="191"/>
    </row>
    <row r="29" spans="2:71" s="2" customFormat="1" ht="14.45" customHeight="1">
      <c r="B29" s="32"/>
      <c r="D29" s="23" t="s">
        <v>38</v>
      </c>
      <c r="F29" s="33" t="s">
        <v>39</v>
      </c>
      <c r="L29" s="204">
        <v>0.23</v>
      </c>
      <c r="M29" s="203"/>
      <c r="N29" s="203"/>
      <c r="O29" s="203"/>
      <c r="P29" s="203"/>
      <c r="Q29" s="34"/>
      <c r="R29" s="34"/>
      <c r="S29" s="34"/>
      <c r="T29" s="34"/>
      <c r="U29" s="34"/>
      <c r="V29" s="34"/>
      <c r="W29" s="202">
        <f>ROUND(AZ94, 2)</f>
        <v>0</v>
      </c>
      <c r="X29" s="203"/>
      <c r="Y29" s="203"/>
      <c r="Z29" s="203"/>
      <c r="AA29" s="203"/>
      <c r="AB29" s="203"/>
      <c r="AC29" s="203"/>
      <c r="AD29" s="203"/>
      <c r="AE29" s="203"/>
      <c r="AF29" s="34"/>
      <c r="AG29" s="34"/>
      <c r="AH29" s="34"/>
      <c r="AI29" s="34"/>
      <c r="AJ29" s="34"/>
      <c r="AK29" s="202">
        <f>ROUND(AV94, 2)</f>
        <v>0</v>
      </c>
      <c r="AL29" s="203"/>
      <c r="AM29" s="203"/>
      <c r="AN29" s="203"/>
      <c r="AO29" s="203"/>
      <c r="AP29" s="34"/>
      <c r="AQ29" s="34"/>
      <c r="AR29" s="35"/>
      <c r="AS29" s="34"/>
      <c r="AT29" s="34"/>
      <c r="AU29" s="34"/>
      <c r="AV29" s="34"/>
      <c r="AW29" s="34"/>
      <c r="AX29" s="34"/>
      <c r="AY29" s="34"/>
      <c r="AZ29" s="34"/>
      <c r="BE29" s="192"/>
    </row>
    <row r="30" spans="2:71" s="2" customFormat="1" ht="14.45" customHeight="1">
      <c r="B30" s="32"/>
      <c r="F30" s="33" t="s">
        <v>40</v>
      </c>
      <c r="L30" s="204">
        <v>0.23</v>
      </c>
      <c r="M30" s="203"/>
      <c r="N30" s="203"/>
      <c r="O30" s="203"/>
      <c r="P30" s="203"/>
      <c r="Q30" s="34"/>
      <c r="R30" s="34"/>
      <c r="S30" s="34"/>
      <c r="T30" s="34"/>
      <c r="U30" s="34"/>
      <c r="V30" s="34"/>
      <c r="W30" s="202">
        <f>ROUND(BA94, 2)</f>
        <v>0</v>
      </c>
      <c r="X30" s="203"/>
      <c r="Y30" s="203"/>
      <c r="Z30" s="203"/>
      <c r="AA30" s="203"/>
      <c r="AB30" s="203"/>
      <c r="AC30" s="203"/>
      <c r="AD30" s="203"/>
      <c r="AE30" s="203"/>
      <c r="AF30" s="34"/>
      <c r="AG30" s="34"/>
      <c r="AH30" s="34"/>
      <c r="AI30" s="34"/>
      <c r="AJ30" s="34"/>
      <c r="AK30" s="202">
        <f>ROUND(AW94, 2)</f>
        <v>0</v>
      </c>
      <c r="AL30" s="203"/>
      <c r="AM30" s="203"/>
      <c r="AN30" s="203"/>
      <c r="AO30" s="203"/>
      <c r="AP30" s="34"/>
      <c r="AQ30" s="34"/>
      <c r="AR30" s="35"/>
      <c r="AS30" s="34"/>
      <c r="AT30" s="34"/>
      <c r="AU30" s="34"/>
      <c r="AV30" s="34"/>
      <c r="AW30" s="34"/>
      <c r="AX30" s="34"/>
      <c r="AY30" s="34"/>
      <c r="AZ30" s="34"/>
      <c r="BE30" s="192"/>
    </row>
    <row r="31" spans="2:71" s="2" customFormat="1" ht="14.45" customHeight="1">
      <c r="B31" s="32"/>
      <c r="F31" s="23" t="s">
        <v>41</v>
      </c>
      <c r="L31" s="207">
        <v>0.23</v>
      </c>
      <c r="M31" s="206"/>
      <c r="N31" s="206"/>
      <c r="O31" s="206"/>
      <c r="P31" s="206"/>
      <c r="W31" s="205">
        <f>ROUND(BB94, 2)</f>
        <v>0</v>
      </c>
      <c r="X31" s="206"/>
      <c r="Y31" s="206"/>
      <c r="Z31" s="206"/>
      <c r="AA31" s="206"/>
      <c r="AB31" s="206"/>
      <c r="AC31" s="206"/>
      <c r="AD31" s="206"/>
      <c r="AE31" s="206"/>
      <c r="AK31" s="205">
        <v>0</v>
      </c>
      <c r="AL31" s="206"/>
      <c r="AM31" s="206"/>
      <c r="AN31" s="206"/>
      <c r="AO31" s="206"/>
      <c r="AR31" s="32"/>
      <c r="BE31" s="192"/>
    </row>
    <row r="32" spans="2:71" s="2" customFormat="1" ht="14.45" customHeight="1">
      <c r="B32" s="32"/>
      <c r="F32" s="23" t="s">
        <v>42</v>
      </c>
      <c r="L32" s="207">
        <v>0.23</v>
      </c>
      <c r="M32" s="206"/>
      <c r="N32" s="206"/>
      <c r="O32" s="206"/>
      <c r="P32" s="206"/>
      <c r="W32" s="205">
        <f>ROUND(BC94, 2)</f>
        <v>0</v>
      </c>
      <c r="X32" s="206"/>
      <c r="Y32" s="206"/>
      <c r="Z32" s="206"/>
      <c r="AA32" s="206"/>
      <c r="AB32" s="206"/>
      <c r="AC32" s="206"/>
      <c r="AD32" s="206"/>
      <c r="AE32" s="206"/>
      <c r="AK32" s="205">
        <v>0</v>
      </c>
      <c r="AL32" s="206"/>
      <c r="AM32" s="206"/>
      <c r="AN32" s="206"/>
      <c r="AO32" s="206"/>
      <c r="AR32" s="32"/>
      <c r="BE32" s="192"/>
    </row>
    <row r="33" spans="2:57" s="2" customFormat="1" ht="14.45" customHeight="1">
      <c r="B33" s="32"/>
      <c r="F33" s="33" t="s">
        <v>43</v>
      </c>
      <c r="L33" s="204">
        <v>0</v>
      </c>
      <c r="M33" s="203"/>
      <c r="N33" s="203"/>
      <c r="O33" s="203"/>
      <c r="P33" s="203"/>
      <c r="Q33" s="34"/>
      <c r="R33" s="34"/>
      <c r="S33" s="34"/>
      <c r="T33" s="34"/>
      <c r="U33" s="34"/>
      <c r="V33" s="34"/>
      <c r="W33" s="202">
        <f>ROUND(BD94, 2)</f>
        <v>0</v>
      </c>
      <c r="X33" s="203"/>
      <c r="Y33" s="203"/>
      <c r="Z33" s="203"/>
      <c r="AA33" s="203"/>
      <c r="AB33" s="203"/>
      <c r="AC33" s="203"/>
      <c r="AD33" s="203"/>
      <c r="AE33" s="203"/>
      <c r="AF33" s="34"/>
      <c r="AG33" s="34"/>
      <c r="AH33" s="34"/>
      <c r="AI33" s="34"/>
      <c r="AJ33" s="34"/>
      <c r="AK33" s="202">
        <v>0</v>
      </c>
      <c r="AL33" s="203"/>
      <c r="AM33" s="203"/>
      <c r="AN33" s="203"/>
      <c r="AO33" s="203"/>
      <c r="AP33" s="34"/>
      <c r="AQ33" s="34"/>
      <c r="AR33" s="35"/>
      <c r="AS33" s="34"/>
      <c r="AT33" s="34"/>
      <c r="AU33" s="34"/>
      <c r="AV33" s="34"/>
      <c r="AW33" s="34"/>
      <c r="AX33" s="34"/>
      <c r="AY33" s="34"/>
      <c r="AZ33" s="34"/>
      <c r="BE33" s="192"/>
    </row>
    <row r="34" spans="2:57" s="1" customFormat="1" ht="6.95" customHeight="1">
      <c r="B34" s="28"/>
      <c r="AR34" s="28"/>
      <c r="BE34" s="191"/>
    </row>
    <row r="35" spans="2:57" s="1" customFormat="1" ht="25.9" customHeight="1">
      <c r="B35" s="28"/>
      <c r="C35" s="36"/>
      <c r="D35" s="37" t="s">
        <v>44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45</v>
      </c>
      <c r="U35" s="38"/>
      <c r="V35" s="38"/>
      <c r="W35" s="38"/>
      <c r="X35" s="211" t="s">
        <v>46</v>
      </c>
      <c r="Y35" s="209"/>
      <c r="Z35" s="209"/>
      <c r="AA35" s="209"/>
      <c r="AB35" s="209"/>
      <c r="AC35" s="38"/>
      <c r="AD35" s="38"/>
      <c r="AE35" s="38"/>
      <c r="AF35" s="38"/>
      <c r="AG35" s="38"/>
      <c r="AH35" s="38"/>
      <c r="AI35" s="38"/>
      <c r="AJ35" s="38"/>
      <c r="AK35" s="208">
        <f>SUM(AK26:AK33)</f>
        <v>0</v>
      </c>
      <c r="AL35" s="209"/>
      <c r="AM35" s="209"/>
      <c r="AN35" s="209"/>
      <c r="AO35" s="210"/>
      <c r="AP35" s="36"/>
      <c r="AQ35" s="36"/>
      <c r="AR35" s="28"/>
    </row>
    <row r="36" spans="2:57" s="1" customFormat="1" ht="6.95" customHeight="1">
      <c r="B36" s="28"/>
      <c r="AR36" s="28"/>
    </row>
    <row r="37" spans="2:57" s="1" customFormat="1" ht="14.45" customHeight="1">
      <c r="B37" s="28"/>
      <c r="AR37" s="28"/>
    </row>
    <row r="38" spans="2:57" ht="14.45" customHeight="1">
      <c r="B38" s="16"/>
      <c r="AR38" s="16"/>
    </row>
    <row r="39" spans="2:57" ht="14.45" customHeight="1">
      <c r="B39" s="16"/>
      <c r="AR39" s="16"/>
    </row>
    <row r="40" spans="2:57" ht="14.45" customHeight="1">
      <c r="B40" s="16"/>
      <c r="AR40" s="16"/>
    </row>
    <row r="41" spans="2:57" ht="14.45" customHeight="1">
      <c r="B41" s="16"/>
      <c r="AR41" s="16"/>
    </row>
    <row r="42" spans="2:57" ht="14.45" customHeight="1">
      <c r="B42" s="16"/>
      <c r="AR42" s="16"/>
    </row>
    <row r="43" spans="2:57" ht="14.45" customHeight="1">
      <c r="B43" s="16"/>
      <c r="AR43" s="16"/>
    </row>
    <row r="44" spans="2:57" ht="14.45" customHeight="1">
      <c r="B44" s="16"/>
      <c r="AR44" s="16"/>
    </row>
    <row r="45" spans="2:57" ht="14.45" customHeight="1">
      <c r="B45" s="16"/>
      <c r="AR45" s="16"/>
    </row>
    <row r="46" spans="2:57" ht="14.45" customHeight="1">
      <c r="B46" s="16"/>
      <c r="AR46" s="16"/>
    </row>
    <row r="47" spans="2:57" ht="14.45" customHeight="1">
      <c r="B47" s="16"/>
      <c r="AR47" s="16"/>
    </row>
    <row r="48" spans="2:57" ht="14.45" customHeight="1">
      <c r="B48" s="16"/>
      <c r="AR48" s="16"/>
    </row>
    <row r="49" spans="2:44" s="1" customFormat="1" ht="14.45" customHeight="1">
      <c r="B49" s="28"/>
      <c r="D49" s="40" t="s">
        <v>47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48</v>
      </c>
      <c r="AI49" s="41"/>
      <c r="AJ49" s="41"/>
      <c r="AK49" s="41"/>
      <c r="AL49" s="41"/>
      <c r="AM49" s="41"/>
      <c r="AN49" s="41"/>
      <c r="AO49" s="41"/>
      <c r="AR49" s="28"/>
    </row>
    <row r="50" spans="2:44" ht="11.25">
      <c r="B50" s="16"/>
      <c r="AR50" s="16"/>
    </row>
    <row r="51" spans="2:44" ht="11.25">
      <c r="B51" s="16"/>
      <c r="AR51" s="16"/>
    </row>
    <row r="52" spans="2:44" ht="11.25">
      <c r="B52" s="16"/>
      <c r="AR52" s="16"/>
    </row>
    <row r="53" spans="2:44" ht="11.25">
      <c r="B53" s="16"/>
      <c r="AR53" s="16"/>
    </row>
    <row r="54" spans="2:44" ht="11.25">
      <c r="B54" s="16"/>
      <c r="AR54" s="16"/>
    </row>
    <row r="55" spans="2:44" ht="11.25">
      <c r="B55" s="16"/>
      <c r="AR55" s="16"/>
    </row>
    <row r="56" spans="2:44" ht="11.25">
      <c r="B56" s="16"/>
      <c r="AR56" s="16"/>
    </row>
    <row r="57" spans="2:44" ht="11.25">
      <c r="B57" s="16"/>
      <c r="AR57" s="16"/>
    </row>
    <row r="58" spans="2:44" ht="11.25">
      <c r="B58" s="16"/>
      <c r="AR58" s="16"/>
    </row>
    <row r="59" spans="2:44" ht="11.25">
      <c r="B59" s="16"/>
      <c r="AR59" s="16"/>
    </row>
    <row r="60" spans="2:44" s="1" customFormat="1" ht="12.75">
      <c r="B60" s="28"/>
      <c r="D60" s="42" t="s">
        <v>49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42" t="s">
        <v>50</v>
      </c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42" t="s">
        <v>49</v>
      </c>
      <c r="AI60" s="30"/>
      <c r="AJ60" s="30"/>
      <c r="AK60" s="30"/>
      <c r="AL60" s="30"/>
      <c r="AM60" s="42" t="s">
        <v>50</v>
      </c>
      <c r="AN60" s="30"/>
      <c r="AO60" s="30"/>
      <c r="AR60" s="28"/>
    </row>
    <row r="61" spans="2:44" ht="11.25">
      <c r="B61" s="16"/>
      <c r="AR61" s="16"/>
    </row>
    <row r="62" spans="2:44" ht="11.25">
      <c r="B62" s="16"/>
      <c r="AR62" s="16"/>
    </row>
    <row r="63" spans="2:44" ht="11.25">
      <c r="B63" s="16"/>
      <c r="AR63" s="16"/>
    </row>
    <row r="64" spans="2:44" s="1" customFormat="1" ht="12.75">
      <c r="B64" s="28"/>
      <c r="D64" s="40" t="s">
        <v>51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0" t="s">
        <v>52</v>
      </c>
      <c r="AI64" s="41"/>
      <c r="AJ64" s="41"/>
      <c r="AK64" s="41"/>
      <c r="AL64" s="41"/>
      <c r="AM64" s="41"/>
      <c r="AN64" s="41"/>
      <c r="AO64" s="41"/>
      <c r="AR64" s="28"/>
    </row>
    <row r="65" spans="2:44" ht="11.25">
      <c r="B65" s="16"/>
      <c r="AR65" s="16"/>
    </row>
    <row r="66" spans="2:44" ht="11.25">
      <c r="B66" s="16"/>
      <c r="AR66" s="16"/>
    </row>
    <row r="67" spans="2:44" ht="11.25">
      <c r="B67" s="16"/>
      <c r="AR67" s="16"/>
    </row>
    <row r="68" spans="2:44" ht="11.25">
      <c r="B68" s="16"/>
      <c r="AR68" s="16"/>
    </row>
    <row r="69" spans="2:44" ht="11.25">
      <c r="B69" s="16"/>
      <c r="AR69" s="16"/>
    </row>
    <row r="70" spans="2:44" ht="11.25">
      <c r="B70" s="16"/>
      <c r="AR70" s="16"/>
    </row>
    <row r="71" spans="2:44" ht="11.25">
      <c r="B71" s="16"/>
      <c r="AR71" s="16"/>
    </row>
    <row r="72" spans="2:44" ht="11.25">
      <c r="B72" s="16"/>
      <c r="AR72" s="16"/>
    </row>
    <row r="73" spans="2:44" ht="11.25">
      <c r="B73" s="16"/>
      <c r="AR73" s="16"/>
    </row>
    <row r="74" spans="2:44" ht="11.25">
      <c r="B74" s="16"/>
      <c r="AR74" s="16"/>
    </row>
    <row r="75" spans="2:44" s="1" customFormat="1" ht="12.75">
      <c r="B75" s="28"/>
      <c r="D75" s="42" t="s">
        <v>49</v>
      </c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42" t="s">
        <v>50</v>
      </c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42" t="s">
        <v>49</v>
      </c>
      <c r="AI75" s="30"/>
      <c r="AJ75" s="30"/>
      <c r="AK75" s="30"/>
      <c r="AL75" s="30"/>
      <c r="AM75" s="42" t="s">
        <v>50</v>
      </c>
      <c r="AN75" s="30"/>
      <c r="AO75" s="30"/>
      <c r="AR75" s="28"/>
    </row>
    <row r="76" spans="2:44" s="1" customFormat="1" ht="11.25">
      <c r="B76" s="28"/>
      <c r="AR76" s="28"/>
    </row>
    <row r="77" spans="2:44" s="1" customFormat="1" ht="6.9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28"/>
    </row>
    <row r="81" spans="1:91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28"/>
    </row>
    <row r="82" spans="1:91" s="1" customFormat="1" ht="24.95" customHeight="1">
      <c r="B82" s="28"/>
      <c r="C82" s="17" t="s">
        <v>53</v>
      </c>
      <c r="AR82" s="28"/>
    </row>
    <row r="83" spans="1:91" s="1" customFormat="1" ht="6.95" customHeight="1">
      <c r="B83" s="28"/>
      <c r="AR83" s="28"/>
    </row>
    <row r="84" spans="1:91" s="3" customFormat="1" ht="12" customHeight="1">
      <c r="B84" s="47"/>
      <c r="C84" s="23" t="s">
        <v>11</v>
      </c>
      <c r="L84" s="3" t="str">
        <f>K5</f>
        <v>2023-011REV2025</v>
      </c>
      <c r="AR84" s="47"/>
    </row>
    <row r="85" spans="1:91" s="4" customFormat="1" ht="36.950000000000003" customHeight="1">
      <c r="B85" s="48"/>
      <c r="C85" s="49" t="s">
        <v>14</v>
      </c>
      <c r="L85" s="167" t="str">
        <f>K6</f>
        <v>Teľatník - stavebné úpravy</v>
      </c>
      <c r="M85" s="168"/>
      <c r="N85" s="168"/>
      <c r="O85" s="168"/>
      <c r="P85" s="168"/>
      <c r="Q85" s="168"/>
      <c r="R85" s="168"/>
      <c r="S85" s="168"/>
      <c r="T85" s="168"/>
      <c r="U85" s="168"/>
      <c r="V85" s="168"/>
      <c r="W85" s="168"/>
      <c r="X85" s="168"/>
      <c r="Y85" s="168"/>
      <c r="Z85" s="168"/>
      <c r="AA85" s="168"/>
      <c r="AB85" s="168"/>
      <c r="AC85" s="168"/>
      <c r="AD85" s="168"/>
      <c r="AE85" s="168"/>
      <c r="AF85" s="168"/>
      <c r="AG85" s="168"/>
      <c r="AH85" s="168"/>
      <c r="AI85" s="168"/>
      <c r="AJ85" s="168"/>
      <c r="AK85" s="168"/>
      <c r="AL85" s="168"/>
      <c r="AM85" s="168"/>
      <c r="AN85" s="168"/>
      <c r="AO85" s="168"/>
      <c r="AR85" s="48"/>
    </row>
    <row r="86" spans="1:91" s="1" customFormat="1" ht="6.95" customHeight="1">
      <c r="B86" s="28"/>
      <c r="AR86" s="28"/>
    </row>
    <row r="87" spans="1:91" s="1" customFormat="1" ht="12" customHeight="1">
      <c r="B87" s="28"/>
      <c r="C87" s="23" t="s">
        <v>18</v>
      </c>
      <c r="L87" s="50" t="str">
        <f>IF(K8="","",K8)</f>
        <v>Dohňany, parc.č. 1237/7,1237/1</v>
      </c>
      <c r="AI87" s="23" t="s">
        <v>20</v>
      </c>
      <c r="AM87" s="169" t="str">
        <f>IF(AN8= "","",AN8)</f>
        <v>21. 5. 2025</v>
      </c>
      <c r="AN87" s="169"/>
      <c r="AR87" s="28"/>
    </row>
    <row r="88" spans="1:91" s="1" customFormat="1" ht="6.95" customHeight="1">
      <c r="B88" s="28"/>
      <c r="AR88" s="28"/>
    </row>
    <row r="89" spans="1:91" s="1" customFormat="1" ht="40.15" customHeight="1">
      <c r="B89" s="28"/>
      <c r="C89" s="23" t="s">
        <v>22</v>
      </c>
      <c r="L89" s="3" t="str">
        <f>IF(E11= "","",E11)</f>
        <v>PD Mestečko</v>
      </c>
      <c r="AI89" s="23" t="s">
        <v>28</v>
      </c>
      <c r="AM89" s="170" t="str">
        <f>IF(E17="","",E17)</f>
        <v>T-architecture s.r.o.,Keblianska 466/83,020 01 PÚ</v>
      </c>
      <c r="AN89" s="171"/>
      <c r="AO89" s="171"/>
      <c r="AP89" s="171"/>
      <c r="AR89" s="28"/>
      <c r="AS89" s="172" t="s">
        <v>54</v>
      </c>
      <c r="AT89" s="173"/>
      <c r="AU89" s="52"/>
      <c r="AV89" s="52"/>
      <c r="AW89" s="52"/>
      <c r="AX89" s="52"/>
      <c r="AY89" s="52"/>
      <c r="AZ89" s="52"/>
      <c r="BA89" s="52"/>
      <c r="BB89" s="52"/>
      <c r="BC89" s="52"/>
      <c r="BD89" s="53"/>
    </row>
    <row r="90" spans="1:91" s="1" customFormat="1" ht="15.2" customHeight="1">
      <c r="B90" s="28"/>
      <c r="C90" s="23" t="s">
        <v>26</v>
      </c>
      <c r="L90" s="3" t="str">
        <f>IF(E14= "Vyplň údaj","",E14)</f>
        <v/>
      </c>
      <c r="AI90" s="23" t="s">
        <v>31</v>
      </c>
      <c r="AM90" s="170" t="str">
        <f>IF(E20="","",E20)</f>
        <v xml:space="preserve"> </v>
      </c>
      <c r="AN90" s="171"/>
      <c r="AO90" s="171"/>
      <c r="AP90" s="171"/>
      <c r="AR90" s="28"/>
      <c r="AS90" s="174"/>
      <c r="AT90" s="175"/>
      <c r="BD90" s="55"/>
    </row>
    <row r="91" spans="1:91" s="1" customFormat="1" ht="10.9" customHeight="1">
      <c r="B91" s="28"/>
      <c r="AR91" s="28"/>
      <c r="AS91" s="174"/>
      <c r="AT91" s="175"/>
      <c r="BD91" s="55"/>
    </row>
    <row r="92" spans="1:91" s="1" customFormat="1" ht="29.25" customHeight="1">
      <c r="B92" s="28"/>
      <c r="C92" s="176" t="s">
        <v>55</v>
      </c>
      <c r="D92" s="177"/>
      <c r="E92" s="177"/>
      <c r="F92" s="177"/>
      <c r="G92" s="177"/>
      <c r="H92" s="56"/>
      <c r="I92" s="179" t="s">
        <v>56</v>
      </c>
      <c r="J92" s="177"/>
      <c r="K92" s="177"/>
      <c r="L92" s="177"/>
      <c r="M92" s="177"/>
      <c r="N92" s="177"/>
      <c r="O92" s="177"/>
      <c r="P92" s="177"/>
      <c r="Q92" s="177"/>
      <c r="R92" s="177"/>
      <c r="S92" s="177"/>
      <c r="T92" s="177"/>
      <c r="U92" s="177"/>
      <c r="V92" s="177"/>
      <c r="W92" s="177"/>
      <c r="X92" s="177"/>
      <c r="Y92" s="177"/>
      <c r="Z92" s="177"/>
      <c r="AA92" s="177"/>
      <c r="AB92" s="177"/>
      <c r="AC92" s="177"/>
      <c r="AD92" s="177"/>
      <c r="AE92" s="177"/>
      <c r="AF92" s="177"/>
      <c r="AG92" s="178" t="s">
        <v>57</v>
      </c>
      <c r="AH92" s="177"/>
      <c r="AI92" s="177"/>
      <c r="AJ92" s="177"/>
      <c r="AK92" s="177"/>
      <c r="AL92" s="177"/>
      <c r="AM92" s="177"/>
      <c r="AN92" s="179" t="s">
        <v>58</v>
      </c>
      <c r="AO92" s="177"/>
      <c r="AP92" s="180"/>
      <c r="AQ92" s="57" t="s">
        <v>59</v>
      </c>
      <c r="AR92" s="28"/>
      <c r="AS92" s="58" t="s">
        <v>60</v>
      </c>
      <c r="AT92" s="59" t="s">
        <v>61</v>
      </c>
      <c r="AU92" s="59" t="s">
        <v>62</v>
      </c>
      <c r="AV92" s="59" t="s">
        <v>63</v>
      </c>
      <c r="AW92" s="59" t="s">
        <v>64</v>
      </c>
      <c r="AX92" s="59" t="s">
        <v>65</v>
      </c>
      <c r="AY92" s="59" t="s">
        <v>66</v>
      </c>
      <c r="AZ92" s="59" t="s">
        <v>67</v>
      </c>
      <c r="BA92" s="59" t="s">
        <v>68</v>
      </c>
      <c r="BB92" s="59" t="s">
        <v>69</v>
      </c>
      <c r="BC92" s="59" t="s">
        <v>70</v>
      </c>
      <c r="BD92" s="60" t="s">
        <v>71</v>
      </c>
    </row>
    <row r="93" spans="1:91" s="1" customFormat="1" ht="10.9" customHeight="1">
      <c r="B93" s="28"/>
      <c r="AR93" s="28"/>
      <c r="AS93" s="61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3"/>
    </row>
    <row r="94" spans="1:91" s="5" customFormat="1" ht="32.450000000000003" customHeight="1">
      <c r="B94" s="62"/>
      <c r="C94" s="63" t="s">
        <v>72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188">
        <f>ROUND(AG95+AG96+SUM(AG101:AG103),2)</f>
        <v>0</v>
      </c>
      <c r="AH94" s="188"/>
      <c r="AI94" s="188"/>
      <c r="AJ94" s="188"/>
      <c r="AK94" s="188"/>
      <c r="AL94" s="188"/>
      <c r="AM94" s="188"/>
      <c r="AN94" s="189">
        <f t="shared" ref="AN94:AN103" si="0">SUM(AG94,AT94)</f>
        <v>0</v>
      </c>
      <c r="AO94" s="189"/>
      <c r="AP94" s="189"/>
      <c r="AQ94" s="66" t="s">
        <v>1</v>
      </c>
      <c r="AR94" s="62"/>
      <c r="AS94" s="67">
        <f>ROUND(AS95+AS96+SUM(AS101:AS103),2)</f>
        <v>0</v>
      </c>
      <c r="AT94" s="68">
        <f t="shared" ref="AT94:AT103" si="1">ROUND(SUM(AV94:AW94),2)</f>
        <v>0</v>
      </c>
      <c r="AU94" s="69">
        <f>ROUND(AU95+AU96+SUM(AU101:AU103),5)</f>
        <v>0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ROUND(AZ95+AZ96+SUM(AZ101:AZ103),2)</f>
        <v>0</v>
      </c>
      <c r="BA94" s="68">
        <f>ROUND(BA95+BA96+SUM(BA101:BA103),2)</f>
        <v>0</v>
      </c>
      <c r="BB94" s="68">
        <f>ROUND(BB95+BB96+SUM(BB101:BB103),2)</f>
        <v>0</v>
      </c>
      <c r="BC94" s="68">
        <f>ROUND(BC95+BC96+SUM(BC101:BC103),2)</f>
        <v>0</v>
      </c>
      <c r="BD94" s="70">
        <f>ROUND(BD95+BD96+SUM(BD101:BD103),2)</f>
        <v>0</v>
      </c>
      <c r="BS94" s="71" t="s">
        <v>73</v>
      </c>
      <c r="BT94" s="71" t="s">
        <v>74</v>
      </c>
      <c r="BU94" s="72" t="s">
        <v>75</v>
      </c>
      <c r="BV94" s="71" t="s">
        <v>76</v>
      </c>
      <c r="BW94" s="71" t="s">
        <v>5</v>
      </c>
      <c r="BX94" s="71" t="s">
        <v>77</v>
      </c>
      <c r="CL94" s="71" t="s">
        <v>1</v>
      </c>
    </row>
    <row r="95" spans="1:91" s="6" customFormat="1" ht="16.5" customHeight="1">
      <c r="A95" s="73" t="s">
        <v>78</v>
      </c>
      <c r="B95" s="74"/>
      <c r="C95" s="75"/>
      <c r="D95" s="183" t="s">
        <v>79</v>
      </c>
      <c r="E95" s="183"/>
      <c r="F95" s="183"/>
      <c r="G95" s="183"/>
      <c r="H95" s="183"/>
      <c r="I95" s="76"/>
      <c r="J95" s="183" t="s">
        <v>80</v>
      </c>
      <c r="K95" s="183"/>
      <c r="L95" s="183"/>
      <c r="M95" s="183"/>
      <c r="N95" s="183"/>
      <c r="O95" s="183"/>
      <c r="P95" s="183"/>
      <c r="Q95" s="183"/>
      <c r="R95" s="183"/>
      <c r="S95" s="183"/>
      <c r="T95" s="183"/>
      <c r="U95" s="183"/>
      <c r="V95" s="183"/>
      <c r="W95" s="183"/>
      <c r="X95" s="183"/>
      <c r="Y95" s="183"/>
      <c r="Z95" s="183"/>
      <c r="AA95" s="183"/>
      <c r="AB95" s="183"/>
      <c r="AC95" s="183"/>
      <c r="AD95" s="183"/>
      <c r="AE95" s="183"/>
      <c r="AF95" s="183"/>
      <c r="AG95" s="181">
        <f>'1 - Búracie práce'!J30</f>
        <v>0</v>
      </c>
      <c r="AH95" s="182"/>
      <c r="AI95" s="182"/>
      <c r="AJ95" s="182"/>
      <c r="AK95" s="182"/>
      <c r="AL95" s="182"/>
      <c r="AM95" s="182"/>
      <c r="AN95" s="181">
        <f t="shared" si="0"/>
        <v>0</v>
      </c>
      <c r="AO95" s="182"/>
      <c r="AP95" s="182"/>
      <c r="AQ95" s="77" t="s">
        <v>81</v>
      </c>
      <c r="AR95" s="74"/>
      <c r="AS95" s="78">
        <v>0</v>
      </c>
      <c r="AT95" s="79">
        <f t="shared" si="1"/>
        <v>0</v>
      </c>
      <c r="AU95" s="80">
        <f>'1 - Búracie práce'!P123</f>
        <v>0</v>
      </c>
      <c r="AV95" s="79">
        <f>'1 - Búracie práce'!J33</f>
        <v>0</v>
      </c>
      <c r="AW95" s="79">
        <f>'1 - Búracie práce'!J34</f>
        <v>0</v>
      </c>
      <c r="AX95" s="79">
        <f>'1 - Búracie práce'!J35</f>
        <v>0</v>
      </c>
      <c r="AY95" s="79">
        <f>'1 - Búracie práce'!J36</f>
        <v>0</v>
      </c>
      <c r="AZ95" s="79">
        <f>'1 - Búracie práce'!F33</f>
        <v>0</v>
      </c>
      <c r="BA95" s="79">
        <f>'1 - Búracie práce'!F34</f>
        <v>0</v>
      </c>
      <c r="BB95" s="79">
        <f>'1 - Búracie práce'!F35</f>
        <v>0</v>
      </c>
      <c r="BC95" s="79">
        <f>'1 - Búracie práce'!F36</f>
        <v>0</v>
      </c>
      <c r="BD95" s="81">
        <f>'1 - Búracie práce'!F37</f>
        <v>0</v>
      </c>
      <c r="BT95" s="82" t="s">
        <v>79</v>
      </c>
      <c r="BV95" s="82" t="s">
        <v>76</v>
      </c>
      <c r="BW95" s="82" t="s">
        <v>82</v>
      </c>
      <c r="BX95" s="82" t="s">
        <v>5</v>
      </c>
      <c r="CL95" s="82" t="s">
        <v>1</v>
      </c>
      <c r="CM95" s="82" t="s">
        <v>74</v>
      </c>
    </row>
    <row r="96" spans="1:91" s="6" customFormat="1" ht="16.5" customHeight="1">
      <c r="B96" s="74"/>
      <c r="C96" s="75"/>
      <c r="D96" s="183" t="s">
        <v>83</v>
      </c>
      <c r="E96" s="183"/>
      <c r="F96" s="183"/>
      <c r="G96" s="183"/>
      <c r="H96" s="183"/>
      <c r="I96" s="76"/>
      <c r="J96" s="183" t="s">
        <v>84</v>
      </c>
      <c r="K96" s="183"/>
      <c r="L96" s="183"/>
      <c r="M96" s="183"/>
      <c r="N96" s="183"/>
      <c r="O96" s="183"/>
      <c r="P96" s="183"/>
      <c r="Q96" s="183"/>
      <c r="R96" s="183"/>
      <c r="S96" s="183"/>
      <c r="T96" s="183"/>
      <c r="U96" s="183"/>
      <c r="V96" s="183"/>
      <c r="W96" s="183"/>
      <c r="X96" s="183"/>
      <c r="Y96" s="183"/>
      <c r="Z96" s="183"/>
      <c r="AA96" s="183"/>
      <c r="AB96" s="183"/>
      <c r="AC96" s="183"/>
      <c r="AD96" s="183"/>
      <c r="AE96" s="183"/>
      <c r="AF96" s="183"/>
      <c r="AG96" s="184">
        <f>ROUND(SUM(AG97:AG100),2)</f>
        <v>0</v>
      </c>
      <c r="AH96" s="182"/>
      <c r="AI96" s="182"/>
      <c r="AJ96" s="182"/>
      <c r="AK96" s="182"/>
      <c r="AL96" s="182"/>
      <c r="AM96" s="182"/>
      <c r="AN96" s="181">
        <f t="shared" si="0"/>
        <v>0</v>
      </c>
      <c r="AO96" s="182"/>
      <c r="AP96" s="182"/>
      <c r="AQ96" s="77" t="s">
        <v>81</v>
      </c>
      <c r="AR96" s="74"/>
      <c r="AS96" s="78">
        <f>ROUND(SUM(AS97:AS100),2)</f>
        <v>0</v>
      </c>
      <c r="AT96" s="79">
        <f t="shared" si="1"/>
        <v>0</v>
      </c>
      <c r="AU96" s="80">
        <f>ROUND(SUM(AU97:AU100),5)</f>
        <v>0</v>
      </c>
      <c r="AV96" s="79">
        <f>ROUND(AZ96*L29,2)</f>
        <v>0</v>
      </c>
      <c r="AW96" s="79">
        <f>ROUND(BA96*L30,2)</f>
        <v>0</v>
      </c>
      <c r="AX96" s="79">
        <f>ROUND(BB96*L29,2)</f>
        <v>0</v>
      </c>
      <c r="AY96" s="79">
        <f>ROUND(BC96*L30,2)</f>
        <v>0</v>
      </c>
      <c r="AZ96" s="79">
        <f>ROUND(SUM(AZ97:AZ100),2)</f>
        <v>0</v>
      </c>
      <c r="BA96" s="79">
        <f>ROUND(SUM(BA97:BA100),2)</f>
        <v>0</v>
      </c>
      <c r="BB96" s="79">
        <f>ROUND(SUM(BB97:BB100),2)</f>
        <v>0</v>
      </c>
      <c r="BC96" s="79">
        <f>ROUND(SUM(BC97:BC100),2)</f>
        <v>0</v>
      </c>
      <c r="BD96" s="81">
        <f>ROUND(SUM(BD97:BD100),2)</f>
        <v>0</v>
      </c>
      <c r="BS96" s="82" t="s">
        <v>73</v>
      </c>
      <c r="BT96" s="82" t="s">
        <v>79</v>
      </c>
      <c r="BU96" s="82" t="s">
        <v>75</v>
      </c>
      <c r="BV96" s="82" t="s">
        <v>76</v>
      </c>
      <c r="BW96" s="82" t="s">
        <v>85</v>
      </c>
      <c r="BX96" s="82" t="s">
        <v>5</v>
      </c>
      <c r="CL96" s="82" t="s">
        <v>1</v>
      </c>
      <c r="CM96" s="82" t="s">
        <v>74</v>
      </c>
    </row>
    <row r="97" spans="1:91" s="3" customFormat="1" ht="16.5" customHeight="1">
      <c r="A97" s="73" t="s">
        <v>78</v>
      </c>
      <c r="B97" s="47"/>
      <c r="C97" s="9"/>
      <c r="D97" s="9"/>
      <c r="E97" s="185" t="s">
        <v>86</v>
      </c>
      <c r="F97" s="185"/>
      <c r="G97" s="185"/>
      <c r="H97" s="185"/>
      <c r="I97" s="185"/>
      <c r="J97" s="9"/>
      <c r="K97" s="185" t="s">
        <v>87</v>
      </c>
      <c r="L97" s="185"/>
      <c r="M97" s="185"/>
      <c r="N97" s="185"/>
      <c r="O97" s="185"/>
      <c r="P97" s="185"/>
      <c r="Q97" s="185"/>
      <c r="R97" s="185"/>
      <c r="S97" s="185"/>
      <c r="T97" s="185"/>
      <c r="U97" s="185"/>
      <c r="V97" s="185"/>
      <c r="W97" s="185"/>
      <c r="X97" s="185"/>
      <c r="Y97" s="185"/>
      <c r="Z97" s="185"/>
      <c r="AA97" s="185"/>
      <c r="AB97" s="185"/>
      <c r="AC97" s="185"/>
      <c r="AD97" s="185"/>
      <c r="AE97" s="185"/>
      <c r="AF97" s="185"/>
      <c r="AG97" s="186">
        <f>'2A - Podlaha, izolácia, s...'!J32</f>
        <v>0</v>
      </c>
      <c r="AH97" s="187"/>
      <c r="AI97" s="187"/>
      <c r="AJ97" s="187"/>
      <c r="AK97" s="187"/>
      <c r="AL97" s="187"/>
      <c r="AM97" s="187"/>
      <c r="AN97" s="186">
        <f t="shared" si="0"/>
        <v>0</v>
      </c>
      <c r="AO97" s="187"/>
      <c r="AP97" s="187"/>
      <c r="AQ97" s="83" t="s">
        <v>88</v>
      </c>
      <c r="AR97" s="47"/>
      <c r="AS97" s="84">
        <v>0</v>
      </c>
      <c r="AT97" s="85">
        <f t="shared" si="1"/>
        <v>0</v>
      </c>
      <c r="AU97" s="86">
        <f>'2A - Podlaha, izolácia, s...'!P131</f>
        <v>0</v>
      </c>
      <c r="AV97" s="85">
        <f>'2A - Podlaha, izolácia, s...'!J35</f>
        <v>0</v>
      </c>
      <c r="AW97" s="85">
        <f>'2A - Podlaha, izolácia, s...'!J36</f>
        <v>0</v>
      </c>
      <c r="AX97" s="85">
        <f>'2A - Podlaha, izolácia, s...'!J37</f>
        <v>0</v>
      </c>
      <c r="AY97" s="85">
        <f>'2A - Podlaha, izolácia, s...'!J38</f>
        <v>0</v>
      </c>
      <c r="AZ97" s="85">
        <f>'2A - Podlaha, izolácia, s...'!F35</f>
        <v>0</v>
      </c>
      <c r="BA97" s="85">
        <f>'2A - Podlaha, izolácia, s...'!F36</f>
        <v>0</v>
      </c>
      <c r="BB97" s="85">
        <f>'2A - Podlaha, izolácia, s...'!F37</f>
        <v>0</v>
      </c>
      <c r="BC97" s="85">
        <f>'2A - Podlaha, izolácia, s...'!F38</f>
        <v>0</v>
      </c>
      <c r="BD97" s="87">
        <f>'2A - Podlaha, izolácia, s...'!F39</f>
        <v>0</v>
      </c>
      <c r="BT97" s="21" t="s">
        <v>83</v>
      </c>
      <c r="BV97" s="21" t="s">
        <v>76</v>
      </c>
      <c r="BW97" s="21" t="s">
        <v>89</v>
      </c>
      <c r="BX97" s="21" t="s">
        <v>85</v>
      </c>
      <c r="CL97" s="21" t="s">
        <v>1</v>
      </c>
    </row>
    <row r="98" spans="1:91" s="3" customFormat="1" ht="16.5" customHeight="1">
      <c r="A98" s="73" t="s">
        <v>78</v>
      </c>
      <c r="B98" s="47"/>
      <c r="C98" s="9"/>
      <c r="D98" s="9"/>
      <c r="E98" s="185" t="s">
        <v>90</v>
      </c>
      <c r="F98" s="185"/>
      <c r="G98" s="185"/>
      <c r="H98" s="185"/>
      <c r="I98" s="185"/>
      <c r="J98" s="9"/>
      <c r="K98" s="185" t="s">
        <v>91</v>
      </c>
      <c r="L98" s="185"/>
      <c r="M98" s="185"/>
      <c r="N98" s="185"/>
      <c r="O98" s="185"/>
      <c r="P98" s="185"/>
      <c r="Q98" s="185"/>
      <c r="R98" s="185"/>
      <c r="S98" s="185"/>
      <c r="T98" s="185"/>
      <c r="U98" s="185"/>
      <c r="V98" s="185"/>
      <c r="W98" s="185"/>
      <c r="X98" s="185"/>
      <c r="Y98" s="185"/>
      <c r="Z98" s="185"/>
      <c r="AA98" s="185"/>
      <c r="AB98" s="185"/>
      <c r="AC98" s="185"/>
      <c r="AD98" s="185"/>
      <c r="AE98" s="185"/>
      <c r="AF98" s="185"/>
      <c r="AG98" s="186">
        <f>'2B - OK, strecha, strieška'!J32</f>
        <v>0</v>
      </c>
      <c r="AH98" s="187"/>
      <c r="AI98" s="187"/>
      <c r="AJ98" s="187"/>
      <c r="AK98" s="187"/>
      <c r="AL98" s="187"/>
      <c r="AM98" s="187"/>
      <c r="AN98" s="186">
        <f t="shared" si="0"/>
        <v>0</v>
      </c>
      <c r="AO98" s="187"/>
      <c r="AP98" s="187"/>
      <c r="AQ98" s="83" t="s">
        <v>88</v>
      </c>
      <c r="AR98" s="47"/>
      <c r="AS98" s="84">
        <v>0</v>
      </c>
      <c r="AT98" s="85">
        <f t="shared" si="1"/>
        <v>0</v>
      </c>
      <c r="AU98" s="86">
        <f>'2B - OK, strecha, strieška'!P125</f>
        <v>0</v>
      </c>
      <c r="AV98" s="85">
        <f>'2B - OK, strecha, strieška'!J35</f>
        <v>0</v>
      </c>
      <c r="AW98" s="85">
        <f>'2B - OK, strecha, strieška'!J36</f>
        <v>0</v>
      </c>
      <c r="AX98" s="85">
        <f>'2B - OK, strecha, strieška'!J37</f>
        <v>0</v>
      </c>
      <c r="AY98" s="85">
        <f>'2B - OK, strecha, strieška'!J38</f>
        <v>0</v>
      </c>
      <c r="AZ98" s="85">
        <f>'2B - OK, strecha, strieška'!F35</f>
        <v>0</v>
      </c>
      <c r="BA98" s="85">
        <f>'2B - OK, strecha, strieška'!F36</f>
        <v>0</v>
      </c>
      <c r="BB98" s="85">
        <f>'2B - OK, strecha, strieška'!F37</f>
        <v>0</v>
      </c>
      <c r="BC98" s="85">
        <f>'2B - OK, strecha, strieška'!F38</f>
        <v>0</v>
      </c>
      <c r="BD98" s="87">
        <f>'2B - OK, strecha, strieška'!F39</f>
        <v>0</v>
      </c>
      <c r="BT98" s="21" t="s">
        <v>83</v>
      </c>
      <c r="BV98" s="21" t="s">
        <v>76</v>
      </c>
      <c r="BW98" s="21" t="s">
        <v>92</v>
      </c>
      <c r="BX98" s="21" t="s">
        <v>85</v>
      </c>
      <c r="CL98" s="21" t="s">
        <v>1</v>
      </c>
    </row>
    <row r="99" spans="1:91" s="3" customFormat="1" ht="16.5" customHeight="1">
      <c r="A99" s="73" t="s">
        <v>78</v>
      </c>
      <c r="B99" s="47"/>
      <c r="C99" s="9"/>
      <c r="D99" s="9"/>
      <c r="E99" s="185" t="s">
        <v>93</v>
      </c>
      <c r="F99" s="185"/>
      <c r="G99" s="185"/>
      <c r="H99" s="185"/>
      <c r="I99" s="185"/>
      <c r="J99" s="9"/>
      <c r="K99" s="185" t="s">
        <v>94</v>
      </c>
      <c r="L99" s="185"/>
      <c r="M99" s="185"/>
      <c r="N99" s="185"/>
      <c r="O99" s="185"/>
      <c r="P99" s="185"/>
      <c r="Q99" s="185"/>
      <c r="R99" s="185"/>
      <c r="S99" s="185"/>
      <c r="T99" s="185"/>
      <c r="U99" s="185"/>
      <c r="V99" s="185"/>
      <c r="W99" s="185"/>
      <c r="X99" s="185"/>
      <c r="Y99" s="185"/>
      <c r="Z99" s="185"/>
      <c r="AA99" s="185"/>
      <c r="AB99" s="185"/>
      <c r="AC99" s="185"/>
      <c r="AD99" s="185"/>
      <c r="AE99" s="185"/>
      <c r="AF99" s="185"/>
      <c r="AG99" s="186">
        <f>'2C - Zámočnícke konštrukcie'!J32</f>
        <v>0</v>
      </c>
      <c r="AH99" s="187"/>
      <c r="AI99" s="187"/>
      <c r="AJ99" s="187"/>
      <c r="AK99" s="187"/>
      <c r="AL99" s="187"/>
      <c r="AM99" s="187"/>
      <c r="AN99" s="186">
        <f t="shared" si="0"/>
        <v>0</v>
      </c>
      <c r="AO99" s="187"/>
      <c r="AP99" s="187"/>
      <c r="AQ99" s="83" t="s">
        <v>88</v>
      </c>
      <c r="AR99" s="47"/>
      <c r="AS99" s="84">
        <v>0</v>
      </c>
      <c r="AT99" s="85">
        <f t="shared" si="1"/>
        <v>0</v>
      </c>
      <c r="AU99" s="86">
        <f>'2C - Zámočnícke konštrukcie'!P123</f>
        <v>0</v>
      </c>
      <c r="AV99" s="85">
        <f>'2C - Zámočnícke konštrukcie'!J35</f>
        <v>0</v>
      </c>
      <c r="AW99" s="85">
        <f>'2C - Zámočnícke konštrukcie'!J36</f>
        <v>0</v>
      </c>
      <c r="AX99" s="85">
        <f>'2C - Zámočnícke konštrukcie'!J37</f>
        <v>0</v>
      </c>
      <c r="AY99" s="85">
        <f>'2C - Zámočnícke konštrukcie'!J38</f>
        <v>0</v>
      </c>
      <c r="AZ99" s="85">
        <f>'2C - Zámočnícke konštrukcie'!F35</f>
        <v>0</v>
      </c>
      <c r="BA99" s="85">
        <f>'2C - Zámočnícke konštrukcie'!F36</f>
        <v>0</v>
      </c>
      <c r="BB99" s="85">
        <f>'2C - Zámočnícke konštrukcie'!F37</f>
        <v>0</v>
      </c>
      <c r="BC99" s="85">
        <f>'2C - Zámočnícke konštrukcie'!F38</f>
        <v>0</v>
      </c>
      <c r="BD99" s="87">
        <f>'2C - Zámočnícke konštrukcie'!F39</f>
        <v>0</v>
      </c>
      <c r="BT99" s="21" t="s">
        <v>83</v>
      </c>
      <c r="BV99" s="21" t="s">
        <v>76</v>
      </c>
      <c r="BW99" s="21" t="s">
        <v>95</v>
      </c>
      <c r="BX99" s="21" t="s">
        <v>85</v>
      </c>
      <c r="CL99" s="21" t="s">
        <v>1</v>
      </c>
    </row>
    <row r="100" spans="1:91" s="3" customFormat="1" ht="16.5" customHeight="1">
      <c r="A100" s="73" t="s">
        <v>78</v>
      </c>
      <c r="B100" s="47"/>
      <c r="C100" s="9"/>
      <c r="D100" s="9"/>
      <c r="E100" s="185" t="s">
        <v>96</v>
      </c>
      <c r="F100" s="185"/>
      <c r="G100" s="185"/>
      <c r="H100" s="185"/>
      <c r="I100" s="185"/>
      <c r="J100" s="9"/>
      <c r="K100" s="185" t="s">
        <v>97</v>
      </c>
      <c r="L100" s="185"/>
      <c r="M100" s="185"/>
      <c r="N100" s="185"/>
      <c r="O100" s="185"/>
      <c r="P100" s="185"/>
      <c r="Q100" s="185"/>
      <c r="R100" s="185"/>
      <c r="S100" s="185"/>
      <c r="T100" s="185"/>
      <c r="U100" s="185"/>
      <c r="V100" s="185"/>
      <c r="W100" s="185"/>
      <c r="X100" s="185"/>
      <c r="Y100" s="185"/>
      <c r="Z100" s="185"/>
      <c r="AA100" s="185"/>
      <c r="AB100" s="185"/>
      <c r="AC100" s="185"/>
      <c r="AD100" s="185"/>
      <c r="AE100" s="185"/>
      <c r="AF100" s="185"/>
      <c r="AG100" s="186">
        <f>'2D - Plachty'!J32</f>
        <v>0</v>
      </c>
      <c r="AH100" s="187"/>
      <c r="AI100" s="187"/>
      <c r="AJ100" s="187"/>
      <c r="AK100" s="187"/>
      <c r="AL100" s="187"/>
      <c r="AM100" s="187"/>
      <c r="AN100" s="186">
        <f t="shared" si="0"/>
        <v>0</v>
      </c>
      <c r="AO100" s="187"/>
      <c r="AP100" s="187"/>
      <c r="AQ100" s="83" t="s">
        <v>88</v>
      </c>
      <c r="AR100" s="47"/>
      <c r="AS100" s="84">
        <v>0</v>
      </c>
      <c r="AT100" s="85">
        <f t="shared" si="1"/>
        <v>0</v>
      </c>
      <c r="AU100" s="86">
        <f>'2D - Plachty'!P122</f>
        <v>0</v>
      </c>
      <c r="AV100" s="85">
        <f>'2D - Plachty'!J35</f>
        <v>0</v>
      </c>
      <c r="AW100" s="85">
        <f>'2D - Plachty'!J36</f>
        <v>0</v>
      </c>
      <c r="AX100" s="85">
        <f>'2D - Plachty'!J37</f>
        <v>0</v>
      </c>
      <c r="AY100" s="85">
        <f>'2D - Plachty'!J38</f>
        <v>0</v>
      </c>
      <c r="AZ100" s="85">
        <f>'2D - Plachty'!F35</f>
        <v>0</v>
      </c>
      <c r="BA100" s="85">
        <f>'2D - Plachty'!F36</f>
        <v>0</v>
      </c>
      <c r="BB100" s="85">
        <f>'2D - Plachty'!F37</f>
        <v>0</v>
      </c>
      <c r="BC100" s="85">
        <f>'2D - Plachty'!F38</f>
        <v>0</v>
      </c>
      <c r="BD100" s="87">
        <f>'2D - Plachty'!F39</f>
        <v>0</v>
      </c>
      <c r="BT100" s="21" t="s">
        <v>83</v>
      </c>
      <c r="BV100" s="21" t="s">
        <v>76</v>
      </c>
      <c r="BW100" s="21" t="s">
        <v>98</v>
      </c>
      <c r="BX100" s="21" t="s">
        <v>85</v>
      </c>
      <c r="CL100" s="21" t="s">
        <v>1</v>
      </c>
    </row>
    <row r="101" spans="1:91" s="6" customFormat="1" ht="16.5" customHeight="1">
      <c r="A101" s="73" t="s">
        <v>78</v>
      </c>
      <c r="B101" s="74"/>
      <c r="C101" s="75"/>
      <c r="D101" s="183" t="s">
        <v>99</v>
      </c>
      <c r="E101" s="183"/>
      <c r="F101" s="183"/>
      <c r="G101" s="183"/>
      <c r="H101" s="183"/>
      <c r="I101" s="76"/>
      <c r="J101" s="183" t="s">
        <v>100</v>
      </c>
      <c r="K101" s="183"/>
      <c r="L101" s="183"/>
      <c r="M101" s="183"/>
      <c r="N101" s="183"/>
      <c r="O101" s="183"/>
      <c r="P101" s="183"/>
      <c r="Q101" s="183"/>
      <c r="R101" s="183"/>
      <c r="S101" s="183"/>
      <c r="T101" s="183"/>
      <c r="U101" s="183"/>
      <c r="V101" s="183"/>
      <c r="W101" s="183"/>
      <c r="X101" s="183"/>
      <c r="Y101" s="183"/>
      <c r="Z101" s="183"/>
      <c r="AA101" s="183"/>
      <c r="AB101" s="183"/>
      <c r="AC101" s="183"/>
      <c r="AD101" s="183"/>
      <c r="AE101" s="183"/>
      <c r="AF101" s="183"/>
      <c r="AG101" s="181">
        <f>'3 - Kanalizácia dažďová'!J30</f>
        <v>0</v>
      </c>
      <c r="AH101" s="182"/>
      <c r="AI101" s="182"/>
      <c r="AJ101" s="182"/>
      <c r="AK101" s="182"/>
      <c r="AL101" s="182"/>
      <c r="AM101" s="182"/>
      <c r="AN101" s="181">
        <f t="shared" si="0"/>
        <v>0</v>
      </c>
      <c r="AO101" s="182"/>
      <c r="AP101" s="182"/>
      <c r="AQ101" s="77" t="s">
        <v>81</v>
      </c>
      <c r="AR101" s="74"/>
      <c r="AS101" s="78">
        <v>0</v>
      </c>
      <c r="AT101" s="79">
        <f t="shared" si="1"/>
        <v>0</v>
      </c>
      <c r="AU101" s="80">
        <f>'3 - Kanalizácia dažďová'!P123</f>
        <v>0</v>
      </c>
      <c r="AV101" s="79">
        <f>'3 - Kanalizácia dažďová'!J33</f>
        <v>0</v>
      </c>
      <c r="AW101" s="79">
        <f>'3 - Kanalizácia dažďová'!J34</f>
        <v>0</v>
      </c>
      <c r="AX101" s="79">
        <f>'3 - Kanalizácia dažďová'!J35</f>
        <v>0</v>
      </c>
      <c r="AY101" s="79">
        <f>'3 - Kanalizácia dažďová'!J36</f>
        <v>0</v>
      </c>
      <c r="AZ101" s="79">
        <f>'3 - Kanalizácia dažďová'!F33</f>
        <v>0</v>
      </c>
      <c r="BA101" s="79">
        <f>'3 - Kanalizácia dažďová'!F34</f>
        <v>0</v>
      </c>
      <c r="BB101" s="79">
        <f>'3 - Kanalizácia dažďová'!F35</f>
        <v>0</v>
      </c>
      <c r="BC101" s="79">
        <f>'3 - Kanalizácia dažďová'!F36</f>
        <v>0</v>
      </c>
      <c r="BD101" s="81">
        <f>'3 - Kanalizácia dažďová'!F37</f>
        <v>0</v>
      </c>
      <c r="BT101" s="82" t="s">
        <v>79</v>
      </c>
      <c r="BV101" s="82" t="s">
        <v>76</v>
      </c>
      <c r="BW101" s="82" t="s">
        <v>101</v>
      </c>
      <c r="BX101" s="82" t="s">
        <v>5</v>
      </c>
      <c r="CL101" s="82" t="s">
        <v>1</v>
      </c>
      <c r="CM101" s="82" t="s">
        <v>74</v>
      </c>
    </row>
    <row r="102" spans="1:91" s="6" customFormat="1" ht="16.5" customHeight="1">
      <c r="A102" s="73" t="s">
        <v>78</v>
      </c>
      <c r="B102" s="74"/>
      <c r="C102" s="75"/>
      <c r="D102" s="183" t="s">
        <v>102</v>
      </c>
      <c r="E102" s="183"/>
      <c r="F102" s="183"/>
      <c r="G102" s="183"/>
      <c r="H102" s="183"/>
      <c r="I102" s="76"/>
      <c r="J102" s="183" t="s">
        <v>103</v>
      </c>
      <c r="K102" s="183"/>
      <c r="L102" s="183"/>
      <c r="M102" s="183"/>
      <c r="N102" s="183"/>
      <c r="O102" s="183"/>
      <c r="P102" s="183"/>
      <c r="Q102" s="183"/>
      <c r="R102" s="183"/>
      <c r="S102" s="183"/>
      <c r="T102" s="183"/>
      <c r="U102" s="183"/>
      <c r="V102" s="183"/>
      <c r="W102" s="183"/>
      <c r="X102" s="183"/>
      <c r="Y102" s="183"/>
      <c r="Z102" s="183"/>
      <c r="AA102" s="183"/>
      <c r="AB102" s="183"/>
      <c r="AC102" s="183"/>
      <c r="AD102" s="183"/>
      <c r="AE102" s="183"/>
      <c r="AF102" s="183"/>
      <c r="AG102" s="181">
        <f>'4 - Vodovod'!J30</f>
        <v>0</v>
      </c>
      <c r="AH102" s="182"/>
      <c r="AI102" s="182"/>
      <c r="AJ102" s="182"/>
      <c r="AK102" s="182"/>
      <c r="AL102" s="182"/>
      <c r="AM102" s="182"/>
      <c r="AN102" s="181">
        <f t="shared" si="0"/>
        <v>0</v>
      </c>
      <c r="AO102" s="182"/>
      <c r="AP102" s="182"/>
      <c r="AQ102" s="77" t="s">
        <v>81</v>
      </c>
      <c r="AR102" s="74"/>
      <c r="AS102" s="78">
        <v>0</v>
      </c>
      <c r="AT102" s="79">
        <f t="shared" si="1"/>
        <v>0</v>
      </c>
      <c r="AU102" s="80">
        <f>'4 - Vodovod'!P124</f>
        <v>0</v>
      </c>
      <c r="AV102" s="79">
        <f>'4 - Vodovod'!J33</f>
        <v>0</v>
      </c>
      <c r="AW102" s="79">
        <f>'4 - Vodovod'!J34</f>
        <v>0</v>
      </c>
      <c r="AX102" s="79">
        <f>'4 - Vodovod'!J35</f>
        <v>0</v>
      </c>
      <c r="AY102" s="79">
        <f>'4 - Vodovod'!J36</f>
        <v>0</v>
      </c>
      <c r="AZ102" s="79">
        <f>'4 - Vodovod'!F33</f>
        <v>0</v>
      </c>
      <c r="BA102" s="79">
        <f>'4 - Vodovod'!F34</f>
        <v>0</v>
      </c>
      <c r="BB102" s="79">
        <f>'4 - Vodovod'!F35</f>
        <v>0</v>
      </c>
      <c r="BC102" s="79">
        <f>'4 - Vodovod'!F36</f>
        <v>0</v>
      </c>
      <c r="BD102" s="81">
        <f>'4 - Vodovod'!F37</f>
        <v>0</v>
      </c>
      <c r="BT102" s="82" t="s">
        <v>79</v>
      </c>
      <c r="BV102" s="82" t="s">
        <v>76</v>
      </c>
      <c r="BW102" s="82" t="s">
        <v>104</v>
      </c>
      <c r="BX102" s="82" t="s">
        <v>5</v>
      </c>
      <c r="CL102" s="82" t="s">
        <v>1</v>
      </c>
      <c r="CM102" s="82" t="s">
        <v>74</v>
      </c>
    </row>
    <row r="103" spans="1:91" s="6" customFormat="1" ht="16.5" customHeight="1">
      <c r="A103" s="73" t="s">
        <v>78</v>
      </c>
      <c r="B103" s="74"/>
      <c r="C103" s="75"/>
      <c r="D103" s="183" t="s">
        <v>105</v>
      </c>
      <c r="E103" s="183"/>
      <c r="F103" s="183"/>
      <c r="G103" s="183"/>
      <c r="H103" s="183"/>
      <c r="I103" s="76"/>
      <c r="J103" s="183" t="s">
        <v>106</v>
      </c>
      <c r="K103" s="183"/>
      <c r="L103" s="183"/>
      <c r="M103" s="183"/>
      <c r="N103" s="183"/>
      <c r="O103" s="183"/>
      <c r="P103" s="183"/>
      <c r="Q103" s="183"/>
      <c r="R103" s="183"/>
      <c r="S103" s="183"/>
      <c r="T103" s="183"/>
      <c r="U103" s="183"/>
      <c r="V103" s="183"/>
      <c r="W103" s="183"/>
      <c r="X103" s="183"/>
      <c r="Y103" s="183"/>
      <c r="Z103" s="183"/>
      <c r="AA103" s="183"/>
      <c r="AB103" s="183"/>
      <c r="AC103" s="183"/>
      <c r="AD103" s="183"/>
      <c r="AE103" s="183"/>
      <c r="AF103" s="183"/>
      <c r="AG103" s="181">
        <f>'5 - Elektroinštalácia'!J30</f>
        <v>0</v>
      </c>
      <c r="AH103" s="182"/>
      <c r="AI103" s="182"/>
      <c r="AJ103" s="182"/>
      <c r="AK103" s="182"/>
      <c r="AL103" s="182"/>
      <c r="AM103" s="182"/>
      <c r="AN103" s="181">
        <f t="shared" si="0"/>
        <v>0</v>
      </c>
      <c r="AO103" s="182"/>
      <c r="AP103" s="182"/>
      <c r="AQ103" s="77" t="s">
        <v>81</v>
      </c>
      <c r="AR103" s="74"/>
      <c r="AS103" s="88">
        <v>0</v>
      </c>
      <c r="AT103" s="89">
        <f t="shared" si="1"/>
        <v>0</v>
      </c>
      <c r="AU103" s="90">
        <f>'5 - Elektroinštalácia'!P132</f>
        <v>0</v>
      </c>
      <c r="AV103" s="89">
        <f>'5 - Elektroinštalácia'!J33</f>
        <v>0</v>
      </c>
      <c r="AW103" s="89">
        <f>'5 - Elektroinštalácia'!J34</f>
        <v>0</v>
      </c>
      <c r="AX103" s="89">
        <f>'5 - Elektroinštalácia'!J35</f>
        <v>0</v>
      </c>
      <c r="AY103" s="89">
        <f>'5 - Elektroinštalácia'!J36</f>
        <v>0</v>
      </c>
      <c r="AZ103" s="89">
        <f>'5 - Elektroinštalácia'!F33</f>
        <v>0</v>
      </c>
      <c r="BA103" s="89">
        <f>'5 - Elektroinštalácia'!F34</f>
        <v>0</v>
      </c>
      <c r="BB103" s="89">
        <f>'5 - Elektroinštalácia'!F35</f>
        <v>0</v>
      </c>
      <c r="BC103" s="89">
        <f>'5 - Elektroinštalácia'!F36</f>
        <v>0</v>
      </c>
      <c r="BD103" s="91">
        <f>'5 - Elektroinštalácia'!F37</f>
        <v>0</v>
      </c>
      <c r="BT103" s="82" t="s">
        <v>79</v>
      </c>
      <c r="BV103" s="82" t="s">
        <v>76</v>
      </c>
      <c r="BW103" s="82" t="s">
        <v>107</v>
      </c>
      <c r="BX103" s="82" t="s">
        <v>5</v>
      </c>
      <c r="CL103" s="82" t="s">
        <v>1</v>
      </c>
      <c r="CM103" s="82" t="s">
        <v>74</v>
      </c>
    </row>
    <row r="104" spans="1:91" s="1" customFormat="1" ht="30" customHeight="1">
      <c r="B104" s="28"/>
      <c r="AR104" s="28"/>
    </row>
    <row r="105" spans="1:91" s="1" customFormat="1" ht="6.95" customHeight="1">
      <c r="B105" s="43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  <c r="AJ105" s="44"/>
      <c r="AK105" s="44"/>
      <c r="AL105" s="44"/>
      <c r="AM105" s="44"/>
      <c r="AN105" s="44"/>
      <c r="AO105" s="44"/>
      <c r="AP105" s="44"/>
      <c r="AQ105" s="44"/>
      <c r="AR105" s="28"/>
    </row>
  </sheetData>
  <sheetProtection algorithmName="SHA-512" hashValue="xtKLboqLw/mFhcfzc1fceJ3LhKUcFYHrOHaftK7XTq7udcRXZi+/l7NYV+9UhiEN2W+R+l8LIO9u+MATcN/z9w==" saltValue="qDAwec3kMBc/z0WW06M7w2ujDut/iw/09k7h/U8gk7ViWM/r1e8oln1pfpiIsa1BgAkL/HWB9x8Esdxx+sDR+A==" spinCount="100000" sheet="1" objects="1" scenarios="1" formatColumns="0" formatRows="0"/>
  <mergeCells count="74">
    <mergeCell ref="AR2:BE2"/>
    <mergeCell ref="L33:P33"/>
    <mergeCell ref="W33:AE33"/>
    <mergeCell ref="AK33:AO33"/>
    <mergeCell ref="AK35:AO35"/>
    <mergeCell ref="X35:AB35"/>
    <mergeCell ref="L31:P31"/>
    <mergeCell ref="AK31:AO31"/>
    <mergeCell ref="L32:P32"/>
    <mergeCell ref="W32:AE32"/>
    <mergeCell ref="AK32:AO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W29:AE29"/>
    <mergeCell ref="L29:P29"/>
    <mergeCell ref="W30:AE30"/>
    <mergeCell ref="AK30:AO30"/>
    <mergeCell ref="L30:P30"/>
    <mergeCell ref="W31:AE31"/>
    <mergeCell ref="AN102:AP102"/>
    <mergeCell ref="AG102:AM102"/>
    <mergeCell ref="D102:H102"/>
    <mergeCell ref="J102:AF102"/>
    <mergeCell ref="AN103:AP103"/>
    <mergeCell ref="AG103:AM103"/>
    <mergeCell ref="D103:H103"/>
    <mergeCell ref="J103:AF103"/>
    <mergeCell ref="AN100:AP100"/>
    <mergeCell ref="AG100:AM100"/>
    <mergeCell ref="E100:I100"/>
    <mergeCell ref="K100:AF100"/>
    <mergeCell ref="AN101:AP101"/>
    <mergeCell ref="AG101:AM101"/>
    <mergeCell ref="D101:H101"/>
    <mergeCell ref="J101:AF101"/>
    <mergeCell ref="AG98:AM98"/>
    <mergeCell ref="AN98:AP98"/>
    <mergeCell ref="E98:I98"/>
    <mergeCell ref="K98:AF98"/>
    <mergeCell ref="AN99:AP99"/>
    <mergeCell ref="AG99:AM99"/>
    <mergeCell ref="E99:I99"/>
    <mergeCell ref="K99:AF99"/>
    <mergeCell ref="D96:H96"/>
    <mergeCell ref="J96:AF96"/>
    <mergeCell ref="AN96:AP96"/>
    <mergeCell ref="AG96:AM96"/>
    <mergeCell ref="K97:AF97"/>
    <mergeCell ref="AN97:AP97"/>
    <mergeCell ref="E97:I97"/>
    <mergeCell ref="AG97:AM97"/>
    <mergeCell ref="C92:G92"/>
    <mergeCell ref="AG92:AM92"/>
    <mergeCell ref="AN92:AP92"/>
    <mergeCell ref="I92:AF92"/>
    <mergeCell ref="AN95:AP95"/>
    <mergeCell ref="D95:H95"/>
    <mergeCell ref="J95:AF95"/>
    <mergeCell ref="AG95:AM95"/>
    <mergeCell ref="AG94:AM94"/>
    <mergeCell ref="AN94:AP94"/>
    <mergeCell ref="L85:AO85"/>
    <mergeCell ref="AM87:AN87"/>
    <mergeCell ref="AM89:AP89"/>
    <mergeCell ref="AS89:AT91"/>
    <mergeCell ref="AM90:AP90"/>
  </mergeCells>
  <hyperlinks>
    <hyperlink ref="A95" location="'1 - Búracie práce'!C2" display="/" xr:uid="{00000000-0004-0000-0000-000000000000}"/>
    <hyperlink ref="A97" location="'2A - Podlaha, izolácia, s...'!C2" display="/" xr:uid="{00000000-0004-0000-0000-000001000000}"/>
    <hyperlink ref="A98" location="'2B - OK, strecha, strieška'!C2" display="/" xr:uid="{00000000-0004-0000-0000-000002000000}"/>
    <hyperlink ref="A99" location="'2C - Zámočnícke konštrukcie'!C2" display="/" xr:uid="{00000000-0004-0000-0000-000003000000}"/>
    <hyperlink ref="A100" location="'2D - Plachty'!C2" display="/" xr:uid="{00000000-0004-0000-0000-000004000000}"/>
    <hyperlink ref="A101" location="'3 - Kanalizácia dažďová'!C2" display="/" xr:uid="{00000000-0004-0000-0000-000005000000}"/>
    <hyperlink ref="A102" location="'4 - Vodovod'!C2" display="/" xr:uid="{00000000-0004-0000-0000-000006000000}"/>
    <hyperlink ref="A103" location="'5 - Elektroinštalácia'!C2" display="/" xr:uid="{00000000-0004-0000-0000-000007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62"/>
  <sheetViews>
    <sheetView showGridLines="0" topLeftCell="A9" workbookViewId="0">
      <selection activeCell="I128" sqref="I128"/>
    </sheetView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4.8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AT2" s="13" t="s">
        <v>82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74</v>
      </c>
    </row>
    <row r="4" spans="2:46" ht="24.95" customHeight="1">
      <c r="B4" s="16"/>
      <c r="D4" s="17" t="s">
        <v>108</v>
      </c>
      <c r="L4" s="16"/>
      <c r="M4" s="92" t="s">
        <v>9</v>
      </c>
      <c r="AT4" s="13" t="s">
        <v>4</v>
      </c>
    </row>
    <row r="5" spans="2:46" ht="6.95" customHeight="1">
      <c r="B5" s="16"/>
      <c r="L5" s="16"/>
    </row>
    <row r="6" spans="2:46" ht="12" customHeight="1">
      <c r="B6" s="16"/>
      <c r="D6" s="23" t="s">
        <v>14</v>
      </c>
      <c r="L6" s="16"/>
    </row>
    <row r="7" spans="2:46" ht="16.5" customHeight="1">
      <c r="B7" s="16"/>
      <c r="E7" s="212" t="str">
        <f>'Rekapitulácia stavby'!K6</f>
        <v>Teľatník - stavebné úpravy</v>
      </c>
      <c r="F7" s="213"/>
      <c r="G7" s="213"/>
      <c r="H7" s="213"/>
      <c r="L7" s="16"/>
    </row>
    <row r="8" spans="2:46" s="1" customFormat="1" ht="12" customHeight="1">
      <c r="B8" s="28"/>
      <c r="D8" s="23" t="s">
        <v>109</v>
      </c>
      <c r="L8" s="28"/>
    </row>
    <row r="9" spans="2:46" s="1" customFormat="1" ht="16.5" customHeight="1">
      <c r="B9" s="28"/>
      <c r="E9" s="167" t="s">
        <v>110</v>
      </c>
      <c r="F9" s="214"/>
      <c r="G9" s="214"/>
      <c r="H9" s="214"/>
      <c r="L9" s="28"/>
    </row>
    <row r="10" spans="2:46" s="1" customFormat="1" ht="11.25">
      <c r="B10" s="28"/>
      <c r="L10" s="28"/>
    </row>
    <row r="11" spans="2:46" s="1" customFormat="1" ht="12" customHeight="1">
      <c r="B11" s="28"/>
      <c r="D11" s="23" t="s">
        <v>16</v>
      </c>
      <c r="F11" s="21" t="s">
        <v>1</v>
      </c>
      <c r="I11" s="23" t="s">
        <v>17</v>
      </c>
      <c r="J11" s="21" t="s">
        <v>1</v>
      </c>
      <c r="L11" s="28"/>
    </row>
    <row r="12" spans="2:46" s="1" customFormat="1" ht="12" customHeight="1">
      <c r="B12" s="28"/>
      <c r="D12" s="23" t="s">
        <v>18</v>
      </c>
      <c r="F12" s="21" t="s">
        <v>19</v>
      </c>
      <c r="I12" s="23" t="s">
        <v>20</v>
      </c>
      <c r="J12" s="51" t="str">
        <f>'Rekapitulácia stavby'!AN8</f>
        <v>21. 5. 2025</v>
      </c>
      <c r="L12" s="28"/>
    </row>
    <row r="13" spans="2:46" s="1" customFormat="1" ht="10.9" customHeight="1">
      <c r="B13" s="28"/>
      <c r="L13" s="28"/>
    </row>
    <row r="14" spans="2:46" s="1" customFormat="1" ht="12" customHeight="1">
      <c r="B14" s="28"/>
      <c r="D14" s="23" t="s">
        <v>22</v>
      </c>
      <c r="I14" s="23" t="s">
        <v>23</v>
      </c>
      <c r="J14" s="21" t="s">
        <v>1</v>
      </c>
      <c r="L14" s="28"/>
    </row>
    <row r="15" spans="2:46" s="1" customFormat="1" ht="18" customHeight="1">
      <c r="B15" s="28"/>
      <c r="E15" s="21" t="s">
        <v>24</v>
      </c>
      <c r="I15" s="23" t="s">
        <v>25</v>
      </c>
      <c r="J15" s="21" t="s">
        <v>1</v>
      </c>
      <c r="L15" s="28"/>
    </row>
    <row r="16" spans="2:46" s="1" customFormat="1" ht="6.95" customHeight="1">
      <c r="B16" s="28"/>
      <c r="L16" s="28"/>
    </row>
    <row r="17" spans="2:12" s="1" customFormat="1" ht="12" customHeight="1">
      <c r="B17" s="28"/>
      <c r="D17" s="23" t="s">
        <v>26</v>
      </c>
      <c r="I17" s="23" t="s">
        <v>23</v>
      </c>
      <c r="J17" s="24" t="str">
        <f>'Rekapitulácia stavby'!AN13</f>
        <v>Vyplň údaj</v>
      </c>
      <c r="L17" s="28"/>
    </row>
    <row r="18" spans="2:12" s="1" customFormat="1" ht="18" customHeight="1">
      <c r="B18" s="28"/>
      <c r="E18" s="215" t="str">
        <f>'Rekapitulácia stavby'!E14</f>
        <v>Vyplň údaj</v>
      </c>
      <c r="F18" s="193"/>
      <c r="G18" s="193"/>
      <c r="H18" s="193"/>
      <c r="I18" s="23" t="s">
        <v>25</v>
      </c>
      <c r="J18" s="24" t="str">
        <f>'Rekapitulácia stavby'!AN14</f>
        <v>Vyplň údaj</v>
      </c>
      <c r="L18" s="28"/>
    </row>
    <row r="19" spans="2:12" s="1" customFormat="1" ht="6.95" customHeight="1">
      <c r="B19" s="28"/>
      <c r="L19" s="28"/>
    </row>
    <row r="20" spans="2:12" s="1" customFormat="1" ht="12" customHeight="1">
      <c r="B20" s="28"/>
      <c r="D20" s="23" t="s">
        <v>28</v>
      </c>
      <c r="I20" s="23" t="s">
        <v>23</v>
      </c>
      <c r="J20" s="21" t="s">
        <v>1</v>
      </c>
      <c r="L20" s="28"/>
    </row>
    <row r="21" spans="2:12" s="1" customFormat="1" ht="18" customHeight="1">
      <c r="B21" s="28"/>
      <c r="E21" s="21" t="s">
        <v>30</v>
      </c>
      <c r="I21" s="23" t="s">
        <v>25</v>
      </c>
      <c r="J21" s="21" t="s">
        <v>1</v>
      </c>
      <c r="L21" s="28"/>
    </row>
    <row r="22" spans="2:12" s="1" customFormat="1" ht="6.95" customHeight="1">
      <c r="B22" s="28"/>
      <c r="L22" s="28"/>
    </row>
    <row r="23" spans="2:12" s="1" customFormat="1" ht="12" customHeight="1">
      <c r="B23" s="28"/>
      <c r="D23" s="23" t="s">
        <v>31</v>
      </c>
      <c r="I23" s="23" t="s">
        <v>23</v>
      </c>
      <c r="J23" s="21" t="str">
        <f>IF('Rekapitulácia stavby'!AN19="","",'Rekapitulácia stavby'!AN19)</f>
        <v/>
      </c>
      <c r="L23" s="28"/>
    </row>
    <row r="24" spans="2:12" s="1" customFormat="1" ht="18" customHeight="1">
      <c r="B24" s="28"/>
      <c r="E24" s="21" t="str">
        <f>IF('Rekapitulácia stavby'!E20="","",'Rekapitulácia stavby'!E20)</f>
        <v xml:space="preserve"> </v>
      </c>
      <c r="I24" s="23" t="s">
        <v>25</v>
      </c>
      <c r="J24" s="21" t="str">
        <f>IF('Rekapitulácia stavby'!AN20="","",'Rekapitulácia stavby'!AN20)</f>
        <v/>
      </c>
      <c r="L24" s="28"/>
    </row>
    <row r="25" spans="2:12" s="1" customFormat="1" ht="6.95" customHeight="1">
      <c r="B25" s="28"/>
      <c r="L25" s="28"/>
    </row>
    <row r="26" spans="2:12" s="1" customFormat="1" ht="12" customHeight="1">
      <c r="B26" s="28"/>
      <c r="D26" s="23" t="s">
        <v>33</v>
      </c>
      <c r="L26" s="28"/>
    </row>
    <row r="27" spans="2:12" s="7" customFormat="1" ht="16.5" customHeight="1">
      <c r="B27" s="93"/>
      <c r="E27" s="198" t="s">
        <v>1</v>
      </c>
      <c r="F27" s="198"/>
      <c r="G27" s="198"/>
      <c r="H27" s="198"/>
      <c r="L27" s="93"/>
    </row>
    <row r="28" spans="2:12" s="1" customFormat="1" ht="6.95" customHeight="1">
      <c r="B28" s="28"/>
      <c r="L28" s="28"/>
    </row>
    <row r="29" spans="2:12" s="1" customFormat="1" ht="6.95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35" customHeight="1">
      <c r="B30" s="28"/>
      <c r="D30" s="94" t="s">
        <v>34</v>
      </c>
      <c r="J30" s="65">
        <f>ROUND(J123, 2)</f>
        <v>0</v>
      </c>
      <c r="L30" s="28"/>
    </row>
    <row r="31" spans="2:12" s="1" customFormat="1" ht="18.75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45" customHeight="1">
      <c r="B32" s="28"/>
      <c r="F32" s="31" t="s">
        <v>36</v>
      </c>
      <c r="I32" s="31" t="s">
        <v>35</v>
      </c>
      <c r="J32" s="31" t="s">
        <v>37</v>
      </c>
      <c r="L32" s="28"/>
    </row>
    <row r="33" spans="2:12" s="1" customFormat="1" ht="15.75" customHeight="1">
      <c r="B33" s="28"/>
      <c r="D33" s="54" t="s">
        <v>38</v>
      </c>
      <c r="E33" s="33" t="s">
        <v>39</v>
      </c>
      <c r="F33" s="95">
        <f>ROUND((SUM(BE123:BE161)),  2)</f>
        <v>0</v>
      </c>
      <c r="G33" s="96"/>
      <c r="H33" s="96"/>
      <c r="I33" s="97">
        <v>0.23</v>
      </c>
      <c r="J33" s="95">
        <f>ROUND(((SUM(BE123:BE161))*I33),  2)</f>
        <v>0</v>
      </c>
      <c r="L33" s="28"/>
    </row>
    <row r="34" spans="2:12" s="1" customFormat="1" ht="14.45" customHeight="1">
      <c r="B34" s="28"/>
      <c r="E34" s="33" t="s">
        <v>40</v>
      </c>
      <c r="F34" s="95">
        <f>ROUND((SUM(BF123:BF161)),  2)</f>
        <v>0</v>
      </c>
      <c r="G34" s="96"/>
      <c r="H34" s="96"/>
      <c r="I34" s="97">
        <v>0.23</v>
      </c>
      <c r="J34" s="95">
        <f>ROUND(((SUM(BF123:BF161))*I34),  2)</f>
        <v>0</v>
      </c>
      <c r="L34" s="28"/>
    </row>
    <row r="35" spans="2:12" s="1" customFormat="1" ht="14.45" customHeight="1">
      <c r="B35" s="28"/>
      <c r="E35" s="23" t="s">
        <v>41</v>
      </c>
      <c r="F35" s="85">
        <f>ROUND((SUM(BG123:BG161)),  2)</f>
        <v>0</v>
      </c>
      <c r="I35" s="98">
        <v>0.23</v>
      </c>
      <c r="J35" s="85">
        <f>0</f>
        <v>0</v>
      </c>
      <c r="L35" s="28"/>
    </row>
    <row r="36" spans="2:12" s="1" customFormat="1" ht="14.45" customHeight="1">
      <c r="B36" s="28"/>
      <c r="E36" s="23" t="s">
        <v>42</v>
      </c>
      <c r="F36" s="85">
        <f>ROUND((SUM(BH123:BH161)),  2)</f>
        <v>0</v>
      </c>
      <c r="I36" s="98">
        <v>0.23</v>
      </c>
      <c r="J36" s="85">
        <f>0</f>
        <v>0</v>
      </c>
      <c r="L36" s="28"/>
    </row>
    <row r="37" spans="2:12" s="1" customFormat="1" ht="14.45" customHeight="1">
      <c r="B37" s="28"/>
      <c r="E37" s="33" t="s">
        <v>43</v>
      </c>
      <c r="F37" s="95">
        <f>ROUND((SUM(BI123:BI161)),  2)</f>
        <v>0</v>
      </c>
      <c r="G37" s="96"/>
      <c r="H37" s="96"/>
      <c r="I37" s="97">
        <v>0</v>
      </c>
      <c r="J37" s="95">
        <f>0</f>
        <v>0</v>
      </c>
      <c r="L37" s="28"/>
    </row>
    <row r="38" spans="2:12" s="1" customFormat="1" ht="15.75" customHeight="1">
      <c r="B38" s="28"/>
      <c r="L38" s="28"/>
    </row>
    <row r="39" spans="2:12" s="1" customFormat="1" ht="25.35" customHeight="1">
      <c r="B39" s="28"/>
      <c r="C39" s="99"/>
      <c r="D39" s="100" t="s">
        <v>44</v>
      </c>
      <c r="E39" s="56"/>
      <c r="F39" s="56"/>
      <c r="G39" s="101" t="s">
        <v>45</v>
      </c>
      <c r="H39" s="102" t="s">
        <v>46</v>
      </c>
      <c r="I39" s="56"/>
      <c r="J39" s="103">
        <f>SUM(J30:J37)</f>
        <v>0</v>
      </c>
      <c r="K39" s="104"/>
      <c r="L39" s="28"/>
    </row>
    <row r="40" spans="2:12" s="1" customFormat="1" ht="14.45" customHeight="1">
      <c r="B40" s="28"/>
      <c r="L40" s="28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40" t="s">
        <v>47</v>
      </c>
      <c r="E50" s="41"/>
      <c r="F50" s="41"/>
      <c r="G50" s="40" t="s">
        <v>48</v>
      </c>
      <c r="H50" s="41"/>
      <c r="I50" s="41"/>
      <c r="J50" s="41"/>
      <c r="K50" s="41"/>
      <c r="L50" s="28"/>
    </row>
    <row r="51" spans="2:12" ht="11.25">
      <c r="B51" s="16"/>
      <c r="L51" s="16"/>
    </row>
    <row r="52" spans="2:12" ht="11.25">
      <c r="B52" s="16"/>
      <c r="L52" s="16"/>
    </row>
    <row r="53" spans="2:12" ht="11.25">
      <c r="B53" s="16"/>
      <c r="L53" s="16"/>
    </row>
    <row r="54" spans="2:12" ht="11.25">
      <c r="B54" s="16"/>
      <c r="L54" s="16"/>
    </row>
    <row r="55" spans="2:12" ht="11.25">
      <c r="B55" s="16"/>
      <c r="L55" s="16"/>
    </row>
    <row r="56" spans="2:12" ht="11.25">
      <c r="B56" s="16"/>
      <c r="L56" s="16"/>
    </row>
    <row r="57" spans="2:12" ht="11.25">
      <c r="B57" s="16"/>
      <c r="L57" s="16"/>
    </row>
    <row r="58" spans="2:12" ht="11.25">
      <c r="B58" s="16"/>
      <c r="L58" s="16"/>
    </row>
    <row r="59" spans="2:12" ht="11.25">
      <c r="B59" s="16"/>
      <c r="L59" s="16"/>
    </row>
    <row r="60" spans="2:12" ht="11.25">
      <c r="B60" s="16"/>
      <c r="L60" s="16"/>
    </row>
    <row r="61" spans="2:12" s="1" customFormat="1" ht="12.75">
      <c r="B61" s="28"/>
      <c r="D61" s="42" t="s">
        <v>49</v>
      </c>
      <c r="E61" s="30"/>
      <c r="F61" s="105" t="s">
        <v>50</v>
      </c>
      <c r="G61" s="42" t="s">
        <v>49</v>
      </c>
      <c r="H61" s="30"/>
      <c r="I61" s="30"/>
      <c r="J61" s="106" t="s">
        <v>50</v>
      </c>
      <c r="K61" s="30"/>
      <c r="L61" s="28"/>
    </row>
    <row r="62" spans="2:12" ht="11.25">
      <c r="B62" s="16"/>
      <c r="L62" s="16"/>
    </row>
    <row r="63" spans="2:12" ht="11.25">
      <c r="B63" s="16"/>
      <c r="L63" s="16"/>
    </row>
    <row r="64" spans="2:12" ht="11.25">
      <c r="B64" s="16"/>
      <c r="L64" s="16"/>
    </row>
    <row r="65" spans="2:12" s="1" customFormat="1" ht="12.75">
      <c r="B65" s="28"/>
      <c r="D65" s="40" t="s">
        <v>51</v>
      </c>
      <c r="E65" s="41"/>
      <c r="F65" s="41"/>
      <c r="G65" s="40" t="s">
        <v>52</v>
      </c>
      <c r="H65" s="41"/>
      <c r="I65" s="41"/>
      <c r="J65" s="41"/>
      <c r="K65" s="41"/>
      <c r="L65" s="28"/>
    </row>
    <row r="66" spans="2:12" ht="11.25">
      <c r="B66" s="16"/>
      <c r="L66" s="16"/>
    </row>
    <row r="67" spans="2:12" ht="11.25">
      <c r="B67" s="16"/>
      <c r="L67" s="16"/>
    </row>
    <row r="68" spans="2:12" ht="11.25">
      <c r="B68" s="16"/>
      <c r="L68" s="16"/>
    </row>
    <row r="69" spans="2:12" ht="11.25">
      <c r="B69" s="16"/>
      <c r="L69" s="16"/>
    </row>
    <row r="70" spans="2:12" ht="11.25">
      <c r="B70" s="16"/>
      <c r="L70" s="16"/>
    </row>
    <row r="71" spans="2:12" ht="11.25">
      <c r="B71" s="16"/>
      <c r="L71" s="16"/>
    </row>
    <row r="72" spans="2:12" ht="11.25">
      <c r="B72" s="16"/>
      <c r="L72" s="16"/>
    </row>
    <row r="73" spans="2:12" ht="11.25">
      <c r="B73" s="16"/>
      <c r="L73" s="16"/>
    </row>
    <row r="74" spans="2:12" ht="11.25">
      <c r="B74" s="16"/>
      <c r="L74" s="16"/>
    </row>
    <row r="75" spans="2:12" ht="11.25">
      <c r="B75" s="16"/>
      <c r="L75" s="16"/>
    </row>
    <row r="76" spans="2:12" s="1" customFormat="1" ht="12.75">
      <c r="B76" s="28"/>
      <c r="D76" s="42" t="s">
        <v>49</v>
      </c>
      <c r="E76" s="30"/>
      <c r="F76" s="105" t="s">
        <v>50</v>
      </c>
      <c r="G76" s="42" t="s">
        <v>49</v>
      </c>
      <c r="H76" s="30"/>
      <c r="I76" s="30"/>
      <c r="J76" s="106" t="s">
        <v>50</v>
      </c>
      <c r="K76" s="30"/>
      <c r="L76" s="28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4.95" customHeight="1">
      <c r="B82" s="28"/>
      <c r="C82" s="17" t="s">
        <v>111</v>
      </c>
      <c r="L82" s="28"/>
    </row>
    <row r="83" spans="2:47" s="1" customFormat="1" ht="6.95" customHeight="1">
      <c r="B83" s="28"/>
      <c r="L83" s="28"/>
    </row>
    <row r="84" spans="2:47" s="1" customFormat="1" ht="12" customHeight="1">
      <c r="B84" s="28"/>
      <c r="C84" s="23" t="s">
        <v>14</v>
      </c>
      <c r="L84" s="28"/>
    </row>
    <row r="85" spans="2:47" s="1" customFormat="1" ht="16.5" customHeight="1">
      <c r="B85" s="28"/>
      <c r="E85" s="212" t="str">
        <f>E7</f>
        <v>Teľatník - stavebné úpravy</v>
      </c>
      <c r="F85" s="213"/>
      <c r="G85" s="213"/>
      <c r="H85" s="213"/>
      <c r="L85" s="28"/>
    </row>
    <row r="86" spans="2:47" s="1" customFormat="1" ht="12" customHeight="1">
      <c r="B86" s="28"/>
      <c r="C86" s="23" t="s">
        <v>109</v>
      </c>
      <c r="L86" s="28"/>
    </row>
    <row r="87" spans="2:47" s="1" customFormat="1" ht="16.5" customHeight="1">
      <c r="B87" s="28"/>
      <c r="E87" s="167" t="str">
        <f>E9</f>
        <v>1 - Búracie práce</v>
      </c>
      <c r="F87" s="214"/>
      <c r="G87" s="214"/>
      <c r="H87" s="214"/>
      <c r="L87" s="28"/>
    </row>
    <row r="88" spans="2:47" s="1" customFormat="1" ht="6.95" customHeight="1">
      <c r="B88" s="28"/>
      <c r="L88" s="28"/>
    </row>
    <row r="89" spans="2:47" s="1" customFormat="1" ht="12" customHeight="1">
      <c r="B89" s="28"/>
      <c r="C89" s="23" t="s">
        <v>18</v>
      </c>
      <c r="F89" s="21" t="str">
        <f>F12</f>
        <v>Dohňany, parc.č. 1237/7,1237/1</v>
      </c>
      <c r="I89" s="23" t="s">
        <v>20</v>
      </c>
      <c r="J89" s="51" t="str">
        <f>IF(J12="","",J12)</f>
        <v>21. 5. 2025</v>
      </c>
      <c r="L89" s="28"/>
    </row>
    <row r="90" spans="2:47" s="1" customFormat="1" ht="6.95" customHeight="1">
      <c r="B90" s="28"/>
      <c r="L90" s="28"/>
    </row>
    <row r="91" spans="2:47" s="1" customFormat="1" ht="40.15" customHeight="1">
      <c r="B91" s="28"/>
      <c r="C91" s="23" t="s">
        <v>22</v>
      </c>
      <c r="F91" s="21" t="str">
        <f>E15</f>
        <v>PD Mestečko</v>
      </c>
      <c r="I91" s="23" t="s">
        <v>28</v>
      </c>
      <c r="J91" s="26" t="str">
        <f>E21</f>
        <v>T-architecture s.r.o.,Keblianska 466/83,020 01 PÚ</v>
      </c>
      <c r="L91" s="28"/>
    </row>
    <row r="92" spans="2:47" s="1" customFormat="1" ht="15.2" customHeight="1">
      <c r="B92" s="28"/>
      <c r="C92" s="23" t="s">
        <v>26</v>
      </c>
      <c r="F92" s="21" t="str">
        <f>IF(E18="","",E18)</f>
        <v>Vyplň údaj</v>
      </c>
      <c r="I92" s="23" t="s">
        <v>31</v>
      </c>
      <c r="J92" s="26" t="str">
        <f>E24</f>
        <v xml:space="preserve"> </v>
      </c>
      <c r="L92" s="28"/>
    </row>
    <row r="93" spans="2:47" s="1" customFormat="1" ht="10.35" customHeight="1">
      <c r="B93" s="28"/>
      <c r="L93" s="28"/>
    </row>
    <row r="94" spans="2:47" s="1" customFormat="1" ht="29.25" customHeight="1">
      <c r="B94" s="28"/>
      <c r="C94" s="107" t="s">
        <v>112</v>
      </c>
      <c r="D94" s="99"/>
      <c r="E94" s="99"/>
      <c r="F94" s="99"/>
      <c r="G94" s="99"/>
      <c r="H94" s="99"/>
      <c r="I94" s="99"/>
      <c r="J94" s="108" t="s">
        <v>113</v>
      </c>
      <c r="K94" s="99"/>
      <c r="L94" s="28"/>
    </row>
    <row r="95" spans="2:47" s="1" customFormat="1" ht="10.35" customHeight="1">
      <c r="B95" s="28"/>
      <c r="L95" s="28"/>
    </row>
    <row r="96" spans="2:47" s="1" customFormat="1" ht="22.9" customHeight="1">
      <c r="B96" s="28"/>
      <c r="C96" s="109" t="s">
        <v>114</v>
      </c>
      <c r="J96" s="65">
        <f>J123</f>
        <v>0</v>
      </c>
      <c r="L96" s="28"/>
      <c r="AU96" s="13" t="s">
        <v>115</v>
      </c>
    </row>
    <row r="97" spans="2:12" s="8" customFormat="1" ht="24.95" customHeight="1">
      <c r="B97" s="110"/>
      <c r="D97" s="111" t="s">
        <v>116</v>
      </c>
      <c r="E97" s="112"/>
      <c r="F97" s="112"/>
      <c r="G97" s="112"/>
      <c r="H97" s="112"/>
      <c r="I97" s="112"/>
      <c r="J97" s="113">
        <f>J124</f>
        <v>0</v>
      </c>
      <c r="L97" s="110"/>
    </row>
    <row r="98" spans="2:12" s="9" customFormat="1" ht="19.899999999999999" customHeight="1">
      <c r="B98" s="114"/>
      <c r="D98" s="115" t="s">
        <v>117</v>
      </c>
      <c r="E98" s="116"/>
      <c r="F98" s="116"/>
      <c r="G98" s="116"/>
      <c r="H98" s="116"/>
      <c r="I98" s="116"/>
      <c r="J98" s="117">
        <f>J125</f>
        <v>0</v>
      </c>
      <c r="L98" s="114"/>
    </row>
    <row r="99" spans="2:12" s="9" customFormat="1" ht="19.899999999999999" customHeight="1">
      <c r="B99" s="114"/>
      <c r="D99" s="115" t="s">
        <v>118</v>
      </c>
      <c r="E99" s="116"/>
      <c r="F99" s="116"/>
      <c r="G99" s="116"/>
      <c r="H99" s="116"/>
      <c r="I99" s="116"/>
      <c r="J99" s="117">
        <f>J127</f>
        <v>0</v>
      </c>
      <c r="L99" s="114"/>
    </row>
    <row r="100" spans="2:12" s="8" customFormat="1" ht="24.95" customHeight="1">
      <c r="B100" s="110"/>
      <c r="D100" s="111" t="s">
        <v>119</v>
      </c>
      <c r="E100" s="112"/>
      <c r="F100" s="112"/>
      <c r="G100" s="112"/>
      <c r="H100" s="112"/>
      <c r="I100" s="112"/>
      <c r="J100" s="113">
        <f>J150</f>
        <v>0</v>
      </c>
      <c r="L100" s="110"/>
    </row>
    <row r="101" spans="2:12" s="9" customFormat="1" ht="19.899999999999999" customHeight="1">
      <c r="B101" s="114"/>
      <c r="D101" s="115" t="s">
        <v>120</v>
      </c>
      <c r="E101" s="116"/>
      <c r="F101" s="116"/>
      <c r="G101" s="116"/>
      <c r="H101" s="116"/>
      <c r="I101" s="116"/>
      <c r="J101" s="117">
        <f>J151</f>
        <v>0</v>
      </c>
      <c r="L101" s="114"/>
    </row>
    <row r="102" spans="2:12" s="9" customFormat="1" ht="19.899999999999999" customHeight="1">
      <c r="B102" s="114"/>
      <c r="D102" s="115" t="s">
        <v>121</v>
      </c>
      <c r="E102" s="116"/>
      <c r="F102" s="116"/>
      <c r="G102" s="116"/>
      <c r="H102" s="116"/>
      <c r="I102" s="116"/>
      <c r="J102" s="117">
        <f>J155</f>
        <v>0</v>
      </c>
      <c r="L102" s="114"/>
    </row>
    <row r="103" spans="2:12" s="9" customFormat="1" ht="19.899999999999999" customHeight="1">
      <c r="B103" s="114"/>
      <c r="D103" s="115" t="s">
        <v>122</v>
      </c>
      <c r="E103" s="116"/>
      <c r="F103" s="116"/>
      <c r="G103" s="116"/>
      <c r="H103" s="116"/>
      <c r="I103" s="116"/>
      <c r="J103" s="117">
        <f>J158</f>
        <v>0</v>
      </c>
      <c r="L103" s="114"/>
    </row>
    <row r="104" spans="2:12" s="1" customFormat="1" ht="21.75" customHeight="1">
      <c r="B104" s="28"/>
      <c r="L104" s="28"/>
    </row>
    <row r="105" spans="2:12" s="1" customFormat="1" ht="6.95" customHeight="1">
      <c r="B105" s="43"/>
      <c r="C105" s="44"/>
      <c r="D105" s="44"/>
      <c r="E105" s="44"/>
      <c r="F105" s="44"/>
      <c r="G105" s="44"/>
      <c r="H105" s="44"/>
      <c r="I105" s="44"/>
      <c r="J105" s="44"/>
      <c r="K105" s="44"/>
      <c r="L105" s="28"/>
    </row>
    <row r="109" spans="2:12" s="1" customFormat="1" ht="6.95" customHeight="1">
      <c r="B109" s="45"/>
      <c r="C109" s="46"/>
      <c r="D109" s="46"/>
      <c r="E109" s="46"/>
      <c r="F109" s="46"/>
      <c r="G109" s="46"/>
      <c r="H109" s="46"/>
      <c r="I109" s="46"/>
      <c r="J109" s="46"/>
      <c r="K109" s="46"/>
      <c r="L109" s="28"/>
    </row>
    <row r="110" spans="2:12" s="1" customFormat="1" ht="24.95" customHeight="1">
      <c r="B110" s="28"/>
      <c r="C110" s="17" t="s">
        <v>123</v>
      </c>
      <c r="L110" s="28"/>
    </row>
    <row r="111" spans="2:12" s="1" customFormat="1" ht="6.95" customHeight="1">
      <c r="B111" s="28"/>
      <c r="L111" s="28"/>
    </row>
    <row r="112" spans="2:12" s="1" customFormat="1" ht="12" customHeight="1">
      <c r="B112" s="28"/>
      <c r="C112" s="23" t="s">
        <v>14</v>
      </c>
      <c r="L112" s="28"/>
    </row>
    <row r="113" spans="2:65" s="1" customFormat="1" ht="16.5" customHeight="1">
      <c r="B113" s="28"/>
      <c r="E113" s="212" t="str">
        <f>E7</f>
        <v>Teľatník - stavebné úpravy</v>
      </c>
      <c r="F113" s="213"/>
      <c r="G113" s="213"/>
      <c r="H113" s="213"/>
      <c r="L113" s="28"/>
    </row>
    <row r="114" spans="2:65" s="1" customFormat="1" ht="12" customHeight="1">
      <c r="B114" s="28"/>
      <c r="C114" s="23" t="s">
        <v>109</v>
      </c>
      <c r="L114" s="28"/>
    </row>
    <row r="115" spans="2:65" s="1" customFormat="1" ht="16.5" customHeight="1">
      <c r="B115" s="28"/>
      <c r="E115" s="167" t="str">
        <f>E9</f>
        <v>1 - Búracie práce</v>
      </c>
      <c r="F115" s="214"/>
      <c r="G115" s="214"/>
      <c r="H115" s="214"/>
      <c r="L115" s="28"/>
    </row>
    <row r="116" spans="2:65" s="1" customFormat="1" ht="6.95" customHeight="1">
      <c r="B116" s="28"/>
      <c r="L116" s="28"/>
    </row>
    <row r="117" spans="2:65" s="1" customFormat="1" ht="12" customHeight="1">
      <c r="B117" s="28"/>
      <c r="C117" s="23" t="s">
        <v>18</v>
      </c>
      <c r="F117" s="21" t="str">
        <f>F12</f>
        <v>Dohňany, parc.č. 1237/7,1237/1</v>
      </c>
      <c r="I117" s="23" t="s">
        <v>20</v>
      </c>
      <c r="J117" s="51" t="str">
        <f>IF(J12="","",J12)</f>
        <v>21. 5. 2025</v>
      </c>
      <c r="L117" s="28"/>
    </row>
    <row r="118" spans="2:65" s="1" customFormat="1" ht="6.95" customHeight="1">
      <c r="B118" s="28"/>
      <c r="L118" s="28"/>
    </row>
    <row r="119" spans="2:65" s="1" customFormat="1" ht="40.15" customHeight="1">
      <c r="B119" s="28"/>
      <c r="C119" s="23" t="s">
        <v>22</v>
      </c>
      <c r="F119" s="21" t="str">
        <f>E15</f>
        <v>PD Mestečko</v>
      </c>
      <c r="I119" s="23" t="s">
        <v>28</v>
      </c>
      <c r="J119" s="26" t="str">
        <f>E21</f>
        <v>T-architecture s.r.o.,Keblianska 466/83,020 01 PÚ</v>
      </c>
      <c r="L119" s="28"/>
    </row>
    <row r="120" spans="2:65" s="1" customFormat="1" ht="15.2" customHeight="1">
      <c r="B120" s="28"/>
      <c r="C120" s="23" t="s">
        <v>26</v>
      </c>
      <c r="F120" s="21" t="str">
        <f>IF(E18="","",E18)</f>
        <v>Vyplň údaj</v>
      </c>
      <c r="I120" s="23" t="s">
        <v>31</v>
      </c>
      <c r="J120" s="26" t="str">
        <f>E24</f>
        <v xml:space="preserve"> </v>
      </c>
      <c r="L120" s="28"/>
    </row>
    <row r="121" spans="2:65" s="1" customFormat="1" ht="10.35" customHeight="1">
      <c r="B121" s="28"/>
      <c r="L121" s="28"/>
    </row>
    <row r="122" spans="2:65" s="10" customFormat="1" ht="29.25" customHeight="1">
      <c r="B122" s="118"/>
      <c r="C122" s="119" t="s">
        <v>124</v>
      </c>
      <c r="D122" s="120" t="s">
        <v>59</v>
      </c>
      <c r="E122" s="120" t="s">
        <v>55</v>
      </c>
      <c r="F122" s="120" t="s">
        <v>56</v>
      </c>
      <c r="G122" s="120" t="s">
        <v>125</v>
      </c>
      <c r="H122" s="120" t="s">
        <v>126</v>
      </c>
      <c r="I122" s="120" t="s">
        <v>127</v>
      </c>
      <c r="J122" s="121" t="s">
        <v>113</v>
      </c>
      <c r="K122" s="122" t="s">
        <v>128</v>
      </c>
      <c r="L122" s="118"/>
      <c r="M122" s="58" t="s">
        <v>1</v>
      </c>
      <c r="N122" s="59" t="s">
        <v>38</v>
      </c>
      <c r="O122" s="59" t="s">
        <v>129</v>
      </c>
      <c r="P122" s="59" t="s">
        <v>130</v>
      </c>
      <c r="Q122" s="59" t="s">
        <v>131</v>
      </c>
      <c r="R122" s="59" t="s">
        <v>132</v>
      </c>
      <c r="S122" s="59" t="s">
        <v>133</v>
      </c>
      <c r="T122" s="60" t="s">
        <v>134</v>
      </c>
    </row>
    <row r="123" spans="2:65" s="1" customFormat="1" ht="22.9" customHeight="1">
      <c r="B123" s="28"/>
      <c r="C123" s="63" t="s">
        <v>114</v>
      </c>
      <c r="J123" s="123">
        <f>BK123</f>
        <v>0</v>
      </c>
      <c r="L123" s="28"/>
      <c r="M123" s="61"/>
      <c r="N123" s="52"/>
      <c r="O123" s="52"/>
      <c r="P123" s="124">
        <f>P124+P150</f>
        <v>0</v>
      </c>
      <c r="Q123" s="52"/>
      <c r="R123" s="124">
        <f>R124+R150</f>
        <v>0.94803736727600008</v>
      </c>
      <c r="S123" s="52"/>
      <c r="T123" s="125">
        <f>T124+T150</f>
        <v>683.04280960000006</v>
      </c>
      <c r="AT123" s="13" t="s">
        <v>73</v>
      </c>
      <c r="AU123" s="13" t="s">
        <v>115</v>
      </c>
      <c r="BK123" s="126">
        <f>BK124+BK150</f>
        <v>0</v>
      </c>
    </row>
    <row r="124" spans="2:65" s="11" customFormat="1" ht="25.9" customHeight="1">
      <c r="B124" s="127"/>
      <c r="D124" s="128" t="s">
        <v>73</v>
      </c>
      <c r="E124" s="129" t="s">
        <v>135</v>
      </c>
      <c r="F124" s="129" t="s">
        <v>136</v>
      </c>
      <c r="I124" s="130"/>
      <c r="J124" s="131">
        <f>BK124</f>
        <v>0</v>
      </c>
      <c r="L124" s="127"/>
      <c r="M124" s="132"/>
      <c r="P124" s="133">
        <f>P125+P127</f>
        <v>0</v>
      </c>
      <c r="R124" s="133">
        <f>R125+R127</f>
        <v>0.67722736727600008</v>
      </c>
      <c r="T124" s="134">
        <f>T125+T127</f>
        <v>654.49932000000001</v>
      </c>
      <c r="AR124" s="128" t="s">
        <v>79</v>
      </c>
      <c r="AT124" s="135" t="s">
        <v>73</v>
      </c>
      <c r="AU124" s="135" t="s">
        <v>74</v>
      </c>
      <c r="AY124" s="128" t="s">
        <v>137</v>
      </c>
      <c r="BK124" s="136">
        <f>BK125+BK127</f>
        <v>0</v>
      </c>
    </row>
    <row r="125" spans="2:65" s="11" customFormat="1" ht="22.9" customHeight="1">
      <c r="B125" s="127"/>
      <c r="D125" s="128" t="s">
        <v>73</v>
      </c>
      <c r="E125" s="137" t="s">
        <v>79</v>
      </c>
      <c r="F125" s="137" t="s">
        <v>138</v>
      </c>
      <c r="I125" s="130"/>
      <c r="J125" s="138">
        <f>BK125</f>
        <v>0</v>
      </c>
      <c r="L125" s="127"/>
      <c r="M125" s="132"/>
      <c r="P125" s="133">
        <f>P126</f>
        <v>0</v>
      </c>
      <c r="R125" s="133">
        <f>R126</f>
        <v>0</v>
      </c>
      <c r="T125" s="134">
        <f>T126</f>
        <v>0</v>
      </c>
      <c r="AR125" s="128" t="s">
        <v>79</v>
      </c>
      <c r="AT125" s="135" t="s">
        <v>73</v>
      </c>
      <c r="AU125" s="135" t="s">
        <v>79</v>
      </c>
      <c r="AY125" s="128" t="s">
        <v>137</v>
      </c>
      <c r="BK125" s="136">
        <f>BK126</f>
        <v>0</v>
      </c>
    </row>
    <row r="126" spans="2:65" s="1" customFormat="1" ht="24.2" customHeight="1">
      <c r="B126" s="28"/>
      <c r="C126" s="139" t="s">
        <v>79</v>
      </c>
      <c r="D126" s="139" t="s">
        <v>139</v>
      </c>
      <c r="E126" s="140" t="s">
        <v>140</v>
      </c>
      <c r="F126" s="141" t="s">
        <v>141</v>
      </c>
      <c r="G126" s="142" t="s">
        <v>142</v>
      </c>
      <c r="H126" s="143">
        <v>84.89</v>
      </c>
      <c r="I126" s="144"/>
      <c r="J126" s="143">
        <f>ROUND(I126*H126,2)</f>
        <v>0</v>
      </c>
      <c r="K126" s="145"/>
      <c r="L126" s="28"/>
      <c r="M126" s="146" t="s">
        <v>1</v>
      </c>
      <c r="N126" s="147" t="s">
        <v>40</v>
      </c>
      <c r="P126" s="148">
        <f>O126*H126</f>
        <v>0</v>
      </c>
      <c r="Q126" s="148">
        <v>0</v>
      </c>
      <c r="R126" s="148">
        <f>Q126*H126</f>
        <v>0</v>
      </c>
      <c r="S126" s="148">
        <v>0</v>
      </c>
      <c r="T126" s="149">
        <f>S126*H126</f>
        <v>0</v>
      </c>
      <c r="AR126" s="150" t="s">
        <v>102</v>
      </c>
      <c r="AT126" s="150" t="s">
        <v>139</v>
      </c>
      <c r="AU126" s="150" t="s">
        <v>83</v>
      </c>
      <c r="AY126" s="13" t="s">
        <v>137</v>
      </c>
      <c r="BE126" s="151">
        <f>IF(N126="základná",J126,0)</f>
        <v>0</v>
      </c>
      <c r="BF126" s="151">
        <f>IF(N126="znížená",J126,0)</f>
        <v>0</v>
      </c>
      <c r="BG126" s="151">
        <f>IF(N126="zákl. prenesená",J126,0)</f>
        <v>0</v>
      </c>
      <c r="BH126" s="151">
        <f>IF(N126="zníž. prenesená",J126,0)</f>
        <v>0</v>
      </c>
      <c r="BI126" s="151">
        <f>IF(N126="nulová",J126,0)</f>
        <v>0</v>
      </c>
      <c r="BJ126" s="13" t="s">
        <v>83</v>
      </c>
      <c r="BK126" s="151">
        <f>ROUND(I126*H126,2)</f>
        <v>0</v>
      </c>
      <c r="BL126" s="13" t="s">
        <v>102</v>
      </c>
      <c r="BM126" s="150" t="s">
        <v>143</v>
      </c>
    </row>
    <row r="127" spans="2:65" s="11" customFormat="1" ht="22.9" customHeight="1">
      <c r="B127" s="127"/>
      <c r="D127" s="128" t="s">
        <v>73</v>
      </c>
      <c r="E127" s="137" t="s">
        <v>144</v>
      </c>
      <c r="F127" s="137" t="s">
        <v>145</v>
      </c>
      <c r="I127" s="130"/>
      <c r="J127" s="138">
        <f>BK127</f>
        <v>0</v>
      </c>
      <c r="L127" s="127"/>
      <c r="M127" s="132"/>
      <c r="P127" s="133">
        <f>SUM(P128:P149)</f>
        <v>0</v>
      </c>
      <c r="R127" s="133">
        <f>SUM(R128:R149)</f>
        <v>0.67722736727600008</v>
      </c>
      <c r="T127" s="134">
        <f>SUM(T128:T149)</f>
        <v>654.49932000000001</v>
      </c>
      <c r="AR127" s="128" t="s">
        <v>79</v>
      </c>
      <c r="AT127" s="135" t="s">
        <v>73</v>
      </c>
      <c r="AU127" s="135" t="s">
        <v>79</v>
      </c>
      <c r="AY127" s="128" t="s">
        <v>137</v>
      </c>
      <c r="BK127" s="136">
        <f>SUM(BK128:BK149)</f>
        <v>0</v>
      </c>
    </row>
    <row r="128" spans="2:65" s="1" customFormat="1" ht="24.2" customHeight="1">
      <c r="B128" s="28"/>
      <c r="C128" s="139" t="s">
        <v>83</v>
      </c>
      <c r="D128" s="139" t="s">
        <v>139</v>
      </c>
      <c r="E128" s="140" t="s">
        <v>146</v>
      </c>
      <c r="F128" s="141" t="s">
        <v>147</v>
      </c>
      <c r="G128" s="142" t="s">
        <v>148</v>
      </c>
      <c r="H128" s="143">
        <v>104.5</v>
      </c>
      <c r="I128" s="144"/>
      <c r="J128" s="143">
        <f t="shared" ref="J128:J149" si="0">ROUND(I128*H128,2)</f>
        <v>0</v>
      </c>
      <c r="K128" s="145"/>
      <c r="L128" s="28"/>
      <c r="M128" s="146" t="s">
        <v>1</v>
      </c>
      <c r="N128" s="147" t="s">
        <v>40</v>
      </c>
      <c r="P128" s="148">
        <f t="shared" ref="P128:P149" si="1">O128*H128</f>
        <v>0</v>
      </c>
      <c r="Q128" s="148">
        <v>1.5119999999999999E-5</v>
      </c>
      <c r="R128" s="148">
        <f t="shared" ref="R128:R149" si="2">Q128*H128</f>
        <v>1.58004E-3</v>
      </c>
      <c r="S128" s="148">
        <v>0</v>
      </c>
      <c r="T128" s="149">
        <f t="shared" ref="T128:T149" si="3">S128*H128</f>
        <v>0</v>
      </c>
      <c r="AR128" s="150" t="s">
        <v>102</v>
      </c>
      <c r="AT128" s="150" t="s">
        <v>139</v>
      </c>
      <c r="AU128" s="150" t="s">
        <v>83</v>
      </c>
      <c r="AY128" s="13" t="s">
        <v>137</v>
      </c>
      <c r="BE128" s="151">
        <f t="shared" ref="BE128:BE149" si="4">IF(N128="základná",J128,0)</f>
        <v>0</v>
      </c>
      <c r="BF128" s="151">
        <f t="shared" ref="BF128:BF149" si="5">IF(N128="znížená",J128,0)</f>
        <v>0</v>
      </c>
      <c r="BG128" s="151">
        <f t="shared" ref="BG128:BG149" si="6">IF(N128="zákl. prenesená",J128,0)</f>
        <v>0</v>
      </c>
      <c r="BH128" s="151">
        <f t="shared" ref="BH128:BH149" si="7">IF(N128="zníž. prenesená",J128,0)</f>
        <v>0</v>
      </c>
      <c r="BI128" s="151">
        <f t="shared" ref="BI128:BI149" si="8">IF(N128="nulová",J128,0)</f>
        <v>0</v>
      </c>
      <c r="BJ128" s="13" t="s">
        <v>83</v>
      </c>
      <c r="BK128" s="151">
        <f t="shared" ref="BK128:BK149" si="9">ROUND(I128*H128,2)</f>
        <v>0</v>
      </c>
      <c r="BL128" s="13" t="s">
        <v>102</v>
      </c>
      <c r="BM128" s="150" t="s">
        <v>149</v>
      </c>
    </row>
    <row r="129" spans="2:65" s="1" customFormat="1" ht="37.9" customHeight="1">
      <c r="B129" s="28"/>
      <c r="C129" s="139" t="s">
        <v>99</v>
      </c>
      <c r="D129" s="139" t="s">
        <v>139</v>
      </c>
      <c r="E129" s="140" t="s">
        <v>150</v>
      </c>
      <c r="F129" s="141" t="s">
        <v>151</v>
      </c>
      <c r="G129" s="142" t="s">
        <v>152</v>
      </c>
      <c r="H129" s="143">
        <v>65</v>
      </c>
      <c r="I129" s="144"/>
      <c r="J129" s="143">
        <f t="shared" si="0"/>
        <v>0</v>
      </c>
      <c r="K129" s="145"/>
      <c r="L129" s="28"/>
      <c r="M129" s="146" t="s">
        <v>1</v>
      </c>
      <c r="N129" s="147" t="s">
        <v>40</v>
      </c>
      <c r="P129" s="148">
        <f t="shared" si="1"/>
        <v>0</v>
      </c>
      <c r="Q129" s="148">
        <v>0</v>
      </c>
      <c r="R129" s="148">
        <f t="shared" si="2"/>
        <v>0</v>
      </c>
      <c r="S129" s="148">
        <v>0.13100000000000001</v>
      </c>
      <c r="T129" s="149">
        <f t="shared" si="3"/>
        <v>8.5150000000000006</v>
      </c>
      <c r="AR129" s="150" t="s">
        <v>102</v>
      </c>
      <c r="AT129" s="150" t="s">
        <v>139</v>
      </c>
      <c r="AU129" s="150" t="s">
        <v>83</v>
      </c>
      <c r="AY129" s="13" t="s">
        <v>137</v>
      </c>
      <c r="BE129" s="151">
        <f t="shared" si="4"/>
        <v>0</v>
      </c>
      <c r="BF129" s="151">
        <f t="shared" si="5"/>
        <v>0</v>
      </c>
      <c r="BG129" s="151">
        <f t="shared" si="6"/>
        <v>0</v>
      </c>
      <c r="BH129" s="151">
        <f t="shared" si="7"/>
        <v>0</v>
      </c>
      <c r="BI129" s="151">
        <f t="shared" si="8"/>
        <v>0</v>
      </c>
      <c r="BJ129" s="13" t="s">
        <v>83</v>
      </c>
      <c r="BK129" s="151">
        <f t="shared" si="9"/>
        <v>0</v>
      </c>
      <c r="BL129" s="13" t="s">
        <v>102</v>
      </c>
      <c r="BM129" s="150" t="s">
        <v>153</v>
      </c>
    </row>
    <row r="130" spans="2:65" s="1" customFormat="1" ht="24.2" customHeight="1">
      <c r="B130" s="28"/>
      <c r="C130" s="139" t="s">
        <v>102</v>
      </c>
      <c r="D130" s="139" t="s">
        <v>139</v>
      </c>
      <c r="E130" s="140" t="s">
        <v>154</v>
      </c>
      <c r="F130" s="141" t="s">
        <v>155</v>
      </c>
      <c r="G130" s="142" t="s">
        <v>142</v>
      </c>
      <c r="H130" s="143">
        <v>29.7</v>
      </c>
      <c r="I130" s="144"/>
      <c r="J130" s="143">
        <f t="shared" si="0"/>
        <v>0</v>
      </c>
      <c r="K130" s="145"/>
      <c r="L130" s="28"/>
      <c r="M130" s="146" t="s">
        <v>1</v>
      </c>
      <c r="N130" s="147" t="s">
        <v>40</v>
      </c>
      <c r="P130" s="148">
        <f t="shared" si="1"/>
        <v>0</v>
      </c>
      <c r="Q130" s="148">
        <v>0</v>
      </c>
      <c r="R130" s="148">
        <f t="shared" si="2"/>
        <v>0</v>
      </c>
      <c r="S130" s="148">
        <v>2.4</v>
      </c>
      <c r="T130" s="149">
        <f t="shared" si="3"/>
        <v>71.28</v>
      </c>
      <c r="AR130" s="150" t="s">
        <v>102</v>
      </c>
      <c r="AT130" s="150" t="s">
        <v>139</v>
      </c>
      <c r="AU130" s="150" t="s">
        <v>83</v>
      </c>
      <c r="AY130" s="13" t="s">
        <v>137</v>
      </c>
      <c r="BE130" s="151">
        <f t="shared" si="4"/>
        <v>0</v>
      </c>
      <c r="BF130" s="151">
        <f t="shared" si="5"/>
        <v>0</v>
      </c>
      <c r="BG130" s="151">
        <f t="shared" si="6"/>
        <v>0</v>
      </c>
      <c r="BH130" s="151">
        <f t="shared" si="7"/>
        <v>0</v>
      </c>
      <c r="BI130" s="151">
        <f t="shared" si="8"/>
        <v>0</v>
      </c>
      <c r="BJ130" s="13" t="s">
        <v>83</v>
      </c>
      <c r="BK130" s="151">
        <f t="shared" si="9"/>
        <v>0</v>
      </c>
      <c r="BL130" s="13" t="s">
        <v>102</v>
      </c>
      <c r="BM130" s="150" t="s">
        <v>156</v>
      </c>
    </row>
    <row r="131" spans="2:65" s="1" customFormat="1" ht="33" customHeight="1">
      <c r="B131" s="28"/>
      <c r="C131" s="139" t="s">
        <v>105</v>
      </c>
      <c r="D131" s="139" t="s">
        <v>139</v>
      </c>
      <c r="E131" s="140" t="s">
        <v>157</v>
      </c>
      <c r="F131" s="141" t="s">
        <v>158</v>
      </c>
      <c r="G131" s="142" t="s">
        <v>142</v>
      </c>
      <c r="H131" s="143">
        <v>7.6</v>
      </c>
      <c r="I131" s="144"/>
      <c r="J131" s="143">
        <f t="shared" si="0"/>
        <v>0</v>
      </c>
      <c r="K131" s="145"/>
      <c r="L131" s="28"/>
      <c r="M131" s="146" t="s">
        <v>1</v>
      </c>
      <c r="N131" s="147" t="s">
        <v>40</v>
      </c>
      <c r="P131" s="148">
        <f t="shared" si="1"/>
        <v>0</v>
      </c>
      <c r="Q131" s="148">
        <v>0</v>
      </c>
      <c r="R131" s="148">
        <f t="shared" si="2"/>
        <v>0</v>
      </c>
      <c r="S131" s="148">
        <v>2.4</v>
      </c>
      <c r="T131" s="149">
        <f t="shared" si="3"/>
        <v>18.239999999999998</v>
      </c>
      <c r="AR131" s="150" t="s">
        <v>102</v>
      </c>
      <c r="AT131" s="150" t="s">
        <v>139</v>
      </c>
      <c r="AU131" s="150" t="s">
        <v>83</v>
      </c>
      <c r="AY131" s="13" t="s">
        <v>137</v>
      </c>
      <c r="BE131" s="151">
        <f t="shared" si="4"/>
        <v>0</v>
      </c>
      <c r="BF131" s="151">
        <f t="shared" si="5"/>
        <v>0</v>
      </c>
      <c r="BG131" s="151">
        <f t="shared" si="6"/>
        <v>0</v>
      </c>
      <c r="BH131" s="151">
        <f t="shared" si="7"/>
        <v>0</v>
      </c>
      <c r="BI131" s="151">
        <f t="shared" si="8"/>
        <v>0</v>
      </c>
      <c r="BJ131" s="13" t="s">
        <v>83</v>
      </c>
      <c r="BK131" s="151">
        <f t="shared" si="9"/>
        <v>0</v>
      </c>
      <c r="BL131" s="13" t="s">
        <v>102</v>
      </c>
      <c r="BM131" s="150" t="s">
        <v>159</v>
      </c>
    </row>
    <row r="132" spans="2:65" s="1" customFormat="1" ht="24.2" customHeight="1">
      <c r="B132" s="28"/>
      <c r="C132" s="139" t="s">
        <v>160</v>
      </c>
      <c r="D132" s="139" t="s">
        <v>139</v>
      </c>
      <c r="E132" s="140" t="s">
        <v>161</v>
      </c>
      <c r="F132" s="141" t="s">
        <v>162</v>
      </c>
      <c r="G132" s="142" t="s">
        <v>142</v>
      </c>
      <c r="H132" s="143">
        <v>20.9</v>
      </c>
      <c r="I132" s="144"/>
      <c r="J132" s="143">
        <f t="shared" si="0"/>
        <v>0</v>
      </c>
      <c r="K132" s="145"/>
      <c r="L132" s="28"/>
      <c r="M132" s="146" t="s">
        <v>1</v>
      </c>
      <c r="N132" s="147" t="s">
        <v>40</v>
      </c>
      <c r="P132" s="148">
        <f t="shared" si="1"/>
        <v>0</v>
      </c>
      <c r="Q132" s="148">
        <v>0</v>
      </c>
      <c r="R132" s="148">
        <f t="shared" si="2"/>
        <v>0</v>
      </c>
      <c r="S132" s="148">
        <v>2.4</v>
      </c>
      <c r="T132" s="149">
        <f t="shared" si="3"/>
        <v>50.16</v>
      </c>
      <c r="AR132" s="150" t="s">
        <v>102</v>
      </c>
      <c r="AT132" s="150" t="s">
        <v>139</v>
      </c>
      <c r="AU132" s="150" t="s">
        <v>83</v>
      </c>
      <c r="AY132" s="13" t="s">
        <v>137</v>
      </c>
      <c r="BE132" s="151">
        <f t="shared" si="4"/>
        <v>0</v>
      </c>
      <c r="BF132" s="151">
        <f t="shared" si="5"/>
        <v>0</v>
      </c>
      <c r="BG132" s="151">
        <f t="shared" si="6"/>
        <v>0</v>
      </c>
      <c r="BH132" s="151">
        <f t="shared" si="7"/>
        <v>0</v>
      </c>
      <c r="BI132" s="151">
        <f t="shared" si="8"/>
        <v>0</v>
      </c>
      <c r="BJ132" s="13" t="s">
        <v>83</v>
      </c>
      <c r="BK132" s="151">
        <f t="shared" si="9"/>
        <v>0</v>
      </c>
      <c r="BL132" s="13" t="s">
        <v>102</v>
      </c>
      <c r="BM132" s="150" t="s">
        <v>163</v>
      </c>
    </row>
    <row r="133" spans="2:65" s="1" customFormat="1" ht="24.2" customHeight="1">
      <c r="B133" s="28"/>
      <c r="C133" s="139" t="s">
        <v>164</v>
      </c>
      <c r="D133" s="139" t="s">
        <v>139</v>
      </c>
      <c r="E133" s="140" t="s">
        <v>165</v>
      </c>
      <c r="F133" s="141" t="s">
        <v>166</v>
      </c>
      <c r="G133" s="142" t="s">
        <v>167</v>
      </c>
      <c r="H133" s="143">
        <v>53</v>
      </c>
      <c r="I133" s="144"/>
      <c r="J133" s="143">
        <f t="shared" si="0"/>
        <v>0</v>
      </c>
      <c r="K133" s="145"/>
      <c r="L133" s="28"/>
      <c r="M133" s="146" t="s">
        <v>1</v>
      </c>
      <c r="N133" s="147" t="s">
        <v>40</v>
      </c>
      <c r="P133" s="148">
        <f t="shared" si="1"/>
        <v>0</v>
      </c>
      <c r="Q133" s="148">
        <v>0</v>
      </c>
      <c r="R133" s="148">
        <f t="shared" si="2"/>
        <v>0</v>
      </c>
      <c r="S133" s="148">
        <v>1.2E-2</v>
      </c>
      <c r="T133" s="149">
        <f t="shared" si="3"/>
        <v>0.63600000000000001</v>
      </c>
      <c r="AR133" s="150" t="s">
        <v>102</v>
      </c>
      <c r="AT133" s="150" t="s">
        <v>139</v>
      </c>
      <c r="AU133" s="150" t="s">
        <v>83</v>
      </c>
      <c r="AY133" s="13" t="s">
        <v>137</v>
      </c>
      <c r="BE133" s="151">
        <f t="shared" si="4"/>
        <v>0</v>
      </c>
      <c r="BF133" s="151">
        <f t="shared" si="5"/>
        <v>0</v>
      </c>
      <c r="BG133" s="151">
        <f t="shared" si="6"/>
        <v>0</v>
      </c>
      <c r="BH133" s="151">
        <f t="shared" si="7"/>
        <v>0</v>
      </c>
      <c r="BI133" s="151">
        <f t="shared" si="8"/>
        <v>0</v>
      </c>
      <c r="BJ133" s="13" t="s">
        <v>83</v>
      </c>
      <c r="BK133" s="151">
        <f t="shared" si="9"/>
        <v>0</v>
      </c>
      <c r="BL133" s="13" t="s">
        <v>102</v>
      </c>
      <c r="BM133" s="150" t="s">
        <v>168</v>
      </c>
    </row>
    <row r="134" spans="2:65" s="1" customFormat="1" ht="21.75" customHeight="1">
      <c r="B134" s="28"/>
      <c r="C134" s="139" t="s">
        <v>169</v>
      </c>
      <c r="D134" s="139" t="s">
        <v>139</v>
      </c>
      <c r="E134" s="140" t="s">
        <v>170</v>
      </c>
      <c r="F134" s="141" t="s">
        <v>171</v>
      </c>
      <c r="G134" s="142" t="s">
        <v>148</v>
      </c>
      <c r="H134" s="143">
        <v>254.4</v>
      </c>
      <c r="I134" s="144"/>
      <c r="J134" s="143">
        <f t="shared" si="0"/>
        <v>0</v>
      </c>
      <c r="K134" s="145"/>
      <c r="L134" s="28"/>
      <c r="M134" s="146" t="s">
        <v>1</v>
      </c>
      <c r="N134" s="147" t="s">
        <v>40</v>
      </c>
      <c r="P134" s="148">
        <f t="shared" si="1"/>
        <v>0</v>
      </c>
      <c r="Q134" s="148">
        <v>0</v>
      </c>
      <c r="R134" s="148">
        <f t="shared" si="2"/>
        <v>0</v>
      </c>
      <c r="S134" s="148">
        <v>8.0000000000000002E-3</v>
      </c>
      <c r="T134" s="149">
        <f t="shared" si="3"/>
        <v>2.0352000000000001</v>
      </c>
      <c r="AR134" s="150" t="s">
        <v>102</v>
      </c>
      <c r="AT134" s="150" t="s">
        <v>139</v>
      </c>
      <c r="AU134" s="150" t="s">
        <v>83</v>
      </c>
      <c r="AY134" s="13" t="s">
        <v>137</v>
      </c>
      <c r="BE134" s="151">
        <f t="shared" si="4"/>
        <v>0</v>
      </c>
      <c r="BF134" s="151">
        <f t="shared" si="5"/>
        <v>0</v>
      </c>
      <c r="BG134" s="151">
        <f t="shared" si="6"/>
        <v>0</v>
      </c>
      <c r="BH134" s="151">
        <f t="shared" si="7"/>
        <v>0</v>
      </c>
      <c r="BI134" s="151">
        <f t="shared" si="8"/>
        <v>0</v>
      </c>
      <c r="BJ134" s="13" t="s">
        <v>83</v>
      </c>
      <c r="BK134" s="151">
        <f t="shared" si="9"/>
        <v>0</v>
      </c>
      <c r="BL134" s="13" t="s">
        <v>102</v>
      </c>
      <c r="BM134" s="150" t="s">
        <v>172</v>
      </c>
    </row>
    <row r="135" spans="2:65" s="1" customFormat="1" ht="24.2" customHeight="1">
      <c r="B135" s="28"/>
      <c r="C135" s="139" t="s">
        <v>144</v>
      </c>
      <c r="D135" s="139" t="s">
        <v>139</v>
      </c>
      <c r="E135" s="140" t="s">
        <v>173</v>
      </c>
      <c r="F135" s="141" t="s">
        <v>174</v>
      </c>
      <c r="G135" s="142" t="s">
        <v>167</v>
      </c>
      <c r="H135" s="143">
        <v>4</v>
      </c>
      <c r="I135" s="144"/>
      <c r="J135" s="143">
        <f t="shared" si="0"/>
        <v>0</v>
      </c>
      <c r="K135" s="145"/>
      <c r="L135" s="28"/>
      <c r="M135" s="146" t="s">
        <v>1</v>
      </c>
      <c r="N135" s="147" t="s">
        <v>40</v>
      </c>
      <c r="P135" s="148">
        <f t="shared" si="1"/>
        <v>0</v>
      </c>
      <c r="Q135" s="148">
        <v>0</v>
      </c>
      <c r="R135" s="148">
        <f t="shared" si="2"/>
        <v>0</v>
      </c>
      <c r="S135" s="148">
        <v>2.4E-2</v>
      </c>
      <c r="T135" s="149">
        <f t="shared" si="3"/>
        <v>9.6000000000000002E-2</v>
      </c>
      <c r="AR135" s="150" t="s">
        <v>102</v>
      </c>
      <c r="AT135" s="150" t="s">
        <v>139</v>
      </c>
      <c r="AU135" s="150" t="s">
        <v>83</v>
      </c>
      <c r="AY135" s="13" t="s">
        <v>137</v>
      </c>
      <c r="BE135" s="151">
        <f t="shared" si="4"/>
        <v>0</v>
      </c>
      <c r="BF135" s="151">
        <f t="shared" si="5"/>
        <v>0</v>
      </c>
      <c r="BG135" s="151">
        <f t="shared" si="6"/>
        <v>0</v>
      </c>
      <c r="BH135" s="151">
        <f t="shared" si="7"/>
        <v>0</v>
      </c>
      <c r="BI135" s="151">
        <f t="shared" si="8"/>
        <v>0</v>
      </c>
      <c r="BJ135" s="13" t="s">
        <v>83</v>
      </c>
      <c r="BK135" s="151">
        <f t="shared" si="9"/>
        <v>0</v>
      </c>
      <c r="BL135" s="13" t="s">
        <v>102</v>
      </c>
      <c r="BM135" s="150" t="s">
        <v>175</v>
      </c>
    </row>
    <row r="136" spans="2:65" s="1" customFormat="1" ht="24.2" customHeight="1">
      <c r="B136" s="28"/>
      <c r="C136" s="139" t="s">
        <v>176</v>
      </c>
      <c r="D136" s="139" t="s">
        <v>139</v>
      </c>
      <c r="E136" s="140" t="s">
        <v>177</v>
      </c>
      <c r="F136" s="141" t="s">
        <v>178</v>
      </c>
      <c r="G136" s="142" t="s">
        <v>167</v>
      </c>
      <c r="H136" s="143">
        <v>12</v>
      </c>
      <c r="I136" s="144"/>
      <c r="J136" s="143">
        <f t="shared" si="0"/>
        <v>0</v>
      </c>
      <c r="K136" s="145"/>
      <c r="L136" s="28"/>
      <c r="M136" s="146" t="s">
        <v>1</v>
      </c>
      <c r="N136" s="147" t="s">
        <v>40</v>
      </c>
      <c r="P136" s="148">
        <f t="shared" si="1"/>
        <v>0</v>
      </c>
      <c r="Q136" s="148">
        <v>0</v>
      </c>
      <c r="R136" s="148">
        <f t="shared" si="2"/>
        <v>0</v>
      </c>
      <c r="S136" s="148">
        <v>6.5000000000000002E-2</v>
      </c>
      <c r="T136" s="149">
        <f t="shared" si="3"/>
        <v>0.78</v>
      </c>
      <c r="AR136" s="150" t="s">
        <v>102</v>
      </c>
      <c r="AT136" s="150" t="s">
        <v>139</v>
      </c>
      <c r="AU136" s="150" t="s">
        <v>83</v>
      </c>
      <c r="AY136" s="13" t="s">
        <v>137</v>
      </c>
      <c r="BE136" s="151">
        <f t="shared" si="4"/>
        <v>0</v>
      </c>
      <c r="BF136" s="151">
        <f t="shared" si="5"/>
        <v>0</v>
      </c>
      <c r="BG136" s="151">
        <f t="shared" si="6"/>
        <v>0</v>
      </c>
      <c r="BH136" s="151">
        <f t="shared" si="7"/>
        <v>0</v>
      </c>
      <c r="BI136" s="151">
        <f t="shared" si="8"/>
        <v>0</v>
      </c>
      <c r="BJ136" s="13" t="s">
        <v>83</v>
      </c>
      <c r="BK136" s="151">
        <f t="shared" si="9"/>
        <v>0</v>
      </c>
      <c r="BL136" s="13" t="s">
        <v>102</v>
      </c>
      <c r="BM136" s="150" t="s">
        <v>179</v>
      </c>
    </row>
    <row r="137" spans="2:65" s="1" customFormat="1" ht="24.2" customHeight="1">
      <c r="B137" s="28"/>
      <c r="C137" s="139" t="s">
        <v>180</v>
      </c>
      <c r="D137" s="139" t="s">
        <v>139</v>
      </c>
      <c r="E137" s="140" t="s">
        <v>181</v>
      </c>
      <c r="F137" s="141" t="s">
        <v>182</v>
      </c>
      <c r="G137" s="142" t="s">
        <v>152</v>
      </c>
      <c r="H137" s="143">
        <v>6.4</v>
      </c>
      <c r="I137" s="144"/>
      <c r="J137" s="143">
        <f t="shared" si="0"/>
        <v>0</v>
      </c>
      <c r="K137" s="145"/>
      <c r="L137" s="28"/>
      <c r="M137" s="146" t="s">
        <v>1</v>
      </c>
      <c r="N137" s="147" t="s">
        <v>40</v>
      </c>
      <c r="P137" s="148">
        <f t="shared" si="1"/>
        <v>0</v>
      </c>
      <c r="Q137" s="148">
        <v>0</v>
      </c>
      <c r="R137" s="148">
        <f t="shared" si="2"/>
        <v>0</v>
      </c>
      <c r="S137" s="148">
        <v>8.7999999999999995E-2</v>
      </c>
      <c r="T137" s="149">
        <f t="shared" si="3"/>
        <v>0.56320000000000003</v>
      </c>
      <c r="AR137" s="150" t="s">
        <v>102</v>
      </c>
      <c r="AT137" s="150" t="s">
        <v>139</v>
      </c>
      <c r="AU137" s="150" t="s">
        <v>83</v>
      </c>
      <c r="AY137" s="13" t="s">
        <v>137</v>
      </c>
      <c r="BE137" s="151">
        <f t="shared" si="4"/>
        <v>0</v>
      </c>
      <c r="BF137" s="151">
        <f t="shared" si="5"/>
        <v>0</v>
      </c>
      <c r="BG137" s="151">
        <f t="shared" si="6"/>
        <v>0</v>
      </c>
      <c r="BH137" s="151">
        <f t="shared" si="7"/>
        <v>0</v>
      </c>
      <c r="BI137" s="151">
        <f t="shared" si="8"/>
        <v>0</v>
      </c>
      <c r="BJ137" s="13" t="s">
        <v>83</v>
      </c>
      <c r="BK137" s="151">
        <f t="shared" si="9"/>
        <v>0</v>
      </c>
      <c r="BL137" s="13" t="s">
        <v>102</v>
      </c>
      <c r="BM137" s="150" t="s">
        <v>183</v>
      </c>
    </row>
    <row r="138" spans="2:65" s="1" customFormat="1" ht="21.75" customHeight="1">
      <c r="B138" s="28"/>
      <c r="C138" s="139" t="s">
        <v>184</v>
      </c>
      <c r="D138" s="139" t="s">
        <v>139</v>
      </c>
      <c r="E138" s="140" t="s">
        <v>185</v>
      </c>
      <c r="F138" s="141" t="s">
        <v>186</v>
      </c>
      <c r="G138" s="142" t="s">
        <v>152</v>
      </c>
      <c r="H138" s="143">
        <v>24.68</v>
      </c>
      <c r="I138" s="144"/>
      <c r="J138" s="143">
        <f t="shared" si="0"/>
        <v>0</v>
      </c>
      <c r="K138" s="145"/>
      <c r="L138" s="28"/>
      <c r="M138" s="146" t="s">
        <v>1</v>
      </c>
      <c r="N138" s="147" t="s">
        <v>40</v>
      </c>
      <c r="P138" s="148">
        <f t="shared" si="1"/>
        <v>0</v>
      </c>
      <c r="Q138" s="148">
        <v>0</v>
      </c>
      <c r="R138" s="148">
        <f t="shared" si="2"/>
        <v>0</v>
      </c>
      <c r="S138" s="148">
        <v>0.06</v>
      </c>
      <c r="T138" s="149">
        <f t="shared" si="3"/>
        <v>1.4807999999999999</v>
      </c>
      <c r="AR138" s="150" t="s">
        <v>102</v>
      </c>
      <c r="AT138" s="150" t="s">
        <v>139</v>
      </c>
      <c r="AU138" s="150" t="s">
        <v>83</v>
      </c>
      <c r="AY138" s="13" t="s">
        <v>137</v>
      </c>
      <c r="BE138" s="151">
        <f t="shared" si="4"/>
        <v>0</v>
      </c>
      <c r="BF138" s="151">
        <f t="shared" si="5"/>
        <v>0</v>
      </c>
      <c r="BG138" s="151">
        <f t="shared" si="6"/>
        <v>0</v>
      </c>
      <c r="BH138" s="151">
        <f t="shared" si="7"/>
        <v>0</v>
      </c>
      <c r="BI138" s="151">
        <f t="shared" si="8"/>
        <v>0</v>
      </c>
      <c r="BJ138" s="13" t="s">
        <v>83</v>
      </c>
      <c r="BK138" s="151">
        <f t="shared" si="9"/>
        <v>0</v>
      </c>
      <c r="BL138" s="13" t="s">
        <v>102</v>
      </c>
      <c r="BM138" s="150" t="s">
        <v>187</v>
      </c>
    </row>
    <row r="139" spans="2:65" s="1" customFormat="1" ht="37.9" customHeight="1">
      <c r="B139" s="28"/>
      <c r="C139" s="139" t="s">
        <v>188</v>
      </c>
      <c r="D139" s="139" t="s">
        <v>139</v>
      </c>
      <c r="E139" s="140" t="s">
        <v>189</v>
      </c>
      <c r="F139" s="141" t="s">
        <v>190</v>
      </c>
      <c r="G139" s="142" t="s">
        <v>148</v>
      </c>
      <c r="H139" s="143">
        <v>112.4</v>
      </c>
      <c r="I139" s="144"/>
      <c r="J139" s="143">
        <f t="shared" si="0"/>
        <v>0</v>
      </c>
      <c r="K139" s="145"/>
      <c r="L139" s="28"/>
      <c r="M139" s="146" t="s">
        <v>1</v>
      </c>
      <c r="N139" s="147" t="s">
        <v>40</v>
      </c>
      <c r="P139" s="148">
        <f t="shared" si="1"/>
        <v>0</v>
      </c>
      <c r="Q139" s="148">
        <v>0</v>
      </c>
      <c r="R139" s="148">
        <f t="shared" si="2"/>
        <v>0</v>
      </c>
      <c r="S139" s="148">
        <v>0.34499999999999997</v>
      </c>
      <c r="T139" s="149">
        <f t="shared" si="3"/>
        <v>38.777999999999999</v>
      </c>
      <c r="AR139" s="150" t="s">
        <v>102</v>
      </c>
      <c r="AT139" s="150" t="s">
        <v>139</v>
      </c>
      <c r="AU139" s="150" t="s">
        <v>83</v>
      </c>
      <c r="AY139" s="13" t="s">
        <v>137</v>
      </c>
      <c r="BE139" s="151">
        <f t="shared" si="4"/>
        <v>0</v>
      </c>
      <c r="BF139" s="151">
        <f t="shared" si="5"/>
        <v>0</v>
      </c>
      <c r="BG139" s="151">
        <f t="shared" si="6"/>
        <v>0</v>
      </c>
      <c r="BH139" s="151">
        <f t="shared" si="7"/>
        <v>0</v>
      </c>
      <c r="BI139" s="151">
        <f t="shared" si="8"/>
        <v>0</v>
      </c>
      <c r="BJ139" s="13" t="s">
        <v>83</v>
      </c>
      <c r="BK139" s="151">
        <f t="shared" si="9"/>
        <v>0</v>
      </c>
      <c r="BL139" s="13" t="s">
        <v>102</v>
      </c>
      <c r="BM139" s="150" t="s">
        <v>191</v>
      </c>
    </row>
    <row r="140" spans="2:65" s="1" customFormat="1" ht="16.5" customHeight="1">
      <c r="B140" s="28"/>
      <c r="C140" s="139" t="s">
        <v>192</v>
      </c>
      <c r="D140" s="139" t="s">
        <v>139</v>
      </c>
      <c r="E140" s="140" t="s">
        <v>193</v>
      </c>
      <c r="F140" s="141" t="s">
        <v>194</v>
      </c>
      <c r="G140" s="142" t="s">
        <v>148</v>
      </c>
      <c r="H140" s="143">
        <v>172.4</v>
      </c>
      <c r="I140" s="144"/>
      <c r="J140" s="143">
        <f t="shared" si="0"/>
        <v>0</v>
      </c>
      <c r="K140" s="145"/>
      <c r="L140" s="28"/>
      <c r="M140" s="146" t="s">
        <v>1</v>
      </c>
      <c r="N140" s="147" t="s">
        <v>40</v>
      </c>
      <c r="P140" s="148">
        <f t="shared" si="1"/>
        <v>0</v>
      </c>
      <c r="Q140" s="148">
        <v>0</v>
      </c>
      <c r="R140" s="148">
        <f t="shared" si="2"/>
        <v>0</v>
      </c>
      <c r="S140" s="148">
        <v>3.6999999999999998E-2</v>
      </c>
      <c r="T140" s="149">
        <f t="shared" si="3"/>
        <v>6.3788</v>
      </c>
      <c r="AR140" s="150" t="s">
        <v>102</v>
      </c>
      <c r="AT140" s="150" t="s">
        <v>139</v>
      </c>
      <c r="AU140" s="150" t="s">
        <v>83</v>
      </c>
      <c r="AY140" s="13" t="s">
        <v>137</v>
      </c>
      <c r="BE140" s="151">
        <f t="shared" si="4"/>
        <v>0</v>
      </c>
      <c r="BF140" s="151">
        <f t="shared" si="5"/>
        <v>0</v>
      </c>
      <c r="BG140" s="151">
        <f t="shared" si="6"/>
        <v>0</v>
      </c>
      <c r="BH140" s="151">
        <f t="shared" si="7"/>
        <v>0</v>
      </c>
      <c r="BI140" s="151">
        <f t="shared" si="8"/>
        <v>0</v>
      </c>
      <c r="BJ140" s="13" t="s">
        <v>83</v>
      </c>
      <c r="BK140" s="151">
        <f t="shared" si="9"/>
        <v>0</v>
      </c>
      <c r="BL140" s="13" t="s">
        <v>102</v>
      </c>
      <c r="BM140" s="150" t="s">
        <v>195</v>
      </c>
    </row>
    <row r="141" spans="2:65" s="1" customFormat="1" ht="24.2" customHeight="1">
      <c r="B141" s="28"/>
      <c r="C141" s="139" t="s">
        <v>196</v>
      </c>
      <c r="D141" s="139" t="s">
        <v>139</v>
      </c>
      <c r="E141" s="140" t="s">
        <v>197</v>
      </c>
      <c r="F141" s="141" t="s">
        <v>198</v>
      </c>
      <c r="G141" s="142" t="s">
        <v>148</v>
      </c>
      <c r="H141" s="143">
        <v>449.6</v>
      </c>
      <c r="I141" s="144"/>
      <c r="J141" s="143">
        <f t="shared" si="0"/>
        <v>0</v>
      </c>
      <c r="K141" s="145"/>
      <c r="L141" s="28"/>
      <c r="M141" s="146" t="s">
        <v>1</v>
      </c>
      <c r="N141" s="147" t="s">
        <v>40</v>
      </c>
      <c r="P141" s="148">
        <f t="shared" si="1"/>
        <v>0</v>
      </c>
      <c r="Q141" s="148">
        <v>0</v>
      </c>
      <c r="R141" s="148">
        <f t="shared" si="2"/>
        <v>0</v>
      </c>
      <c r="S141" s="148">
        <v>0.01</v>
      </c>
      <c r="T141" s="149">
        <f t="shared" si="3"/>
        <v>4.4960000000000004</v>
      </c>
      <c r="AR141" s="150" t="s">
        <v>102</v>
      </c>
      <c r="AT141" s="150" t="s">
        <v>139</v>
      </c>
      <c r="AU141" s="150" t="s">
        <v>83</v>
      </c>
      <c r="AY141" s="13" t="s">
        <v>137</v>
      </c>
      <c r="BE141" s="151">
        <f t="shared" si="4"/>
        <v>0</v>
      </c>
      <c r="BF141" s="151">
        <f t="shared" si="5"/>
        <v>0</v>
      </c>
      <c r="BG141" s="151">
        <f t="shared" si="6"/>
        <v>0</v>
      </c>
      <c r="BH141" s="151">
        <f t="shared" si="7"/>
        <v>0</v>
      </c>
      <c r="BI141" s="151">
        <f t="shared" si="8"/>
        <v>0</v>
      </c>
      <c r="BJ141" s="13" t="s">
        <v>83</v>
      </c>
      <c r="BK141" s="151">
        <f t="shared" si="9"/>
        <v>0</v>
      </c>
      <c r="BL141" s="13" t="s">
        <v>102</v>
      </c>
      <c r="BM141" s="150" t="s">
        <v>199</v>
      </c>
    </row>
    <row r="142" spans="2:65" s="1" customFormat="1" ht="21.75" customHeight="1">
      <c r="B142" s="28"/>
      <c r="C142" s="139" t="s">
        <v>200</v>
      </c>
      <c r="D142" s="139" t="s">
        <v>139</v>
      </c>
      <c r="E142" s="140" t="s">
        <v>201</v>
      </c>
      <c r="F142" s="141" t="s">
        <v>202</v>
      </c>
      <c r="G142" s="142" t="s">
        <v>203</v>
      </c>
      <c r="H142" s="143">
        <v>890.48</v>
      </c>
      <c r="I142" s="144"/>
      <c r="J142" s="143">
        <f t="shared" si="0"/>
        <v>0</v>
      </c>
      <c r="K142" s="145"/>
      <c r="L142" s="28"/>
      <c r="M142" s="146" t="s">
        <v>1</v>
      </c>
      <c r="N142" s="147" t="s">
        <v>40</v>
      </c>
      <c r="P142" s="148">
        <f t="shared" si="1"/>
        <v>0</v>
      </c>
      <c r="Q142" s="148">
        <v>0</v>
      </c>
      <c r="R142" s="148">
        <f t="shared" si="2"/>
        <v>0</v>
      </c>
      <c r="S142" s="148">
        <v>0</v>
      </c>
      <c r="T142" s="149">
        <f t="shared" si="3"/>
        <v>0</v>
      </c>
      <c r="AR142" s="150" t="s">
        <v>102</v>
      </c>
      <c r="AT142" s="150" t="s">
        <v>139</v>
      </c>
      <c r="AU142" s="150" t="s">
        <v>83</v>
      </c>
      <c r="AY142" s="13" t="s">
        <v>137</v>
      </c>
      <c r="BE142" s="151">
        <f t="shared" si="4"/>
        <v>0</v>
      </c>
      <c r="BF142" s="151">
        <f t="shared" si="5"/>
        <v>0</v>
      </c>
      <c r="BG142" s="151">
        <f t="shared" si="6"/>
        <v>0</v>
      </c>
      <c r="BH142" s="151">
        <f t="shared" si="7"/>
        <v>0</v>
      </c>
      <c r="BI142" s="151">
        <f t="shared" si="8"/>
        <v>0</v>
      </c>
      <c r="BJ142" s="13" t="s">
        <v>83</v>
      </c>
      <c r="BK142" s="151">
        <f t="shared" si="9"/>
        <v>0</v>
      </c>
      <c r="BL142" s="13" t="s">
        <v>102</v>
      </c>
      <c r="BM142" s="150" t="s">
        <v>204</v>
      </c>
    </row>
    <row r="143" spans="2:65" s="1" customFormat="1" ht="24.2" customHeight="1">
      <c r="B143" s="28"/>
      <c r="C143" s="139" t="s">
        <v>205</v>
      </c>
      <c r="D143" s="139" t="s">
        <v>139</v>
      </c>
      <c r="E143" s="140" t="s">
        <v>206</v>
      </c>
      <c r="F143" s="141" t="s">
        <v>207</v>
      </c>
      <c r="G143" s="142" t="s">
        <v>203</v>
      </c>
      <c r="H143" s="143">
        <v>12466.72</v>
      </c>
      <c r="I143" s="144"/>
      <c r="J143" s="143">
        <f t="shared" si="0"/>
        <v>0</v>
      </c>
      <c r="K143" s="145"/>
      <c r="L143" s="28"/>
      <c r="M143" s="146" t="s">
        <v>1</v>
      </c>
      <c r="N143" s="147" t="s">
        <v>40</v>
      </c>
      <c r="P143" s="148">
        <f t="shared" si="1"/>
        <v>0</v>
      </c>
      <c r="Q143" s="148">
        <v>0</v>
      </c>
      <c r="R143" s="148">
        <f t="shared" si="2"/>
        <v>0</v>
      </c>
      <c r="S143" s="148">
        <v>0</v>
      </c>
      <c r="T143" s="149">
        <f t="shared" si="3"/>
        <v>0</v>
      </c>
      <c r="AR143" s="150" t="s">
        <v>102</v>
      </c>
      <c r="AT143" s="150" t="s">
        <v>139</v>
      </c>
      <c r="AU143" s="150" t="s">
        <v>83</v>
      </c>
      <c r="AY143" s="13" t="s">
        <v>137</v>
      </c>
      <c r="BE143" s="151">
        <f t="shared" si="4"/>
        <v>0</v>
      </c>
      <c r="BF143" s="151">
        <f t="shared" si="5"/>
        <v>0</v>
      </c>
      <c r="BG143" s="151">
        <f t="shared" si="6"/>
        <v>0</v>
      </c>
      <c r="BH143" s="151">
        <f t="shared" si="7"/>
        <v>0</v>
      </c>
      <c r="BI143" s="151">
        <f t="shared" si="8"/>
        <v>0</v>
      </c>
      <c r="BJ143" s="13" t="s">
        <v>83</v>
      </c>
      <c r="BK143" s="151">
        <f t="shared" si="9"/>
        <v>0</v>
      </c>
      <c r="BL143" s="13" t="s">
        <v>102</v>
      </c>
      <c r="BM143" s="150" t="s">
        <v>208</v>
      </c>
    </row>
    <row r="144" spans="2:65" s="1" customFormat="1" ht="24.2" customHeight="1">
      <c r="B144" s="28"/>
      <c r="C144" s="139" t="s">
        <v>209</v>
      </c>
      <c r="D144" s="139" t="s">
        <v>139</v>
      </c>
      <c r="E144" s="140" t="s">
        <v>210</v>
      </c>
      <c r="F144" s="141" t="s">
        <v>211</v>
      </c>
      <c r="G144" s="142" t="s">
        <v>203</v>
      </c>
      <c r="H144" s="143">
        <v>890.48</v>
      </c>
      <c r="I144" s="144"/>
      <c r="J144" s="143">
        <f t="shared" si="0"/>
        <v>0</v>
      </c>
      <c r="K144" s="145"/>
      <c r="L144" s="28"/>
      <c r="M144" s="146" t="s">
        <v>1</v>
      </c>
      <c r="N144" s="147" t="s">
        <v>40</v>
      </c>
      <c r="P144" s="148">
        <f t="shared" si="1"/>
        <v>0</v>
      </c>
      <c r="Q144" s="148">
        <v>0</v>
      </c>
      <c r="R144" s="148">
        <f t="shared" si="2"/>
        <v>0</v>
      </c>
      <c r="S144" s="148">
        <v>0</v>
      </c>
      <c r="T144" s="149">
        <f t="shared" si="3"/>
        <v>0</v>
      </c>
      <c r="AR144" s="150" t="s">
        <v>102</v>
      </c>
      <c r="AT144" s="150" t="s">
        <v>139</v>
      </c>
      <c r="AU144" s="150" t="s">
        <v>83</v>
      </c>
      <c r="AY144" s="13" t="s">
        <v>137</v>
      </c>
      <c r="BE144" s="151">
        <f t="shared" si="4"/>
        <v>0</v>
      </c>
      <c r="BF144" s="151">
        <f t="shared" si="5"/>
        <v>0</v>
      </c>
      <c r="BG144" s="151">
        <f t="shared" si="6"/>
        <v>0</v>
      </c>
      <c r="BH144" s="151">
        <f t="shared" si="7"/>
        <v>0</v>
      </c>
      <c r="BI144" s="151">
        <f t="shared" si="8"/>
        <v>0</v>
      </c>
      <c r="BJ144" s="13" t="s">
        <v>83</v>
      </c>
      <c r="BK144" s="151">
        <f t="shared" si="9"/>
        <v>0</v>
      </c>
      <c r="BL144" s="13" t="s">
        <v>102</v>
      </c>
      <c r="BM144" s="150" t="s">
        <v>212</v>
      </c>
    </row>
    <row r="145" spans="2:65" s="1" customFormat="1" ht="24.2" customHeight="1">
      <c r="B145" s="28"/>
      <c r="C145" s="139" t="s">
        <v>213</v>
      </c>
      <c r="D145" s="139" t="s">
        <v>139</v>
      </c>
      <c r="E145" s="140" t="s">
        <v>214</v>
      </c>
      <c r="F145" s="141" t="s">
        <v>215</v>
      </c>
      <c r="G145" s="142" t="s">
        <v>203</v>
      </c>
      <c r="H145" s="143">
        <v>7123.84</v>
      </c>
      <c r="I145" s="144"/>
      <c r="J145" s="143">
        <f t="shared" si="0"/>
        <v>0</v>
      </c>
      <c r="K145" s="145"/>
      <c r="L145" s="28"/>
      <c r="M145" s="146" t="s">
        <v>1</v>
      </c>
      <c r="N145" s="147" t="s">
        <v>40</v>
      </c>
      <c r="P145" s="148">
        <f t="shared" si="1"/>
        <v>0</v>
      </c>
      <c r="Q145" s="148">
        <v>0</v>
      </c>
      <c r="R145" s="148">
        <f t="shared" si="2"/>
        <v>0</v>
      </c>
      <c r="S145" s="148">
        <v>0</v>
      </c>
      <c r="T145" s="149">
        <f t="shared" si="3"/>
        <v>0</v>
      </c>
      <c r="AR145" s="150" t="s">
        <v>102</v>
      </c>
      <c r="AT145" s="150" t="s">
        <v>139</v>
      </c>
      <c r="AU145" s="150" t="s">
        <v>83</v>
      </c>
      <c r="AY145" s="13" t="s">
        <v>137</v>
      </c>
      <c r="BE145" s="151">
        <f t="shared" si="4"/>
        <v>0</v>
      </c>
      <c r="BF145" s="151">
        <f t="shared" si="5"/>
        <v>0</v>
      </c>
      <c r="BG145" s="151">
        <f t="shared" si="6"/>
        <v>0</v>
      </c>
      <c r="BH145" s="151">
        <f t="shared" si="7"/>
        <v>0</v>
      </c>
      <c r="BI145" s="151">
        <f t="shared" si="8"/>
        <v>0</v>
      </c>
      <c r="BJ145" s="13" t="s">
        <v>83</v>
      </c>
      <c r="BK145" s="151">
        <f t="shared" si="9"/>
        <v>0</v>
      </c>
      <c r="BL145" s="13" t="s">
        <v>102</v>
      </c>
      <c r="BM145" s="150" t="s">
        <v>216</v>
      </c>
    </row>
    <row r="146" spans="2:65" s="1" customFormat="1" ht="24.2" customHeight="1">
      <c r="B146" s="28"/>
      <c r="C146" s="139" t="s">
        <v>217</v>
      </c>
      <c r="D146" s="139" t="s">
        <v>139</v>
      </c>
      <c r="E146" s="140" t="s">
        <v>218</v>
      </c>
      <c r="F146" s="141" t="s">
        <v>219</v>
      </c>
      <c r="G146" s="142" t="s">
        <v>203</v>
      </c>
      <c r="H146" s="143">
        <v>890.48</v>
      </c>
      <c r="I146" s="144"/>
      <c r="J146" s="143">
        <f t="shared" si="0"/>
        <v>0</v>
      </c>
      <c r="K146" s="145"/>
      <c r="L146" s="28"/>
      <c r="M146" s="146" t="s">
        <v>1</v>
      </c>
      <c r="N146" s="147" t="s">
        <v>40</v>
      </c>
      <c r="P146" s="148">
        <f t="shared" si="1"/>
        <v>0</v>
      </c>
      <c r="Q146" s="148">
        <v>0</v>
      </c>
      <c r="R146" s="148">
        <f t="shared" si="2"/>
        <v>0</v>
      </c>
      <c r="S146" s="148">
        <v>0</v>
      </c>
      <c r="T146" s="149">
        <f t="shared" si="3"/>
        <v>0</v>
      </c>
      <c r="AR146" s="150" t="s">
        <v>102</v>
      </c>
      <c r="AT146" s="150" t="s">
        <v>139</v>
      </c>
      <c r="AU146" s="150" t="s">
        <v>83</v>
      </c>
      <c r="AY146" s="13" t="s">
        <v>137</v>
      </c>
      <c r="BE146" s="151">
        <f t="shared" si="4"/>
        <v>0</v>
      </c>
      <c r="BF146" s="151">
        <f t="shared" si="5"/>
        <v>0</v>
      </c>
      <c r="BG146" s="151">
        <f t="shared" si="6"/>
        <v>0</v>
      </c>
      <c r="BH146" s="151">
        <f t="shared" si="7"/>
        <v>0</v>
      </c>
      <c r="BI146" s="151">
        <f t="shared" si="8"/>
        <v>0</v>
      </c>
      <c r="BJ146" s="13" t="s">
        <v>83</v>
      </c>
      <c r="BK146" s="151">
        <f t="shared" si="9"/>
        <v>0</v>
      </c>
      <c r="BL146" s="13" t="s">
        <v>102</v>
      </c>
      <c r="BM146" s="150" t="s">
        <v>220</v>
      </c>
    </row>
    <row r="147" spans="2:65" s="1" customFormat="1" ht="33" customHeight="1">
      <c r="B147" s="28"/>
      <c r="C147" s="139" t="s">
        <v>221</v>
      </c>
      <c r="D147" s="139" t="s">
        <v>139</v>
      </c>
      <c r="E147" s="140" t="s">
        <v>222</v>
      </c>
      <c r="F147" s="141" t="s">
        <v>223</v>
      </c>
      <c r="G147" s="142" t="s">
        <v>203</v>
      </c>
      <c r="H147" s="143">
        <v>410.06</v>
      </c>
      <c r="I147" s="144"/>
      <c r="J147" s="143">
        <f t="shared" si="0"/>
        <v>0</v>
      </c>
      <c r="K147" s="145"/>
      <c r="L147" s="28"/>
      <c r="M147" s="146" t="s">
        <v>1</v>
      </c>
      <c r="N147" s="147" t="s">
        <v>40</v>
      </c>
      <c r="P147" s="148">
        <f t="shared" si="1"/>
        <v>0</v>
      </c>
      <c r="Q147" s="148">
        <v>0</v>
      </c>
      <c r="R147" s="148">
        <f t="shared" si="2"/>
        <v>0</v>
      </c>
      <c r="S147" s="148">
        <v>0</v>
      </c>
      <c r="T147" s="149">
        <f t="shared" si="3"/>
        <v>0</v>
      </c>
      <c r="AR147" s="150" t="s">
        <v>102</v>
      </c>
      <c r="AT147" s="150" t="s">
        <v>139</v>
      </c>
      <c r="AU147" s="150" t="s">
        <v>83</v>
      </c>
      <c r="AY147" s="13" t="s">
        <v>137</v>
      </c>
      <c r="BE147" s="151">
        <f t="shared" si="4"/>
        <v>0</v>
      </c>
      <c r="BF147" s="151">
        <f t="shared" si="5"/>
        <v>0</v>
      </c>
      <c r="BG147" s="151">
        <f t="shared" si="6"/>
        <v>0</v>
      </c>
      <c r="BH147" s="151">
        <f t="shared" si="7"/>
        <v>0</v>
      </c>
      <c r="BI147" s="151">
        <f t="shared" si="8"/>
        <v>0</v>
      </c>
      <c r="BJ147" s="13" t="s">
        <v>83</v>
      </c>
      <c r="BK147" s="151">
        <f t="shared" si="9"/>
        <v>0</v>
      </c>
      <c r="BL147" s="13" t="s">
        <v>102</v>
      </c>
      <c r="BM147" s="150" t="s">
        <v>224</v>
      </c>
    </row>
    <row r="148" spans="2:65" s="1" customFormat="1" ht="33" customHeight="1">
      <c r="B148" s="28"/>
      <c r="C148" s="139" t="s">
        <v>225</v>
      </c>
      <c r="D148" s="139" t="s">
        <v>139</v>
      </c>
      <c r="E148" s="140" t="s">
        <v>226</v>
      </c>
      <c r="F148" s="141" t="s">
        <v>227</v>
      </c>
      <c r="G148" s="142" t="s">
        <v>203</v>
      </c>
      <c r="H148" s="143">
        <v>411.5</v>
      </c>
      <c r="I148" s="144"/>
      <c r="J148" s="143">
        <f t="shared" si="0"/>
        <v>0</v>
      </c>
      <c r="K148" s="145"/>
      <c r="L148" s="28"/>
      <c r="M148" s="146" t="s">
        <v>1</v>
      </c>
      <c r="N148" s="147" t="s">
        <v>40</v>
      </c>
      <c r="P148" s="148">
        <f t="shared" si="1"/>
        <v>0</v>
      </c>
      <c r="Q148" s="148">
        <v>0</v>
      </c>
      <c r="R148" s="148">
        <f t="shared" si="2"/>
        <v>0</v>
      </c>
      <c r="S148" s="148">
        <v>0</v>
      </c>
      <c r="T148" s="149">
        <f t="shared" si="3"/>
        <v>0</v>
      </c>
      <c r="AR148" s="150" t="s">
        <v>102</v>
      </c>
      <c r="AT148" s="150" t="s">
        <v>139</v>
      </c>
      <c r="AU148" s="150" t="s">
        <v>83</v>
      </c>
      <c r="AY148" s="13" t="s">
        <v>137</v>
      </c>
      <c r="BE148" s="151">
        <f t="shared" si="4"/>
        <v>0</v>
      </c>
      <c r="BF148" s="151">
        <f t="shared" si="5"/>
        <v>0</v>
      </c>
      <c r="BG148" s="151">
        <f t="shared" si="6"/>
        <v>0</v>
      </c>
      <c r="BH148" s="151">
        <f t="shared" si="7"/>
        <v>0</v>
      </c>
      <c r="BI148" s="151">
        <f t="shared" si="8"/>
        <v>0</v>
      </c>
      <c r="BJ148" s="13" t="s">
        <v>83</v>
      </c>
      <c r="BK148" s="151">
        <f t="shared" si="9"/>
        <v>0</v>
      </c>
      <c r="BL148" s="13" t="s">
        <v>102</v>
      </c>
      <c r="BM148" s="150" t="s">
        <v>228</v>
      </c>
    </row>
    <row r="149" spans="2:65" s="1" customFormat="1" ht="33" customHeight="1">
      <c r="B149" s="28"/>
      <c r="C149" s="139" t="s">
        <v>7</v>
      </c>
      <c r="D149" s="139" t="s">
        <v>139</v>
      </c>
      <c r="E149" s="140" t="s">
        <v>229</v>
      </c>
      <c r="F149" s="141" t="s">
        <v>230</v>
      </c>
      <c r="G149" s="142" t="s">
        <v>142</v>
      </c>
      <c r="H149" s="143">
        <v>225.08</v>
      </c>
      <c r="I149" s="144"/>
      <c r="J149" s="143">
        <f t="shared" si="0"/>
        <v>0</v>
      </c>
      <c r="K149" s="145"/>
      <c r="L149" s="28"/>
      <c r="M149" s="146" t="s">
        <v>1</v>
      </c>
      <c r="N149" s="147" t="s">
        <v>40</v>
      </c>
      <c r="P149" s="148">
        <f t="shared" si="1"/>
        <v>0</v>
      </c>
      <c r="Q149" s="148">
        <v>3.0018097000000001E-3</v>
      </c>
      <c r="R149" s="148">
        <f t="shared" si="2"/>
        <v>0.67564732727600008</v>
      </c>
      <c r="S149" s="148">
        <v>2.004</v>
      </c>
      <c r="T149" s="149">
        <f t="shared" si="3"/>
        <v>451.06032000000005</v>
      </c>
      <c r="AR149" s="150" t="s">
        <v>102</v>
      </c>
      <c r="AT149" s="150" t="s">
        <v>139</v>
      </c>
      <c r="AU149" s="150" t="s">
        <v>83</v>
      </c>
      <c r="AY149" s="13" t="s">
        <v>137</v>
      </c>
      <c r="BE149" s="151">
        <f t="shared" si="4"/>
        <v>0</v>
      </c>
      <c r="BF149" s="151">
        <f t="shared" si="5"/>
        <v>0</v>
      </c>
      <c r="BG149" s="151">
        <f t="shared" si="6"/>
        <v>0</v>
      </c>
      <c r="BH149" s="151">
        <f t="shared" si="7"/>
        <v>0</v>
      </c>
      <c r="BI149" s="151">
        <f t="shared" si="8"/>
        <v>0</v>
      </c>
      <c r="BJ149" s="13" t="s">
        <v>83</v>
      </c>
      <c r="BK149" s="151">
        <f t="shared" si="9"/>
        <v>0</v>
      </c>
      <c r="BL149" s="13" t="s">
        <v>102</v>
      </c>
      <c r="BM149" s="150" t="s">
        <v>231</v>
      </c>
    </row>
    <row r="150" spans="2:65" s="11" customFormat="1" ht="25.9" customHeight="1">
      <c r="B150" s="127"/>
      <c r="D150" s="128" t="s">
        <v>73</v>
      </c>
      <c r="E150" s="129" t="s">
        <v>232</v>
      </c>
      <c r="F150" s="129" t="s">
        <v>233</v>
      </c>
      <c r="I150" s="130"/>
      <c r="J150" s="131">
        <f>BK150</f>
        <v>0</v>
      </c>
      <c r="L150" s="127"/>
      <c r="M150" s="132"/>
      <c r="P150" s="133">
        <f>P151+P155+P158</f>
        <v>0</v>
      </c>
      <c r="R150" s="133">
        <f>R151+R155+R158</f>
        <v>0.27081</v>
      </c>
      <c r="T150" s="134">
        <f>T151+T155+T158</f>
        <v>28.543489600000001</v>
      </c>
      <c r="AR150" s="128" t="s">
        <v>83</v>
      </c>
      <c r="AT150" s="135" t="s">
        <v>73</v>
      </c>
      <c r="AU150" s="135" t="s">
        <v>74</v>
      </c>
      <c r="AY150" s="128" t="s">
        <v>137</v>
      </c>
      <c r="BK150" s="136">
        <f>BK151+BK155+BK158</f>
        <v>0</v>
      </c>
    </row>
    <row r="151" spans="2:65" s="11" customFormat="1" ht="22.9" customHeight="1">
      <c r="B151" s="127"/>
      <c r="D151" s="128" t="s">
        <v>73</v>
      </c>
      <c r="E151" s="137" t="s">
        <v>234</v>
      </c>
      <c r="F151" s="137" t="s">
        <v>235</v>
      </c>
      <c r="I151" s="130"/>
      <c r="J151" s="138">
        <f>BK151</f>
        <v>0</v>
      </c>
      <c r="L151" s="127"/>
      <c r="M151" s="132"/>
      <c r="P151" s="133">
        <f>SUM(P152:P154)</f>
        <v>0</v>
      </c>
      <c r="R151" s="133">
        <f>SUM(R152:R154)</f>
        <v>0</v>
      </c>
      <c r="T151" s="134">
        <f>SUM(T152:T154)</f>
        <v>6.0613999999999999</v>
      </c>
      <c r="AR151" s="128" t="s">
        <v>83</v>
      </c>
      <c r="AT151" s="135" t="s">
        <v>73</v>
      </c>
      <c r="AU151" s="135" t="s">
        <v>79</v>
      </c>
      <c r="AY151" s="128" t="s">
        <v>137</v>
      </c>
      <c r="BK151" s="136">
        <f>SUM(BK152:BK154)</f>
        <v>0</v>
      </c>
    </row>
    <row r="152" spans="2:65" s="1" customFormat="1" ht="33" customHeight="1">
      <c r="B152" s="28"/>
      <c r="C152" s="139" t="s">
        <v>236</v>
      </c>
      <c r="D152" s="139" t="s">
        <v>139</v>
      </c>
      <c r="E152" s="140" t="s">
        <v>237</v>
      </c>
      <c r="F152" s="141" t="s">
        <v>238</v>
      </c>
      <c r="G152" s="142" t="s">
        <v>152</v>
      </c>
      <c r="H152" s="143">
        <v>222</v>
      </c>
      <c r="I152" s="144"/>
      <c r="J152" s="143">
        <f>ROUND(I152*H152,2)</f>
        <v>0</v>
      </c>
      <c r="K152" s="145"/>
      <c r="L152" s="28"/>
      <c r="M152" s="146" t="s">
        <v>1</v>
      </c>
      <c r="N152" s="147" t="s">
        <v>40</v>
      </c>
      <c r="P152" s="148">
        <f>O152*H152</f>
        <v>0</v>
      </c>
      <c r="Q152" s="148">
        <v>0</v>
      </c>
      <c r="R152" s="148">
        <f>Q152*H152</f>
        <v>0</v>
      </c>
      <c r="S152" s="148">
        <v>1.6E-2</v>
      </c>
      <c r="T152" s="149">
        <f>S152*H152</f>
        <v>3.552</v>
      </c>
      <c r="AR152" s="150" t="s">
        <v>200</v>
      </c>
      <c r="AT152" s="150" t="s">
        <v>139</v>
      </c>
      <c r="AU152" s="150" t="s">
        <v>83</v>
      </c>
      <c r="AY152" s="13" t="s">
        <v>137</v>
      </c>
      <c r="BE152" s="151">
        <f>IF(N152="základná",J152,0)</f>
        <v>0</v>
      </c>
      <c r="BF152" s="151">
        <f>IF(N152="znížená",J152,0)</f>
        <v>0</v>
      </c>
      <c r="BG152" s="151">
        <f>IF(N152="zákl. prenesená",J152,0)</f>
        <v>0</v>
      </c>
      <c r="BH152" s="151">
        <f>IF(N152="zníž. prenesená",J152,0)</f>
        <v>0</v>
      </c>
      <c r="BI152" s="151">
        <f>IF(N152="nulová",J152,0)</f>
        <v>0</v>
      </c>
      <c r="BJ152" s="13" t="s">
        <v>83</v>
      </c>
      <c r="BK152" s="151">
        <f>ROUND(I152*H152,2)</f>
        <v>0</v>
      </c>
      <c r="BL152" s="13" t="s">
        <v>200</v>
      </c>
      <c r="BM152" s="150" t="s">
        <v>239</v>
      </c>
    </row>
    <row r="153" spans="2:65" s="1" customFormat="1" ht="33" customHeight="1">
      <c r="B153" s="28"/>
      <c r="C153" s="139" t="s">
        <v>240</v>
      </c>
      <c r="D153" s="139" t="s">
        <v>139</v>
      </c>
      <c r="E153" s="140" t="s">
        <v>241</v>
      </c>
      <c r="F153" s="141" t="s">
        <v>242</v>
      </c>
      <c r="G153" s="142" t="s">
        <v>152</v>
      </c>
      <c r="H153" s="143">
        <v>222</v>
      </c>
      <c r="I153" s="144"/>
      <c r="J153" s="143">
        <f>ROUND(I153*H153,2)</f>
        <v>0</v>
      </c>
      <c r="K153" s="145"/>
      <c r="L153" s="28"/>
      <c r="M153" s="146" t="s">
        <v>1</v>
      </c>
      <c r="N153" s="147" t="s">
        <v>40</v>
      </c>
      <c r="P153" s="148">
        <f>O153*H153</f>
        <v>0</v>
      </c>
      <c r="Q153" s="148">
        <v>0</v>
      </c>
      <c r="R153" s="148">
        <f>Q153*H153</f>
        <v>0</v>
      </c>
      <c r="S153" s="148">
        <v>7.0000000000000001E-3</v>
      </c>
      <c r="T153" s="149">
        <f>S153*H153</f>
        <v>1.554</v>
      </c>
      <c r="AR153" s="150" t="s">
        <v>200</v>
      </c>
      <c r="AT153" s="150" t="s">
        <v>139</v>
      </c>
      <c r="AU153" s="150" t="s">
        <v>83</v>
      </c>
      <c r="AY153" s="13" t="s">
        <v>137</v>
      </c>
      <c r="BE153" s="151">
        <f>IF(N153="základná",J153,0)</f>
        <v>0</v>
      </c>
      <c r="BF153" s="151">
        <f>IF(N153="znížená",J153,0)</f>
        <v>0</v>
      </c>
      <c r="BG153" s="151">
        <f>IF(N153="zákl. prenesená",J153,0)</f>
        <v>0</v>
      </c>
      <c r="BH153" s="151">
        <f>IF(N153="zníž. prenesená",J153,0)</f>
        <v>0</v>
      </c>
      <c r="BI153" s="151">
        <f>IF(N153="nulová",J153,0)</f>
        <v>0</v>
      </c>
      <c r="BJ153" s="13" t="s">
        <v>83</v>
      </c>
      <c r="BK153" s="151">
        <f>ROUND(I153*H153,2)</f>
        <v>0</v>
      </c>
      <c r="BL153" s="13" t="s">
        <v>200</v>
      </c>
      <c r="BM153" s="150" t="s">
        <v>243</v>
      </c>
    </row>
    <row r="154" spans="2:65" s="1" customFormat="1" ht="33" customHeight="1">
      <c r="B154" s="28"/>
      <c r="C154" s="139" t="s">
        <v>244</v>
      </c>
      <c r="D154" s="139" t="s">
        <v>139</v>
      </c>
      <c r="E154" s="140" t="s">
        <v>245</v>
      </c>
      <c r="F154" s="141" t="s">
        <v>246</v>
      </c>
      <c r="G154" s="142" t="s">
        <v>152</v>
      </c>
      <c r="H154" s="143">
        <v>56.2</v>
      </c>
      <c r="I154" s="144"/>
      <c r="J154" s="143">
        <f>ROUND(I154*H154,2)</f>
        <v>0</v>
      </c>
      <c r="K154" s="145"/>
      <c r="L154" s="28"/>
      <c r="M154" s="146" t="s">
        <v>1</v>
      </c>
      <c r="N154" s="147" t="s">
        <v>40</v>
      </c>
      <c r="P154" s="148">
        <f>O154*H154</f>
        <v>0</v>
      </c>
      <c r="Q154" s="148">
        <v>0</v>
      </c>
      <c r="R154" s="148">
        <f>Q154*H154</f>
        <v>0</v>
      </c>
      <c r="S154" s="148">
        <v>1.7000000000000001E-2</v>
      </c>
      <c r="T154" s="149">
        <f>S154*H154</f>
        <v>0.95540000000000014</v>
      </c>
      <c r="AR154" s="150" t="s">
        <v>200</v>
      </c>
      <c r="AT154" s="150" t="s">
        <v>139</v>
      </c>
      <c r="AU154" s="150" t="s">
        <v>83</v>
      </c>
      <c r="AY154" s="13" t="s">
        <v>137</v>
      </c>
      <c r="BE154" s="151">
        <f>IF(N154="základná",J154,0)</f>
        <v>0</v>
      </c>
      <c r="BF154" s="151">
        <f>IF(N154="znížená",J154,0)</f>
        <v>0</v>
      </c>
      <c r="BG154" s="151">
        <f>IF(N154="zákl. prenesená",J154,0)</f>
        <v>0</v>
      </c>
      <c r="BH154" s="151">
        <f>IF(N154="zníž. prenesená",J154,0)</f>
        <v>0</v>
      </c>
      <c r="BI154" s="151">
        <f>IF(N154="nulová",J154,0)</f>
        <v>0</v>
      </c>
      <c r="BJ154" s="13" t="s">
        <v>83</v>
      </c>
      <c r="BK154" s="151">
        <f>ROUND(I154*H154,2)</f>
        <v>0</v>
      </c>
      <c r="BL154" s="13" t="s">
        <v>200</v>
      </c>
      <c r="BM154" s="150" t="s">
        <v>247</v>
      </c>
    </row>
    <row r="155" spans="2:65" s="11" customFormat="1" ht="22.9" customHeight="1">
      <c r="B155" s="127"/>
      <c r="D155" s="128" t="s">
        <v>73</v>
      </c>
      <c r="E155" s="137" t="s">
        <v>248</v>
      </c>
      <c r="F155" s="137" t="s">
        <v>249</v>
      </c>
      <c r="I155" s="130"/>
      <c r="J155" s="138">
        <f>BK155</f>
        <v>0</v>
      </c>
      <c r="L155" s="127"/>
      <c r="M155" s="132"/>
      <c r="P155" s="133">
        <f>SUM(P156:P157)</f>
        <v>0</v>
      </c>
      <c r="R155" s="133">
        <f>SUM(R156:R157)</f>
        <v>0</v>
      </c>
      <c r="T155" s="134">
        <f>SUM(T156:T157)</f>
        <v>10.240089600000001</v>
      </c>
      <c r="AR155" s="128" t="s">
        <v>83</v>
      </c>
      <c r="AT155" s="135" t="s">
        <v>73</v>
      </c>
      <c r="AU155" s="135" t="s">
        <v>79</v>
      </c>
      <c r="AY155" s="128" t="s">
        <v>137</v>
      </c>
      <c r="BK155" s="136">
        <f>SUM(BK156:BK157)</f>
        <v>0</v>
      </c>
    </row>
    <row r="156" spans="2:65" s="1" customFormat="1" ht="24.2" customHeight="1">
      <c r="B156" s="28"/>
      <c r="C156" s="139" t="s">
        <v>250</v>
      </c>
      <c r="D156" s="139" t="s">
        <v>139</v>
      </c>
      <c r="E156" s="140" t="s">
        <v>251</v>
      </c>
      <c r="F156" s="141" t="s">
        <v>252</v>
      </c>
      <c r="G156" s="142" t="s">
        <v>152</v>
      </c>
      <c r="H156" s="143">
        <v>539.52</v>
      </c>
      <c r="I156" s="144"/>
      <c r="J156" s="143">
        <f>ROUND(I156*H156,2)</f>
        <v>0</v>
      </c>
      <c r="K156" s="145"/>
      <c r="L156" s="28"/>
      <c r="M156" s="146" t="s">
        <v>1</v>
      </c>
      <c r="N156" s="147" t="s">
        <v>40</v>
      </c>
      <c r="P156" s="148">
        <f>O156*H156</f>
        <v>0</v>
      </c>
      <c r="Q156" s="148">
        <v>0</v>
      </c>
      <c r="R156" s="148">
        <f>Q156*H156</f>
        <v>0</v>
      </c>
      <c r="S156" s="148">
        <v>1.098E-2</v>
      </c>
      <c r="T156" s="149">
        <f>S156*H156</f>
        <v>5.9239296000000001</v>
      </c>
      <c r="AR156" s="150" t="s">
        <v>200</v>
      </c>
      <c r="AT156" s="150" t="s">
        <v>139</v>
      </c>
      <c r="AU156" s="150" t="s">
        <v>83</v>
      </c>
      <c r="AY156" s="13" t="s">
        <v>137</v>
      </c>
      <c r="BE156" s="151">
        <f>IF(N156="základná",J156,0)</f>
        <v>0</v>
      </c>
      <c r="BF156" s="151">
        <f>IF(N156="znížená",J156,0)</f>
        <v>0</v>
      </c>
      <c r="BG156" s="151">
        <f>IF(N156="zákl. prenesená",J156,0)</f>
        <v>0</v>
      </c>
      <c r="BH156" s="151">
        <f>IF(N156="zníž. prenesená",J156,0)</f>
        <v>0</v>
      </c>
      <c r="BI156" s="151">
        <f>IF(N156="nulová",J156,0)</f>
        <v>0</v>
      </c>
      <c r="BJ156" s="13" t="s">
        <v>83</v>
      </c>
      <c r="BK156" s="151">
        <f>ROUND(I156*H156,2)</f>
        <v>0</v>
      </c>
      <c r="BL156" s="13" t="s">
        <v>200</v>
      </c>
      <c r="BM156" s="150" t="s">
        <v>253</v>
      </c>
    </row>
    <row r="157" spans="2:65" s="1" customFormat="1" ht="24.2" customHeight="1">
      <c r="B157" s="28"/>
      <c r="C157" s="139" t="s">
        <v>254</v>
      </c>
      <c r="D157" s="139" t="s">
        <v>139</v>
      </c>
      <c r="E157" s="140" t="s">
        <v>255</v>
      </c>
      <c r="F157" s="141" t="s">
        <v>256</v>
      </c>
      <c r="G157" s="142" t="s">
        <v>152</v>
      </c>
      <c r="H157" s="143">
        <v>539.52</v>
      </c>
      <c r="I157" s="144"/>
      <c r="J157" s="143">
        <f>ROUND(I157*H157,2)</f>
        <v>0</v>
      </c>
      <c r="K157" s="145"/>
      <c r="L157" s="28"/>
      <c r="M157" s="146" t="s">
        <v>1</v>
      </c>
      <c r="N157" s="147" t="s">
        <v>40</v>
      </c>
      <c r="P157" s="148">
        <f>O157*H157</f>
        <v>0</v>
      </c>
      <c r="Q157" s="148">
        <v>0</v>
      </c>
      <c r="R157" s="148">
        <f>Q157*H157</f>
        <v>0</v>
      </c>
      <c r="S157" s="148">
        <v>8.0000000000000002E-3</v>
      </c>
      <c r="T157" s="149">
        <f>S157*H157</f>
        <v>4.31616</v>
      </c>
      <c r="AR157" s="150" t="s">
        <v>200</v>
      </c>
      <c r="AT157" s="150" t="s">
        <v>139</v>
      </c>
      <c r="AU157" s="150" t="s">
        <v>83</v>
      </c>
      <c r="AY157" s="13" t="s">
        <v>137</v>
      </c>
      <c r="BE157" s="151">
        <f>IF(N157="základná",J157,0)</f>
        <v>0</v>
      </c>
      <c r="BF157" s="151">
        <f>IF(N157="znížená",J157,0)</f>
        <v>0</v>
      </c>
      <c r="BG157" s="151">
        <f>IF(N157="zákl. prenesená",J157,0)</f>
        <v>0</v>
      </c>
      <c r="BH157" s="151">
        <f>IF(N157="zníž. prenesená",J157,0)</f>
        <v>0</v>
      </c>
      <c r="BI157" s="151">
        <f>IF(N157="nulová",J157,0)</f>
        <v>0</v>
      </c>
      <c r="BJ157" s="13" t="s">
        <v>83</v>
      </c>
      <c r="BK157" s="151">
        <f>ROUND(I157*H157,2)</f>
        <v>0</v>
      </c>
      <c r="BL157" s="13" t="s">
        <v>200</v>
      </c>
      <c r="BM157" s="150" t="s">
        <v>257</v>
      </c>
    </row>
    <row r="158" spans="2:65" s="11" customFormat="1" ht="22.9" customHeight="1">
      <c r="B158" s="127"/>
      <c r="D158" s="128" t="s">
        <v>73</v>
      </c>
      <c r="E158" s="137" t="s">
        <v>258</v>
      </c>
      <c r="F158" s="137" t="s">
        <v>259</v>
      </c>
      <c r="I158" s="130"/>
      <c r="J158" s="138">
        <f>BK158</f>
        <v>0</v>
      </c>
      <c r="L158" s="127"/>
      <c r="M158" s="132"/>
      <c r="P158" s="133">
        <f>SUM(P159:P161)</f>
        <v>0</v>
      </c>
      <c r="R158" s="133">
        <f>SUM(R159:R161)</f>
        <v>0.27081</v>
      </c>
      <c r="T158" s="134">
        <f>SUM(T159:T161)</f>
        <v>12.242000000000001</v>
      </c>
      <c r="AR158" s="128" t="s">
        <v>83</v>
      </c>
      <c r="AT158" s="135" t="s">
        <v>73</v>
      </c>
      <c r="AU158" s="135" t="s">
        <v>79</v>
      </c>
      <c r="AY158" s="128" t="s">
        <v>137</v>
      </c>
      <c r="BK158" s="136">
        <f>SUM(BK159:BK161)</f>
        <v>0</v>
      </c>
    </row>
    <row r="159" spans="2:65" s="1" customFormat="1" ht="24.2" customHeight="1">
      <c r="B159" s="28"/>
      <c r="C159" s="139" t="s">
        <v>260</v>
      </c>
      <c r="D159" s="139" t="s">
        <v>139</v>
      </c>
      <c r="E159" s="140" t="s">
        <v>261</v>
      </c>
      <c r="F159" s="141" t="s">
        <v>262</v>
      </c>
      <c r="G159" s="142" t="s">
        <v>152</v>
      </c>
      <c r="H159" s="143">
        <v>906</v>
      </c>
      <c r="I159" s="144"/>
      <c r="J159" s="143">
        <f>ROUND(I159*H159,2)</f>
        <v>0</v>
      </c>
      <c r="K159" s="145"/>
      <c r="L159" s="28"/>
      <c r="M159" s="146" t="s">
        <v>1</v>
      </c>
      <c r="N159" s="147" t="s">
        <v>40</v>
      </c>
      <c r="P159" s="148">
        <f>O159*H159</f>
        <v>0</v>
      </c>
      <c r="Q159" s="148">
        <v>0</v>
      </c>
      <c r="R159" s="148">
        <f>Q159*H159</f>
        <v>0</v>
      </c>
      <c r="S159" s="148">
        <v>7.0000000000000001E-3</v>
      </c>
      <c r="T159" s="149">
        <f>S159*H159</f>
        <v>6.3420000000000005</v>
      </c>
      <c r="AR159" s="150" t="s">
        <v>200</v>
      </c>
      <c r="AT159" s="150" t="s">
        <v>139</v>
      </c>
      <c r="AU159" s="150" t="s">
        <v>83</v>
      </c>
      <c r="AY159" s="13" t="s">
        <v>137</v>
      </c>
      <c r="BE159" s="151">
        <f>IF(N159="základná",J159,0)</f>
        <v>0</v>
      </c>
      <c r="BF159" s="151">
        <f>IF(N159="znížená",J159,0)</f>
        <v>0</v>
      </c>
      <c r="BG159" s="151">
        <f>IF(N159="zákl. prenesená",J159,0)</f>
        <v>0</v>
      </c>
      <c r="BH159" s="151">
        <f>IF(N159="zníž. prenesená",J159,0)</f>
        <v>0</v>
      </c>
      <c r="BI159" s="151">
        <f>IF(N159="nulová",J159,0)</f>
        <v>0</v>
      </c>
      <c r="BJ159" s="13" t="s">
        <v>83</v>
      </c>
      <c r="BK159" s="151">
        <f>ROUND(I159*H159,2)</f>
        <v>0</v>
      </c>
      <c r="BL159" s="13" t="s">
        <v>200</v>
      </c>
      <c r="BM159" s="150" t="s">
        <v>263</v>
      </c>
    </row>
    <row r="160" spans="2:65" s="1" customFormat="1" ht="16.5" customHeight="1">
      <c r="B160" s="28"/>
      <c r="C160" s="139" t="s">
        <v>264</v>
      </c>
      <c r="D160" s="139" t="s">
        <v>139</v>
      </c>
      <c r="E160" s="140" t="s">
        <v>265</v>
      </c>
      <c r="F160" s="141" t="s">
        <v>266</v>
      </c>
      <c r="G160" s="142" t="s">
        <v>152</v>
      </c>
      <c r="H160" s="143">
        <v>539.52</v>
      </c>
      <c r="I160" s="144"/>
      <c r="J160" s="143">
        <f>ROUND(I160*H160,2)</f>
        <v>0</v>
      </c>
      <c r="K160" s="145"/>
      <c r="L160" s="28"/>
      <c r="M160" s="146" t="s">
        <v>1</v>
      </c>
      <c r="N160" s="147" t="s">
        <v>40</v>
      </c>
      <c r="P160" s="148">
        <f>O160*H160</f>
        <v>0</v>
      </c>
      <c r="Q160" s="148">
        <v>0</v>
      </c>
      <c r="R160" s="148">
        <f>Q160*H160</f>
        <v>0</v>
      </c>
      <c r="S160" s="148">
        <v>0</v>
      </c>
      <c r="T160" s="149">
        <f>S160*H160</f>
        <v>0</v>
      </c>
      <c r="AR160" s="150" t="s">
        <v>200</v>
      </c>
      <c r="AT160" s="150" t="s">
        <v>139</v>
      </c>
      <c r="AU160" s="150" t="s">
        <v>83</v>
      </c>
      <c r="AY160" s="13" t="s">
        <v>137</v>
      </c>
      <c r="BE160" s="151">
        <f>IF(N160="základná",J160,0)</f>
        <v>0</v>
      </c>
      <c r="BF160" s="151">
        <f>IF(N160="znížená",J160,0)</f>
        <v>0</v>
      </c>
      <c r="BG160" s="151">
        <f>IF(N160="zákl. prenesená",J160,0)</f>
        <v>0</v>
      </c>
      <c r="BH160" s="151">
        <f>IF(N160="zníž. prenesená",J160,0)</f>
        <v>0</v>
      </c>
      <c r="BI160" s="151">
        <f>IF(N160="nulová",J160,0)</f>
        <v>0</v>
      </c>
      <c r="BJ160" s="13" t="s">
        <v>83</v>
      </c>
      <c r="BK160" s="151">
        <f>ROUND(I160*H160,2)</f>
        <v>0</v>
      </c>
      <c r="BL160" s="13" t="s">
        <v>200</v>
      </c>
      <c r="BM160" s="150" t="s">
        <v>267</v>
      </c>
    </row>
    <row r="161" spans="2:65" s="1" customFormat="1" ht="33" customHeight="1">
      <c r="B161" s="28"/>
      <c r="C161" s="139" t="s">
        <v>268</v>
      </c>
      <c r="D161" s="139" t="s">
        <v>139</v>
      </c>
      <c r="E161" s="140" t="s">
        <v>269</v>
      </c>
      <c r="F161" s="141" t="s">
        <v>270</v>
      </c>
      <c r="G161" s="142" t="s">
        <v>271</v>
      </c>
      <c r="H161" s="143">
        <v>5900</v>
      </c>
      <c r="I161" s="144"/>
      <c r="J161" s="143">
        <f>ROUND(I161*H161,2)</f>
        <v>0</v>
      </c>
      <c r="K161" s="145"/>
      <c r="L161" s="28"/>
      <c r="M161" s="152" t="s">
        <v>1</v>
      </c>
      <c r="N161" s="153" t="s">
        <v>40</v>
      </c>
      <c r="O161" s="154"/>
      <c r="P161" s="155">
        <f>O161*H161</f>
        <v>0</v>
      </c>
      <c r="Q161" s="155">
        <v>4.5899999999999998E-5</v>
      </c>
      <c r="R161" s="155">
        <f>Q161*H161</f>
        <v>0.27081</v>
      </c>
      <c r="S161" s="155">
        <v>1E-3</v>
      </c>
      <c r="T161" s="156">
        <f>S161*H161</f>
        <v>5.9</v>
      </c>
      <c r="AR161" s="150" t="s">
        <v>200</v>
      </c>
      <c r="AT161" s="150" t="s">
        <v>139</v>
      </c>
      <c r="AU161" s="150" t="s">
        <v>83</v>
      </c>
      <c r="AY161" s="13" t="s">
        <v>137</v>
      </c>
      <c r="BE161" s="151">
        <f>IF(N161="základná",J161,0)</f>
        <v>0</v>
      </c>
      <c r="BF161" s="151">
        <f>IF(N161="znížená",J161,0)</f>
        <v>0</v>
      </c>
      <c r="BG161" s="151">
        <f>IF(N161="zákl. prenesená",J161,0)</f>
        <v>0</v>
      </c>
      <c r="BH161" s="151">
        <f>IF(N161="zníž. prenesená",J161,0)</f>
        <v>0</v>
      </c>
      <c r="BI161" s="151">
        <f>IF(N161="nulová",J161,0)</f>
        <v>0</v>
      </c>
      <c r="BJ161" s="13" t="s">
        <v>83</v>
      </c>
      <c r="BK161" s="151">
        <f>ROUND(I161*H161,2)</f>
        <v>0</v>
      </c>
      <c r="BL161" s="13" t="s">
        <v>200</v>
      </c>
      <c r="BM161" s="150" t="s">
        <v>272</v>
      </c>
    </row>
    <row r="162" spans="2:65" s="1" customFormat="1" ht="6.95" customHeight="1">
      <c r="B162" s="43"/>
      <c r="C162" s="44"/>
      <c r="D162" s="44"/>
      <c r="E162" s="44"/>
      <c r="F162" s="44"/>
      <c r="G162" s="44"/>
      <c r="H162" s="44"/>
      <c r="I162" s="44"/>
      <c r="J162" s="44"/>
      <c r="K162" s="44"/>
      <c r="L162" s="28"/>
    </row>
  </sheetData>
  <sheetProtection algorithmName="SHA-512" hashValue="4jqCMdGMo9tXpicfpLryJlSvZseAZshqP9KLlWv4tRmeybCTEUaHroaMMwq70YMuA9uJwjhreZhLGqEUz/Hiiw==" saltValue="cuy90y5WyctDo7p+vvjUN/X3qpzx8OJjBoDZ784h8HxF9SGbJXB+9TRlj5fI/YleBN1A4OaoF7y8xp4ErrnLjw==" spinCount="100000" sheet="1" objects="1" scenarios="1" formatColumns="0" formatRows="0" autoFilter="0"/>
  <autoFilter ref="C122:K161" xr:uid="{00000000-0009-0000-0000-000001000000}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86"/>
  <sheetViews>
    <sheetView showGridLines="0" topLeftCell="A20" workbookViewId="0">
      <selection activeCell="A34" sqref="A34:XFD40"/>
    </sheetView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AT2" s="13" t="s">
        <v>89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74</v>
      </c>
    </row>
    <row r="4" spans="2:46" ht="24.95" customHeight="1">
      <c r="B4" s="16"/>
      <c r="D4" s="17" t="s">
        <v>108</v>
      </c>
      <c r="L4" s="16"/>
      <c r="M4" s="92" t="s">
        <v>9</v>
      </c>
      <c r="AT4" s="13" t="s">
        <v>4</v>
      </c>
    </row>
    <row r="5" spans="2:46" ht="6.95" customHeight="1">
      <c r="B5" s="16"/>
      <c r="L5" s="16"/>
    </row>
    <row r="6" spans="2:46" ht="12" customHeight="1">
      <c r="B6" s="16"/>
      <c r="D6" s="23" t="s">
        <v>14</v>
      </c>
      <c r="L6" s="16"/>
    </row>
    <row r="7" spans="2:46" ht="16.5" customHeight="1">
      <c r="B7" s="16"/>
      <c r="E7" s="212" t="str">
        <f>'Rekapitulácia stavby'!K6</f>
        <v>Teľatník - stavebné úpravy</v>
      </c>
      <c r="F7" s="213"/>
      <c r="G7" s="213"/>
      <c r="H7" s="213"/>
      <c r="L7" s="16"/>
    </row>
    <row r="8" spans="2:46" ht="12" customHeight="1">
      <c r="B8" s="16"/>
      <c r="D8" s="23" t="s">
        <v>109</v>
      </c>
      <c r="L8" s="16"/>
    </row>
    <row r="9" spans="2:46" s="1" customFormat="1" ht="16.5" customHeight="1">
      <c r="B9" s="28"/>
      <c r="E9" s="212" t="s">
        <v>273</v>
      </c>
      <c r="F9" s="214"/>
      <c r="G9" s="214"/>
      <c r="H9" s="214"/>
      <c r="L9" s="28"/>
    </row>
    <row r="10" spans="2:46" s="1" customFormat="1" ht="12" customHeight="1">
      <c r="B10" s="28"/>
      <c r="D10" s="23" t="s">
        <v>274</v>
      </c>
      <c r="L10" s="28"/>
    </row>
    <row r="11" spans="2:46" s="1" customFormat="1" ht="16.5" customHeight="1">
      <c r="B11" s="28"/>
      <c r="E11" s="167" t="s">
        <v>275</v>
      </c>
      <c r="F11" s="214"/>
      <c r="G11" s="214"/>
      <c r="H11" s="214"/>
      <c r="L11" s="28"/>
    </row>
    <row r="12" spans="2:46" s="1" customFormat="1" ht="11.25">
      <c r="B12" s="28"/>
      <c r="L12" s="28"/>
    </row>
    <row r="13" spans="2:46" s="1" customFormat="1" ht="12" customHeight="1">
      <c r="B13" s="28"/>
      <c r="D13" s="23" t="s">
        <v>16</v>
      </c>
      <c r="F13" s="21" t="s">
        <v>1</v>
      </c>
      <c r="I13" s="23" t="s">
        <v>17</v>
      </c>
      <c r="J13" s="21" t="s">
        <v>1</v>
      </c>
      <c r="L13" s="28"/>
    </row>
    <row r="14" spans="2:46" s="1" customFormat="1" ht="12" customHeight="1">
      <c r="B14" s="28"/>
      <c r="D14" s="23" t="s">
        <v>18</v>
      </c>
      <c r="F14" s="21" t="s">
        <v>19</v>
      </c>
      <c r="I14" s="23" t="s">
        <v>20</v>
      </c>
      <c r="J14" s="51" t="str">
        <f>'Rekapitulácia stavby'!AN8</f>
        <v>21. 5. 2025</v>
      </c>
      <c r="L14" s="28"/>
    </row>
    <row r="15" spans="2:46" s="1" customFormat="1" ht="10.9" customHeight="1">
      <c r="B15" s="28"/>
      <c r="L15" s="28"/>
    </row>
    <row r="16" spans="2:46" s="1" customFormat="1" ht="12" customHeight="1">
      <c r="B16" s="28"/>
      <c r="D16" s="23" t="s">
        <v>22</v>
      </c>
      <c r="I16" s="23" t="s">
        <v>23</v>
      </c>
      <c r="J16" s="21" t="s">
        <v>1</v>
      </c>
      <c r="L16" s="28"/>
    </row>
    <row r="17" spans="2:12" s="1" customFormat="1" ht="18" customHeight="1">
      <c r="B17" s="28"/>
      <c r="E17" s="21" t="s">
        <v>24</v>
      </c>
      <c r="I17" s="23" t="s">
        <v>25</v>
      </c>
      <c r="J17" s="21" t="s">
        <v>1</v>
      </c>
      <c r="L17" s="28"/>
    </row>
    <row r="18" spans="2:12" s="1" customFormat="1" ht="6.95" customHeight="1">
      <c r="B18" s="28"/>
      <c r="L18" s="28"/>
    </row>
    <row r="19" spans="2:12" s="1" customFormat="1" ht="12" customHeight="1">
      <c r="B19" s="28"/>
      <c r="D19" s="23" t="s">
        <v>26</v>
      </c>
      <c r="I19" s="23" t="s">
        <v>23</v>
      </c>
      <c r="J19" s="24" t="str">
        <f>'Rekapitulácia stavby'!AN13</f>
        <v>Vyplň údaj</v>
      </c>
      <c r="L19" s="28"/>
    </row>
    <row r="20" spans="2:12" s="1" customFormat="1" ht="18" customHeight="1">
      <c r="B20" s="28"/>
      <c r="E20" s="215" t="str">
        <f>'Rekapitulácia stavby'!E14</f>
        <v>Vyplň údaj</v>
      </c>
      <c r="F20" s="193"/>
      <c r="G20" s="193"/>
      <c r="H20" s="193"/>
      <c r="I20" s="23" t="s">
        <v>25</v>
      </c>
      <c r="J20" s="24" t="str">
        <f>'Rekapitulácia stavby'!AN14</f>
        <v>Vyplň údaj</v>
      </c>
      <c r="L20" s="28"/>
    </row>
    <row r="21" spans="2:12" s="1" customFormat="1" ht="6.95" customHeight="1">
      <c r="B21" s="28"/>
      <c r="L21" s="28"/>
    </row>
    <row r="22" spans="2:12" s="1" customFormat="1" ht="12" customHeight="1">
      <c r="B22" s="28"/>
      <c r="D22" s="23" t="s">
        <v>28</v>
      </c>
      <c r="I22" s="23" t="s">
        <v>23</v>
      </c>
      <c r="J22" s="21" t="s">
        <v>1</v>
      </c>
      <c r="L22" s="28"/>
    </row>
    <row r="23" spans="2:12" s="1" customFormat="1" ht="18" customHeight="1">
      <c r="B23" s="28"/>
      <c r="E23" s="21" t="s">
        <v>30</v>
      </c>
      <c r="I23" s="23" t="s">
        <v>25</v>
      </c>
      <c r="J23" s="21" t="s">
        <v>1</v>
      </c>
      <c r="L23" s="28"/>
    </row>
    <row r="24" spans="2:12" s="1" customFormat="1" ht="6.95" customHeight="1">
      <c r="B24" s="28"/>
      <c r="L24" s="28"/>
    </row>
    <row r="25" spans="2:12" s="1" customFormat="1" ht="12" customHeight="1">
      <c r="B25" s="28"/>
      <c r="D25" s="23" t="s">
        <v>31</v>
      </c>
      <c r="I25" s="23" t="s">
        <v>23</v>
      </c>
      <c r="J25" s="21" t="str">
        <f>IF('Rekapitulácia stavby'!AN19="","",'Rekapitulácia stavby'!AN19)</f>
        <v/>
      </c>
      <c r="L25" s="28"/>
    </row>
    <row r="26" spans="2:12" s="1" customFormat="1" ht="18" customHeight="1">
      <c r="B26" s="28"/>
      <c r="E26" s="21" t="str">
        <f>IF('Rekapitulácia stavby'!E20="","",'Rekapitulácia stavby'!E20)</f>
        <v xml:space="preserve"> </v>
      </c>
      <c r="I26" s="23" t="s">
        <v>25</v>
      </c>
      <c r="J26" s="21" t="str">
        <f>IF('Rekapitulácia stavby'!AN20="","",'Rekapitulácia stavby'!AN20)</f>
        <v/>
      </c>
      <c r="L26" s="28"/>
    </row>
    <row r="27" spans="2:12" s="1" customFormat="1" ht="6.95" customHeight="1">
      <c r="B27" s="28"/>
      <c r="L27" s="28"/>
    </row>
    <row r="28" spans="2:12" s="1" customFormat="1" ht="12" customHeight="1">
      <c r="B28" s="28"/>
      <c r="D28" s="23" t="s">
        <v>33</v>
      </c>
      <c r="L28" s="28"/>
    </row>
    <row r="29" spans="2:12" s="7" customFormat="1" ht="16.5" customHeight="1">
      <c r="B29" s="93"/>
      <c r="E29" s="198" t="s">
        <v>1</v>
      </c>
      <c r="F29" s="198"/>
      <c r="G29" s="198"/>
      <c r="H29" s="198"/>
      <c r="L29" s="93"/>
    </row>
    <row r="30" spans="2:12" s="1" customFormat="1" ht="6.95" customHeight="1">
      <c r="B30" s="28"/>
      <c r="L30" s="28"/>
    </row>
    <row r="31" spans="2:12" s="1" customFormat="1" ht="6.95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25.35" customHeight="1">
      <c r="B32" s="28"/>
      <c r="D32" s="94" t="s">
        <v>34</v>
      </c>
      <c r="J32" s="65">
        <f>ROUND(J131, 2)</f>
        <v>0</v>
      </c>
      <c r="L32" s="28"/>
    </row>
    <row r="33" spans="2:12" s="1" customFormat="1" ht="6.95" customHeight="1">
      <c r="B33" s="28"/>
      <c r="D33" s="52"/>
      <c r="E33" s="52"/>
      <c r="F33" s="52"/>
      <c r="G33" s="52"/>
      <c r="H33" s="52"/>
      <c r="I33" s="52"/>
      <c r="J33" s="52"/>
      <c r="K33" s="52"/>
      <c r="L33" s="28"/>
    </row>
    <row r="34" spans="2:12" s="1" customFormat="1" ht="23.25" customHeight="1">
      <c r="B34" s="28"/>
      <c r="F34" s="31" t="s">
        <v>36</v>
      </c>
      <c r="I34" s="31" t="s">
        <v>35</v>
      </c>
      <c r="J34" s="31" t="s">
        <v>37</v>
      </c>
      <c r="L34" s="28"/>
    </row>
    <row r="35" spans="2:12" s="1" customFormat="1" ht="14.45" customHeight="1">
      <c r="B35" s="28"/>
      <c r="D35" s="54" t="s">
        <v>38</v>
      </c>
      <c r="E35" s="33" t="s">
        <v>39</v>
      </c>
      <c r="F35" s="95">
        <f>ROUND((SUM(BE131:BE185)),  2)</f>
        <v>0</v>
      </c>
      <c r="G35" s="96"/>
      <c r="H35" s="96"/>
      <c r="I35" s="97">
        <v>0.23</v>
      </c>
      <c r="J35" s="95">
        <f>ROUND(((SUM(BE131:BE185))*I35),  2)</f>
        <v>0</v>
      </c>
      <c r="L35" s="28"/>
    </row>
    <row r="36" spans="2:12" s="1" customFormat="1" ht="14.45" customHeight="1">
      <c r="B36" s="28"/>
      <c r="E36" s="33" t="s">
        <v>40</v>
      </c>
      <c r="F36" s="95">
        <f>ROUND((SUM(BF131:BF185)),  2)</f>
        <v>0</v>
      </c>
      <c r="G36" s="96"/>
      <c r="H36" s="96"/>
      <c r="I36" s="97">
        <v>0.23</v>
      </c>
      <c r="J36" s="95">
        <f>ROUND(((SUM(BF131:BF185))*I36),  2)</f>
        <v>0</v>
      </c>
      <c r="L36" s="28"/>
    </row>
    <row r="37" spans="2:12" s="1" customFormat="1" ht="14.45" customHeight="1">
      <c r="B37" s="28"/>
      <c r="E37" s="23" t="s">
        <v>41</v>
      </c>
      <c r="F37" s="85">
        <f>ROUND((SUM(BG131:BG185)),  2)</f>
        <v>0</v>
      </c>
      <c r="I37" s="98">
        <v>0.23</v>
      </c>
      <c r="J37" s="85">
        <f>0</f>
        <v>0</v>
      </c>
      <c r="L37" s="28"/>
    </row>
    <row r="38" spans="2:12" s="1" customFormat="1" ht="14.45" customHeight="1">
      <c r="B38" s="28"/>
      <c r="E38" s="23" t="s">
        <v>42</v>
      </c>
      <c r="F38" s="85">
        <f>ROUND((SUM(BH131:BH185)),  2)</f>
        <v>0</v>
      </c>
      <c r="I38" s="98">
        <v>0.23</v>
      </c>
      <c r="J38" s="85">
        <f>0</f>
        <v>0</v>
      </c>
      <c r="L38" s="28"/>
    </row>
    <row r="39" spans="2:12" s="1" customFormat="1" ht="14.45" customHeight="1">
      <c r="B39" s="28"/>
      <c r="E39" s="33" t="s">
        <v>43</v>
      </c>
      <c r="F39" s="95">
        <f>ROUND((SUM(BI131:BI185)),  2)</f>
        <v>0</v>
      </c>
      <c r="G39" s="96"/>
      <c r="H39" s="96"/>
      <c r="I39" s="97">
        <v>0</v>
      </c>
      <c r="J39" s="95">
        <f>0</f>
        <v>0</v>
      </c>
      <c r="L39" s="28"/>
    </row>
    <row r="40" spans="2:12" s="1" customFormat="1" ht="6.95" customHeight="1">
      <c r="B40" s="28"/>
      <c r="L40" s="28"/>
    </row>
    <row r="41" spans="2:12" s="1" customFormat="1" ht="25.35" customHeight="1">
      <c r="B41" s="28"/>
      <c r="C41" s="99"/>
      <c r="D41" s="100" t="s">
        <v>44</v>
      </c>
      <c r="E41" s="56"/>
      <c r="F41" s="56"/>
      <c r="G41" s="101" t="s">
        <v>45</v>
      </c>
      <c r="H41" s="102" t="s">
        <v>46</v>
      </c>
      <c r="I41" s="56"/>
      <c r="J41" s="103">
        <f>SUM(J32:J39)</f>
        <v>0</v>
      </c>
      <c r="K41" s="104"/>
      <c r="L41" s="28"/>
    </row>
    <row r="42" spans="2:12" s="1" customFormat="1" ht="14.45" customHeight="1">
      <c r="B42" s="28"/>
      <c r="L42" s="28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40" t="s">
        <v>47</v>
      </c>
      <c r="E50" s="41"/>
      <c r="F50" s="41"/>
      <c r="G50" s="40" t="s">
        <v>48</v>
      </c>
      <c r="H50" s="41"/>
      <c r="I50" s="41"/>
      <c r="J50" s="41"/>
      <c r="K50" s="41"/>
      <c r="L50" s="28"/>
    </row>
    <row r="51" spans="2:12" ht="11.25">
      <c r="B51" s="16"/>
      <c r="L51" s="16"/>
    </row>
    <row r="52" spans="2:12" ht="11.25">
      <c r="B52" s="16"/>
      <c r="L52" s="16"/>
    </row>
    <row r="53" spans="2:12" ht="11.25">
      <c r="B53" s="16"/>
      <c r="L53" s="16"/>
    </row>
    <row r="54" spans="2:12" ht="11.25">
      <c r="B54" s="16"/>
      <c r="L54" s="16"/>
    </row>
    <row r="55" spans="2:12" ht="11.25">
      <c r="B55" s="16"/>
      <c r="L55" s="16"/>
    </row>
    <row r="56" spans="2:12" ht="11.25">
      <c r="B56" s="16"/>
      <c r="L56" s="16"/>
    </row>
    <row r="57" spans="2:12" ht="11.25">
      <c r="B57" s="16"/>
      <c r="L57" s="16"/>
    </row>
    <row r="58" spans="2:12" ht="11.25">
      <c r="B58" s="16"/>
      <c r="L58" s="16"/>
    </row>
    <row r="59" spans="2:12" ht="11.25">
      <c r="B59" s="16"/>
      <c r="L59" s="16"/>
    </row>
    <row r="60" spans="2:12" ht="11.25">
      <c r="B60" s="16"/>
      <c r="L60" s="16"/>
    </row>
    <row r="61" spans="2:12" s="1" customFormat="1" ht="12.75">
      <c r="B61" s="28"/>
      <c r="D61" s="42" t="s">
        <v>49</v>
      </c>
      <c r="E61" s="30"/>
      <c r="F61" s="105" t="s">
        <v>50</v>
      </c>
      <c r="G61" s="42" t="s">
        <v>49</v>
      </c>
      <c r="H61" s="30"/>
      <c r="I61" s="30"/>
      <c r="J61" s="106" t="s">
        <v>50</v>
      </c>
      <c r="K61" s="30"/>
      <c r="L61" s="28"/>
    </row>
    <row r="62" spans="2:12" ht="11.25">
      <c r="B62" s="16"/>
      <c r="L62" s="16"/>
    </row>
    <row r="63" spans="2:12" ht="11.25">
      <c r="B63" s="16"/>
      <c r="L63" s="16"/>
    </row>
    <row r="64" spans="2:12" ht="11.25">
      <c r="B64" s="16"/>
      <c r="L64" s="16"/>
    </row>
    <row r="65" spans="2:12" s="1" customFormat="1" ht="12.75">
      <c r="B65" s="28"/>
      <c r="D65" s="40" t="s">
        <v>51</v>
      </c>
      <c r="E65" s="41"/>
      <c r="F65" s="41"/>
      <c r="G65" s="40" t="s">
        <v>52</v>
      </c>
      <c r="H65" s="41"/>
      <c r="I65" s="41"/>
      <c r="J65" s="41"/>
      <c r="K65" s="41"/>
      <c r="L65" s="28"/>
    </row>
    <row r="66" spans="2:12" ht="11.25">
      <c r="B66" s="16"/>
      <c r="L66" s="16"/>
    </row>
    <row r="67" spans="2:12" ht="11.25">
      <c r="B67" s="16"/>
      <c r="L67" s="16"/>
    </row>
    <row r="68" spans="2:12" ht="11.25">
      <c r="B68" s="16"/>
      <c r="L68" s="16"/>
    </row>
    <row r="69" spans="2:12" ht="11.25">
      <c r="B69" s="16"/>
      <c r="L69" s="16"/>
    </row>
    <row r="70" spans="2:12" ht="11.25">
      <c r="B70" s="16"/>
      <c r="L70" s="16"/>
    </row>
    <row r="71" spans="2:12" ht="11.25">
      <c r="B71" s="16"/>
      <c r="L71" s="16"/>
    </row>
    <row r="72" spans="2:12" ht="11.25">
      <c r="B72" s="16"/>
      <c r="L72" s="16"/>
    </row>
    <row r="73" spans="2:12" ht="11.25">
      <c r="B73" s="16"/>
      <c r="L73" s="16"/>
    </row>
    <row r="74" spans="2:12" ht="11.25">
      <c r="B74" s="16"/>
      <c r="L74" s="16"/>
    </row>
    <row r="75" spans="2:12" ht="11.25">
      <c r="B75" s="16"/>
      <c r="L75" s="16"/>
    </row>
    <row r="76" spans="2:12" s="1" customFormat="1" ht="12.75">
      <c r="B76" s="28"/>
      <c r="D76" s="42" t="s">
        <v>49</v>
      </c>
      <c r="E76" s="30"/>
      <c r="F76" s="105" t="s">
        <v>50</v>
      </c>
      <c r="G76" s="42" t="s">
        <v>49</v>
      </c>
      <c r="H76" s="30"/>
      <c r="I76" s="30"/>
      <c r="J76" s="106" t="s">
        <v>50</v>
      </c>
      <c r="K76" s="30"/>
      <c r="L76" s="28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12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12" s="1" customFormat="1" ht="24.95" customHeight="1">
      <c r="B82" s="28"/>
      <c r="C82" s="17" t="s">
        <v>111</v>
      </c>
      <c r="L82" s="28"/>
    </row>
    <row r="83" spans="2:12" s="1" customFormat="1" ht="6.95" customHeight="1">
      <c r="B83" s="28"/>
      <c r="L83" s="28"/>
    </row>
    <row r="84" spans="2:12" s="1" customFormat="1" ht="12" customHeight="1">
      <c r="B84" s="28"/>
      <c r="C84" s="23" t="s">
        <v>14</v>
      </c>
      <c r="L84" s="28"/>
    </row>
    <row r="85" spans="2:12" s="1" customFormat="1" ht="16.5" customHeight="1">
      <c r="B85" s="28"/>
      <c r="E85" s="212" t="str">
        <f>E7</f>
        <v>Teľatník - stavebné úpravy</v>
      </c>
      <c r="F85" s="213"/>
      <c r="G85" s="213"/>
      <c r="H85" s="213"/>
      <c r="L85" s="28"/>
    </row>
    <row r="86" spans="2:12" ht="12" customHeight="1">
      <c r="B86" s="16"/>
      <c r="C86" s="23" t="s">
        <v>109</v>
      </c>
      <c r="L86" s="16"/>
    </row>
    <row r="87" spans="2:12" s="1" customFormat="1" ht="16.5" customHeight="1">
      <c r="B87" s="28"/>
      <c r="E87" s="212" t="s">
        <v>273</v>
      </c>
      <c r="F87" s="214"/>
      <c r="G87" s="214"/>
      <c r="H87" s="214"/>
      <c r="L87" s="28"/>
    </row>
    <row r="88" spans="2:12" s="1" customFormat="1" ht="12" customHeight="1">
      <c r="B88" s="28"/>
      <c r="C88" s="23" t="s">
        <v>274</v>
      </c>
      <c r="L88" s="28"/>
    </row>
    <row r="89" spans="2:12" s="1" customFormat="1" ht="16.5" customHeight="1">
      <c r="B89" s="28"/>
      <c r="E89" s="167" t="str">
        <f>E11</f>
        <v>2A - Podlaha, izolácia, steny</v>
      </c>
      <c r="F89" s="214"/>
      <c r="G89" s="214"/>
      <c r="H89" s="214"/>
      <c r="L89" s="28"/>
    </row>
    <row r="90" spans="2:12" s="1" customFormat="1" ht="6.95" customHeight="1">
      <c r="B90" s="28"/>
      <c r="L90" s="28"/>
    </row>
    <row r="91" spans="2:12" s="1" customFormat="1" ht="12" customHeight="1">
      <c r="B91" s="28"/>
      <c r="C91" s="23" t="s">
        <v>18</v>
      </c>
      <c r="F91" s="21" t="str">
        <f>F14</f>
        <v>Dohňany, parc.č. 1237/7,1237/1</v>
      </c>
      <c r="I91" s="23" t="s">
        <v>20</v>
      </c>
      <c r="J91" s="51" t="str">
        <f>IF(J14="","",J14)</f>
        <v>21. 5. 2025</v>
      </c>
      <c r="L91" s="28"/>
    </row>
    <row r="92" spans="2:12" s="1" customFormat="1" ht="6.95" customHeight="1">
      <c r="B92" s="28"/>
      <c r="L92" s="28"/>
    </row>
    <row r="93" spans="2:12" s="1" customFormat="1" ht="40.15" customHeight="1">
      <c r="B93" s="28"/>
      <c r="C93" s="23" t="s">
        <v>22</v>
      </c>
      <c r="F93" s="21" t="str">
        <f>E17</f>
        <v>PD Mestečko</v>
      </c>
      <c r="I93" s="23" t="s">
        <v>28</v>
      </c>
      <c r="J93" s="26" t="str">
        <f>E23</f>
        <v>T-architecture s.r.o.,Keblianska 466/83,020 01 PÚ</v>
      </c>
      <c r="L93" s="28"/>
    </row>
    <row r="94" spans="2:12" s="1" customFormat="1" ht="15.2" customHeight="1">
      <c r="B94" s="28"/>
      <c r="C94" s="23" t="s">
        <v>26</v>
      </c>
      <c r="F94" s="21" t="str">
        <f>IF(E20="","",E20)</f>
        <v>Vyplň údaj</v>
      </c>
      <c r="I94" s="23" t="s">
        <v>31</v>
      </c>
      <c r="J94" s="26" t="str">
        <f>E26</f>
        <v xml:space="preserve"> </v>
      </c>
      <c r="L94" s="28"/>
    </row>
    <row r="95" spans="2:12" s="1" customFormat="1" ht="10.35" customHeight="1">
      <c r="B95" s="28"/>
      <c r="L95" s="28"/>
    </row>
    <row r="96" spans="2:12" s="1" customFormat="1" ht="29.25" customHeight="1">
      <c r="B96" s="28"/>
      <c r="C96" s="107" t="s">
        <v>112</v>
      </c>
      <c r="D96" s="99"/>
      <c r="E96" s="99"/>
      <c r="F96" s="99"/>
      <c r="G96" s="99"/>
      <c r="H96" s="99"/>
      <c r="I96" s="99"/>
      <c r="J96" s="108" t="s">
        <v>113</v>
      </c>
      <c r="K96" s="99"/>
      <c r="L96" s="28"/>
    </row>
    <row r="97" spans="2:47" s="1" customFormat="1" ht="10.35" customHeight="1">
      <c r="B97" s="28"/>
      <c r="L97" s="28"/>
    </row>
    <row r="98" spans="2:47" s="1" customFormat="1" ht="22.9" customHeight="1">
      <c r="B98" s="28"/>
      <c r="C98" s="109" t="s">
        <v>114</v>
      </c>
      <c r="J98" s="65">
        <f>J131</f>
        <v>0</v>
      </c>
      <c r="L98" s="28"/>
      <c r="AU98" s="13" t="s">
        <v>115</v>
      </c>
    </row>
    <row r="99" spans="2:47" s="8" customFormat="1" ht="24.95" customHeight="1">
      <c r="B99" s="110"/>
      <c r="D99" s="111" t="s">
        <v>116</v>
      </c>
      <c r="E99" s="112"/>
      <c r="F99" s="112"/>
      <c r="G99" s="112"/>
      <c r="H99" s="112"/>
      <c r="I99" s="112"/>
      <c r="J99" s="113">
        <f>J132</f>
        <v>0</v>
      </c>
      <c r="L99" s="110"/>
    </row>
    <row r="100" spans="2:47" s="9" customFormat="1" ht="19.899999999999999" customHeight="1">
      <c r="B100" s="114"/>
      <c r="D100" s="115" t="s">
        <v>117</v>
      </c>
      <c r="E100" s="116"/>
      <c r="F100" s="116"/>
      <c r="G100" s="116"/>
      <c r="H100" s="116"/>
      <c r="I100" s="116"/>
      <c r="J100" s="117">
        <f>J133</f>
        <v>0</v>
      </c>
      <c r="L100" s="114"/>
    </row>
    <row r="101" spans="2:47" s="9" customFormat="1" ht="19.899999999999999" customHeight="1">
      <c r="B101" s="114"/>
      <c r="D101" s="115" t="s">
        <v>276</v>
      </c>
      <c r="E101" s="116"/>
      <c r="F101" s="116"/>
      <c r="G101" s="116"/>
      <c r="H101" s="116"/>
      <c r="I101" s="116"/>
      <c r="J101" s="117">
        <f>J135</f>
        <v>0</v>
      </c>
      <c r="L101" s="114"/>
    </row>
    <row r="102" spans="2:47" s="9" customFormat="1" ht="19.899999999999999" customHeight="1">
      <c r="B102" s="114"/>
      <c r="D102" s="115" t="s">
        <v>277</v>
      </c>
      <c r="E102" s="116"/>
      <c r="F102" s="116"/>
      <c r="G102" s="116"/>
      <c r="H102" s="116"/>
      <c r="I102" s="116"/>
      <c r="J102" s="117">
        <f>J149</f>
        <v>0</v>
      </c>
      <c r="L102" s="114"/>
    </row>
    <row r="103" spans="2:47" s="9" customFormat="1" ht="19.899999999999999" customHeight="1">
      <c r="B103" s="114"/>
      <c r="D103" s="115" t="s">
        <v>278</v>
      </c>
      <c r="E103" s="116"/>
      <c r="F103" s="116"/>
      <c r="G103" s="116"/>
      <c r="H103" s="116"/>
      <c r="I103" s="116"/>
      <c r="J103" s="117">
        <f>J155</f>
        <v>0</v>
      </c>
      <c r="L103" s="114"/>
    </row>
    <row r="104" spans="2:47" s="9" customFormat="1" ht="19.899999999999999" customHeight="1">
      <c r="B104" s="114"/>
      <c r="D104" s="115" t="s">
        <v>279</v>
      </c>
      <c r="E104" s="116"/>
      <c r="F104" s="116"/>
      <c r="G104" s="116"/>
      <c r="H104" s="116"/>
      <c r="I104" s="116"/>
      <c r="J104" s="117">
        <f>J160</f>
        <v>0</v>
      </c>
      <c r="L104" s="114"/>
    </row>
    <row r="105" spans="2:47" s="9" customFormat="1" ht="19.899999999999999" customHeight="1">
      <c r="B105" s="114"/>
      <c r="D105" s="115" t="s">
        <v>280</v>
      </c>
      <c r="E105" s="116"/>
      <c r="F105" s="116"/>
      <c r="G105" s="116"/>
      <c r="H105" s="116"/>
      <c r="I105" s="116"/>
      <c r="J105" s="117">
        <f>J162</f>
        <v>0</v>
      </c>
      <c r="L105" s="114"/>
    </row>
    <row r="106" spans="2:47" s="9" customFormat="1" ht="19.899999999999999" customHeight="1">
      <c r="B106" s="114"/>
      <c r="D106" s="115" t="s">
        <v>118</v>
      </c>
      <c r="E106" s="116"/>
      <c r="F106" s="116"/>
      <c r="G106" s="116"/>
      <c r="H106" s="116"/>
      <c r="I106" s="116"/>
      <c r="J106" s="117">
        <f>J166</f>
        <v>0</v>
      </c>
      <c r="L106" s="114"/>
    </row>
    <row r="107" spans="2:47" s="9" customFormat="1" ht="19.899999999999999" customHeight="1">
      <c r="B107" s="114"/>
      <c r="D107" s="115" t="s">
        <v>281</v>
      </c>
      <c r="E107" s="116"/>
      <c r="F107" s="116"/>
      <c r="G107" s="116"/>
      <c r="H107" s="116"/>
      <c r="I107" s="116"/>
      <c r="J107" s="117">
        <f>J175</f>
        <v>0</v>
      </c>
      <c r="L107" s="114"/>
    </row>
    <row r="108" spans="2:47" s="8" customFormat="1" ht="24.95" customHeight="1">
      <c r="B108" s="110"/>
      <c r="D108" s="111" t="s">
        <v>119</v>
      </c>
      <c r="E108" s="112"/>
      <c r="F108" s="112"/>
      <c r="G108" s="112"/>
      <c r="H108" s="112"/>
      <c r="I108" s="112"/>
      <c r="J108" s="113">
        <f>J177</f>
        <v>0</v>
      </c>
      <c r="L108" s="110"/>
    </row>
    <row r="109" spans="2:47" s="9" customFormat="1" ht="19.899999999999999" customHeight="1">
      <c r="B109" s="114"/>
      <c r="D109" s="115" t="s">
        <v>282</v>
      </c>
      <c r="E109" s="116"/>
      <c r="F109" s="116"/>
      <c r="G109" s="116"/>
      <c r="H109" s="116"/>
      <c r="I109" s="116"/>
      <c r="J109" s="117">
        <f>J178</f>
        <v>0</v>
      </c>
      <c r="L109" s="114"/>
    </row>
    <row r="110" spans="2:47" s="1" customFormat="1" ht="21.75" customHeight="1">
      <c r="B110" s="28"/>
      <c r="L110" s="28"/>
    </row>
    <row r="111" spans="2:47" s="1" customFormat="1" ht="6.95" customHeight="1">
      <c r="B111" s="43"/>
      <c r="C111" s="44"/>
      <c r="D111" s="44"/>
      <c r="E111" s="44"/>
      <c r="F111" s="44"/>
      <c r="G111" s="44"/>
      <c r="H111" s="44"/>
      <c r="I111" s="44"/>
      <c r="J111" s="44"/>
      <c r="K111" s="44"/>
      <c r="L111" s="28"/>
    </row>
    <row r="115" spans="2:12" s="1" customFormat="1" ht="6.95" customHeight="1">
      <c r="B115" s="45"/>
      <c r="C115" s="46"/>
      <c r="D115" s="46"/>
      <c r="E115" s="46"/>
      <c r="F115" s="46"/>
      <c r="G115" s="46"/>
      <c r="H115" s="46"/>
      <c r="I115" s="46"/>
      <c r="J115" s="46"/>
      <c r="K115" s="46"/>
      <c r="L115" s="28"/>
    </row>
    <row r="116" spans="2:12" s="1" customFormat="1" ht="24.95" customHeight="1">
      <c r="B116" s="28"/>
      <c r="C116" s="17" t="s">
        <v>123</v>
      </c>
      <c r="L116" s="28"/>
    </row>
    <row r="117" spans="2:12" s="1" customFormat="1" ht="6.95" customHeight="1">
      <c r="B117" s="28"/>
      <c r="L117" s="28"/>
    </row>
    <row r="118" spans="2:12" s="1" customFormat="1" ht="12" customHeight="1">
      <c r="B118" s="28"/>
      <c r="C118" s="23" t="s">
        <v>14</v>
      </c>
      <c r="L118" s="28"/>
    </row>
    <row r="119" spans="2:12" s="1" customFormat="1" ht="16.5" customHeight="1">
      <c r="B119" s="28"/>
      <c r="E119" s="212" t="str">
        <f>E7</f>
        <v>Teľatník - stavebné úpravy</v>
      </c>
      <c r="F119" s="213"/>
      <c r="G119" s="213"/>
      <c r="H119" s="213"/>
      <c r="L119" s="28"/>
    </row>
    <row r="120" spans="2:12" ht="12" customHeight="1">
      <c r="B120" s="16"/>
      <c r="C120" s="23" t="s">
        <v>109</v>
      </c>
      <c r="L120" s="16"/>
    </row>
    <row r="121" spans="2:12" s="1" customFormat="1" ht="16.5" customHeight="1">
      <c r="B121" s="28"/>
      <c r="E121" s="212" t="s">
        <v>273</v>
      </c>
      <c r="F121" s="214"/>
      <c r="G121" s="214"/>
      <c r="H121" s="214"/>
      <c r="L121" s="28"/>
    </row>
    <row r="122" spans="2:12" s="1" customFormat="1" ht="12" customHeight="1">
      <c r="B122" s="28"/>
      <c r="C122" s="23" t="s">
        <v>274</v>
      </c>
      <c r="L122" s="28"/>
    </row>
    <row r="123" spans="2:12" s="1" customFormat="1" ht="16.5" customHeight="1">
      <c r="B123" s="28"/>
      <c r="E123" s="167" t="str">
        <f>E11</f>
        <v>2A - Podlaha, izolácia, steny</v>
      </c>
      <c r="F123" s="214"/>
      <c r="G123" s="214"/>
      <c r="H123" s="214"/>
      <c r="L123" s="28"/>
    </row>
    <row r="124" spans="2:12" s="1" customFormat="1" ht="6.95" customHeight="1">
      <c r="B124" s="28"/>
      <c r="L124" s="28"/>
    </row>
    <row r="125" spans="2:12" s="1" customFormat="1" ht="12" customHeight="1">
      <c r="B125" s="28"/>
      <c r="C125" s="23" t="s">
        <v>18</v>
      </c>
      <c r="F125" s="21" t="str">
        <f>F14</f>
        <v>Dohňany, parc.č. 1237/7,1237/1</v>
      </c>
      <c r="I125" s="23" t="s">
        <v>20</v>
      </c>
      <c r="J125" s="51" t="str">
        <f>IF(J14="","",J14)</f>
        <v>21. 5. 2025</v>
      </c>
      <c r="L125" s="28"/>
    </row>
    <row r="126" spans="2:12" s="1" customFormat="1" ht="6.95" customHeight="1">
      <c r="B126" s="28"/>
      <c r="L126" s="28"/>
    </row>
    <row r="127" spans="2:12" s="1" customFormat="1" ht="40.15" customHeight="1">
      <c r="B127" s="28"/>
      <c r="C127" s="23" t="s">
        <v>22</v>
      </c>
      <c r="F127" s="21" t="str">
        <f>E17</f>
        <v>PD Mestečko</v>
      </c>
      <c r="I127" s="23" t="s">
        <v>28</v>
      </c>
      <c r="J127" s="26" t="str">
        <f>E23</f>
        <v>T-architecture s.r.o.,Keblianska 466/83,020 01 PÚ</v>
      </c>
      <c r="L127" s="28"/>
    </row>
    <row r="128" spans="2:12" s="1" customFormat="1" ht="15.2" customHeight="1">
      <c r="B128" s="28"/>
      <c r="C128" s="23" t="s">
        <v>26</v>
      </c>
      <c r="F128" s="21" t="str">
        <f>IF(E20="","",E20)</f>
        <v>Vyplň údaj</v>
      </c>
      <c r="I128" s="23" t="s">
        <v>31</v>
      </c>
      <c r="J128" s="26" t="str">
        <f>E26</f>
        <v xml:space="preserve"> </v>
      </c>
      <c r="L128" s="28"/>
    </row>
    <row r="129" spans="2:65" s="1" customFormat="1" ht="10.35" customHeight="1">
      <c r="B129" s="28"/>
      <c r="L129" s="28"/>
    </row>
    <row r="130" spans="2:65" s="10" customFormat="1" ht="29.25" customHeight="1">
      <c r="B130" s="118"/>
      <c r="C130" s="119" t="s">
        <v>124</v>
      </c>
      <c r="D130" s="120" t="s">
        <v>59</v>
      </c>
      <c r="E130" s="120" t="s">
        <v>55</v>
      </c>
      <c r="F130" s="120" t="s">
        <v>56</v>
      </c>
      <c r="G130" s="120" t="s">
        <v>125</v>
      </c>
      <c r="H130" s="120" t="s">
        <v>126</v>
      </c>
      <c r="I130" s="120" t="s">
        <v>127</v>
      </c>
      <c r="J130" s="121" t="s">
        <v>113</v>
      </c>
      <c r="K130" s="122" t="s">
        <v>128</v>
      </c>
      <c r="L130" s="118"/>
      <c r="M130" s="58" t="s">
        <v>1</v>
      </c>
      <c r="N130" s="59" t="s">
        <v>38</v>
      </c>
      <c r="O130" s="59" t="s">
        <v>129</v>
      </c>
      <c r="P130" s="59" t="s">
        <v>130</v>
      </c>
      <c r="Q130" s="59" t="s">
        <v>131</v>
      </c>
      <c r="R130" s="59" t="s">
        <v>132</v>
      </c>
      <c r="S130" s="59" t="s">
        <v>133</v>
      </c>
      <c r="T130" s="60" t="s">
        <v>134</v>
      </c>
    </row>
    <row r="131" spans="2:65" s="1" customFormat="1" ht="22.9" customHeight="1">
      <c r="B131" s="28"/>
      <c r="C131" s="63" t="s">
        <v>114</v>
      </c>
      <c r="J131" s="123">
        <f>BK131</f>
        <v>0</v>
      </c>
      <c r="L131" s="28"/>
      <c r="M131" s="61"/>
      <c r="N131" s="52"/>
      <c r="O131" s="52"/>
      <c r="P131" s="124">
        <f>P132+P177</f>
        <v>0</v>
      </c>
      <c r="Q131" s="52"/>
      <c r="R131" s="124">
        <f>R132+R177</f>
        <v>1095.3127137993697</v>
      </c>
      <c r="S131" s="52"/>
      <c r="T131" s="125">
        <f>T132+T177</f>
        <v>0</v>
      </c>
      <c r="AT131" s="13" t="s">
        <v>73</v>
      </c>
      <c r="AU131" s="13" t="s">
        <v>115</v>
      </c>
      <c r="BK131" s="126">
        <f>BK132+BK177</f>
        <v>0</v>
      </c>
    </row>
    <row r="132" spans="2:65" s="11" customFormat="1" ht="25.9" customHeight="1">
      <c r="B132" s="127"/>
      <c r="D132" s="128" t="s">
        <v>73</v>
      </c>
      <c r="E132" s="129" t="s">
        <v>135</v>
      </c>
      <c r="F132" s="129" t="s">
        <v>136</v>
      </c>
      <c r="I132" s="130"/>
      <c r="J132" s="131">
        <f>BK132</f>
        <v>0</v>
      </c>
      <c r="L132" s="127"/>
      <c r="M132" s="132"/>
      <c r="P132" s="133">
        <f>P133+P135+P149+P155+P160+P162+P166+P175</f>
        <v>0</v>
      </c>
      <c r="R132" s="133">
        <f>R133+R135+R149+R155+R160+R162+R166+R175</f>
        <v>1092.5061850393697</v>
      </c>
      <c r="T132" s="134">
        <f>T133+T135+T149+T155+T160+T162+T166+T175</f>
        <v>0</v>
      </c>
      <c r="AR132" s="128" t="s">
        <v>79</v>
      </c>
      <c r="AT132" s="135" t="s">
        <v>73</v>
      </c>
      <c r="AU132" s="135" t="s">
        <v>74</v>
      </c>
      <c r="AY132" s="128" t="s">
        <v>137</v>
      </c>
      <c r="BK132" s="136">
        <f>BK133+BK135+BK149+BK155+BK160+BK162+BK166+BK175</f>
        <v>0</v>
      </c>
    </row>
    <row r="133" spans="2:65" s="11" customFormat="1" ht="22.9" customHeight="1">
      <c r="B133" s="127"/>
      <c r="D133" s="128" t="s">
        <v>73</v>
      </c>
      <c r="E133" s="137" t="s">
        <v>79</v>
      </c>
      <c r="F133" s="137" t="s">
        <v>138</v>
      </c>
      <c r="I133" s="130"/>
      <c r="J133" s="138">
        <f>BK133</f>
        <v>0</v>
      </c>
      <c r="L133" s="127"/>
      <c r="M133" s="132"/>
      <c r="P133" s="133">
        <f>P134</f>
        <v>0</v>
      </c>
      <c r="R133" s="133">
        <f>R134</f>
        <v>0</v>
      </c>
      <c r="T133" s="134">
        <f>T134</f>
        <v>0</v>
      </c>
      <c r="AR133" s="128" t="s">
        <v>79</v>
      </c>
      <c r="AT133" s="135" t="s">
        <v>73</v>
      </c>
      <c r="AU133" s="135" t="s">
        <v>79</v>
      </c>
      <c r="AY133" s="128" t="s">
        <v>137</v>
      </c>
      <c r="BK133" s="136">
        <f>BK134</f>
        <v>0</v>
      </c>
    </row>
    <row r="134" spans="2:65" s="1" customFormat="1" ht="21.75" customHeight="1">
      <c r="B134" s="28"/>
      <c r="C134" s="139" t="s">
        <v>79</v>
      </c>
      <c r="D134" s="139" t="s">
        <v>139</v>
      </c>
      <c r="E134" s="140" t="s">
        <v>283</v>
      </c>
      <c r="F134" s="141" t="s">
        <v>284</v>
      </c>
      <c r="G134" s="142" t="s">
        <v>152</v>
      </c>
      <c r="H134" s="143">
        <v>326</v>
      </c>
      <c r="I134" s="144"/>
      <c r="J134" s="143">
        <f>ROUND(I134*H134,2)</f>
        <v>0</v>
      </c>
      <c r="K134" s="145"/>
      <c r="L134" s="28"/>
      <c r="M134" s="146" t="s">
        <v>1</v>
      </c>
      <c r="N134" s="147" t="s">
        <v>40</v>
      </c>
      <c r="P134" s="148">
        <f>O134*H134</f>
        <v>0</v>
      </c>
      <c r="Q134" s="148">
        <v>0</v>
      </c>
      <c r="R134" s="148">
        <f>Q134*H134</f>
        <v>0</v>
      </c>
      <c r="S134" s="148">
        <v>0</v>
      </c>
      <c r="T134" s="149">
        <f>S134*H134</f>
        <v>0</v>
      </c>
      <c r="AR134" s="150" t="s">
        <v>102</v>
      </c>
      <c r="AT134" s="150" t="s">
        <v>139</v>
      </c>
      <c r="AU134" s="150" t="s">
        <v>83</v>
      </c>
      <c r="AY134" s="13" t="s">
        <v>137</v>
      </c>
      <c r="BE134" s="151">
        <f>IF(N134="základná",J134,0)</f>
        <v>0</v>
      </c>
      <c r="BF134" s="151">
        <f>IF(N134="znížená",J134,0)</f>
        <v>0</v>
      </c>
      <c r="BG134" s="151">
        <f>IF(N134="zákl. prenesená",J134,0)</f>
        <v>0</v>
      </c>
      <c r="BH134" s="151">
        <f>IF(N134="zníž. prenesená",J134,0)</f>
        <v>0</v>
      </c>
      <c r="BI134" s="151">
        <f>IF(N134="nulová",J134,0)</f>
        <v>0</v>
      </c>
      <c r="BJ134" s="13" t="s">
        <v>83</v>
      </c>
      <c r="BK134" s="151">
        <f>ROUND(I134*H134,2)</f>
        <v>0</v>
      </c>
      <c r="BL134" s="13" t="s">
        <v>102</v>
      </c>
      <c r="BM134" s="150" t="s">
        <v>285</v>
      </c>
    </row>
    <row r="135" spans="2:65" s="11" customFormat="1" ht="22.9" customHeight="1">
      <c r="B135" s="127"/>
      <c r="D135" s="128" t="s">
        <v>73</v>
      </c>
      <c r="E135" s="137" t="s">
        <v>83</v>
      </c>
      <c r="F135" s="137" t="s">
        <v>286</v>
      </c>
      <c r="I135" s="130"/>
      <c r="J135" s="138">
        <f>BK135</f>
        <v>0</v>
      </c>
      <c r="L135" s="127"/>
      <c r="M135" s="132"/>
      <c r="P135" s="133">
        <f>SUM(P136:P148)</f>
        <v>0</v>
      </c>
      <c r="R135" s="133">
        <f>SUM(R136:R148)</f>
        <v>924.84219970430991</v>
      </c>
      <c r="T135" s="134">
        <f>SUM(T136:T148)</f>
        <v>0</v>
      </c>
      <c r="AR135" s="128" t="s">
        <v>79</v>
      </c>
      <c r="AT135" s="135" t="s">
        <v>73</v>
      </c>
      <c r="AU135" s="135" t="s">
        <v>79</v>
      </c>
      <c r="AY135" s="128" t="s">
        <v>137</v>
      </c>
      <c r="BK135" s="136">
        <f>SUM(BK136:BK148)</f>
        <v>0</v>
      </c>
    </row>
    <row r="136" spans="2:65" s="1" customFormat="1" ht="16.5" customHeight="1">
      <c r="B136" s="28"/>
      <c r="C136" s="139" t="s">
        <v>83</v>
      </c>
      <c r="D136" s="139" t="s">
        <v>139</v>
      </c>
      <c r="E136" s="140" t="s">
        <v>287</v>
      </c>
      <c r="F136" s="141" t="s">
        <v>288</v>
      </c>
      <c r="G136" s="142" t="s">
        <v>142</v>
      </c>
      <c r="H136" s="143">
        <v>8.99</v>
      </c>
      <c r="I136" s="144"/>
      <c r="J136" s="143">
        <f t="shared" ref="J136:J148" si="0">ROUND(I136*H136,2)</f>
        <v>0</v>
      </c>
      <c r="K136" s="145"/>
      <c r="L136" s="28"/>
      <c r="M136" s="146" t="s">
        <v>1</v>
      </c>
      <c r="N136" s="147" t="s">
        <v>40</v>
      </c>
      <c r="P136" s="148">
        <f t="shared" ref="P136:P148" si="1">O136*H136</f>
        <v>0</v>
      </c>
      <c r="Q136" s="148">
        <v>2.1940757039999998</v>
      </c>
      <c r="R136" s="148">
        <f t="shared" ref="R136:R148" si="2">Q136*H136</f>
        <v>19.724740578959999</v>
      </c>
      <c r="S136" s="148">
        <v>0</v>
      </c>
      <c r="T136" s="149">
        <f t="shared" ref="T136:T148" si="3">S136*H136</f>
        <v>0</v>
      </c>
      <c r="AR136" s="150" t="s">
        <v>102</v>
      </c>
      <c r="AT136" s="150" t="s">
        <v>139</v>
      </c>
      <c r="AU136" s="150" t="s">
        <v>83</v>
      </c>
      <c r="AY136" s="13" t="s">
        <v>137</v>
      </c>
      <c r="BE136" s="151">
        <f t="shared" ref="BE136:BE148" si="4">IF(N136="základná",J136,0)</f>
        <v>0</v>
      </c>
      <c r="BF136" s="151">
        <f t="shared" ref="BF136:BF148" si="5">IF(N136="znížená",J136,0)</f>
        <v>0</v>
      </c>
      <c r="BG136" s="151">
        <f t="shared" ref="BG136:BG148" si="6">IF(N136="zákl. prenesená",J136,0)</f>
        <v>0</v>
      </c>
      <c r="BH136" s="151">
        <f t="shared" ref="BH136:BH148" si="7">IF(N136="zníž. prenesená",J136,0)</f>
        <v>0</v>
      </c>
      <c r="BI136" s="151">
        <f t="shared" ref="BI136:BI148" si="8">IF(N136="nulová",J136,0)</f>
        <v>0</v>
      </c>
      <c r="BJ136" s="13" t="s">
        <v>83</v>
      </c>
      <c r="BK136" s="151">
        <f t="shared" ref="BK136:BK148" si="9">ROUND(I136*H136,2)</f>
        <v>0</v>
      </c>
      <c r="BL136" s="13" t="s">
        <v>102</v>
      </c>
      <c r="BM136" s="150" t="s">
        <v>289</v>
      </c>
    </row>
    <row r="137" spans="2:65" s="1" customFormat="1" ht="24.2" customHeight="1">
      <c r="B137" s="28"/>
      <c r="C137" s="139" t="s">
        <v>99</v>
      </c>
      <c r="D137" s="139" t="s">
        <v>139</v>
      </c>
      <c r="E137" s="140" t="s">
        <v>290</v>
      </c>
      <c r="F137" s="141" t="s">
        <v>291</v>
      </c>
      <c r="G137" s="142" t="s">
        <v>142</v>
      </c>
      <c r="H137" s="143">
        <v>332.74</v>
      </c>
      <c r="I137" s="144"/>
      <c r="J137" s="143">
        <f t="shared" si="0"/>
        <v>0</v>
      </c>
      <c r="K137" s="145"/>
      <c r="L137" s="28"/>
      <c r="M137" s="146" t="s">
        <v>1</v>
      </c>
      <c r="N137" s="147" t="s">
        <v>40</v>
      </c>
      <c r="P137" s="148">
        <f t="shared" si="1"/>
        <v>0</v>
      </c>
      <c r="Q137" s="148">
        <v>2.3453400000000002</v>
      </c>
      <c r="R137" s="148">
        <f t="shared" si="2"/>
        <v>780.3884316000001</v>
      </c>
      <c r="S137" s="148">
        <v>0</v>
      </c>
      <c r="T137" s="149">
        <f t="shared" si="3"/>
        <v>0</v>
      </c>
      <c r="AR137" s="150" t="s">
        <v>102</v>
      </c>
      <c r="AT137" s="150" t="s">
        <v>139</v>
      </c>
      <c r="AU137" s="150" t="s">
        <v>83</v>
      </c>
      <c r="AY137" s="13" t="s">
        <v>137</v>
      </c>
      <c r="BE137" s="151">
        <f t="shared" si="4"/>
        <v>0</v>
      </c>
      <c r="BF137" s="151">
        <f t="shared" si="5"/>
        <v>0</v>
      </c>
      <c r="BG137" s="151">
        <f t="shared" si="6"/>
        <v>0</v>
      </c>
      <c r="BH137" s="151">
        <f t="shared" si="7"/>
        <v>0</v>
      </c>
      <c r="BI137" s="151">
        <f t="shared" si="8"/>
        <v>0</v>
      </c>
      <c r="BJ137" s="13" t="s">
        <v>83</v>
      </c>
      <c r="BK137" s="151">
        <f t="shared" si="9"/>
        <v>0</v>
      </c>
      <c r="BL137" s="13" t="s">
        <v>102</v>
      </c>
      <c r="BM137" s="150" t="s">
        <v>292</v>
      </c>
    </row>
    <row r="138" spans="2:65" s="1" customFormat="1" ht="21.75" customHeight="1">
      <c r="B138" s="28"/>
      <c r="C138" s="139" t="s">
        <v>102</v>
      </c>
      <c r="D138" s="139" t="s">
        <v>139</v>
      </c>
      <c r="E138" s="140" t="s">
        <v>293</v>
      </c>
      <c r="F138" s="141" t="s">
        <v>294</v>
      </c>
      <c r="G138" s="142" t="s">
        <v>152</v>
      </c>
      <c r="H138" s="143">
        <v>97.98</v>
      </c>
      <c r="I138" s="144"/>
      <c r="J138" s="143">
        <f t="shared" si="0"/>
        <v>0</v>
      </c>
      <c r="K138" s="145"/>
      <c r="L138" s="28"/>
      <c r="M138" s="146" t="s">
        <v>1</v>
      </c>
      <c r="N138" s="147" t="s">
        <v>40</v>
      </c>
      <c r="P138" s="148">
        <f t="shared" si="1"/>
        <v>0</v>
      </c>
      <c r="Q138" s="148">
        <v>0.10284807999999999</v>
      </c>
      <c r="R138" s="148">
        <f t="shared" si="2"/>
        <v>10.0770548784</v>
      </c>
      <c r="S138" s="148">
        <v>0</v>
      </c>
      <c r="T138" s="149">
        <f t="shared" si="3"/>
        <v>0</v>
      </c>
      <c r="AR138" s="150" t="s">
        <v>102</v>
      </c>
      <c r="AT138" s="150" t="s">
        <v>139</v>
      </c>
      <c r="AU138" s="150" t="s">
        <v>83</v>
      </c>
      <c r="AY138" s="13" t="s">
        <v>137</v>
      </c>
      <c r="BE138" s="151">
        <f t="shared" si="4"/>
        <v>0</v>
      </c>
      <c r="BF138" s="151">
        <f t="shared" si="5"/>
        <v>0</v>
      </c>
      <c r="BG138" s="151">
        <f t="shared" si="6"/>
        <v>0</v>
      </c>
      <c r="BH138" s="151">
        <f t="shared" si="7"/>
        <v>0</v>
      </c>
      <c r="BI138" s="151">
        <f t="shared" si="8"/>
        <v>0</v>
      </c>
      <c r="BJ138" s="13" t="s">
        <v>83</v>
      </c>
      <c r="BK138" s="151">
        <f t="shared" si="9"/>
        <v>0</v>
      </c>
      <c r="BL138" s="13" t="s">
        <v>102</v>
      </c>
      <c r="BM138" s="150" t="s">
        <v>295</v>
      </c>
    </row>
    <row r="139" spans="2:65" s="1" customFormat="1" ht="21.75" customHeight="1">
      <c r="B139" s="28"/>
      <c r="C139" s="139" t="s">
        <v>105</v>
      </c>
      <c r="D139" s="139" t="s">
        <v>139</v>
      </c>
      <c r="E139" s="140" t="s">
        <v>296</v>
      </c>
      <c r="F139" s="141" t="s">
        <v>297</v>
      </c>
      <c r="G139" s="142" t="s">
        <v>152</v>
      </c>
      <c r="H139" s="143">
        <v>97.98</v>
      </c>
      <c r="I139" s="144"/>
      <c r="J139" s="143">
        <f t="shared" si="0"/>
        <v>0</v>
      </c>
      <c r="K139" s="145"/>
      <c r="L139" s="28"/>
      <c r="M139" s="146" t="s">
        <v>1</v>
      </c>
      <c r="N139" s="147" t="s">
        <v>40</v>
      </c>
      <c r="P139" s="148">
        <f t="shared" si="1"/>
        <v>0</v>
      </c>
      <c r="Q139" s="148">
        <v>0</v>
      </c>
      <c r="R139" s="148">
        <f t="shared" si="2"/>
        <v>0</v>
      </c>
      <c r="S139" s="148">
        <v>0</v>
      </c>
      <c r="T139" s="149">
        <f t="shared" si="3"/>
        <v>0</v>
      </c>
      <c r="AR139" s="150" t="s">
        <v>102</v>
      </c>
      <c r="AT139" s="150" t="s">
        <v>139</v>
      </c>
      <c r="AU139" s="150" t="s">
        <v>83</v>
      </c>
      <c r="AY139" s="13" t="s">
        <v>137</v>
      </c>
      <c r="BE139" s="151">
        <f t="shared" si="4"/>
        <v>0</v>
      </c>
      <c r="BF139" s="151">
        <f t="shared" si="5"/>
        <v>0</v>
      </c>
      <c r="BG139" s="151">
        <f t="shared" si="6"/>
        <v>0</v>
      </c>
      <c r="BH139" s="151">
        <f t="shared" si="7"/>
        <v>0</v>
      </c>
      <c r="BI139" s="151">
        <f t="shared" si="8"/>
        <v>0</v>
      </c>
      <c r="BJ139" s="13" t="s">
        <v>83</v>
      </c>
      <c r="BK139" s="151">
        <f t="shared" si="9"/>
        <v>0</v>
      </c>
      <c r="BL139" s="13" t="s">
        <v>102</v>
      </c>
      <c r="BM139" s="150" t="s">
        <v>298</v>
      </c>
    </row>
    <row r="140" spans="2:65" s="1" customFormat="1" ht="16.5" customHeight="1">
      <c r="B140" s="28"/>
      <c r="C140" s="139" t="s">
        <v>160</v>
      </c>
      <c r="D140" s="139" t="s">
        <v>139</v>
      </c>
      <c r="E140" s="140" t="s">
        <v>299</v>
      </c>
      <c r="F140" s="141" t="s">
        <v>300</v>
      </c>
      <c r="G140" s="142" t="s">
        <v>203</v>
      </c>
      <c r="H140" s="143">
        <v>6.79</v>
      </c>
      <c r="I140" s="144"/>
      <c r="J140" s="143">
        <f t="shared" si="0"/>
        <v>0</v>
      </c>
      <c r="K140" s="145"/>
      <c r="L140" s="28"/>
      <c r="M140" s="146" t="s">
        <v>1</v>
      </c>
      <c r="N140" s="147" t="s">
        <v>40</v>
      </c>
      <c r="P140" s="148">
        <f t="shared" si="1"/>
        <v>0</v>
      </c>
      <c r="Q140" s="148">
        <v>1.202961408</v>
      </c>
      <c r="R140" s="148">
        <f t="shared" si="2"/>
        <v>8.1681079603200004</v>
      </c>
      <c r="S140" s="148">
        <v>0</v>
      </c>
      <c r="T140" s="149">
        <f t="shared" si="3"/>
        <v>0</v>
      </c>
      <c r="AR140" s="150" t="s">
        <v>102</v>
      </c>
      <c r="AT140" s="150" t="s">
        <v>139</v>
      </c>
      <c r="AU140" s="150" t="s">
        <v>83</v>
      </c>
      <c r="AY140" s="13" t="s">
        <v>137</v>
      </c>
      <c r="BE140" s="151">
        <f t="shared" si="4"/>
        <v>0</v>
      </c>
      <c r="BF140" s="151">
        <f t="shared" si="5"/>
        <v>0</v>
      </c>
      <c r="BG140" s="151">
        <f t="shared" si="6"/>
        <v>0</v>
      </c>
      <c r="BH140" s="151">
        <f t="shared" si="7"/>
        <v>0</v>
      </c>
      <c r="BI140" s="151">
        <f t="shared" si="8"/>
        <v>0</v>
      </c>
      <c r="BJ140" s="13" t="s">
        <v>83</v>
      </c>
      <c r="BK140" s="151">
        <f t="shared" si="9"/>
        <v>0</v>
      </c>
      <c r="BL140" s="13" t="s">
        <v>102</v>
      </c>
      <c r="BM140" s="150" t="s">
        <v>301</v>
      </c>
    </row>
    <row r="141" spans="2:65" s="1" customFormat="1" ht="24.2" customHeight="1">
      <c r="B141" s="28"/>
      <c r="C141" s="139" t="s">
        <v>164</v>
      </c>
      <c r="D141" s="139" t="s">
        <v>139</v>
      </c>
      <c r="E141" s="140" t="s">
        <v>302</v>
      </c>
      <c r="F141" s="141" t="s">
        <v>303</v>
      </c>
      <c r="G141" s="142" t="s">
        <v>142</v>
      </c>
      <c r="H141" s="143">
        <v>9.65</v>
      </c>
      <c r="I141" s="144"/>
      <c r="J141" s="143">
        <f t="shared" si="0"/>
        <v>0</v>
      </c>
      <c r="K141" s="145"/>
      <c r="L141" s="28"/>
      <c r="M141" s="146" t="s">
        <v>1</v>
      </c>
      <c r="N141" s="147" t="s">
        <v>40</v>
      </c>
      <c r="P141" s="148">
        <f t="shared" si="1"/>
        <v>0</v>
      </c>
      <c r="Q141" s="148">
        <v>2.1940757039999998</v>
      </c>
      <c r="R141" s="148">
        <f t="shared" si="2"/>
        <v>21.1728305436</v>
      </c>
      <c r="S141" s="148">
        <v>0</v>
      </c>
      <c r="T141" s="149">
        <f t="shared" si="3"/>
        <v>0</v>
      </c>
      <c r="AR141" s="150" t="s">
        <v>102</v>
      </c>
      <c r="AT141" s="150" t="s">
        <v>139</v>
      </c>
      <c r="AU141" s="150" t="s">
        <v>83</v>
      </c>
      <c r="AY141" s="13" t="s">
        <v>137</v>
      </c>
      <c r="BE141" s="151">
        <f t="shared" si="4"/>
        <v>0</v>
      </c>
      <c r="BF141" s="151">
        <f t="shared" si="5"/>
        <v>0</v>
      </c>
      <c r="BG141" s="151">
        <f t="shared" si="6"/>
        <v>0</v>
      </c>
      <c r="BH141" s="151">
        <f t="shared" si="7"/>
        <v>0</v>
      </c>
      <c r="BI141" s="151">
        <f t="shared" si="8"/>
        <v>0</v>
      </c>
      <c r="BJ141" s="13" t="s">
        <v>83</v>
      </c>
      <c r="BK141" s="151">
        <f t="shared" si="9"/>
        <v>0</v>
      </c>
      <c r="BL141" s="13" t="s">
        <v>102</v>
      </c>
      <c r="BM141" s="150" t="s">
        <v>304</v>
      </c>
    </row>
    <row r="142" spans="2:65" s="1" customFormat="1" ht="21.75" customHeight="1">
      <c r="B142" s="28"/>
      <c r="C142" s="139" t="s">
        <v>169</v>
      </c>
      <c r="D142" s="139" t="s">
        <v>139</v>
      </c>
      <c r="E142" s="140" t="s">
        <v>305</v>
      </c>
      <c r="F142" s="141" t="s">
        <v>306</v>
      </c>
      <c r="G142" s="142" t="s">
        <v>152</v>
      </c>
      <c r="H142" s="143">
        <v>17.420000000000002</v>
      </c>
      <c r="I142" s="144"/>
      <c r="J142" s="143">
        <f t="shared" si="0"/>
        <v>0</v>
      </c>
      <c r="K142" s="145"/>
      <c r="L142" s="28"/>
      <c r="M142" s="146" t="s">
        <v>1</v>
      </c>
      <c r="N142" s="147" t="s">
        <v>40</v>
      </c>
      <c r="P142" s="148">
        <f t="shared" si="1"/>
        <v>0</v>
      </c>
      <c r="Q142" s="148">
        <v>0.10284807999999999</v>
      </c>
      <c r="R142" s="148">
        <f t="shared" si="2"/>
        <v>1.7916135536000002</v>
      </c>
      <c r="S142" s="148">
        <v>0</v>
      </c>
      <c r="T142" s="149">
        <f t="shared" si="3"/>
        <v>0</v>
      </c>
      <c r="AR142" s="150" t="s">
        <v>102</v>
      </c>
      <c r="AT142" s="150" t="s">
        <v>139</v>
      </c>
      <c r="AU142" s="150" t="s">
        <v>83</v>
      </c>
      <c r="AY142" s="13" t="s">
        <v>137</v>
      </c>
      <c r="BE142" s="151">
        <f t="shared" si="4"/>
        <v>0</v>
      </c>
      <c r="BF142" s="151">
        <f t="shared" si="5"/>
        <v>0</v>
      </c>
      <c r="BG142" s="151">
        <f t="shared" si="6"/>
        <v>0</v>
      </c>
      <c r="BH142" s="151">
        <f t="shared" si="7"/>
        <v>0</v>
      </c>
      <c r="BI142" s="151">
        <f t="shared" si="8"/>
        <v>0</v>
      </c>
      <c r="BJ142" s="13" t="s">
        <v>83</v>
      </c>
      <c r="BK142" s="151">
        <f t="shared" si="9"/>
        <v>0</v>
      </c>
      <c r="BL142" s="13" t="s">
        <v>102</v>
      </c>
      <c r="BM142" s="150" t="s">
        <v>307</v>
      </c>
    </row>
    <row r="143" spans="2:65" s="1" customFormat="1" ht="21.75" customHeight="1">
      <c r="B143" s="28"/>
      <c r="C143" s="139" t="s">
        <v>144</v>
      </c>
      <c r="D143" s="139" t="s">
        <v>139</v>
      </c>
      <c r="E143" s="140" t="s">
        <v>308</v>
      </c>
      <c r="F143" s="141" t="s">
        <v>309</v>
      </c>
      <c r="G143" s="142" t="s">
        <v>152</v>
      </c>
      <c r="H143" s="143">
        <v>17.420000000000002</v>
      </c>
      <c r="I143" s="144"/>
      <c r="J143" s="143">
        <f t="shared" si="0"/>
        <v>0</v>
      </c>
      <c r="K143" s="145"/>
      <c r="L143" s="28"/>
      <c r="M143" s="146" t="s">
        <v>1</v>
      </c>
      <c r="N143" s="147" t="s">
        <v>40</v>
      </c>
      <c r="P143" s="148">
        <f t="shared" si="1"/>
        <v>0</v>
      </c>
      <c r="Q143" s="148">
        <v>0</v>
      </c>
      <c r="R143" s="148">
        <f t="shared" si="2"/>
        <v>0</v>
      </c>
      <c r="S143" s="148">
        <v>0</v>
      </c>
      <c r="T143" s="149">
        <f t="shared" si="3"/>
        <v>0</v>
      </c>
      <c r="AR143" s="150" t="s">
        <v>102</v>
      </c>
      <c r="AT143" s="150" t="s">
        <v>139</v>
      </c>
      <c r="AU143" s="150" t="s">
        <v>83</v>
      </c>
      <c r="AY143" s="13" t="s">
        <v>137</v>
      </c>
      <c r="BE143" s="151">
        <f t="shared" si="4"/>
        <v>0</v>
      </c>
      <c r="BF143" s="151">
        <f t="shared" si="5"/>
        <v>0</v>
      </c>
      <c r="BG143" s="151">
        <f t="shared" si="6"/>
        <v>0</v>
      </c>
      <c r="BH143" s="151">
        <f t="shared" si="7"/>
        <v>0</v>
      </c>
      <c r="BI143" s="151">
        <f t="shared" si="8"/>
        <v>0</v>
      </c>
      <c r="BJ143" s="13" t="s">
        <v>83</v>
      </c>
      <c r="BK143" s="151">
        <f t="shared" si="9"/>
        <v>0</v>
      </c>
      <c r="BL143" s="13" t="s">
        <v>102</v>
      </c>
      <c r="BM143" s="150" t="s">
        <v>310</v>
      </c>
    </row>
    <row r="144" spans="2:65" s="1" customFormat="1" ht="16.5" customHeight="1">
      <c r="B144" s="28"/>
      <c r="C144" s="139" t="s">
        <v>176</v>
      </c>
      <c r="D144" s="139" t="s">
        <v>139</v>
      </c>
      <c r="E144" s="140" t="s">
        <v>311</v>
      </c>
      <c r="F144" s="141" t="s">
        <v>312</v>
      </c>
      <c r="G144" s="142" t="s">
        <v>203</v>
      </c>
      <c r="H144" s="143">
        <v>1.27</v>
      </c>
      <c r="I144" s="144"/>
      <c r="J144" s="143">
        <f t="shared" si="0"/>
        <v>0</v>
      </c>
      <c r="K144" s="145"/>
      <c r="L144" s="28"/>
      <c r="M144" s="146" t="s">
        <v>1</v>
      </c>
      <c r="N144" s="147" t="s">
        <v>40</v>
      </c>
      <c r="P144" s="148">
        <f t="shared" si="1"/>
        <v>0</v>
      </c>
      <c r="Q144" s="148">
        <v>1.0189584970000001</v>
      </c>
      <c r="R144" s="148">
        <f t="shared" si="2"/>
        <v>1.29407729119</v>
      </c>
      <c r="S144" s="148">
        <v>0</v>
      </c>
      <c r="T144" s="149">
        <f t="shared" si="3"/>
        <v>0</v>
      </c>
      <c r="AR144" s="150" t="s">
        <v>102</v>
      </c>
      <c r="AT144" s="150" t="s">
        <v>139</v>
      </c>
      <c r="AU144" s="150" t="s">
        <v>83</v>
      </c>
      <c r="AY144" s="13" t="s">
        <v>137</v>
      </c>
      <c r="BE144" s="151">
        <f t="shared" si="4"/>
        <v>0</v>
      </c>
      <c r="BF144" s="151">
        <f t="shared" si="5"/>
        <v>0</v>
      </c>
      <c r="BG144" s="151">
        <f t="shared" si="6"/>
        <v>0</v>
      </c>
      <c r="BH144" s="151">
        <f t="shared" si="7"/>
        <v>0</v>
      </c>
      <c r="BI144" s="151">
        <f t="shared" si="8"/>
        <v>0</v>
      </c>
      <c r="BJ144" s="13" t="s">
        <v>83</v>
      </c>
      <c r="BK144" s="151">
        <f t="shared" si="9"/>
        <v>0</v>
      </c>
      <c r="BL144" s="13" t="s">
        <v>102</v>
      </c>
      <c r="BM144" s="150" t="s">
        <v>313</v>
      </c>
    </row>
    <row r="145" spans="2:65" s="1" customFormat="1" ht="24.2" customHeight="1">
      <c r="B145" s="28"/>
      <c r="C145" s="139" t="s">
        <v>180</v>
      </c>
      <c r="D145" s="139" t="s">
        <v>139</v>
      </c>
      <c r="E145" s="140" t="s">
        <v>314</v>
      </c>
      <c r="F145" s="141" t="s">
        <v>315</v>
      </c>
      <c r="G145" s="142" t="s">
        <v>142</v>
      </c>
      <c r="H145" s="143">
        <v>33.450000000000003</v>
      </c>
      <c r="I145" s="144"/>
      <c r="J145" s="143">
        <f t="shared" si="0"/>
        <v>0</v>
      </c>
      <c r="K145" s="145"/>
      <c r="L145" s="28"/>
      <c r="M145" s="146" t="s">
        <v>1</v>
      </c>
      <c r="N145" s="147" t="s">
        <v>40</v>
      </c>
      <c r="P145" s="148">
        <f t="shared" si="1"/>
        <v>0</v>
      </c>
      <c r="Q145" s="148">
        <v>2.1940757039999998</v>
      </c>
      <c r="R145" s="148">
        <f t="shared" si="2"/>
        <v>73.391832298799997</v>
      </c>
      <c r="S145" s="148">
        <v>0</v>
      </c>
      <c r="T145" s="149">
        <f t="shared" si="3"/>
        <v>0</v>
      </c>
      <c r="AR145" s="150" t="s">
        <v>102</v>
      </c>
      <c r="AT145" s="150" t="s">
        <v>139</v>
      </c>
      <c r="AU145" s="150" t="s">
        <v>83</v>
      </c>
      <c r="AY145" s="13" t="s">
        <v>137</v>
      </c>
      <c r="BE145" s="151">
        <f t="shared" si="4"/>
        <v>0</v>
      </c>
      <c r="BF145" s="151">
        <f t="shared" si="5"/>
        <v>0</v>
      </c>
      <c r="BG145" s="151">
        <f t="shared" si="6"/>
        <v>0</v>
      </c>
      <c r="BH145" s="151">
        <f t="shared" si="7"/>
        <v>0</v>
      </c>
      <c r="BI145" s="151">
        <f t="shared" si="8"/>
        <v>0</v>
      </c>
      <c r="BJ145" s="13" t="s">
        <v>83</v>
      </c>
      <c r="BK145" s="151">
        <f t="shared" si="9"/>
        <v>0</v>
      </c>
      <c r="BL145" s="13" t="s">
        <v>102</v>
      </c>
      <c r="BM145" s="150" t="s">
        <v>316</v>
      </c>
    </row>
    <row r="146" spans="2:65" s="1" customFormat="1" ht="21.75" customHeight="1">
      <c r="B146" s="28"/>
      <c r="C146" s="139" t="s">
        <v>184</v>
      </c>
      <c r="D146" s="139" t="s">
        <v>139</v>
      </c>
      <c r="E146" s="140" t="s">
        <v>317</v>
      </c>
      <c r="F146" s="141" t="s">
        <v>318</v>
      </c>
      <c r="G146" s="142" t="s">
        <v>152</v>
      </c>
      <c r="H146" s="143">
        <v>31.2</v>
      </c>
      <c r="I146" s="144"/>
      <c r="J146" s="143">
        <f t="shared" si="0"/>
        <v>0</v>
      </c>
      <c r="K146" s="145"/>
      <c r="L146" s="28"/>
      <c r="M146" s="146" t="s">
        <v>1</v>
      </c>
      <c r="N146" s="147" t="s">
        <v>40</v>
      </c>
      <c r="P146" s="148">
        <f t="shared" si="1"/>
        <v>0</v>
      </c>
      <c r="Q146" s="148">
        <v>0.10284807999999999</v>
      </c>
      <c r="R146" s="148">
        <f t="shared" si="2"/>
        <v>3.2088600959999996</v>
      </c>
      <c r="S146" s="148">
        <v>0</v>
      </c>
      <c r="T146" s="149">
        <f t="shared" si="3"/>
        <v>0</v>
      </c>
      <c r="AR146" s="150" t="s">
        <v>102</v>
      </c>
      <c r="AT146" s="150" t="s">
        <v>139</v>
      </c>
      <c r="AU146" s="150" t="s">
        <v>83</v>
      </c>
      <c r="AY146" s="13" t="s">
        <v>137</v>
      </c>
      <c r="BE146" s="151">
        <f t="shared" si="4"/>
        <v>0</v>
      </c>
      <c r="BF146" s="151">
        <f t="shared" si="5"/>
        <v>0</v>
      </c>
      <c r="BG146" s="151">
        <f t="shared" si="6"/>
        <v>0</v>
      </c>
      <c r="BH146" s="151">
        <f t="shared" si="7"/>
        <v>0</v>
      </c>
      <c r="BI146" s="151">
        <f t="shared" si="8"/>
        <v>0</v>
      </c>
      <c r="BJ146" s="13" t="s">
        <v>83</v>
      </c>
      <c r="BK146" s="151">
        <f t="shared" si="9"/>
        <v>0</v>
      </c>
      <c r="BL146" s="13" t="s">
        <v>102</v>
      </c>
      <c r="BM146" s="150" t="s">
        <v>319</v>
      </c>
    </row>
    <row r="147" spans="2:65" s="1" customFormat="1" ht="21.75" customHeight="1">
      <c r="B147" s="28"/>
      <c r="C147" s="139" t="s">
        <v>188</v>
      </c>
      <c r="D147" s="139" t="s">
        <v>139</v>
      </c>
      <c r="E147" s="140" t="s">
        <v>320</v>
      </c>
      <c r="F147" s="141" t="s">
        <v>321</v>
      </c>
      <c r="G147" s="142" t="s">
        <v>152</v>
      </c>
      <c r="H147" s="143">
        <v>31.2</v>
      </c>
      <c r="I147" s="144"/>
      <c r="J147" s="143">
        <f t="shared" si="0"/>
        <v>0</v>
      </c>
      <c r="K147" s="145"/>
      <c r="L147" s="28"/>
      <c r="M147" s="146" t="s">
        <v>1</v>
      </c>
      <c r="N147" s="147" t="s">
        <v>40</v>
      </c>
      <c r="P147" s="148">
        <f t="shared" si="1"/>
        <v>0</v>
      </c>
      <c r="Q147" s="148">
        <v>0</v>
      </c>
      <c r="R147" s="148">
        <f t="shared" si="2"/>
        <v>0</v>
      </c>
      <c r="S147" s="148">
        <v>0</v>
      </c>
      <c r="T147" s="149">
        <f t="shared" si="3"/>
        <v>0</v>
      </c>
      <c r="AR147" s="150" t="s">
        <v>102</v>
      </c>
      <c r="AT147" s="150" t="s">
        <v>139</v>
      </c>
      <c r="AU147" s="150" t="s">
        <v>83</v>
      </c>
      <c r="AY147" s="13" t="s">
        <v>137</v>
      </c>
      <c r="BE147" s="151">
        <f t="shared" si="4"/>
        <v>0</v>
      </c>
      <c r="BF147" s="151">
        <f t="shared" si="5"/>
        <v>0</v>
      </c>
      <c r="BG147" s="151">
        <f t="shared" si="6"/>
        <v>0</v>
      </c>
      <c r="BH147" s="151">
        <f t="shared" si="7"/>
        <v>0</v>
      </c>
      <c r="BI147" s="151">
        <f t="shared" si="8"/>
        <v>0</v>
      </c>
      <c r="BJ147" s="13" t="s">
        <v>83</v>
      </c>
      <c r="BK147" s="151">
        <f t="shared" si="9"/>
        <v>0</v>
      </c>
      <c r="BL147" s="13" t="s">
        <v>102</v>
      </c>
      <c r="BM147" s="150" t="s">
        <v>322</v>
      </c>
    </row>
    <row r="148" spans="2:65" s="1" customFormat="1" ht="16.5" customHeight="1">
      <c r="B148" s="28"/>
      <c r="C148" s="139" t="s">
        <v>192</v>
      </c>
      <c r="D148" s="139" t="s">
        <v>139</v>
      </c>
      <c r="E148" s="140" t="s">
        <v>323</v>
      </c>
      <c r="F148" s="141" t="s">
        <v>324</v>
      </c>
      <c r="G148" s="142" t="s">
        <v>203</v>
      </c>
      <c r="H148" s="143">
        <v>5.52</v>
      </c>
      <c r="I148" s="144"/>
      <c r="J148" s="143">
        <f t="shared" si="0"/>
        <v>0</v>
      </c>
      <c r="K148" s="145"/>
      <c r="L148" s="28"/>
      <c r="M148" s="146" t="s">
        <v>1</v>
      </c>
      <c r="N148" s="147" t="s">
        <v>40</v>
      </c>
      <c r="P148" s="148">
        <f t="shared" si="1"/>
        <v>0</v>
      </c>
      <c r="Q148" s="148">
        <v>1.0189584970000001</v>
      </c>
      <c r="R148" s="148">
        <f t="shared" si="2"/>
        <v>5.6246509034400001</v>
      </c>
      <c r="S148" s="148">
        <v>0</v>
      </c>
      <c r="T148" s="149">
        <f t="shared" si="3"/>
        <v>0</v>
      </c>
      <c r="AR148" s="150" t="s">
        <v>102</v>
      </c>
      <c r="AT148" s="150" t="s">
        <v>139</v>
      </c>
      <c r="AU148" s="150" t="s">
        <v>83</v>
      </c>
      <c r="AY148" s="13" t="s">
        <v>137</v>
      </c>
      <c r="BE148" s="151">
        <f t="shared" si="4"/>
        <v>0</v>
      </c>
      <c r="BF148" s="151">
        <f t="shared" si="5"/>
        <v>0</v>
      </c>
      <c r="BG148" s="151">
        <f t="shared" si="6"/>
        <v>0</v>
      </c>
      <c r="BH148" s="151">
        <f t="shared" si="7"/>
        <v>0</v>
      </c>
      <c r="BI148" s="151">
        <f t="shared" si="8"/>
        <v>0</v>
      </c>
      <c r="BJ148" s="13" t="s">
        <v>83</v>
      </c>
      <c r="BK148" s="151">
        <f t="shared" si="9"/>
        <v>0</v>
      </c>
      <c r="BL148" s="13" t="s">
        <v>102</v>
      </c>
      <c r="BM148" s="150" t="s">
        <v>325</v>
      </c>
    </row>
    <row r="149" spans="2:65" s="11" customFormat="1" ht="22.9" customHeight="1">
      <c r="B149" s="127"/>
      <c r="D149" s="128" t="s">
        <v>73</v>
      </c>
      <c r="E149" s="137" t="s">
        <v>99</v>
      </c>
      <c r="F149" s="137" t="s">
        <v>326</v>
      </c>
      <c r="I149" s="130"/>
      <c r="J149" s="138">
        <f>BK149</f>
        <v>0</v>
      </c>
      <c r="L149" s="127"/>
      <c r="M149" s="132"/>
      <c r="P149" s="133">
        <f>SUM(P150:P154)</f>
        <v>0</v>
      </c>
      <c r="R149" s="133">
        <f>SUM(R150:R154)</f>
        <v>103.66502779376002</v>
      </c>
      <c r="T149" s="134">
        <f>SUM(T150:T154)</f>
        <v>0</v>
      </c>
      <c r="AR149" s="128" t="s">
        <v>79</v>
      </c>
      <c r="AT149" s="135" t="s">
        <v>73</v>
      </c>
      <c r="AU149" s="135" t="s">
        <v>79</v>
      </c>
      <c r="AY149" s="128" t="s">
        <v>137</v>
      </c>
      <c r="BK149" s="136">
        <f>SUM(BK150:BK154)</f>
        <v>0</v>
      </c>
    </row>
    <row r="150" spans="2:65" s="1" customFormat="1" ht="37.9" customHeight="1">
      <c r="B150" s="28"/>
      <c r="C150" s="139" t="s">
        <v>196</v>
      </c>
      <c r="D150" s="139" t="s">
        <v>139</v>
      </c>
      <c r="E150" s="140" t="s">
        <v>327</v>
      </c>
      <c r="F150" s="141" t="s">
        <v>328</v>
      </c>
      <c r="G150" s="142" t="s">
        <v>142</v>
      </c>
      <c r="H150" s="143">
        <v>30.35</v>
      </c>
      <c r="I150" s="144"/>
      <c r="J150" s="143">
        <f>ROUND(I150*H150,2)</f>
        <v>0</v>
      </c>
      <c r="K150" s="145"/>
      <c r="L150" s="28"/>
      <c r="M150" s="146" t="s">
        <v>1</v>
      </c>
      <c r="N150" s="147" t="s">
        <v>40</v>
      </c>
      <c r="P150" s="148">
        <f>O150*H150</f>
        <v>0</v>
      </c>
      <c r="Q150" s="148">
        <v>0.70112200000000002</v>
      </c>
      <c r="R150" s="148">
        <f>Q150*H150</f>
        <v>21.279052700000001</v>
      </c>
      <c r="S150" s="148">
        <v>0</v>
      </c>
      <c r="T150" s="149">
        <f>S150*H150</f>
        <v>0</v>
      </c>
      <c r="AR150" s="150" t="s">
        <v>102</v>
      </c>
      <c r="AT150" s="150" t="s">
        <v>139</v>
      </c>
      <c r="AU150" s="150" t="s">
        <v>83</v>
      </c>
      <c r="AY150" s="13" t="s">
        <v>137</v>
      </c>
      <c r="BE150" s="151">
        <f>IF(N150="základná",J150,0)</f>
        <v>0</v>
      </c>
      <c r="BF150" s="151">
        <f>IF(N150="znížená",J150,0)</f>
        <v>0</v>
      </c>
      <c r="BG150" s="151">
        <f>IF(N150="zákl. prenesená",J150,0)</f>
        <v>0</v>
      </c>
      <c r="BH150" s="151">
        <f>IF(N150="zníž. prenesená",J150,0)</f>
        <v>0</v>
      </c>
      <c r="BI150" s="151">
        <f>IF(N150="nulová",J150,0)</f>
        <v>0</v>
      </c>
      <c r="BJ150" s="13" t="s">
        <v>83</v>
      </c>
      <c r="BK150" s="151">
        <f>ROUND(I150*H150,2)</f>
        <v>0</v>
      </c>
      <c r="BL150" s="13" t="s">
        <v>102</v>
      </c>
      <c r="BM150" s="150" t="s">
        <v>329</v>
      </c>
    </row>
    <row r="151" spans="2:65" s="1" customFormat="1" ht="21.75" customHeight="1">
      <c r="B151" s="28"/>
      <c r="C151" s="139" t="s">
        <v>200</v>
      </c>
      <c r="D151" s="139" t="s">
        <v>139</v>
      </c>
      <c r="E151" s="140" t="s">
        <v>330</v>
      </c>
      <c r="F151" s="141" t="s">
        <v>331</v>
      </c>
      <c r="G151" s="142" t="s">
        <v>142</v>
      </c>
      <c r="H151" s="143">
        <v>25.76</v>
      </c>
      <c r="I151" s="144"/>
      <c r="J151" s="143">
        <f>ROUND(I151*H151,2)</f>
        <v>0</v>
      </c>
      <c r="K151" s="145"/>
      <c r="L151" s="28"/>
      <c r="M151" s="146" t="s">
        <v>1</v>
      </c>
      <c r="N151" s="147" t="s">
        <v>40</v>
      </c>
      <c r="P151" s="148">
        <f>O151*H151</f>
        <v>0</v>
      </c>
      <c r="Q151" s="148">
        <v>2.2127856960000001</v>
      </c>
      <c r="R151" s="148">
        <f>Q151*H151</f>
        <v>57.001359528960009</v>
      </c>
      <c r="S151" s="148">
        <v>0</v>
      </c>
      <c r="T151" s="149">
        <f>S151*H151</f>
        <v>0</v>
      </c>
      <c r="AR151" s="150" t="s">
        <v>102</v>
      </c>
      <c r="AT151" s="150" t="s">
        <v>139</v>
      </c>
      <c r="AU151" s="150" t="s">
        <v>83</v>
      </c>
      <c r="AY151" s="13" t="s">
        <v>137</v>
      </c>
      <c r="BE151" s="151">
        <f>IF(N151="základná",J151,0)</f>
        <v>0</v>
      </c>
      <c r="BF151" s="151">
        <f>IF(N151="znížená",J151,0)</f>
        <v>0</v>
      </c>
      <c r="BG151" s="151">
        <f>IF(N151="zákl. prenesená",J151,0)</f>
        <v>0</v>
      </c>
      <c r="BH151" s="151">
        <f>IF(N151="zníž. prenesená",J151,0)</f>
        <v>0</v>
      </c>
      <c r="BI151" s="151">
        <f>IF(N151="nulová",J151,0)</f>
        <v>0</v>
      </c>
      <c r="BJ151" s="13" t="s">
        <v>83</v>
      </c>
      <c r="BK151" s="151">
        <f>ROUND(I151*H151,2)</f>
        <v>0</v>
      </c>
      <c r="BL151" s="13" t="s">
        <v>102</v>
      </c>
      <c r="BM151" s="150" t="s">
        <v>332</v>
      </c>
    </row>
    <row r="152" spans="2:65" s="1" customFormat="1" ht="24.2" customHeight="1">
      <c r="B152" s="28"/>
      <c r="C152" s="139" t="s">
        <v>205</v>
      </c>
      <c r="D152" s="139" t="s">
        <v>139</v>
      </c>
      <c r="E152" s="140" t="s">
        <v>333</v>
      </c>
      <c r="F152" s="141" t="s">
        <v>334</v>
      </c>
      <c r="G152" s="142" t="s">
        <v>152</v>
      </c>
      <c r="H152" s="143">
        <v>234.24</v>
      </c>
      <c r="I152" s="144"/>
      <c r="J152" s="143">
        <f>ROUND(I152*H152,2)</f>
        <v>0</v>
      </c>
      <c r="K152" s="145"/>
      <c r="L152" s="28"/>
      <c r="M152" s="146" t="s">
        <v>1</v>
      </c>
      <c r="N152" s="147" t="s">
        <v>40</v>
      </c>
      <c r="P152" s="148">
        <f>O152*H152</f>
        <v>0</v>
      </c>
      <c r="Q152" s="148">
        <v>9.6044690000000002E-2</v>
      </c>
      <c r="R152" s="148">
        <f>Q152*H152</f>
        <v>22.497508185600001</v>
      </c>
      <c r="S152" s="148">
        <v>0</v>
      </c>
      <c r="T152" s="149">
        <f>S152*H152</f>
        <v>0</v>
      </c>
      <c r="AR152" s="150" t="s">
        <v>102</v>
      </c>
      <c r="AT152" s="150" t="s">
        <v>139</v>
      </c>
      <c r="AU152" s="150" t="s">
        <v>83</v>
      </c>
      <c r="AY152" s="13" t="s">
        <v>137</v>
      </c>
      <c r="BE152" s="151">
        <f>IF(N152="základná",J152,0)</f>
        <v>0</v>
      </c>
      <c r="BF152" s="151">
        <f>IF(N152="znížená",J152,0)</f>
        <v>0</v>
      </c>
      <c r="BG152" s="151">
        <f>IF(N152="zákl. prenesená",J152,0)</f>
        <v>0</v>
      </c>
      <c r="BH152" s="151">
        <f>IF(N152="zníž. prenesená",J152,0)</f>
        <v>0</v>
      </c>
      <c r="BI152" s="151">
        <f>IF(N152="nulová",J152,0)</f>
        <v>0</v>
      </c>
      <c r="BJ152" s="13" t="s">
        <v>83</v>
      </c>
      <c r="BK152" s="151">
        <f>ROUND(I152*H152,2)</f>
        <v>0</v>
      </c>
      <c r="BL152" s="13" t="s">
        <v>102</v>
      </c>
      <c r="BM152" s="150" t="s">
        <v>335</v>
      </c>
    </row>
    <row r="153" spans="2:65" s="1" customFormat="1" ht="24.2" customHeight="1">
      <c r="B153" s="28"/>
      <c r="C153" s="139" t="s">
        <v>209</v>
      </c>
      <c r="D153" s="139" t="s">
        <v>139</v>
      </c>
      <c r="E153" s="140" t="s">
        <v>336</v>
      </c>
      <c r="F153" s="141" t="s">
        <v>337</v>
      </c>
      <c r="G153" s="142" t="s">
        <v>152</v>
      </c>
      <c r="H153" s="143">
        <v>234.24</v>
      </c>
      <c r="I153" s="144"/>
      <c r="J153" s="143">
        <f>ROUND(I153*H153,2)</f>
        <v>0</v>
      </c>
      <c r="K153" s="145"/>
      <c r="L153" s="28"/>
      <c r="M153" s="146" t="s">
        <v>1</v>
      </c>
      <c r="N153" s="147" t="s">
        <v>40</v>
      </c>
      <c r="P153" s="148">
        <f>O153*H153</f>
        <v>0</v>
      </c>
      <c r="Q153" s="148">
        <v>0</v>
      </c>
      <c r="R153" s="148">
        <f>Q153*H153</f>
        <v>0</v>
      </c>
      <c r="S153" s="148">
        <v>0</v>
      </c>
      <c r="T153" s="149">
        <f>S153*H153</f>
        <v>0</v>
      </c>
      <c r="AR153" s="150" t="s">
        <v>102</v>
      </c>
      <c r="AT153" s="150" t="s">
        <v>139</v>
      </c>
      <c r="AU153" s="150" t="s">
        <v>83</v>
      </c>
      <c r="AY153" s="13" t="s">
        <v>137</v>
      </c>
      <c r="BE153" s="151">
        <f>IF(N153="základná",J153,0)</f>
        <v>0</v>
      </c>
      <c r="BF153" s="151">
        <f>IF(N153="znížená",J153,0)</f>
        <v>0</v>
      </c>
      <c r="BG153" s="151">
        <f>IF(N153="zákl. prenesená",J153,0)</f>
        <v>0</v>
      </c>
      <c r="BH153" s="151">
        <f>IF(N153="zníž. prenesená",J153,0)</f>
        <v>0</v>
      </c>
      <c r="BI153" s="151">
        <f>IF(N153="nulová",J153,0)</f>
        <v>0</v>
      </c>
      <c r="BJ153" s="13" t="s">
        <v>83</v>
      </c>
      <c r="BK153" s="151">
        <f>ROUND(I153*H153,2)</f>
        <v>0</v>
      </c>
      <c r="BL153" s="13" t="s">
        <v>102</v>
      </c>
      <c r="BM153" s="150" t="s">
        <v>338</v>
      </c>
    </row>
    <row r="154" spans="2:65" s="1" customFormat="1" ht="16.5" customHeight="1">
      <c r="B154" s="28"/>
      <c r="C154" s="139" t="s">
        <v>213</v>
      </c>
      <c r="D154" s="139" t="s">
        <v>139</v>
      </c>
      <c r="E154" s="140" t="s">
        <v>339</v>
      </c>
      <c r="F154" s="141" t="s">
        <v>340</v>
      </c>
      <c r="G154" s="142" t="s">
        <v>203</v>
      </c>
      <c r="H154" s="143">
        <v>2.4</v>
      </c>
      <c r="I154" s="144"/>
      <c r="J154" s="143">
        <f>ROUND(I154*H154,2)</f>
        <v>0</v>
      </c>
      <c r="K154" s="145"/>
      <c r="L154" s="28"/>
      <c r="M154" s="146" t="s">
        <v>1</v>
      </c>
      <c r="N154" s="147" t="s">
        <v>40</v>
      </c>
      <c r="P154" s="148">
        <f>O154*H154</f>
        <v>0</v>
      </c>
      <c r="Q154" s="148">
        <v>1.202961408</v>
      </c>
      <c r="R154" s="148">
        <f>Q154*H154</f>
        <v>2.8871073791999997</v>
      </c>
      <c r="S154" s="148">
        <v>0</v>
      </c>
      <c r="T154" s="149">
        <f>S154*H154</f>
        <v>0</v>
      </c>
      <c r="AR154" s="150" t="s">
        <v>102</v>
      </c>
      <c r="AT154" s="150" t="s">
        <v>139</v>
      </c>
      <c r="AU154" s="150" t="s">
        <v>83</v>
      </c>
      <c r="AY154" s="13" t="s">
        <v>137</v>
      </c>
      <c r="BE154" s="151">
        <f>IF(N154="základná",J154,0)</f>
        <v>0</v>
      </c>
      <c r="BF154" s="151">
        <f>IF(N154="znížená",J154,0)</f>
        <v>0</v>
      </c>
      <c r="BG154" s="151">
        <f>IF(N154="zákl. prenesená",J154,0)</f>
        <v>0</v>
      </c>
      <c r="BH154" s="151">
        <f>IF(N154="zníž. prenesená",J154,0)</f>
        <v>0</v>
      </c>
      <c r="BI154" s="151">
        <f>IF(N154="nulová",J154,0)</f>
        <v>0</v>
      </c>
      <c r="BJ154" s="13" t="s">
        <v>83</v>
      </c>
      <c r="BK154" s="151">
        <f>ROUND(I154*H154,2)</f>
        <v>0</v>
      </c>
      <c r="BL154" s="13" t="s">
        <v>102</v>
      </c>
      <c r="BM154" s="150" t="s">
        <v>341</v>
      </c>
    </row>
    <row r="155" spans="2:65" s="11" customFormat="1" ht="22.9" customHeight="1">
      <c r="B155" s="127"/>
      <c r="D155" s="128" t="s">
        <v>73</v>
      </c>
      <c r="E155" s="137" t="s">
        <v>102</v>
      </c>
      <c r="F155" s="137" t="s">
        <v>342</v>
      </c>
      <c r="I155" s="130"/>
      <c r="J155" s="138">
        <f>BK155</f>
        <v>0</v>
      </c>
      <c r="L155" s="127"/>
      <c r="M155" s="132"/>
      <c r="P155" s="133">
        <f>SUM(P156:P159)</f>
        <v>0</v>
      </c>
      <c r="R155" s="133">
        <f>SUM(R156:R159)</f>
        <v>5.2101933404999992</v>
      </c>
      <c r="T155" s="134">
        <f>SUM(T156:T159)</f>
        <v>0</v>
      </c>
      <c r="AR155" s="128" t="s">
        <v>79</v>
      </c>
      <c r="AT155" s="135" t="s">
        <v>73</v>
      </c>
      <c r="AU155" s="135" t="s">
        <v>79</v>
      </c>
      <c r="AY155" s="128" t="s">
        <v>137</v>
      </c>
      <c r="BK155" s="136">
        <f>SUM(BK156:BK159)</f>
        <v>0</v>
      </c>
    </row>
    <row r="156" spans="2:65" s="1" customFormat="1" ht="21.75" customHeight="1">
      <c r="B156" s="28"/>
      <c r="C156" s="139" t="s">
        <v>217</v>
      </c>
      <c r="D156" s="139" t="s">
        <v>139</v>
      </c>
      <c r="E156" s="140" t="s">
        <v>343</v>
      </c>
      <c r="F156" s="141" t="s">
        <v>344</v>
      </c>
      <c r="G156" s="142" t="s">
        <v>142</v>
      </c>
      <c r="H156" s="143">
        <v>2.1</v>
      </c>
      <c r="I156" s="144"/>
      <c r="J156" s="143">
        <f>ROUND(I156*H156,2)</f>
        <v>0</v>
      </c>
      <c r="K156" s="145"/>
      <c r="L156" s="28"/>
      <c r="M156" s="146" t="s">
        <v>1</v>
      </c>
      <c r="N156" s="147" t="s">
        <v>40</v>
      </c>
      <c r="P156" s="148">
        <f>O156*H156</f>
        <v>0</v>
      </c>
      <c r="Q156" s="148">
        <v>2.2128836999999999</v>
      </c>
      <c r="R156" s="148">
        <f>Q156*H156</f>
        <v>4.6470557699999997</v>
      </c>
      <c r="S156" s="148">
        <v>0</v>
      </c>
      <c r="T156" s="149">
        <f>S156*H156</f>
        <v>0</v>
      </c>
      <c r="AR156" s="150" t="s">
        <v>102</v>
      </c>
      <c r="AT156" s="150" t="s">
        <v>139</v>
      </c>
      <c r="AU156" s="150" t="s">
        <v>83</v>
      </c>
      <c r="AY156" s="13" t="s">
        <v>137</v>
      </c>
      <c r="BE156" s="151">
        <f>IF(N156="základná",J156,0)</f>
        <v>0</v>
      </c>
      <c r="BF156" s="151">
        <f>IF(N156="znížená",J156,0)</f>
        <v>0</v>
      </c>
      <c r="BG156" s="151">
        <f>IF(N156="zákl. prenesená",J156,0)</f>
        <v>0</v>
      </c>
      <c r="BH156" s="151">
        <f>IF(N156="zníž. prenesená",J156,0)</f>
        <v>0</v>
      </c>
      <c r="BI156" s="151">
        <f>IF(N156="nulová",J156,0)</f>
        <v>0</v>
      </c>
      <c r="BJ156" s="13" t="s">
        <v>83</v>
      </c>
      <c r="BK156" s="151">
        <f>ROUND(I156*H156,2)</f>
        <v>0</v>
      </c>
      <c r="BL156" s="13" t="s">
        <v>102</v>
      </c>
      <c r="BM156" s="150" t="s">
        <v>345</v>
      </c>
    </row>
    <row r="157" spans="2:65" s="1" customFormat="1" ht="24.2" customHeight="1">
      <c r="B157" s="28"/>
      <c r="C157" s="139" t="s">
        <v>221</v>
      </c>
      <c r="D157" s="139" t="s">
        <v>139</v>
      </c>
      <c r="E157" s="140" t="s">
        <v>346</v>
      </c>
      <c r="F157" s="141" t="s">
        <v>347</v>
      </c>
      <c r="G157" s="142" t="s">
        <v>152</v>
      </c>
      <c r="H157" s="143">
        <v>16.8</v>
      </c>
      <c r="I157" s="144"/>
      <c r="J157" s="143">
        <f>ROUND(I157*H157,2)</f>
        <v>0</v>
      </c>
      <c r="K157" s="145"/>
      <c r="L157" s="28"/>
      <c r="M157" s="146" t="s">
        <v>1</v>
      </c>
      <c r="N157" s="147" t="s">
        <v>40</v>
      </c>
      <c r="P157" s="148">
        <f>O157*H157</f>
        <v>0</v>
      </c>
      <c r="Q157" s="148">
        <v>1.8392260000000001E-2</v>
      </c>
      <c r="R157" s="148">
        <f>Q157*H157</f>
        <v>0.308989968</v>
      </c>
      <c r="S157" s="148">
        <v>0</v>
      </c>
      <c r="T157" s="149">
        <f>S157*H157</f>
        <v>0</v>
      </c>
      <c r="AR157" s="150" t="s">
        <v>102</v>
      </c>
      <c r="AT157" s="150" t="s">
        <v>139</v>
      </c>
      <c r="AU157" s="150" t="s">
        <v>83</v>
      </c>
      <c r="AY157" s="13" t="s">
        <v>137</v>
      </c>
      <c r="BE157" s="151">
        <f>IF(N157="základná",J157,0)</f>
        <v>0</v>
      </c>
      <c r="BF157" s="151">
        <f>IF(N157="znížená",J157,0)</f>
        <v>0</v>
      </c>
      <c r="BG157" s="151">
        <f>IF(N157="zákl. prenesená",J157,0)</f>
        <v>0</v>
      </c>
      <c r="BH157" s="151">
        <f>IF(N157="zníž. prenesená",J157,0)</f>
        <v>0</v>
      </c>
      <c r="BI157" s="151">
        <f>IF(N157="nulová",J157,0)</f>
        <v>0</v>
      </c>
      <c r="BJ157" s="13" t="s">
        <v>83</v>
      </c>
      <c r="BK157" s="151">
        <f>ROUND(I157*H157,2)</f>
        <v>0</v>
      </c>
      <c r="BL157" s="13" t="s">
        <v>102</v>
      </c>
      <c r="BM157" s="150" t="s">
        <v>348</v>
      </c>
    </row>
    <row r="158" spans="2:65" s="1" customFormat="1" ht="24.2" customHeight="1">
      <c r="B158" s="28"/>
      <c r="C158" s="139" t="s">
        <v>225</v>
      </c>
      <c r="D158" s="139" t="s">
        <v>139</v>
      </c>
      <c r="E158" s="140" t="s">
        <v>349</v>
      </c>
      <c r="F158" s="141" t="s">
        <v>350</v>
      </c>
      <c r="G158" s="142" t="s">
        <v>152</v>
      </c>
      <c r="H158" s="143">
        <v>16.8</v>
      </c>
      <c r="I158" s="144"/>
      <c r="J158" s="143">
        <f>ROUND(I158*H158,2)</f>
        <v>0</v>
      </c>
      <c r="K158" s="145"/>
      <c r="L158" s="28"/>
      <c r="M158" s="146" t="s">
        <v>1</v>
      </c>
      <c r="N158" s="147" t="s">
        <v>40</v>
      </c>
      <c r="P158" s="148">
        <f>O158*H158</f>
        <v>0</v>
      </c>
      <c r="Q158" s="148">
        <v>0</v>
      </c>
      <c r="R158" s="148">
        <f>Q158*H158</f>
        <v>0</v>
      </c>
      <c r="S158" s="148">
        <v>0</v>
      </c>
      <c r="T158" s="149">
        <f>S158*H158</f>
        <v>0</v>
      </c>
      <c r="AR158" s="150" t="s">
        <v>102</v>
      </c>
      <c r="AT158" s="150" t="s">
        <v>139</v>
      </c>
      <c r="AU158" s="150" t="s">
        <v>83</v>
      </c>
      <c r="AY158" s="13" t="s">
        <v>137</v>
      </c>
      <c r="BE158" s="151">
        <f>IF(N158="základná",J158,0)</f>
        <v>0</v>
      </c>
      <c r="BF158" s="151">
        <f>IF(N158="znížená",J158,0)</f>
        <v>0</v>
      </c>
      <c r="BG158" s="151">
        <f>IF(N158="zákl. prenesená",J158,0)</f>
        <v>0</v>
      </c>
      <c r="BH158" s="151">
        <f>IF(N158="zníž. prenesená",J158,0)</f>
        <v>0</v>
      </c>
      <c r="BI158" s="151">
        <f>IF(N158="nulová",J158,0)</f>
        <v>0</v>
      </c>
      <c r="BJ158" s="13" t="s">
        <v>83</v>
      </c>
      <c r="BK158" s="151">
        <f>ROUND(I158*H158,2)</f>
        <v>0</v>
      </c>
      <c r="BL158" s="13" t="s">
        <v>102</v>
      </c>
      <c r="BM158" s="150" t="s">
        <v>351</v>
      </c>
    </row>
    <row r="159" spans="2:65" s="1" customFormat="1" ht="24.2" customHeight="1">
      <c r="B159" s="28"/>
      <c r="C159" s="139" t="s">
        <v>7</v>
      </c>
      <c r="D159" s="139" t="s">
        <v>139</v>
      </c>
      <c r="E159" s="140" t="s">
        <v>352</v>
      </c>
      <c r="F159" s="141" t="s">
        <v>353</v>
      </c>
      <c r="G159" s="142" t="s">
        <v>203</v>
      </c>
      <c r="H159" s="143">
        <v>0.25</v>
      </c>
      <c r="I159" s="144"/>
      <c r="J159" s="143">
        <f>ROUND(I159*H159,2)</f>
        <v>0</v>
      </c>
      <c r="K159" s="145"/>
      <c r="L159" s="28"/>
      <c r="M159" s="146" t="s">
        <v>1</v>
      </c>
      <c r="N159" s="147" t="s">
        <v>40</v>
      </c>
      <c r="P159" s="148">
        <f>O159*H159</f>
        <v>0</v>
      </c>
      <c r="Q159" s="148">
        <v>1.0165904100000001</v>
      </c>
      <c r="R159" s="148">
        <f>Q159*H159</f>
        <v>0.25414760250000001</v>
      </c>
      <c r="S159" s="148">
        <v>0</v>
      </c>
      <c r="T159" s="149">
        <f>S159*H159</f>
        <v>0</v>
      </c>
      <c r="AR159" s="150" t="s">
        <v>102</v>
      </c>
      <c r="AT159" s="150" t="s">
        <v>139</v>
      </c>
      <c r="AU159" s="150" t="s">
        <v>83</v>
      </c>
      <c r="AY159" s="13" t="s">
        <v>137</v>
      </c>
      <c r="BE159" s="151">
        <f>IF(N159="základná",J159,0)</f>
        <v>0</v>
      </c>
      <c r="BF159" s="151">
        <f>IF(N159="znížená",J159,0)</f>
        <v>0</v>
      </c>
      <c r="BG159" s="151">
        <f>IF(N159="zákl. prenesená",J159,0)</f>
        <v>0</v>
      </c>
      <c r="BH159" s="151">
        <f>IF(N159="zníž. prenesená",J159,0)</f>
        <v>0</v>
      </c>
      <c r="BI159" s="151">
        <f>IF(N159="nulová",J159,0)</f>
        <v>0</v>
      </c>
      <c r="BJ159" s="13" t="s">
        <v>83</v>
      </c>
      <c r="BK159" s="151">
        <f>ROUND(I159*H159,2)</f>
        <v>0</v>
      </c>
      <c r="BL159" s="13" t="s">
        <v>102</v>
      </c>
      <c r="BM159" s="150" t="s">
        <v>354</v>
      </c>
    </row>
    <row r="160" spans="2:65" s="11" customFormat="1" ht="22.9" customHeight="1">
      <c r="B160" s="127"/>
      <c r="D160" s="128" t="s">
        <v>73</v>
      </c>
      <c r="E160" s="137" t="s">
        <v>105</v>
      </c>
      <c r="F160" s="137" t="s">
        <v>355</v>
      </c>
      <c r="I160" s="130"/>
      <c r="J160" s="138">
        <f>BK160</f>
        <v>0</v>
      </c>
      <c r="L160" s="127"/>
      <c r="M160" s="132"/>
      <c r="P160" s="133">
        <f>P161</f>
        <v>0</v>
      </c>
      <c r="R160" s="133">
        <f>R161</f>
        <v>44.9328</v>
      </c>
      <c r="T160" s="134">
        <f>T161</f>
        <v>0</v>
      </c>
      <c r="AR160" s="128" t="s">
        <v>79</v>
      </c>
      <c r="AT160" s="135" t="s">
        <v>73</v>
      </c>
      <c r="AU160" s="135" t="s">
        <v>79</v>
      </c>
      <c r="AY160" s="128" t="s">
        <v>137</v>
      </c>
      <c r="BK160" s="136">
        <f>BK161</f>
        <v>0</v>
      </c>
    </row>
    <row r="161" spans="2:65" s="1" customFormat="1" ht="33" customHeight="1">
      <c r="B161" s="28"/>
      <c r="C161" s="139" t="s">
        <v>236</v>
      </c>
      <c r="D161" s="139" t="s">
        <v>139</v>
      </c>
      <c r="E161" s="140" t="s">
        <v>356</v>
      </c>
      <c r="F161" s="141" t="s">
        <v>357</v>
      </c>
      <c r="G161" s="142" t="s">
        <v>152</v>
      </c>
      <c r="H161" s="143">
        <v>222</v>
      </c>
      <c r="I161" s="144"/>
      <c r="J161" s="143">
        <f>ROUND(I161*H161,2)</f>
        <v>0</v>
      </c>
      <c r="K161" s="145"/>
      <c r="L161" s="28"/>
      <c r="M161" s="146" t="s">
        <v>1</v>
      </c>
      <c r="N161" s="147" t="s">
        <v>40</v>
      </c>
      <c r="P161" s="148">
        <f>O161*H161</f>
        <v>0</v>
      </c>
      <c r="Q161" s="148">
        <v>0.2024</v>
      </c>
      <c r="R161" s="148">
        <f>Q161*H161</f>
        <v>44.9328</v>
      </c>
      <c r="S161" s="148">
        <v>0</v>
      </c>
      <c r="T161" s="149">
        <f>S161*H161</f>
        <v>0</v>
      </c>
      <c r="AR161" s="150" t="s">
        <v>102</v>
      </c>
      <c r="AT161" s="150" t="s">
        <v>139</v>
      </c>
      <c r="AU161" s="150" t="s">
        <v>83</v>
      </c>
      <c r="AY161" s="13" t="s">
        <v>137</v>
      </c>
      <c r="BE161" s="151">
        <f>IF(N161="základná",J161,0)</f>
        <v>0</v>
      </c>
      <c r="BF161" s="151">
        <f>IF(N161="znížená",J161,0)</f>
        <v>0</v>
      </c>
      <c r="BG161" s="151">
        <f>IF(N161="zákl. prenesená",J161,0)</f>
        <v>0</v>
      </c>
      <c r="BH161" s="151">
        <f>IF(N161="zníž. prenesená",J161,0)</f>
        <v>0</v>
      </c>
      <c r="BI161" s="151">
        <f>IF(N161="nulová",J161,0)</f>
        <v>0</v>
      </c>
      <c r="BJ161" s="13" t="s">
        <v>83</v>
      </c>
      <c r="BK161" s="151">
        <f>ROUND(I161*H161,2)</f>
        <v>0</v>
      </c>
      <c r="BL161" s="13" t="s">
        <v>102</v>
      </c>
      <c r="BM161" s="150" t="s">
        <v>358</v>
      </c>
    </row>
    <row r="162" spans="2:65" s="11" customFormat="1" ht="22.9" customHeight="1">
      <c r="B162" s="127"/>
      <c r="D162" s="128" t="s">
        <v>73</v>
      </c>
      <c r="E162" s="137" t="s">
        <v>160</v>
      </c>
      <c r="F162" s="137" t="s">
        <v>359</v>
      </c>
      <c r="I162" s="130"/>
      <c r="J162" s="138">
        <f>BK162</f>
        <v>0</v>
      </c>
      <c r="L162" s="127"/>
      <c r="M162" s="132"/>
      <c r="P162" s="133">
        <f>SUM(P163:P165)</f>
        <v>0</v>
      </c>
      <c r="R162" s="133">
        <f>SUM(R163:R165)</f>
        <v>1.8998688800000001</v>
      </c>
      <c r="T162" s="134">
        <f>SUM(T163:T165)</f>
        <v>0</v>
      </c>
      <c r="AR162" s="128" t="s">
        <v>79</v>
      </c>
      <c r="AT162" s="135" t="s">
        <v>73</v>
      </c>
      <c r="AU162" s="135" t="s">
        <v>79</v>
      </c>
      <c r="AY162" s="128" t="s">
        <v>137</v>
      </c>
      <c r="BK162" s="136">
        <f>SUM(BK163:BK165)</f>
        <v>0</v>
      </c>
    </row>
    <row r="163" spans="2:65" s="1" customFormat="1" ht="24.2" customHeight="1">
      <c r="B163" s="28"/>
      <c r="C163" s="139" t="s">
        <v>240</v>
      </c>
      <c r="D163" s="139" t="s">
        <v>139</v>
      </c>
      <c r="E163" s="140" t="s">
        <v>360</v>
      </c>
      <c r="F163" s="141" t="s">
        <v>361</v>
      </c>
      <c r="G163" s="142" t="s">
        <v>152</v>
      </c>
      <c r="H163" s="143">
        <v>211.12</v>
      </c>
      <c r="I163" s="144"/>
      <c r="J163" s="143">
        <f>ROUND(I163*H163,2)</f>
        <v>0</v>
      </c>
      <c r="K163" s="145"/>
      <c r="L163" s="28"/>
      <c r="M163" s="146" t="s">
        <v>1</v>
      </c>
      <c r="N163" s="147" t="s">
        <v>40</v>
      </c>
      <c r="P163" s="148">
        <f>O163*H163</f>
        <v>0</v>
      </c>
      <c r="Q163" s="148">
        <v>2.2499999999999999E-4</v>
      </c>
      <c r="R163" s="148">
        <f>Q163*H163</f>
        <v>4.7502000000000003E-2</v>
      </c>
      <c r="S163" s="148">
        <v>0</v>
      </c>
      <c r="T163" s="149">
        <f>S163*H163</f>
        <v>0</v>
      </c>
      <c r="AR163" s="150" t="s">
        <v>102</v>
      </c>
      <c r="AT163" s="150" t="s">
        <v>139</v>
      </c>
      <c r="AU163" s="150" t="s">
        <v>83</v>
      </c>
      <c r="AY163" s="13" t="s">
        <v>137</v>
      </c>
      <c r="BE163" s="151">
        <f>IF(N163="základná",J163,0)</f>
        <v>0</v>
      </c>
      <c r="BF163" s="151">
        <f>IF(N163="znížená",J163,0)</f>
        <v>0</v>
      </c>
      <c r="BG163" s="151">
        <f>IF(N163="zákl. prenesená",J163,0)</f>
        <v>0</v>
      </c>
      <c r="BH163" s="151">
        <f>IF(N163="zníž. prenesená",J163,0)</f>
        <v>0</v>
      </c>
      <c r="BI163" s="151">
        <f>IF(N163="nulová",J163,0)</f>
        <v>0</v>
      </c>
      <c r="BJ163" s="13" t="s">
        <v>83</v>
      </c>
      <c r="BK163" s="151">
        <f>ROUND(I163*H163,2)</f>
        <v>0</v>
      </c>
      <c r="BL163" s="13" t="s">
        <v>102</v>
      </c>
      <c r="BM163" s="150" t="s">
        <v>362</v>
      </c>
    </row>
    <row r="164" spans="2:65" s="1" customFormat="1" ht="24.2" customHeight="1">
      <c r="B164" s="28"/>
      <c r="C164" s="139" t="s">
        <v>244</v>
      </c>
      <c r="D164" s="139" t="s">
        <v>139</v>
      </c>
      <c r="E164" s="140" t="s">
        <v>363</v>
      </c>
      <c r="F164" s="141" t="s">
        <v>364</v>
      </c>
      <c r="G164" s="142" t="s">
        <v>152</v>
      </c>
      <c r="H164" s="143">
        <v>211.12</v>
      </c>
      <c r="I164" s="144"/>
      <c r="J164" s="143">
        <f>ROUND(I164*H164,2)</f>
        <v>0</v>
      </c>
      <c r="K164" s="145"/>
      <c r="L164" s="28"/>
      <c r="M164" s="146" t="s">
        <v>1</v>
      </c>
      <c r="N164" s="147" t="s">
        <v>40</v>
      </c>
      <c r="P164" s="148">
        <f>O164*H164</f>
        <v>0</v>
      </c>
      <c r="Q164" s="148">
        <v>3.62E-3</v>
      </c>
      <c r="R164" s="148">
        <f>Q164*H164</f>
        <v>0.7642544</v>
      </c>
      <c r="S164" s="148">
        <v>0</v>
      </c>
      <c r="T164" s="149">
        <f>S164*H164</f>
        <v>0</v>
      </c>
      <c r="AR164" s="150" t="s">
        <v>102</v>
      </c>
      <c r="AT164" s="150" t="s">
        <v>139</v>
      </c>
      <c r="AU164" s="150" t="s">
        <v>83</v>
      </c>
      <c r="AY164" s="13" t="s">
        <v>137</v>
      </c>
      <c r="BE164" s="151">
        <f>IF(N164="základná",J164,0)</f>
        <v>0</v>
      </c>
      <c r="BF164" s="151">
        <f>IF(N164="znížená",J164,0)</f>
        <v>0</v>
      </c>
      <c r="BG164" s="151">
        <f>IF(N164="zákl. prenesená",J164,0)</f>
        <v>0</v>
      </c>
      <c r="BH164" s="151">
        <f>IF(N164="zníž. prenesená",J164,0)</f>
        <v>0</v>
      </c>
      <c r="BI164" s="151">
        <f>IF(N164="nulová",J164,0)</f>
        <v>0</v>
      </c>
      <c r="BJ164" s="13" t="s">
        <v>83</v>
      </c>
      <c r="BK164" s="151">
        <f>ROUND(I164*H164,2)</f>
        <v>0</v>
      </c>
      <c r="BL164" s="13" t="s">
        <v>102</v>
      </c>
      <c r="BM164" s="150" t="s">
        <v>365</v>
      </c>
    </row>
    <row r="165" spans="2:65" s="1" customFormat="1" ht="24.2" customHeight="1">
      <c r="B165" s="28"/>
      <c r="C165" s="139" t="s">
        <v>250</v>
      </c>
      <c r="D165" s="139" t="s">
        <v>139</v>
      </c>
      <c r="E165" s="140" t="s">
        <v>366</v>
      </c>
      <c r="F165" s="141" t="s">
        <v>367</v>
      </c>
      <c r="G165" s="142" t="s">
        <v>152</v>
      </c>
      <c r="H165" s="143">
        <v>211.12</v>
      </c>
      <c r="I165" s="144"/>
      <c r="J165" s="143">
        <f>ROUND(I165*H165,2)</f>
        <v>0</v>
      </c>
      <c r="K165" s="145"/>
      <c r="L165" s="28"/>
      <c r="M165" s="146" t="s">
        <v>1</v>
      </c>
      <c r="N165" s="147" t="s">
        <v>40</v>
      </c>
      <c r="P165" s="148">
        <f>O165*H165</f>
        <v>0</v>
      </c>
      <c r="Q165" s="148">
        <v>5.1539999999999997E-3</v>
      </c>
      <c r="R165" s="148">
        <f>Q165*H165</f>
        <v>1.0881124799999999</v>
      </c>
      <c r="S165" s="148">
        <v>0</v>
      </c>
      <c r="T165" s="149">
        <f>S165*H165</f>
        <v>0</v>
      </c>
      <c r="AR165" s="150" t="s">
        <v>102</v>
      </c>
      <c r="AT165" s="150" t="s">
        <v>139</v>
      </c>
      <c r="AU165" s="150" t="s">
        <v>83</v>
      </c>
      <c r="AY165" s="13" t="s">
        <v>137</v>
      </c>
      <c r="BE165" s="151">
        <f>IF(N165="základná",J165,0)</f>
        <v>0</v>
      </c>
      <c r="BF165" s="151">
        <f>IF(N165="znížená",J165,0)</f>
        <v>0</v>
      </c>
      <c r="BG165" s="151">
        <f>IF(N165="zákl. prenesená",J165,0)</f>
        <v>0</v>
      </c>
      <c r="BH165" s="151">
        <f>IF(N165="zníž. prenesená",J165,0)</f>
        <v>0</v>
      </c>
      <c r="BI165" s="151">
        <f>IF(N165="nulová",J165,0)</f>
        <v>0</v>
      </c>
      <c r="BJ165" s="13" t="s">
        <v>83</v>
      </c>
      <c r="BK165" s="151">
        <f>ROUND(I165*H165,2)</f>
        <v>0</v>
      </c>
      <c r="BL165" s="13" t="s">
        <v>102</v>
      </c>
      <c r="BM165" s="150" t="s">
        <v>368</v>
      </c>
    </row>
    <row r="166" spans="2:65" s="11" customFormat="1" ht="22.9" customHeight="1">
      <c r="B166" s="127"/>
      <c r="D166" s="128" t="s">
        <v>73</v>
      </c>
      <c r="E166" s="137" t="s">
        <v>144</v>
      </c>
      <c r="F166" s="137" t="s">
        <v>145</v>
      </c>
      <c r="I166" s="130"/>
      <c r="J166" s="138">
        <f>BK166</f>
        <v>0</v>
      </c>
      <c r="L166" s="127"/>
      <c r="M166" s="132"/>
      <c r="P166" s="133">
        <f>SUM(P167:P174)</f>
        <v>0</v>
      </c>
      <c r="R166" s="133">
        <f>SUM(R167:R174)</f>
        <v>11.956095320799999</v>
      </c>
      <c r="T166" s="134">
        <f>SUM(T167:T174)</f>
        <v>0</v>
      </c>
      <c r="AR166" s="128" t="s">
        <v>79</v>
      </c>
      <c r="AT166" s="135" t="s">
        <v>73</v>
      </c>
      <c r="AU166" s="135" t="s">
        <v>79</v>
      </c>
      <c r="AY166" s="128" t="s">
        <v>137</v>
      </c>
      <c r="BK166" s="136">
        <f>SUM(BK167:BK174)</f>
        <v>0</v>
      </c>
    </row>
    <row r="167" spans="2:65" s="1" customFormat="1" ht="24.2" customHeight="1">
      <c r="B167" s="28"/>
      <c r="C167" s="139" t="s">
        <v>254</v>
      </c>
      <c r="D167" s="139" t="s">
        <v>139</v>
      </c>
      <c r="E167" s="140" t="s">
        <v>369</v>
      </c>
      <c r="F167" s="141" t="s">
        <v>370</v>
      </c>
      <c r="G167" s="142" t="s">
        <v>148</v>
      </c>
      <c r="H167" s="143">
        <v>218.71</v>
      </c>
      <c r="I167" s="144"/>
      <c r="J167" s="143">
        <f t="shared" ref="J167:J174" si="10">ROUND(I167*H167,2)</f>
        <v>0</v>
      </c>
      <c r="K167" s="145"/>
      <c r="L167" s="28"/>
      <c r="M167" s="146" t="s">
        <v>1</v>
      </c>
      <c r="N167" s="147" t="s">
        <v>40</v>
      </c>
      <c r="P167" s="148">
        <f t="shared" ref="P167:P174" si="11">O167*H167</f>
        <v>0</v>
      </c>
      <c r="Q167" s="148">
        <v>1.75E-3</v>
      </c>
      <c r="R167" s="148">
        <f t="shared" ref="R167:R174" si="12">Q167*H167</f>
        <v>0.38274250000000004</v>
      </c>
      <c r="S167" s="148">
        <v>0</v>
      </c>
      <c r="T167" s="149">
        <f t="shared" ref="T167:T174" si="13">S167*H167</f>
        <v>0</v>
      </c>
      <c r="AR167" s="150" t="s">
        <v>102</v>
      </c>
      <c r="AT167" s="150" t="s">
        <v>139</v>
      </c>
      <c r="AU167" s="150" t="s">
        <v>83</v>
      </c>
      <c r="AY167" s="13" t="s">
        <v>137</v>
      </c>
      <c r="BE167" s="151">
        <f t="shared" ref="BE167:BE174" si="14">IF(N167="základná",J167,0)</f>
        <v>0</v>
      </c>
      <c r="BF167" s="151">
        <f t="shared" ref="BF167:BF174" si="15">IF(N167="znížená",J167,0)</f>
        <v>0</v>
      </c>
      <c r="BG167" s="151">
        <f t="shared" ref="BG167:BG174" si="16">IF(N167="zákl. prenesená",J167,0)</f>
        <v>0</v>
      </c>
      <c r="BH167" s="151">
        <f t="shared" ref="BH167:BH174" si="17">IF(N167="zníž. prenesená",J167,0)</f>
        <v>0</v>
      </c>
      <c r="BI167" s="151">
        <f t="shared" ref="BI167:BI174" si="18">IF(N167="nulová",J167,0)</f>
        <v>0</v>
      </c>
      <c r="BJ167" s="13" t="s">
        <v>83</v>
      </c>
      <c r="BK167" s="151">
        <f t="shared" ref="BK167:BK174" si="19">ROUND(I167*H167,2)</f>
        <v>0</v>
      </c>
      <c r="BL167" s="13" t="s">
        <v>102</v>
      </c>
      <c r="BM167" s="150" t="s">
        <v>371</v>
      </c>
    </row>
    <row r="168" spans="2:65" s="1" customFormat="1" ht="16.5" customHeight="1">
      <c r="B168" s="28"/>
      <c r="C168" s="139" t="s">
        <v>260</v>
      </c>
      <c r="D168" s="139" t="s">
        <v>139</v>
      </c>
      <c r="E168" s="140" t="s">
        <v>372</v>
      </c>
      <c r="F168" s="141" t="s">
        <v>373</v>
      </c>
      <c r="G168" s="142" t="s">
        <v>152</v>
      </c>
      <c r="H168" s="143">
        <v>991.6</v>
      </c>
      <c r="I168" s="144"/>
      <c r="J168" s="143">
        <f t="shared" si="10"/>
        <v>0</v>
      </c>
      <c r="K168" s="145"/>
      <c r="L168" s="28"/>
      <c r="M168" s="146" t="s">
        <v>1</v>
      </c>
      <c r="N168" s="147" t="s">
        <v>40</v>
      </c>
      <c r="P168" s="148">
        <f t="shared" si="11"/>
        <v>0</v>
      </c>
      <c r="Q168" s="148">
        <v>0</v>
      </c>
      <c r="R168" s="148">
        <f t="shared" si="12"/>
        <v>0</v>
      </c>
      <c r="S168" s="148">
        <v>0</v>
      </c>
      <c r="T168" s="149">
        <f t="shared" si="13"/>
        <v>0</v>
      </c>
      <c r="AR168" s="150" t="s">
        <v>102</v>
      </c>
      <c r="AT168" s="150" t="s">
        <v>139</v>
      </c>
      <c r="AU168" s="150" t="s">
        <v>83</v>
      </c>
      <c r="AY168" s="13" t="s">
        <v>137</v>
      </c>
      <c r="BE168" s="151">
        <f t="shared" si="14"/>
        <v>0</v>
      </c>
      <c r="BF168" s="151">
        <f t="shared" si="15"/>
        <v>0</v>
      </c>
      <c r="BG168" s="151">
        <f t="shared" si="16"/>
        <v>0</v>
      </c>
      <c r="BH168" s="151">
        <f t="shared" si="17"/>
        <v>0</v>
      </c>
      <c r="BI168" s="151">
        <f t="shared" si="18"/>
        <v>0</v>
      </c>
      <c r="BJ168" s="13" t="s">
        <v>83</v>
      </c>
      <c r="BK168" s="151">
        <f t="shared" si="19"/>
        <v>0</v>
      </c>
      <c r="BL168" s="13" t="s">
        <v>102</v>
      </c>
      <c r="BM168" s="150" t="s">
        <v>374</v>
      </c>
    </row>
    <row r="169" spans="2:65" s="1" customFormat="1" ht="24.2" customHeight="1">
      <c r="B169" s="28"/>
      <c r="C169" s="139" t="s">
        <v>264</v>
      </c>
      <c r="D169" s="139" t="s">
        <v>139</v>
      </c>
      <c r="E169" s="140" t="s">
        <v>375</v>
      </c>
      <c r="F169" s="141" t="s">
        <v>376</v>
      </c>
      <c r="G169" s="142" t="s">
        <v>148</v>
      </c>
      <c r="H169" s="143">
        <v>218.71</v>
      </c>
      <c r="I169" s="144"/>
      <c r="J169" s="143">
        <f t="shared" si="10"/>
        <v>0</v>
      </c>
      <c r="K169" s="145"/>
      <c r="L169" s="28"/>
      <c r="M169" s="146" t="s">
        <v>1</v>
      </c>
      <c r="N169" s="147" t="s">
        <v>40</v>
      </c>
      <c r="P169" s="148">
        <f t="shared" si="11"/>
        <v>0</v>
      </c>
      <c r="Q169" s="148">
        <v>6.648E-5</v>
      </c>
      <c r="R169" s="148">
        <f t="shared" si="12"/>
        <v>1.45398408E-2</v>
      </c>
      <c r="S169" s="148">
        <v>0</v>
      </c>
      <c r="T169" s="149">
        <f t="shared" si="13"/>
        <v>0</v>
      </c>
      <c r="AR169" s="150" t="s">
        <v>102</v>
      </c>
      <c r="AT169" s="150" t="s">
        <v>139</v>
      </c>
      <c r="AU169" s="150" t="s">
        <v>83</v>
      </c>
      <c r="AY169" s="13" t="s">
        <v>137</v>
      </c>
      <c r="BE169" s="151">
        <f t="shared" si="14"/>
        <v>0</v>
      </c>
      <c r="BF169" s="151">
        <f t="shared" si="15"/>
        <v>0</v>
      </c>
      <c r="BG169" s="151">
        <f t="shared" si="16"/>
        <v>0</v>
      </c>
      <c r="BH169" s="151">
        <f t="shared" si="17"/>
        <v>0</v>
      </c>
      <c r="BI169" s="151">
        <f t="shared" si="18"/>
        <v>0</v>
      </c>
      <c r="BJ169" s="13" t="s">
        <v>83</v>
      </c>
      <c r="BK169" s="151">
        <f t="shared" si="19"/>
        <v>0</v>
      </c>
      <c r="BL169" s="13" t="s">
        <v>102</v>
      </c>
      <c r="BM169" s="150" t="s">
        <v>377</v>
      </c>
    </row>
    <row r="170" spans="2:65" s="1" customFormat="1" ht="24.2" customHeight="1">
      <c r="B170" s="28"/>
      <c r="C170" s="139" t="s">
        <v>268</v>
      </c>
      <c r="D170" s="139" t="s">
        <v>139</v>
      </c>
      <c r="E170" s="140" t="s">
        <v>378</v>
      </c>
      <c r="F170" s="141" t="s">
        <v>379</v>
      </c>
      <c r="G170" s="142" t="s">
        <v>152</v>
      </c>
      <c r="H170" s="143">
        <v>991.6</v>
      </c>
      <c r="I170" s="144"/>
      <c r="J170" s="143">
        <f t="shared" si="10"/>
        <v>0</v>
      </c>
      <c r="K170" s="145"/>
      <c r="L170" s="28"/>
      <c r="M170" s="146" t="s">
        <v>1</v>
      </c>
      <c r="N170" s="147" t="s">
        <v>40</v>
      </c>
      <c r="P170" s="148">
        <f t="shared" si="11"/>
        <v>0</v>
      </c>
      <c r="Q170" s="148">
        <v>0</v>
      </c>
      <c r="R170" s="148">
        <f t="shared" si="12"/>
        <v>0</v>
      </c>
      <c r="S170" s="148">
        <v>0</v>
      </c>
      <c r="T170" s="149">
        <f t="shared" si="13"/>
        <v>0</v>
      </c>
      <c r="AR170" s="150" t="s">
        <v>102</v>
      </c>
      <c r="AT170" s="150" t="s">
        <v>139</v>
      </c>
      <c r="AU170" s="150" t="s">
        <v>83</v>
      </c>
      <c r="AY170" s="13" t="s">
        <v>137</v>
      </c>
      <c r="BE170" s="151">
        <f t="shared" si="14"/>
        <v>0</v>
      </c>
      <c r="BF170" s="151">
        <f t="shared" si="15"/>
        <v>0</v>
      </c>
      <c r="BG170" s="151">
        <f t="shared" si="16"/>
        <v>0</v>
      </c>
      <c r="BH170" s="151">
        <f t="shared" si="17"/>
        <v>0</v>
      </c>
      <c r="BI170" s="151">
        <f t="shared" si="18"/>
        <v>0</v>
      </c>
      <c r="BJ170" s="13" t="s">
        <v>83</v>
      </c>
      <c r="BK170" s="151">
        <f t="shared" si="19"/>
        <v>0</v>
      </c>
      <c r="BL170" s="13" t="s">
        <v>102</v>
      </c>
      <c r="BM170" s="150" t="s">
        <v>380</v>
      </c>
    </row>
    <row r="171" spans="2:65" s="1" customFormat="1" ht="24.2" customHeight="1">
      <c r="B171" s="28"/>
      <c r="C171" s="139" t="s">
        <v>381</v>
      </c>
      <c r="D171" s="139" t="s">
        <v>139</v>
      </c>
      <c r="E171" s="140" t="s">
        <v>382</v>
      </c>
      <c r="F171" s="141" t="s">
        <v>383</v>
      </c>
      <c r="G171" s="142" t="s">
        <v>152</v>
      </c>
      <c r="H171" s="143">
        <v>396</v>
      </c>
      <c r="I171" s="144"/>
      <c r="J171" s="143">
        <f t="shared" si="10"/>
        <v>0</v>
      </c>
      <c r="K171" s="145"/>
      <c r="L171" s="28"/>
      <c r="M171" s="146" t="s">
        <v>1</v>
      </c>
      <c r="N171" s="147" t="s">
        <v>40</v>
      </c>
      <c r="P171" s="148">
        <f t="shared" si="11"/>
        <v>0</v>
      </c>
      <c r="Q171" s="148">
        <v>1.653E-2</v>
      </c>
      <c r="R171" s="148">
        <f t="shared" si="12"/>
        <v>6.5458799999999995</v>
      </c>
      <c r="S171" s="148">
        <v>0</v>
      </c>
      <c r="T171" s="149">
        <f t="shared" si="13"/>
        <v>0</v>
      </c>
      <c r="AR171" s="150" t="s">
        <v>102</v>
      </c>
      <c r="AT171" s="150" t="s">
        <v>139</v>
      </c>
      <c r="AU171" s="150" t="s">
        <v>83</v>
      </c>
      <c r="AY171" s="13" t="s">
        <v>137</v>
      </c>
      <c r="BE171" s="151">
        <f t="shared" si="14"/>
        <v>0</v>
      </c>
      <c r="BF171" s="151">
        <f t="shared" si="15"/>
        <v>0</v>
      </c>
      <c r="BG171" s="151">
        <f t="shared" si="16"/>
        <v>0</v>
      </c>
      <c r="BH171" s="151">
        <f t="shared" si="17"/>
        <v>0</v>
      </c>
      <c r="BI171" s="151">
        <f t="shared" si="18"/>
        <v>0</v>
      </c>
      <c r="BJ171" s="13" t="s">
        <v>83</v>
      </c>
      <c r="BK171" s="151">
        <f t="shared" si="19"/>
        <v>0</v>
      </c>
      <c r="BL171" s="13" t="s">
        <v>102</v>
      </c>
      <c r="BM171" s="150" t="s">
        <v>384</v>
      </c>
    </row>
    <row r="172" spans="2:65" s="1" customFormat="1" ht="24.2" customHeight="1">
      <c r="B172" s="28"/>
      <c r="C172" s="139" t="s">
        <v>385</v>
      </c>
      <c r="D172" s="139" t="s">
        <v>139</v>
      </c>
      <c r="E172" s="140" t="s">
        <v>386</v>
      </c>
      <c r="F172" s="141" t="s">
        <v>387</v>
      </c>
      <c r="G172" s="142" t="s">
        <v>152</v>
      </c>
      <c r="H172" s="143">
        <v>396</v>
      </c>
      <c r="I172" s="144"/>
      <c r="J172" s="143">
        <f t="shared" si="10"/>
        <v>0</v>
      </c>
      <c r="K172" s="145"/>
      <c r="L172" s="28"/>
      <c r="M172" s="146" t="s">
        <v>1</v>
      </c>
      <c r="N172" s="147" t="s">
        <v>40</v>
      </c>
      <c r="P172" s="148">
        <f t="shared" si="11"/>
        <v>0</v>
      </c>
      <c r="Q172" s="148">
        <v>0</v>
      </c>
      <c r="R172" s="148">
        <f t="shared" si="12"/>
        <v>0</v>
      </c>
      <c r="S172" s="148">
        <v>0</v>
      </c>
      <c r="T172" s="149">
        <f t="shared" si="13"/>
        <v>0</v>
      </c>
      <c r="AR172" s="150" t="s">
        <v>102</v>
      </c>
      <c r="AT172" s="150" t="s">
        <v>139</v>
      </c>
      <c r="AU172" s="150" t="s">
        <v>83</v>
      </c>
      <c r="AY172" s="13" t="s">
        <v>137</v>
      </c>
      <c r="BE172" s="151">
        <f t="shared" si="14"/>
        <v>0</v>
      </c>
      <c r="BF172" s="151">
        <f t="shared" si="15"/>
        <v>0</v>
      </c>
      <c r="BG172" s="151">
        <f t="shared" si="16"/>
        <v>0</v>
      </c>
      <c r="BH172" s="151">
        <f t="shared" si="17"/>
        <v>0</v>
      </c>
      <c r="BI172" s="151">
        <f t="shared" si="18"/>
        <v>0</v>
      </c>
      <c r="BJ172" s="13" t="s">
        <v>83</v>
      </c>
      <c r="BK172" s="151">
        <f t="shared" si="19"/>
        <v>0</v>
      </c>
      <c r="BL172" s="13" t="s">
        <v>102</v>
      </c>
      <c r="BM172" s="150" t="s">
        <v>388</v>
      </c>
    </row>
    <row r="173" spans="2:65" s="1" customFormat="1" ht="37.9" customHeight="1">
      <c r="B173" s="28"/>
      <c r="C173" s="139" t="s">
        <v>389</v>
      </c>
      <c r="D173" s="139" t="s">
        <v>139</v>
      </c>
      <c r="E173" s="140" t="s">
        <v>390</v>
      </c>
      <c r="F173" s="141" t="s">
        <v>391</v>
      </c>
      <c r="G173" s="142" t="s">
        <v>152</v>
      </c>
      <c r="H173" s="143">
        <v>1188</v>
      </c>
      <c r="I173" s="144"/>
      <c r="J173" s="143">
        <f t="shared" si="10"/>
        <v>0</v>
      </c>
      <c r="K173" s="145"/>
      <c r="L173" s="28"/>
      <c r="M173" s="146" t="s">
        <v>1</v>
      </c>
      <c r="N173" s="147" t="s">
        <v>40</v>
      </c>
      <c r="P173" s="148">
        <f t="shared" si="11"/>
        <v>0</v>
      </c>
      <c r="Q173" s="148">
        <v>0</v>
      </c>
      <c r="R173" s="148">
        <f t="shared" si="12"/>
        <v>0</v>
      </c>
      <c r="S173" s="148">
        <v>0</v>
      </c>
      <c r="T173" s="149">
        <f t="shared" si="13"/>
        <v>0</v>
      </c>
      <c r="AR173" s="150" t="s">
        <v>102</v>
      </c>
      <c r="AT173" s="150" t="s">
        <v>139</v>
      </c>
      <c r="AU173" s="150" t="s">
        <v>83</v>
      </c>
      <c r="AY173" s="13" t="s">
        <v>137</v>
      </c>
      <c r="BE173" s="151">
        <f t="shared" si="14"/>
        <v>0</v>
      </c>
      <c r="BF173" s="151">
        <f t="shared" si="15"/>
        <v>0</v>
      </c>
      <c r="BG173" s="151">
        <f t="shared" si="16"/>
        <v>0</v>
      </c>
      <c r="BH173" s="151">
        <f t="shared" si="17"/>
        <v>0</v>
      </c>
      <c r="BI173" s="151">
        <f t="shared" si="18"/>
        <v>0</v>
      </c>
      <c r="BJ173" s="13" t="s">
        <v>83</v>
      </c>
      <c r="BK173" s="151">
        <f t="shared" si="19"/>
        <v>0</v>
      </c>
      <c r="BL173" s="13" t="s">
        <v>102</v>
      </c>
      <c r="BM173" s="150" t="s">
        <v>392</v>
      </c>
    </row>
    <row r="174" spans="2:65" s="1" customFormat="1" ht="24.2" customHeight="1">
      <c r="B174" s="28"/>
      <c r="C174" s="139" t="s">
        <v>393</v>
      </c>
      <c r="D174" s="139" t="s">
        <v>139</v>
      </c>
      <c r="E174" s="140" t="s">
        <v>394</v>
      </c>
      <c r="F174" s="141" t="s">
        <v>395</v>
      </c>
      <c r="G174" s="142" t="s">
        <v>152</v>
      </c>
      <c r="H174" s="143">
        <v>66</v>
      </c>
      <c r="I174" s="144"/>
      <c r="J174" s="143">
        <f t="shared" si="10"/>
        <v>0</v>
      </c>
      <c r="K174" s="145"/>
      <c r="L174" s="28"/>
      <c r="M174" s="146" t="s">
        <v>1</v>
      </c>
      <c r="N174" s="147" t="s">
        <v>40</v>
      </c>
      <c r="P174" s="148">
        <f t="shared" si="11"/>
        <v>0</v>
      </c>
      <c r="Q174" s="148">
        <v>7.5953530000000005E-2</v>
      </c>
      <c r="R174" s="148">
        <f t="shared" si="12"/>
        <v>5.0129329800000004</v>
      </c>
      <c r="S174" s="148">
        <v>0</v>
      </c>
      <c r="T174" s="149">
        <f t="shared" si="13"/>
        <v>0</v>
      </c>
      <c r="AR174" s="150" t="s">
        <v>102</v>
      </c>
      <c r="AT174" s="150" t="s">
        <v>139</v>
      </c>
      <c r="AU174" s="150" t="s">
        <v>83</v>
      </c>
      <c r="AY174" s="13" t="s">
        <v>137</v>
      </c>
      <c r="BE174" s="151">
        <f t="shared" si="14"/>
        <v>0</v>
      </c>
      <c r="BF174" s="151">
        <f t="shared" si="15"/>
        <v>0</v>
      </c>
      <c r="BG174" s="151">
        <f t="shared" si="16"/>
        <v>0</v>
      </c>
      <c r="BH174" s="151">
        <f t="shared" si="17"/>
        <v>0</v>
      </c>
      <c r="BI174" s="151">
        <f t="shared" si="18"/>
        <v>0</v>
      </c>
      <c r="BJ174" s="13" t="s">
        <v>83</v>
      </c>
      <c r="BK174" s="151">
        <f t="shared" si="19"/>
        <v>0</v>
      </c>
      <c r="BL174" s="13" t="s">
        <v>102</v>
      </c>
      <c r="BM174" s="150" t="s">
        <v>396</v>
      </c>
    </row>
    <row r="175" spans="2:65" s="11" customFormat="1" ht="22.9" customHeight="1">
      <c r="B175" s="127"/>
      <c r="D175" s="128" t="s">
        <v>73</v>
      </c>
      <c r="E175" s="137" t="s">
        <v>397</v>
      </c>
      <c r="F175" s="137" t="s">
        <v>398</v>
      </c>
      <c r="I175" s="130"/>
      <c r="J175" s="138">
        <f>BK175</f>
        <v>0</v>
      </c>
      <c r="L175" s="127"/>
      <c r="M175" s="132"/>
      <c r="P175" s="133">
        <f>P176</f>
        <v>0</v>
      </c>
      <c r="R175" s="133">
        <f>R176</f>
        <v>0</v>
      </c>
      <c r="T175" s="134">
        <f>T176</f>
        <v>0</v>
      </c>
      <c r="AR175" s="128" t="s">
        <v>79</v>
      </c>
      <c r="AT175" s="135" t="s">
        <v>73</v>
      </c>
      <c r="AU175" s="135" t="s">
        <v>79</v>
      </c>
      <c r="AY175" s="128" t="s">
        <v>137</v>
      </c>
      <c r="BK175" s="136">
        <f>BK176</f>
        <v>0</v>
      </c>
    </row>
    <row r="176" spans="2:65" s="1" customFormat="1" ht="24.2" customHeight="1">
      <c r="B176" s="28"/>
      <c r="C176" s="139" t="s">
        <v>399</v>
      </c>
      <c r="D176" s="139" t="s">
        <v>139</v>
      </c>
      <c r="E176" s="140" t="s">
        <v>400</v>
      </c>
      <c r="F176" s="141" t="s">
        <v>401</v>
      </c>
      <c r="G176" s="142" t="s">
        <v>203</v>
      </c>
      <c r="H176" s="143">
        <v>1050.46</v>
      </c>
      <c r="I176" s="144"/>
      <c r="J176" s="143">
        <f>ROUND(I176*H176,2)</f>
        <v>0</v>
      </c>
      <c r="K176" s="145"/>
      <c r="L176" s="28"/>
      <c r="M176" s="146" t="s">
        <v>1</v>
      </c>
      <c r="N176" s="147" t="s">
        <v>40</v>
      </c>
      <c r="P176" s="148">
        <f>O176*H176</f>
        <v>0</v>
      </c>
      <c r="Q176" s="148">
        <v>0</v>
      </c>
      <c r="R176" s="148">
        <f>Q176*H176</f>
        <v>0</v>
      </c>
      <c r="S176" s="148">
        <v>0</v>
      </c>
      <c r="T176" s="149">
        <f>S176*H176</f>
        <v>0</v>
      </c>
      <c r="AR176" s="150" t="s">
        <v>102</v>
      </c>
      <c r="AT176" s="150" t="s">
        <v>139</v>
      </c>
      <c r="AU176" s="150" t="s">
        <v>83</v>
      </c>
      <c r="AY176" s="13" t="s">
        <v>137</v>
      </c>
      <c r="BE176" s="151">
        <f>IF(N176="základná",J176,0)</f>
        <v>0</v>
      </c>
      <c r="BF176" s="151">
        <f>IF(N176="znížená",J176,0)</f>
        <v>0</v>
      </c>
      <c r="BG176" s="151">
        <f>IF(N176="zákl. prenesená",J176,0)</f>
        <v>0</v>
      </c>
      <c r="BH176" s="151">
        <f>IF(N176="zníž. prenesená",J176,0)</f>
        <v>0</v>
      </c>
      <c r="BI176" s="151">
        <f>IF(N176="nulová",J176,0)</f>
        <v>0</v>
      </c>
      <c r="BJ176" s="13" t="s">
        <v>83</v>
      </c>
      <c r="BK176" s="151">
        <f>ROUND(I176*H176,2)</f>
        <v>0</v>
      </c>
      <c r="BL176" s="13" t="s">
        <v>102</v>
      </c>
      <c r="BM176" s="150" t="s">
        <v>402</v>
      </c>
    </row>
    <row r="177" spans="2:65" s="11" customFormat="1" ht="25.9" customHeight="1">
      <c r="B177" s="127"/>
      <c r="D177" s="128" t="s">
        <v>73</v>
      </c>
      <c r="E177" s="129" t="s">
        <v>232</v>
      </c>
      <c r="F177" s="129" t="s">
        <v>233</v>
      </c>
      <c r="I177" s="130"/>
      <c r="J177" s="131">
        <f>BK177</f>
        <v>0</v>
      </c>
      <c r="L177" s="127"/>
      <c r="M177" s="132"/>
      <c r="P177" s="133">
        <f>P178</f>
        <v>0</v>
      </c>
      <c r="R177" s="133">
        <f>R178</f>
        <v>2.8065287600000004</v>
      </c>
      <c r="T177" s="134">
        <f>T178</f>
        <v>0</v>
      </c>
      <c r="AR177" s="128" t="s">
        <v>83</v>
      </c>
      <c r="AT177" s="135" t="s">
        <v>73</v>
      </c>
      <c r="AU177" s="135" t="s">
        <v>74</v>
      </c>
      <c r="AY177" s="128" t="s">
        <v>137</v>
      </c>
      <c r="BK177" s="136">
        <f>BK178</f>
        <v>0</v>
      </c>
    </row>
    <row r="178" spans="2:65" s="11" customFormat="1" ht="22.9" customHeight="1">
      <c r="B178" s="127"/>
      <c r="D178" s="128" t="s">
        <v>73</v>
      </c>
      <c r="E178" s="137" t="s">
        <v>403</v>
      </c>
      <c r="F178" s="137" t="s">
        <v>404</v>
      </c>
      <c r="I178" s="130"/>
      <c r="J178" s="138">
        <f>BK178</f>
        <v>0</v>
      </c>
      <c r="L178" s="127"/>
      <c r="M178" s="132"/>
      <c r="P178" s="133">
        <f>SUM(P179:P185)</f>
        <v>0</v>
      </c>
      <c r="R178" s="133">
        <f>SUM(R179:R185)</f>
        <v>2.8065287600000004</v>
      </c>
      <c r="T178" s="134">
        <f>SUM(T179:T185)</f>
        <v>0</v>
      </c>
      <c r="AR178" s="128" t="s">
        <v>83</v>
      </c>
      <c r="AT178" s="135" t="s">
        <v>73</v>
      </c>
      <c r="AU178" s="135" t="s">
        <v>79</v>
      </c>
      <c r="AY178" s="128" t="s">
        <v>137</v>
      </c>
      <c r="BK178" s="136">
        <f>SUM(BK179:BK185)</f>
        <v>0</v>
      </c>
    </row>
    <row r="179" spans="2:65" s="1" customFormat="1" ht="24.2" customHeight="1">
      <c r="B179" s="28"/>
      <c r="C179" s="139" t="s">
        <v>405</v>
      </c>
      <c r="D179" s="139" t="s">
        <v>139</v>
      </c>
      <c r="E179" s="140" t="s">
        <v>406</v>
      </c>
      <c r="F179" s="141" t="s">
        <v>407</v>
      </c>
      <c r="G179" s="142" t="s">
        <v>152</v>
      </c>
      <c r="H179" s="143">
        <v>2072</v>
      </c>
      <c r="I179" s="144"/>
      <c r="J179" s="143">
        <f t="shared" ref="J179:J185" si="20">ROUND(I179*H179,2)</f>
        <v>0</v>
      </c>
      <c r="K179" s="145"/>
      <c r="L179" s="28"/>
      <c r="M179" s="146" t="s">
        <v>1</v>
      </c>
      <c r="N179" s="147" t="s">
        <v>40</v>
      </c>
      <c r="P179" s="148">
        <f t="shared" ref="P179:P185" si="21">O179*H179</f>
        <v>0</v>
      </c>
      <c r="Q179" s="148">
        <v>0</v>
      </c>
      <c r="R179" s="148">
        <f t="shared" ref="R179:R185" si="22">Q179*H179</f>
        <v>0</v>
      </c>
      <c r="S179" s="148">
        <v>0</v>
      </c>
      <c r="T179" s="149">
        <f t="shared" ref="T179:T185" si="23">S179*H179</f>
        <v>0</v>
      </c>
      <c r="AR179" s="150" t="s">
        <v>200</v>
      </c>
      <c r="AT179" s="150" t="s">
        <v>139</v>
      </c>
      <c r="AU179" s="150" t="s">
        <v>83</v>
      </c>
      <c r="AY179" s="13" t="s">
        <v>137</v>
      </c>
      <c r="BE179" s="151">
        <f t="shared" ref="BE179:BE185" si="24">IF(N179="základná",J179,0)</f>
        <v>0</v>
      </c>
      <c r="BF179" s="151">
        <f t="shared" ref="BF179:BF185" si="25">IF(N179="znížená",J179,0)</f>
        <v>0</v>
      </c>
      <c r="BG179" s="151">
        <f t="shared" ref="BG179:BG185" si="26">IF(N179="zákl. prenesená",J179,0)</f>
        <v>0</v>
      </c>
      <c r="BH179" s="151">
        <f t="shared" ref="BH179:BH185" si="27">IF(N179="zníž. prenesená",J179,0)</f>
        <v>0</v>
      </c>
      <c r="BI179" s="151">
        <f t="shared" ref="BI179:BI185" si="28">IF(N179="nulová",J179,0)</f>
        <v>0</v>
      </c>
      <c r="BJ179" s="13" t="s">
        <v>83</v>
      </c>
      <c r="BK179" s="151">
        <f t="shared" ref="BK179:BK185" si="29">ROUND(I179*H179,2)</f>
        <v>0</v>
      </c>
      <c r="BL179" s="13" t="s">
        <v>200</v>
      </c>
      <c r="BM179" s="150" t="s">
        <v>408</v>
      </c>
    </row>
    <row r="180" spans="2:65" s="1" customFormat="1" ht="16.5" customHeight="1">
      <c r="B180" s="28"/>
      <c r="C180" s="157" t="s">
        <v>409</v>
      </c>
      <c r="D180" s="157" t="s">
        <v>410</v>
      </c>
      <c r="E180" s="158" t="s">
        <v>411</v>
      </c>
      <c r="F180" s="159" t="s">
        <v>412</v>
      </c>
      <c r="G180" s="160" t="s">
        <v>152</v>
      </c>
      <c r="H180" s="161">
        <v>2382.8000000000002</v>
      </c>
      <c r="I180" s="162"/>
      <c r="J180" s="161">
        <f t="shared" si="20"/>
        <v>0</v>
      </c>
      <c r="K180" s="163"/>
      <c r="L180" s="164"/>
      <c r="M180" s="165" t="s">
        <v>1</v>
      </c>
      <c r="N180" s="166" t="s">
        <v>40</v>
      </c>
      <c r="P180" s="148">
        <f t="shared" si="21"/>
        <v>0</v>
      </c>
      <c r="Q180" s="148">
        <v>1.3999999999999999E-4</v>
      </c>
      <c r="R180" s="148">
        <f t="shared" si="22"/>
        <v>0.333592</v>
      </c>
      <c r="S180" s="148">
        <v>0</v>
      </c>
      <c r="T180" s="149">
        <f t="shared" si="23"/>
        <v>0</v>
      </c>
      <c r="AR180" s="150" t="s">
        <v>381</v>
      </c>
      <c r="AT180" s="150" t="s">
        <v>410</v>
      </c>
      <c r="AU180" s="150" t="s">
        <v>83</v>
      </c>
      <c r="AY180" s="13" t="s">
        <v>137</v>
      </c>
      <c r="BE180" s="151">
        <f t="shared" si="24"/>
        <v>0</v>
      </c>
      <c r="BF180" s="151">
        <f t="shared" si="25"/>
        <v>0</v>
      </c>
      <c r="BG180" s="151">
        <f t="shared" si="26"/>
        <v>0</v>
      </c>
      <c r="BH180" s="151">
        <f t="shared" si="27"/>
        <v>0</v>
      </c>
      <c r="BI180" s="151">
        <f t="shared" si="28"/>
        <v>0</v>
      </c>
      <c r="BJ180" s="13" t="s">
        <v>83</v>
      </c>
      <c r="BK180" s="151">
        <f t="shared" si="29"/>
        <v>0</v>
      </c>
      <c r="BL180" s="13" t="s">
        <v>200</v>
      </c>
      <c r="BM180" s="150" t="s">
        <v>413</v>
      </c>
    </row>
    <row r="181" spans="2:65" s="1" customFormat="1" ht="37.9" customHeight="1">
      <c r="B181" s="28"/>
      <c r="C181" s="139" t="s">
        <v>414</v>
      </c>
      <c r="D181" s="139" t="s">
        <v>139</v>
      </c>
      <c r="E181" s="140" t="s">
        <v>415</v>
      </c>
      <c r="F181" s="141" t="s">
        <v>416</v>
      </c>
      <c r="G181" s="142" t="s">
        <v>152</v>
      </c>
      <c r="H181" s="143">
        <v>1036</v>
      </c>
      <c r="I181" s="144"/>
      <c r="J181" s="143">
        <f t="shared" si="20"/>
        <v>0</v>
      </c>
      <c r="K181" s="145"/>
      <c r="L181" s="28"/>
      <c r="M181" s="146" t="s">
        <v>1</v>
      </c>
      <c r="N181" s="147" t="s">
        <v>40</v>
      </c>
      <c r="P181" s="148">
        <f t="shared" si="21"/>
        <v>0</v>
      </c>
      <c r="Q181" s="148">
        <v>3.3000000000000003E-5</v>
      </c>
      <c r="R181" s="148">
        <f t="shared" si="22"/>
        <v>3.4188000000000003E-2</v>
      </c>
      <c r="S181" s="148">
        <v>0</v>
      </c>
      <c r="T181" s="149">
        <f t="shared" si="23"/>
        <v>0</v>
      </c>
      <c r="AR181" s="150" t="s">
        <v>200</v>
      </c>
      <c r="AT181" s="150" t="s">
        <v>139</v>
      </c>
      <c r="AU181" s="150" t="s">
        <v>83</v>
      </c>
      <c r="AY181" s="13" t="s">
        <v>137</v>
      </c>
      <c r="BE181" s="151">
        <f t="shared" si="24"/>
        <v>0</v>
      </c>
      <c r="BF181" s="151">
        <f t="shared" si="25"/>
        <v>0</v>
      </c>
      <c r="BG181" s="151">
        <f t="shared" si="26"/>
        <v>0</v>
      </c>
      <c r="BH181" s="151">
        <f t="shared" si="27"/>
        <v>0</v>
      </c>
      <c r="BI181" s="151">
        <f t="shared" si="28"/>
        <v>0</v>
      </c>
      <c r="BJ181" s="13" t="s">
        <v>83</v>
      </c>
      <c r="BK181" s="151">
        <f t="shared" si="29"/>
        <v>0</v>
      </c>
      <c r="BL181" s="13" t="s">
        <v>200</v>
      </c>
      <c r="BM181" s="150" t="s">
        <v>417</v>
      </c>
    </row>
    <row r="182" spans="2:65" s="1" customFormat="1" ht="37.9" customHeight="1">
      <c r="B182" s="28"/>
      <c r="C182" s="157" t="s">
        <v>418</v>
      </c>
      <c r="D182" s="157" t="s">
        <v>410</v>
      </c>
      <c r="E182" s="158" t="s">
        <v>419</v>
      </c>
      <c r="F182" s="159" t="s">
        <v>420</v>
      </c>
      <c r="G182" s="160" t="s">
        <v>152</v>
      </c>
      <c r="H182" s="161">
        <v>1191.4000000000001</v>
      </c>
      <c r="I182" s="162"/>
      <c r="J182" s="161">
        <f t="shared" si="20"/>
        <v>0</v>
      </c>
      <c r="K182" s="163"/>
      <c r="L182" s="164"/>
      <c r="M182" s="165" t="s">
        <v>1</v>
      </c>
      <c r="N182" s="166" t="s">
        <v>40</v>
      </c>
      <c r="P182" s="148">
        <f t="shared" si="21"/>
        <v>0</v>
      </c>
      <c r="Q182" s="148">
        <v>2E-3</v>
      </c>
      <c r="R182" s="148">
        <f t="shared" si="22"/>
        <v>2.3828</v>
      </c>
      <c r="S182" s="148">
        <v>0</v>
      </c>
      <c r="T182" s="149">
        <f t="shared" si="23"/>
        <v>0</v>
      </c>
      <c r="AR182" s="150" t="s">
        <v>381</v>
      </c>
      <c r="AT182" s="150" t="s">
        <v>410</v>
      </c>
      <c r="AU182" s="150" t="s">
        <v>83</v>
      </c>
      <c r="AY182" s="13" t="s">
        <v>137</v>
      </c>
      <c r="BE182" s="151">
        <f t="shared" si="24"/>
        <v>0</v>
      </c>
      <c r="BF182" s="151">
        <f t="shared" si="25"/>
        <v>0</v>
      </c>
      <c r="BG182" s="151">
        <f t="shared" si="26"/>
        <v>0</v>
      </c>
      <c r="BH182" s="151">
        <f t="shared" si="27"/>
        <v>0</v>
      </c>
      <c r="BI182" s="151">
        <f t="shared" si="28"/>
        <v>0</v>
      </c>
      <c r="BJ182" s="13" t="s">
        <v>83</v>
      </c>
      <c r="BK182" s="151">
        <f t="shared" si="29"/>
        <v>0</v>
      </c>
      <c r="BL182" s="13" t="s">
        <v>200</v>
      </c>
      <c r="BM182" s="150" t="s">
        <v>421</v>
      </c>
    </row>
    <row r="183" spans="2:65" s="1" customFormat="1" ht="21.75" customHeight="1">
      <c r="B183" s="28"/>
      <c r="C183" s="139" t="s">
        <v>422</v>
      </c>
      <c r="D183" s="139" t="s">
        <v>139</v>
      </c>
      <c r="E183" s="140" t="s">
        <v>423</v>
      </c>
      <c r="F183" s="141" t="s">
        <v>424</v>
      </c>
      <c r="G183" s="142" t="s">
        <v>148</v>
      </c>
      <c r="H183" s="143">
        <v>168.8</v>
      </c>
      <c r="I183" s="144"/>
      <c r="J183" s="143">
        <f t="shared" si="20"/>
        <v>0</v>
      </c>
      <c r="K183" s="145"/>
      <c r="L183" s="28"/>
      <c r="M183" s="146" t="s">
        <v>1</v>
      </c>
      <c r="N183" s="147" t="s">
        <v>40</v>
      </c>
      <c r="P183" s="148">
        <f t="shared" si="21"/>
        <v>0</v>
      </c>
      <c r="Q183" s="148">
        <v>3.7450000000000002E-5</v>
      </c>
      <c r="R183" s="148">
        <f t="shared" si="22"/>
        <v>6.3215600000000012E-3</v>
      </c>
      <c r="S183" s="148">
        <v>0</v>
      </c>
      <c r="T183" s="149">
        <f t="shared" si="23"/>
        <v>0</v>
      </c>
      <c r="AR183" s="150" t="s">
        <v>200</v>
      </c>
      <c r="AT183" s="150" t="s">
        <v>139</v>
      </c>
      <c r="AU183" s="150" t="s">
        <v>83</v>
      </c>
      <c r="AY183" s="13" t="s">
        <v>137</v>
      </c>
      <c r="BE183" s="151">
        <f t="shared" si="24"/>
        <v>0</v>
      </c>
      <c r="BF183" s="151">
        <f t="shared" si="25"/>
        <v>0</v>
      </c>
      <c r="BG183" s="151">
        <f t="shared" si="26"/>
        <v>0</v>
      </c>
      <c r="BH183" s="151">
        <f t="shared" si="27"/>
        <v>0</v>
      </c>
      <c r="BI183" s="151">
        <f t="shared" si="28"/>
        <v>0</v>
      </c>
      <c r="BJ183" s="13" t="s">
        <v>83</v>
      </c>
      <c r="BK183" s="151">
        <f t="shared" si="29"/>
        <v>0</v>
      </c>
      <c r="BL183" s="13" t="s">
        <v>200</v>
      </c>
      <c r="BM183" s="150" t="s">
        <v>425</v>
      </c>
    </row>
    <row r="184" spans="2:65" s="1" customFormat="1" ht="24.2" customHeight="1">
      <c r="B184" s="28"/>
      <c r="C184" s="157" t="s">
        <v>426</v>
      </c>
      <c r="D184" s="157" t="s">
        <v>410</v>
      </c>
      <c r="E184" s="158" t="s">
        <v>427</v>
      </c>
      <c r="F184" s="159" t="s">
        <v>428</v>
      </c>
      <c r="G184" s="160" t="s">
        <v>148</v>
      </c>
      <c r="H184" s="161">
        <v>177.24</v>
      </c>
      <c r="I184" s="162"/>
      <c r="J184" s="161">
        <f t="shared" si="20"/>
        <v>0</v>
      </c>
      <c r="K184" s="163"/>
      <c r="L184" s="164"/>
      <c r="M184" s="165" t="s">
        <v>1</v>
      </c>
      <c r="N184" s="166" t="s">
        <v>40</v>
      </c>
      <c r="P184" s="148">
        <f t="shared" si="21"/>
        <v>0</v>
      </c>
      <c r="Q184" s="148">
        <v>2.7999999999999998E-4</v>
      </c>
      <c r="R184" s="148">
        <f t="shared" si="22"/>
        <v>4.9627199999999996E-2</v>
      </c>
      <c r="S184" s="148">
        <v>0</v>
      </c>
      <c r="T184" s="149">
        <f t="shared" si="23"/>
        <v>0</v>
      </c>
      <c r="AR184" s="150" t="s">
        <v>381</v>
      </c>
      <c r="AT184" s="150" t="s">
        <v>410</v>
      </c>
      <c r="AU184" s="150" t="s">
        <v>83</v>
      </c>
      <c r="AY184" s="13" t="s">
        <v>137</v>
      </c>
      <c r="BE184" s="151">
        <f t="shared" si="24"/>
        <v>0</v>
      </c>
      <c r="BF184" s="151">
        <f t="shared" si="25"/>
        <v>0</v>
      </c>
      <c r="BG184" s="151">
        <f t="shared" si="26"/>
        <v>0</v>
      </c>
      <c r="BH184" s="151">
        <f t="shared" si="27"/>
        <v>0</v>
      </c>
      <c r="BI184" s="151">
        <f t="shared" si="28"/>
        <v>0</v>
      </c>
      <c r="BJ184" s="13" t="s">
        <v>83</v>
      </c>
      <c r="BK184" s="151">
        <f t="shared" si="29"/>
        <v>0</v>
      </c>
      <c r="BL184" s="13" t="s">
        <v>200</v>
      </c>
      <c r="BM184" s="150" t="s">
        <v>429</v>
      </c>
    </row>
    <row r="185" spans="2:65" s="1" customFormat="1" ht="24.2" customHeight="1">
      <c r="B185" s="28"/>
      <c r="C185" s="139" t="s">
        <v>430</v>
      </c>
      <c r="D185" s="139" t="s">
        <v>139</v>
      </c>
      <c r="E185" s="140" t="s">
        <v>431</v>
      </c>
      <c r="F185" s="141" t="s">
        <v>432</v>
      </c>
      <c r="G185" s="142" t="s">
        <v>433</v>
      </c>
      <c r="H185" s="144"/>
      <c r="I185" s="144"/>
      <c r="J185" s="143">
        <f t="shared" si="20"/>
        <v>0</v>
      </c>
      <c r="K185" s="145"/>
      <c r="L185" s="28"/>
      <c r="M185" s="152" t="s">
        <v>1</v>
      </c>
      <c r="N185" s="153" t="s">
        <v>40</v>
      </c>
      <c r="O185" s="154"/>
      <c r="P185" s="155">
        <f t="shared" si="21"/>
        <v>0</v>
      </c>
      <c r="Q185" s="155">
        <v>0</v>
      </c>
      <c r="R185" s="155">
        <f t="shared" si="22"/>
        <v>0</v>
      </c>
      <c r="S185" s="155">
        <v>0</v>
      </c>
      <c r="T185" s="156">
        <f t="shared" si="23"/>
        <v>0</v>
      </c>
      <c r="AR185" s="150" t="s">
        <v>200</v>
      </c>
      <c r="AT185" s="150" t="s">
        <v>139</v>
      </c>
      <c r="AU185" s="150" t="s">
        <v>83</v>
      </c>
      <c r="AY185" s="13" t="s">
        <v>137</v>
      </c>
      <c r="BE185" s="151">
        <f t="shared" si="24"/>
        <v>0</v>
      </c>
      <c r="BF185" s="151">
        <f t="shared" si="25"/>
        <v>0</v>
      </c>
      <c r="BG185" s="151">
        <f t="shared" si="26"/>
        <v>0</v>
      </c>
      <c r="BH185" s="151">
        <f t="shared" si="27"/>
        <v>0</v>
      </c>
      <c r="BI185" s="151">
        <f t="shared" si="28"/>
        <v>0</v>
      </c>
      <c r="BJ185" s="13" t="s">
        <v>83</v>
      </c>
      <c r="BK185" s="151">
        <f t="shared" si="29"/>
        <v>0</v>
      </c>
      <c r="BL185" s="13" t="s">
        <v>200</v>
      </c>
      <c r="BM185" s="150" t="s">
        <v>434</v>
      </c>
    </row>
    <row r="186" spans="2:65" s="1" customFormat="1" ht="6.95" customHeight="1">
      <c r="B186" s="43"/>
      <c r="C186" s="44"/>
      <c r="D186" s="44"/>
      <c r="E186" s="44"/>
      <c r="F186" s="44"/>
      <c r="G186" s="44"/>
      <c r="H186" s="44"/>
      <c r="I186" s="44"/>
      <c r="J186" s="44"/>
      <c r="K186" s="44"/>
      <c r="L186" s="28"/>
    </row>
  </sheetData>
  <sheetProtection algorithmName="SHA-512" hashValue="gQHmY1PTbYjmO9RTBI83oPBAs6mh+J7wOF1XdLsnyPDgtoZwKrTHDT4FuhWsvvuNU601ZOS4QYHe2y/xtModzQ==" saltValue="fYjO0hGgNPL+ytHOfq961lXBjH2yWX489Blo20vX7r4W9dDbzCp5N6AEHNQXAldeV6IU9+Mj9+0DgKuhxLeRFg==" spinCount="100000" sheet="1" objects="1" scenarios="1" formatColumns="0" formatRows="0" autoFilter="0"/>
  <autoFilter ref="C130:K185" xr:uid="{00000000-0009-0000-0000-000002000000}"/>
  <mergeCells count="12">
    <mergeCell ref="E123:H123"/>
    <mergeCell ref="L2:V2"/>
    <mergeCell ref="E85:H85"/>
    <mergeCell ref="E87:H87"/>
    <mergeCell ref="E89:H89"/>
    <mergeCell ref="E119:H119"/>
    <mergeCell ref="E121:H121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47"/>
  <sheetViews>
    <sheetView showGridLines="0" topLeftCell="A20" workbookViewId="0">
      <selection activeCell="H46" sqref="H46"/>
    </sheetView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AT2" s="13" t="s">
        <v>92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74</v>
      </c>
    </row>
    <row r="4" spans="2:46" ht="24.95" customHeight="1">
      <c r="B4" s="16"/>
      <c r="D4" s="17" t="s">
        <v>108</v>
      </c>
      <c r="L4" s="16"/>
      <c r="M4" s="92" t="s">
        <v>9</v>
      </c>
      <c r="AT4" s="13" t="s">
        <v>4</v>
      </c>
    </row>
    <row r="5" spans="2:46" ht="6.95" customHeight="1">
      <c r="B5" s="16"/>
      <c r="L5" s="16"/>
    </row>
    <row r="6" spans="2:46" ht="12" customHeight="1">
      <c r="B6" s="16"/>
      <c r="D6" s="23" t="s">
        <v>14</v>
      </c>
      <c r="L6" s="16"/>
    </row>
    <row r="7" spans="2:46" ht="16.5" customHeight="1">
      <c r="B7" s="16"/>
      <c r="E7" s="212" t="str">
        <f>'Rekapitulácia stavby'!K6</f>
        <v>Teľatník - stavebné úpravy</v>
      </c>
      <c r="F7" s="213"/>
      <c r="G7" s="213"/>
      <c r="H7" s="213"/>
      <c r="L7" s="16"/>
    </row>
    <row r="8" spans="2:46" ht="12" customHeight="1">
      <c r="B8" s="16"/>
      <c r="D8" s="23" t="s">
        <v>109</v>
      </c>
      <c r="L8" s="16"/>
    </row>
    <row r="9" spans="2:46" s="1" customFormat="1" ht="16.5" customHeight="1">
      <c r="B9" s="28"/>
      <c r="E9" s="212" t="s">
        <v>273</v>
      </c>
      <c r="F9" s="214"/>
      <c r="G9" s="214"/>
      <c r="H9" s="214"/>
      <c r="L9" s="28"/>
    </row>
    <row r="10" spans="2:46" s="1" customFormat="1" ht="12" customHeight="1">
      <c r="B10" s="28"/>
      <c r="D10" s="23" t="s">
        <v>274</v>
      </c>
      <c r="L10" s="28"/>
    </row>
    <row r="11" spans="2:46" s="1" customFormat="1" ht="16.5" customHeight="1">
      <c r="B11" s="28"/>
      <c r="E11" s="167" t="s">
        <v>435</v>
      </c>
      <c r="F11" s="214"/>
      <c r="G11" s="214"/>
      <c r="H11" s="214"/>
      <c r="L11" s="28"/>
    </row>
    <row r="12" spans="2:46" s="1" customFormat="1" ht="11.25">
      <c r="B12" s="28"/>
      <c r="L12" s="28"/>
    </row>
    <row r="13" spans="2:46" s="1" customFormat="1" ht="12" customHeight="1">
      <c r="B13" s="28"/>
      <c r="D13" s="23" t="s">
        <v>16</v>
      </c>
      <c r="F13" s="21" t="s">
        <v>1</v>
      </c>
      <c r="I13" s="23" t="s">
        <v>17</v>
      </c>
      <c r="J13" s="21" t="s">
        <v>1</v>
      </c>
      <c r="L13" s="28"/>
    </row>
    <row r="14" spans="2:46" s="1" customFormat="1" ht="12" customHeight="1">
      <c r="B14" s="28"/>
      <c r="D14" s="23" t="s">
        <v>18</v>
      </c>
      <c r="F14" s="21" t="s">
        <v>19</v>
      </c>
      <c r="I14" s="23" t="s">
        <v>20</v>
      </c>
      <c r="J14" s="51" t="str">
        <f>'Rekapitulácia stavby'!AN8</f>
        <v>21. 5. 2025</v>
      </c>
      <c r="L14" s="28"/>
    </row>
    <row r="15" spans="2:46" s="1" customFormat="1" ht="10.9" customHeight="1">
      <c r="B15" s="28"/>
      <c r="L15" s="28"/>
    </row>
    <row r="16" spans="2:46" s="1" customFormat="1" ht="12" customHeight="1">
      <c r="B16" s="28"/>
      <c r="D16" s="23" t="s">
        <v>22</v>
      </c>
      <c r="I16" s="23" t="s">
        <v>23</v>
      </c>
      <c r="J16" s="21" t="s">
        <v>1</v>
      </c>
      <c r="L16" s="28"/>
    </row>
    <row r="17" spans="2:12" s="1" customFormat="1" ht="18" customHeight="1">
      <c r="B17" s="28"/>
      <c r="E17" s="21" t="s">
        <v>24</v>
      </c>
      <c r="I17" s="23" t="s">
        <v>25</v>
      </c>
      <c r="J17" s="21" t="s">
        <v>1</v>
      </c>
      <c r="L17" s="28"/>
    </row>
    <row r="18" spans="2:12" s="1" customFormat="1" ht="6.95" customHeight="1">
      <c r="B18" s="28"/>
      <c r="L18" s="28"/>
    </row>
    <row r="19" spans="2:12" s="1" customFormat="1" ht="12" customHeight="1">
      <c r="B19" s="28"/>
      <c r="D19" s="23" t="s">
        <v>26</v>
      </c>
      <c r="I19" s="23" t="s">
        <v>23</v>
      </c>
      <c r="J19" s="24" t="str">
        <f>'Rekapitulácia stavby'!AN13</f>
        <v>Vyplň údaj</v>
      </c>
      <c r="L19" s="28"/>
    </row>
    <row r="20" spans="2:12" s="1" customFormat="1" ht="18" customHeight="1">
      <c r="B20" s="28"/>
      <c r="E20" s="215" t="str">
        <f>'Rekapitulácia stavby'!E14</f>
        <v>Vyplň údaj</v>
      </c>
      <c r="F20" s="193"/>
      <c r="G20" s="193"/>
      <c r="H20" s="193"/>
      <c r="I20" s="23" t="s">
        <v>25</v>
      </c>
      <c r="J20" s="24" t="str">
        <f>'Rekapitulácia stavby'!AN14</f>
        <v>Vyplň údaj</v>
      </c>
      <c r="L20" s="28"/>
    </row>
    <row r="21" spans="2:12" s="1" customFormat="1" ht="6.95" customHeight="1">
      <c r="B21" s="28"/>
      <c r="L21" s="28"/>
    </row>
    <row r="22" spans="2:12" s="1" customFormat="1" ht="12" customHeight="1">
      <c r="B22" s="28"/>
      <c r="D22" s="23" t="s">
        <v>28</v>
      </c>
      <c r="I22" s="23" t="s">
        <v>23</v>
      </c>
      <c r="J22" s="21" t="s">
        <v>1</v>
      </c>
      <c r="L22" s="28"/>
    </row>
    <row r="23" spans="2:12" s="1" customFormat="1" ht="18" customHeight="1">
      <c r="B23" s="28"/>
      <c r="E23" s="21" t="s">
        <v>30</v>
      </c>
      <c r="I23" s="23" t="s">
        <v>25</v>
      </c>
      <c r="J23" s="21" t="s">
        <v>1</v>
      </c>
      <c r="L23" s="28"/>
    </row>
    <row r="24" spans="2:12" s="1" customFormat="1" ht="6.95" customHeight="1">
      <c r="B24" s="28"/>
      <c r="L24" s="28"/>
    </row>
    <row r="25" spans="2:12" s="1" customFormat="1" ht="12" customHeight="1">
      <c r="B25" s="28"/>
      <c r="D25" s="23" t="s">
        <v>31</v>
      </c>
      <c r="I25" s="23" t="s">
        <v>23</v>
      </c>
      <c r="J25" s="21" t="str">
        <f>IF('Rekapitulácia stavby'!AN19="","",'Rekapitulácia stavby'!AN19)</f>
        <v/>
      </c>
      <c r="L25" s="28"/>
    </row>
    <row r="26" spans="2:12" s="1" customFormat="1" ht="18" customHeight="1">
      <c r="B26" s="28"/>
      <c r="E26" s="21" t="str">
        <f>IF('Rekapitulácia stavby'!E20="","",'Rekapitulácia stavby'!E20)</f>
        <v xml:space="preserve"> </v>
      </c>
      <c r="I26" s="23" t="s">
        <v>25</v>
      </c>
      <c r="J26" s="21" t="str">
        <f>IF('Rekapitulácia stavby'!AN20="","",'Rekapitulácia stavby'!AN20)</f>
        <v/>
      </c>
      <c r="L26" s="28"/>
    </row>
    <row r="27" spans="2:12" s="1" customFormat="1" ht="6.95" customHeight="1">
      <c r="B27" s="28"/>
      <c r="L27" s="28"/>
    </row>
    <row r="28" spans="2:12" s="1" customFormat="1" ht="12" customHeight="1">
      <c r="B28" s="28"/>
      <c r="D28" s="23" t="s">
        <v>33</v>
      </c>
      <c r="L28" s="28"/>
    </row>
    <row r="29" spans="2:12" s="7" customFormat="1" ht="16.5" customHeight="1">
      <c r="B29" s="93"/>
      <c r="E29" s="198" t="s">
        <v>1</v>
      </c>
      <c r="F29" s="198"/>
      <c r="G29" s="198"/>
      <c r="H29" s="198"/>
      <c r="L29" s="93"/>
    </row>
    <row r="30" spans="2:12" s="1" customFormat="1" ht="6.95" customHeight="1">
      <c r="B30" s="28"/>
      <c r="L30" s="28"/>
    </row>
    <row r="31" spans="2:12" s="1" customFormat="1" ht="6.95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25.35" customHeight="1">
      <c r="B32" s="28"/>
      <c r="D32" s="94" t="s">
        <v>34</v>
      </c>
      <c r="J32" s="65">
        <f>ROUND(J125, 2)</f>
        <v>0</v>
      </c>
      <c r="L32" s="28"/>
    </row>
    <row r="33" spans="2:12" s="1" customFormat="1" ht="6.95" customHeight="1">
      <c r="B33" s="28"/>
      <c r="D33" s="52"/>
      <c r="E33" s="52"/>
      <c r="F33" s="52"/>
      <c r="G33" s="52"/>
      <c r="H33" s="52"/>
      <c r="I33" s="52"/>
      <c r="J33" s="52"/>
      <c r="K33" s="52"/>
      <c r="L33" s="28"/>
    </row>
    <row r="34" spans="2:12" s="1" customFormat="1" ht="14.45" customHeight="1">
      <c r="B34" s="28"/>
      <c r="F34" s="31" t="s">
        <v>36</v>
      </c>
      <c r="I34" s="31" t="s">
        <v>35</v>
      </c>
      <c r="J34" s="31" t="s">
        <v>37</v>
      </c>
      <c r="L34" s="28"/>
    </row>
    <row r="35" spans="2:12" s="1" customFormat="1" ht="14.45" customHeight="1">
      <c r="B35" s="28"/>
      <c r="D35" s="54" t="s">
        <v>38</v>
      </c>
      <c r="E35" s="33" t="s">
        <v>39</v>
      </c>
      <c r="F35" s="95">
        <f>ROUND((SUM(BE125:BE146)),  2)</f>
        <v>0</v>
      </c>
      <c r="G35" s="96"/>
      <c r="H35" s="96"/>
      <c r="I35" s="97">
        <v>0.23</v>
      </c>
      <c r="J35" s="95">
        <f>ROUND(((SUM(BE125:BE146))*I35),  2)</f>
        <v>0</v>
      </c>
      <c r="L35" s="28"/>
    </row>
    <row r="36" spans="2:12" s="1" customFormat="1" ht="14.45" customHeight="1">
      <c r="B36" s="28"/>
      <c r="E36" s="33" t="s">
        <v>40</v>
      </c>
      <c r="F36" s="95">
        <f>ROUND((SUM(BF125:BF146)),  2)</f>
        <v>0</v>
      </c>
      <c r="G36" s="96"/>
      <c r="H36" s="96"/>
      <c r="I36" s="97">
        <v>0.23</v>
      </c>
      <c r="J36" s="95">
        <f>ROUND(((SUM(BF125:BF146))*I36),  2)</f>
        <v>0</v>
      </c>
      <c r="L36" s="28"/>
    </row>
    <row r="37" spans="2:12" s="1" customFormat="1" ht="14.45" customHeight="1">
      <c r="B37" s="28"/>
      <c r="E37" s="23" t="s">
        <v>41</v>
      </c>
      <c r="F37" s="85">
        <f>ROUND((SUM(BG125:BG146)),  2)</f>
        <v>0</v>
      </c>
      <c r="I37" s="98">
        <v>0.23</v>
      </c>
      <c r="J37" s="85">
        <f>0</f>
        <v>0</v>
      </c>
      <c r="L37" s="28"/>
    </row>
    <row r="38" spans="2:12" s="1" customFormat="1" ht="14.45" customHeight="1">
      <c r="B38" s="28"/>
      <c r="E38" s="23" t="s">
        <v>42</v>
      </c>
      <c r="F38" s="85">
        <f>ROUND((SUM(BH125:BH146)),  2)</f>
        <v>0</v>
      </c>
      <c r="I38" s="98">
        <v>0.23</v>
      </c>
      <c r="J38" s="85">
        <f>0</f>
        <v>0</v>
      </c>
      <c r="L38" s="28"/>
    </row>
    <row r="39" spans="2:12" s="1" customFormat="1" ht="14.45" customHeight="1">
      <c r="B39" s="28"/>
      <c r="E39" s="33" t="s">
        <v>43</v>
      </c>
      <c r="F39" s="95">
        <f>ROUND((SUM(BI125:BI146)),  2)</f>
        <v>0</v>
      </c>
      <c r="G39" s="96"/>
      <c r="H39" s="96"/>
      <c r="I39" s="97">
        <v>0</v>
      </c>
      <c r="J39" s="95">
        <f>0</f>
        <v>0</v>
      </c>
      <c r="L39" s="28"/>
    </row>
    <row r="40" spans="2:12" s="1" customFormat="1" ht="6.95" customHeight="1">
      <c r="B40" s="28"/>
      <c r="L40" s="28"/>
    </row>
    <row r="41" spans="2:12" s="1" customFormat="1" ht="25.35" customHeight="1">
      <c r="B41" s="28"/>
      <c r="C41" s="99"/>
      <c r="D41" s="100" t="s">
        <v>44</v>
      </c>
      <c r="E41" s="56"/>
      <c r="F41" s="56"/>
      <c r="G41" s="101" t="s">
        <v>45</v>
      </c>
      <c r="H41" s="102" t="s">
        <v>46</v>
      </c>
      <c r="I41" s="56"/>
      <c r="J41" s="103">
        <f>SUM(J32:J39)</f>
        <v>0</v>
      </c>
      <c r="K41" s="104"/>
      <c r="L41" s="28"/>
    </row>
    <row r="42" spans="2:12" s="1" customFormat="1" ht="14.45" customHeight="1">
      <c r="B42" s="28"/>
      <c r="L42" s="28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40" t="s">
        <v>47</v>
      </c>
      <c r="E50" s="41"/>
      <c r="F50" s="41"/>
      <c r="G50" s="40" t="s">
        <v>48</v>
      </c>
      <c r="H50" s="41"/>
      <c r="I50" s="41"/>
      <c r="J50" s="41"/>
      <c r="K50" s="41"/>
      <c r="L50" s="28"/>
    </row>
    <row r="51" spans="2:12" ht="11.25">
      <c r="B51" s="16"/>
      <c r="L51" s="16"/>
    </row>
    <row r="52" spans="2:12" ht="11.25">
      <c r="B52" s="16"/>
      <c r="L52" s="16"/>
    </row>
    <row r="53" spans="2:12" ht="11.25">
      <c r="B53" s="16"/>
      <c r="L53" s="16"/>
    </row>
    <row r="54" spans="2:12" ht="11.25">
      <c r="B54" s="16"/>
      <c r="L54" s="16"/>
    </row>
    <row r="55" spans="2:12" ht="11.25">
      <c r="B55" s="16"/>
      <c r="L55" s="16"/>
    </row>
    <row r="56" spans="2:12" ht="11.25">
      <c r="B56" s="16"/>
      <c r="L56" s="16"/>
    </row>
    <row r="57" spans="2:12" ht="11.25">
      <c r="B57" s="16"/>
      <c r="L57" s="16"/>
    </row>
    <row r="58" spans="2:12" ht="11.25">
      <c r="B58" s="16"/>
      <c r="L58" s="16"/>
    </row>
    <row r="59" spans="2:12" ht="11.25">
      <c r="B59" s="16"/>
      <c r="L59" s="16"/>
    </row>
    <row r="60" spans="2:12" ht="11.25">
      <c r="B60" s="16"/>
      <c r="L60" s="16"/>
    </row>
    <row r="61" spans="2:12" s="1" customFormat="1" ht="12.75">
      <c r="B61" s="28"/>
      <c r="D61" s="42" t="s">
        <v>49</v>
      </c>
      <c r="E61" s="30"/>
      <c r="F61" s="105" t="s">
        <v>50</v>
      </c>
      <c r="G61" s="42" t="s">
        <v>49</v>
      </c>
      <c r="H61" s="30"/>
      <c r="I61" s="30"/>
      <c r="J61" s="106" t="s">
        <v>50</v>
      </c>
      <c r="K61" s="30"/>
      <c r="L61" s="28"/>
    </row>
    <row r="62" spans="2:12" ht="11.25">
      <c r="B62" s="16"/>
      <c r="L62" s="16"/>
    </row>
    <row r="63" spans="2:12" ht="11.25">
      <c r="B63" s="16"/>
      <c r="L63" s="16"/>
    </row>
    <row r="64" spans="2:12" ht="11.25">
      <c r="B64" s="16"/>
      <c r="L64" s="16"/>
    </row>
    <row r="65" spans="2:12" s="1" customFormat="1" ht="12.75">
      <c r="B65" s="28"/>
      <c r="D65" s="40" t="s">
        <v>51</v>
      </c>
      <c r="E65" s="41"/>
      <c r="F65" s="41"/>
      <c r="G65" s="40" t="s">
        <v>52</v>
      </c>
      <c r="H65" s="41"/>
      <c r="I65" s="41"/>
      <c r="J65" s="41"/>
      <c r="K65" s="41"/>
      <c r="L65" s="28"/>
    </row>
    <row r="66" spans="2:12" ht="11.25">
      <c r="B66" s="16"/>
      <c r="L66" s="16"/>
    </row>
    <row r="67" spans="2:12" ht="11.25">
      <c r="B67" s="16"/>
      <c r="L67" s="16"/>
    </row>
    <row r="68" spans="2:12" ht="11.25">
      <c r="B68" s="16"/>
      <c r="L68" s="16"/>
    </row>
    <row r="69" spans="2:12" ht="11.25">
      <c r="B69" s="16"/>
      <c r="L69" s="16"/>
    </row>
    <row r="70" spans="2:12" ht="11.25">
      <c r="B70" s="16"/>
      <c r="L70" s="16"/>
    </row>
    <row r="71" spans="2:12" ht="11.25">
      <c r="B71" s="16"/>
      <c r="L71" s="16"/>
    </row>
    <row r="72" spans="2:12" ht="11.25">
      <c r="B72" s="16"/>
      <c r="L72" s="16"/>
    </row>
    <row r="73" spans="2:12" ht="11.25">
      <c r="B73" s="16"/>
      <c r="L73" s="16"/>
    </row>
    <row r="74" spans="2:12" ht="11.25">
      <c r="B74" s="16"/>
      <c r="L74" s="16"/>
    </row>
    <row r="75" spans="2:12" ht="11.25">
      <c r="B75" s="16"/>
      <c r="L75" s="16"/>
    </row>
    <row r="76" spans="2:12" s="1" customFormat="1" ht="12.75">
      <c r="B76" s="28"/>
      <c r="D76" s="42" t="s">
        <v>49</v>
      </c>
      <c r="E76" s="30"/>
      <c r="F76" s="105" t="s">
        <v>50</v>
      </c>
      <c r="G76" s="42" t="s">
        <v>49</v>
      </c>
      <c r="H76" s="30"/>
      <c r="I76" s="30"/>
      <c r="J76" s="106" t="s">
        <v>50</v>
      </c>
      <c r="K76" s="30"/>
      <c r="L76" s="28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12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12" s="1" customFormat="1" ht="24.95" customHeight="1">
      <c r="B82" s="28"/>
      <c r="C82" s="17" t="s">
        <v>111</v>
      </c>
      <c r="L82" s="28"/>
    </row>
    <row r="83" spans="2:12" s="1" customFormat="1" ht="6.95" customHeight="1">
      <c r="B83" s="28"/>
      <c r="L83" s="28"/>
    </row>
    <row r="84" spans="2:12" s="1" customFormat="1" ht="12" customHeight="1">
      <c r="B84" s="28"/>
      <c r="C84" s="23" t="s">
        <v>14</v>
      </c>
      <c r="L84" s="28"/>
    </row>
    <row r="85" spans="2:12" s="1" customFormat="1" ht="16.5" customHeight="1">
      <c r="B85" s="28"/>
      <c r="E85" s="212" t="str">
        <f>E7</f>
        <v>Teľatník - stavebné úpravy</v>
      </c>
      <c r="F85" s="213"/>
      <c r="G85" s="213"/>
      <c r="H85" s="213"/>
      <c r="L85" s="28"/>
    </row>
    <row r="86" spans="2:12" ht="12" customHeight="1">
      <c r="B86" s="16"/>
      <c r="C86" s="23" t="s">
        <v>109</v>
      </c>
      <c r="L86" s="16"/>
    </row>
    <row r="87" spans="2:12" s="1" customFormat="1" ht="16.5" customHeight="1">
      <c r="B87" s="28"/>
      <c r="E87" s="212" t="s">
        <v>273</v>
      </c>
      <c r="F87" s="214"/>
      <c r="G87" s="214"/>
      <c r="H87" s="214"/>
      <c r="L87" s="28"/>
    </row>
    <row r="88" spans="2:12" s="1" customFormat="1" ht="12" customHeight="1">
      <c r="B88" s="28"/>
      <c r="C88" s="23" t="s">
        <v>274</v>
      </c>
      <c r="L88" s="28"/>
    </row>
    <row r="89" spans="2:12" s="1" customFormat="1" ht="16.5" customHeight="1">
      <c r="B89" s="28"/>
      <c r="E89" s="167" t="str">
        <f>E11</f>
        <v>2B - OK, strecha, strieška</v>
      </c>
      <c r="F89" s="214"/>
      <c r="G89" s="214"/>
      <c r="H89" s="214"/>
      <c r="L89" s="28"/>
    </row>
    <row r="90" spans="2:12" s="1" customFormat="1" ht="6.95" customHeight="1">
      <c r="B90" s="28"/>
      <c r="L90" s="28"/>
    </row>
    <row r="91" spans="2:12" s="1" customFormat="1" ht="12" customHeight="1">
      <c r="B91" s="28"/>
      <c r="C91" s="23" t="s">
        <v>18</v>
      </c>
      <c r="F91" s="21" t="str">
        <f>F14</f>
        <v>Dohňany, parc.č. 1237/7,1237/1</v>
      </c>
      <c r="I91" s="23" t="s">
        <v>20</v>
      </c>
      <c r="J91" s="51" t="str">
        <f>IF(J14="","",J14)</f>
        <v>21. 5. 2025</v>
      </c>
      <c r="L91" s="28"/>
    </row>
    <row r="92" spans="2:12" s="1" customFormat="1" ht="6.95" customHeight="1">
      <c r="B92" s="28"/>
      <c r="L92" s="28"/>
    </row>
    <row r="93" spans="2:12" s="1" customFormat="1" ht="40.15" customHeight="1">
      <c r="B93" s="28"/>
      <c r="C93" s="23" t="s">
        <v>22</v>
      </c>
      <c r="F93" s="21" t="str">
        <f>E17</f>
        <v>PD Mestečko</v>
      </c>
      <c r="I93" s="23" t="s">
        <v>28</v>
      </c>
      <c r="J93" s="26" t="str">
        <f>E23</f>
        <v>T-architecture s.r.o.,Keblianska 466/83,020 01 PÚ</v>
      </c>
      <c r="L93" s="28"/>
    </row>
    <row r="94" spans="2:12" s="1" customFormat="1" ht="15.2" customHeight="1">
      <c r="B94" s="28"/>
      <c r="C94" s="23" t="s">
        <v>26</v>
      </c>
      <c r="F94" s="21" t="str">
        <f>IF(E20="","",E20)</f>
        <v>Vyplň údaj</v>
      </c>
      <c r="I94" s="23" t="s">
        <v>31</v>
      </c>
      <c r="J94" s="26" t="str">
        <f>E26</f>
        <v xml:space="preserve"> </v>
      </c>
      <c r="L94" s="28"/>
    </row>
    <row r="95" spans="2:12" s="1" customFormat="1" ht="10.35" customHeight="1">
      <c r="B95" s="28"/>
      <c r="L95" s="28"/>
    </row>
    <row r="96" spans="2:12" s="1" customFormat="1" ht="29.25" customHeight="1">
      <c r="B96" s="28"/>
      <c r="C96" s="107" t="s">
        <v>112</v>
      </c>
      <c r="D96" s="99"/>
      <c r="E96" s="99"/>
      <c r="F96" s="99"/>
      <c r="G96" s="99"/>
      <c r="H96" s="99"/>
      <c r="I96" s="99"/>
      <c r="J96" s="108" t="s">
        <v>113</v>
      </c>
      <c r="K96" s="99"/>
      <c r="L96" s="28"/>
    </row>
    <row r="97" spans="2:47" s="1" customFormat="1" ht="10.35" customHeight="1">
      <c r="B97" s="28"/>
      <c r="L97" s="28"/>
    </row>
    <row r="98" spans="2:47" s="1" customFormat="1" ht="22.9" customHeight="1">
      <c r="B98" s="28"/>
      <c r="C98" s="109" t="s">
        <v>114</v>
      </c>
      <c r="J98" s="65">
        <f>J125</f>
        <v>0</v>
      </c>
      <c r="L98" s="28"/>
      <c r="AU98" s="13" t="s">
        <v>115</v>
      </c>
    </row>
    <row r="99" spans="2:47" s="8" customFormat="1" ht="24.95" customHeight="1">
      <c r="B99" s="110"/>
      <c r="D99" s="111" t="s">
        <v>116</v>
      </c>
      <c r="E99" s="112"/>
      <c r="F99" s="112"/>
      <c r="G99" s="112"/>
      <c r="H99" s="112"/>
      <c r="I99" s="112"/>
      <c r="J99" s="113">
        <f>J126</f>
        <v>0</v>
      </c>
      <c r="L99" s="110"/>
    </row>
    <row r="100" spans="2:47" s="9" customFormat="1" ht="19.899999999999999" customHeight="1">
      <c r="B100" s="114"/>
      <c r="D100" s="115" t="s">
        <v>118</v>
      </c>
      <c r="E100" s="116"/>
      <c r="F100" s="116"/>
      <c r="G100" s="116"/>
      <c r="H100" s="116"/>
      <c r="I100" s="116"/>
      <c r="J100" s="117">
        <f>J127</f>
        <v>0</v>
      </c>
      <c r="L100" s="114"/>
    </row>
    <row r="101" spans="2:47" s="8" customFormat="1" ht="24.95" customHeight="1">
      <c r="B101" s="110"/>
      <c r="D101" s="111" t="s">
        <v>119</v>
      </c>
      <c r="E101" s="112"/>
      <c r="F101" s="112"/>
      <c r="G101" s="112"/>
      <c r="H101" s="112"/>
      <c r="I101" s="112"/>
      <c r="J101" s="113">
        <f>J129</f>
        <v>0</v>
      </c>
      <c r="L101" s="110"/>
    </row>
    <row r="102" spans="2:47" s="9" customFormat="1" ht="19.899999999999999" customHeight="1">
      <c r="B102" s="114"/>
      <c r="D102" s="115" t="s">
        <v>436</v>
      </c>
      <c r="E102" s="116"/>
      <c r="F102" s="116"/>
      <c r="G102" s="116"/>
      <c r="H102" s="116"/>
      <c r="I102" s="116"/>
      <c r="J102" s="117">
        <f>J130</f>
        <v>0</v>
      </c>
      <c r="L102" s="114"/>
    </row>
    <row r="103" spans="2:47" s="9" customFormat="1" ht="19.899999999999999" customHeight="1">
      <c r="B103" s="114"/>
      <c r="D103" s="115" t="s">
        <v>122</v>
      </c>
      <c r="E103" s="116"/>
      <c r="F103" s="116"/>
      <c r="G103" s="116"/>
      <c r="H103" s="116"/>
      <c r="I103" s="116"/>
      <c r="J103" s="117">
        <f>J137</f>
        <v>0</v>
      </c>
      <c r="L103" s="114"/>
    </row>
    <row r="104" spans="2:47" s="1" customFormat="1" ht="21.75" customHeight="1">
      <c r="B104" s="28"/>
      <c r="L104" s="28"/>
    </row>
    <row r="105" spans="2:47" s="1" customFormat="1" ht="6.95" customHeight="1">
      <c r="B105" s="43"/>
      <c r="C105" s="44"/>
      <c r="D105" s="44"/>
      <c r="E105" s="44"/>
      <c r="F105" s="44"/>
      <c r="G105" s="44"/>
      <c r="H105" s="44"/>
      <c r="I105" s="44"/>
      <c r="J105" s="44"/>
      <c r="K105" s="44"/>
      <c r="L105" s="28"/>
    </row>
    <row r="109" spans="2:47" s="1" customFormat="1" ht="6.95" customHeight="1">
      <c r="B109" s="45"/>
      <c r="C109" s="46"/>
      <c r="D109" s="46"/>
      <c r="E109" s="46"/>
      <c r="F109" s="46"/>
      <c r="G109" s="46"/>
      <c r="H109" s="46"/>
      <c r="I109" s="46"/>
      <c r="J109" s="46"/>
      <c r="K109" s="46"/>
      <c r="L109" s="28"/>
    </row>
    <row r="110" spans="2:47" s="1" customFormat="1" ht="24.95" customHeight="1">
      <c r="B110" s="28"/>
      <c r="C110" s="17" t="s">
        <v>123</v>
      </c>
      <c r="L110" s="28"/>
    </row>
    <row r="111" spans="2:47" s="1" customFormat="1" ht="6.95" customHeight="1">
      <c r="B111" s="28"/>
      <c r="L111" s="28"/>
    </row>
    <row r="112" spans="2:47" s="1" customFormat="1" ht="12" customHeight="1">
      <c r="B112" s="28"/>
      <c r="C112" s="23" t="s">
        <v>14</v>
      </c>
      <c r="L112" s="28"/>
    </row>
    <row r="113" spans="2:65" s="1" customFormat="1" ht="16.5" customHeight="1">
      <c r="B113" s="28"/>
      <c r="E113" s="212" t="str">
        <f>E7</f>
        <v>Teľatník - stavebné úpravy</v>
      </c>
      <c r="F113" s="213"/>
      <c r="G113" s="213"/>
      <c r="H113" s="213"/>
      <c r="L113" s="28"/>
    </row>
    <row r="114" spans="2:65" ht="12" customHeight="1">
      <c r="B114" s="16"/>
      <c r="C114" s="23" t="s">
        <v>109</v>
      </c>
      <c r="L114" s="16"/>
    </row>
    <row r="115" spans="2:65" s="1" customFormat="1" ht="16.5" customHeight="1">
      <c r="B115" s="28"/>
      <c r="E115" s="212" t="s">
        <v>273</v>
      </c>
      <c r="F115" s="214"/>
      <c r="G115" s="214"/>
      <c r="H115" s="214"/>
      <c r="L115" s="28"/>
    </row>
    <row r="116" spans="2:65" s="1" customFormat="1" ht="12" customHeight="1">
      <c r="B116" s="28"/>
      <c r="C116" s="23" t="s">
        <v>274</v>
      </c>
      <c r="L116" s="28"/>
    </row>
    <row r="117" spans="2:65" s="1" customFormat="1" ht="16.5" customHeight="1">
      <c r="B117" s="28"/>
      <c r="E117" s="167" t="str">
        <f>E11</f>
        <v>2B - OK, strecha, strieška</v>
      </c>
      <c r="F117" s="214"/>
      <c r="G117" s="214"/>
      <c r="H117" s="214"/>
      <c r="L117" s="28"/>
    </row>
    <row r="118" spans="2:65" s="1" customFormat="1" ht="6.95" customHeight="1">
      <c r="B118" s="28"/>
      <c r="L118" s="28"/>
    </row>
    <row r="119" spans="2:65" s="1" customFormat="1" ht="12" customHeight="1">
      <c r="B119" s="28"/>
      <c r="C119" s="23" t="s">
        <v>18</v>
      </c>
      <c r="F119" s="21" t="str">
        <f>F14</f>
        <v>Dohňany, parc.č. 1237/7,1237/1</v>
      </c>
      <c r="I119" s="23" t="s">
        <v>20</v>
      </c>
      <c r="J119" s="51" t="str">
        <f>IF(J14="","",J14)</f>
        <v>21. 5. 2025</v>
      </c>
      <c r="L119" s="28"/>
    </row>
    <row r="120" spans="2:65" s="1" customFormat="1" ht="6.95" customHeight="1">
      <c r="B120" s="28"/>
      <c r="L120" s="28"/>
    </row>
    <row r="121" spans="2:65" s="1" customFormat="1" ht="40.15" customHeight="1">
      <c r="B121" s="28"/>
      <c r="C121" s="23" t="s">
        <v>22</v>
      </c>
      <c r="F121" s="21" t="str">
        <f>E17</f>
        <v>PD Mestečko</v>
      </c>
      <c r="I121" s="23" t="s">
        <v>28</v>
      </c>
      <c r="J121" s="26" t="str">
        <f>E23</f>
        <v>T-architecture s.r.o.,Keblianska 466/83,020 01 PÚ</v>
      </c>
      <c r="L121" s="28"/>
    </row>
    <row r="122" spans="2:65" s="1" customFormat="1" ht="15.2" customHeight="1">
      <c r="B122" s="28"/>
      <c r="C122" s="23" t="s">
        <v>26</v>
      </c>
      <c r="F122" s="21" t="str">
        <f>IF(E20="","",E20)</f>
        <v>Vyplň údaj</v>
      </c>
      <c r="I122" s="23" t="s">
        <v>31</v>
      </c>
      <c r="J122" s="26" t="str">
        <f>E26</f>
        <v xml:space="preserve"> </v>
      </c>
      <c r="L122" s="28"/>
    </row>
    <row r="123" spans="2:65" s="1" customFormat="1" ht="10.35" customHeight="1">
      <c r="B123" s="28"/>
      <c r="L123" s="28"/>
    </row>
    <row r="124" spans="2:65" s="10" customFormat="1" ht="29.25" customHeight="1">
      <c r="B124" s="118"/>
      <c r="C124" s="119" t="s">
        <v>124</v>
      </c>
      <c r="D124" s="120" t="s">
        <v>59</v>
      </c>
      <c r="E124" s="120" t="s">
        <v>55</v>
      </c>
      <c r="F124" s="120" t="s">
        <v>56</v>
      </c>
      <c r="G124" s="120" t="s">
        <v>125</v>
      </c>
      <c r="H124" s="120" t="s">
        <v>126</v>
      </c>
      <c r="I124" s="120" t="s">
        <v>127</v>
      </c>
      <c r="J124" s="121" t="s">
        <v>113</v>
      </c>
      <c r="K124" s="122" t="s">
        <v>128</v>
      </c>
      <c r="L124" s="118"/>
      <c r="M124" s="58" t="s">
        <v>1</v>
      </c>
      <c r="N124" s="59" t="s">
        <v>38</v>
      </c>
      <c r="O124" s="59" t="s">
        <v>129</v>
      </c>
      <c r="P124" s="59" t="s">
        <v>130</v>
      </c>
      <c r="Q124" s="59" t="s">
        <v>131</v>
      </c>
      <c r="R124" s="59" t="s">
        <v>132</v>
      </c>
      <c r="S124" s="59" t="s">
        <v>133</v>
      </c>
      <c r="T124" s="60" t="s">
        <v>134</v>
      </c>
    </row>
    <row r="125" spans="2:65" s="1" customFormat="1" ht="22.9" customHeight="1">
      <c r="B125" s="28"/>
      <c r="C125" s="63" t="s">
        <v>114</v>
      </c>
      <c r="J125" s="123">
        <f>BK125</f>
        <v>0</v>
      </c>
      <c r="L125" s="28"/>
      <c r="M125" s="61"/>
      <c r="N125" s="52"/>
      <c r="O125" s="52"/>
      <c r="P125" s="124">
        <f>P126+P129</f>
        <v>0</v>
      </c>
      <c r="Q125" s="52"/>
      <c r="R125" s="124">
        <f>R126+R129</f>
        <v>22.956198399999998</v>
      </c>
      <c r="S125" s="52"/>
      <c r="T125" s="125">
        <f>T126+T129</f>
        <v>0</v>
      </c>
      <c r="AT125" s="13" t="s">
        <v>73</v>
      </c>
      <c r="AU125" s="13" t="s">
        <v>115</v>
      </c>
      <c r="BK125" s="126">
        <f>BK126+BK129</f>
        <v>0</v>
      </c>
    </row>
    <row r="126" spans="2:65" s="11" customFormat="1" ht="25.9" customHeight="1">
      <c r="B126" s="127"/>
      <c r="D126" s="128" t="s">
        <v>73</v>
      </c>
      <c r="E126" s="129" t="s">
        <v>135</v>
      </c>
      <c r="F126" s="129" t="s">
        <v>136</v>
      </c>
      <c r="I126" s="130"/>
      <c r="J126" s="131">
        <f>BK126</f>
        <v>0</v>
      </c>
      <c r="L126" s="127"/>
      <c r="M126" s="132"/>
      <c r="P126" s="133">
        <f>P127</f>
        <v>0</v>
      </c>
      <c r="R126" s="133">
        <f>R127</f>
        <v>5.5619999999999994</v>
      </c>
      <c r="T126" s="134">
        <f>T127</f>
        <v>0</v>
      </c>
      <c r="AR126" s="128" t="s">
        <v>79</v>
      </c>
      <c r="AT126" s="135" t="s">
        <v>73</v>
      </c>
      <c r="AU126" s="135" t="s">
        <v>74</v>
      </c>
      <c r="AY126" s="128" t="s">
        <v>137</v>
      </c>
      <c r="BK126" s="136">
        <f>BK127</f>
        <v>0</v>
      </c>
    </row>
    <row r="127" spans="2:65" s="11" customFormat="1" ht="22.9" customHeight="1">
      <c r="B127" s="127"/>
      <c r="D127" s="128" t="s">
        <v>73</v>
      </c>
      <c r="E127" s="137" t="s">
        <v>144</v>
      </c>
      <c r="F127" s="137" t="s">
        <v>145</v>
      </c>
      <c r="I127" s="130"/>
      <c r="J127" s="138">
        <f>BK127</f>
        <v>0</v>
      </c>
      <c r="L127" s="127"/>
      <c r="M127" s="132"/>
      <c r="P127" s="133">
        <f>P128</f>
        <v>0</v>
      </c>
      <c r="R127" s="133">
        <f>R128</f>
        <v>5.5619999999999994</v>
      </c>
      <c r="T127" s="134">
        <f>T128</f>
        <v>0</v>
      </c>
      <c r="AR127" s="128" t="s">
        <v>79</v>
      </c>
      <c r="AT127" s="135" t="s">
        <v>73</v>
      </c>
      <c r="AU127" s="135" t="s">
        <v>79</v>
      </c>
      <c r="AY127" s="128" t="s">
        <v>137</v>
      </c>
      <c r="BK127" s="136">
        <f>BK128</f>
        <v>0</v>
      </c>
    </row>
    <row r="128" spans="2:65" s="1" customFormat="1" ht="24.2" customHeight="1">
      <c r="B128" s="28"/>
      <c r="C128" s="139" t="s">
        <v>79</v>
      </c>
      <c r="D128" s="139" t="s">
        <v>139</v>
      </c>
      <c r="E128" s="140" t="s">
        <v>394</v>
      </c>
      <c r="F128" s="141" t="s">
        <v>395</v>
      </c>
      <c r="G128" s="142" t="s">
        <v>152</v>
      </c>
      <c r="H128" s="143">
        <v>900</v>
      </c>
      <c r="I128" s="144"/>
      <c r="J128" s="143">
        <f>ROUND(I128*H128,2)</f>
        <v>0</v>
      </c>
      <c r="K128" s="145"/>
      <c r="L128" s="28"/>
      <c r="M128" s="146" t="s">
        <v>1</v>
      </c>
      <c r="N128" s="147" t="s">
        <v>40</v>
      </c>
      <c r="P128" s="148">
        <f>O128*H128</f>
        <v>0</v>
      </c>
      <c r="Q128" s="148">
        <v>6.1799999999999997E-3</v>
      </c>
      <c r="R128" s="148">
        <f>Q128*H128</f>
        <v>5.5619999999999994</v>
      </c>
      <c r="S128" s="148">
        <v>0</v>
      </c>
      <c r="T128" s="149">
        <f>S128*H128</f>
        <v>0</v>
      </c>
      <c r="AR128" s="150" t="s">
        <v>102</v>
      </c>
      <c r="AT128" s="150" t="s">
        <v>139</v>
      </c>
      <c r="AU128" s="150" t="s">
        <v>83</v>
      </c>
      <c r="AY128" s="13" t="s">
        <v>137</v>
      </c>
      <c r="BE128" s="151">
        <f>IF(N128="základná",J128,0)</f>
        <v>0</v>
      </c>
      <c r="BF128" s="151">
        <f>IF(N128="znížená",J128,0)</f>
        <v>0</v>
      </c>
      <c r="BG128" s="151">
        <f>IF(N128="zákl. prenesená",J128,0)</f>
        <v>0</v>
      </c>
      <c r="BH128" s="151">
        <f>IF(N128="zníž. prenesená",J128,0)</f>
        <v>0</v>
      </c>
      <c r="BI128" s="151">
        <f>IF(N128="nulová",J128,0)</f>
        <v>0</v>
      </c>
      <c r="BJ128" s="13" t="s">
        <v>83</v>
      </c>
      <c r="BK128" s="151">
        <f>ROUND(I128*H128,2)</f>
        <v>0</v>
      </c>
      <c r="BL128" s="13" t="s">
        <v>102</v>
      </c>
      <c r="BM128" s="150" t="s">
        <v>437</v>
      </c>
    </row>
    <row r="129" spans="2:65" s="11" customFormat="1" ht="25.9" customHeight="1">
      <c r="B129" s="127"/>
      <c r="D129" s="128" t="s">
        <v>73</v>
      </c>
      <c r="E129" s="129" t="s">
        <v>232</v>
      </c>
      <c r="F129" s="129" t="s">
        <v>233</v>
      </c>
      <c r="I129" s="130"/>
      <c r="J129" s="131">
        <f>BK129</f>
        <v>0</v>
      </c>
      <c r="L129" s="127"/>
      <c r="M129" s="132"/>
      <c r="P129" s="133">
        <f>P130+P137</f>
        <v>0</v>
      </c>
      <c r="R129" s="133">
        <f>R130+R137</f>
        <v>17.394198400000001</v>
      </c>
      <c r="T129" s="134">
        <f>T130+T137</f>
        <v>0</v>
      </c>
      <c r="AR129" s="128" t="s">
        <v>83</v>
      </c>
      <c r="AT129" s="135" t="s">
        <v>73</v>
      </c>
      <c r="AU129" s="135" t="s">
        <v>74</v>
      </c>
      <c r="AY129" s="128" t="s">
        <v>137</v>
      </c>
      <c r="BK129" s="136">
        <f>BK130+BK137</f>
        <v>0</v>
      </c>
    </row>
    <row r="130" spans="2:65" s="11" customFormat="1" ht="22.9" customHeight="1">
      <c r="B130" s="127"/>
      <c r="D130" s="128" t="s">
        <v>73</v>
      </c>
      <c r="E130" s="137" t="s">
        <v>438</v>
      </c>
      <c r="F130" s="137" t="s">
        <v>439</v>
      </c>
      <c r="I130" s="130"/>
      <c r="J130" s="138">
        <f>BK130</f>
        <v>0</v>
      </c>
      <c r="L130" s="127"/>
      <c r="M130" s="132"/>
      <c r="P130" s="133">
        <f>SUM(P131:P136)</f>
        <v>0</v>
      </c>
      <c r="R130" s="133">
        <f>SUM(R131:R136)</f>
        <v>1.5147600000000001</v>
      </c>
      <c r="T130" s="134">
        <f>SUM(T131:T136)</f>
        <v>0</v>
      </c>
      <c r="AR130" s="128" t="s">
        <v>83</v>
      </c>
      <c r="AT130" s="135" t="s">
        <v>73</v>
      </c>
      <c r="AU130" s="135" t="s">
        <v>79</v>
      </c>
      <c r="AY130" s="128" t="s">
        <v>137</v>
      </c>
      <c r="BK130" s="136">
        <f>SUM(BK131:BK136)</f>
        <v>0</v>
      </c>
    </row>
    <row r="131" spans="2:65" s="1" customFormat="1" ht="33" customHeight="1">
      <c r="B131" s="28"/>
      <c r="C131" s="139" t="s">
        <v>83</v>
      </c>
      <c r="D131" s="139" t="s">
        <v>139</v>
      </c>
      <c r="E131" s="140" t="s">
        <v>440</v>
      </c>
      <c r="F131" s="141" t="s">
        <v>441</v>
      </c>
      <c r="G131" s="142" t="s">
        <v>148</v>
      </c>
      <c r="H131" s="143">
        <v>150</v>
      </c>
      <c r="I131" s="144"/>
      <c r="J131" s="143">
        <f t="shared" ref="J131:J136" si="0">ROUND(I131*H131,2)</f>
        <v>0</v>
      </c>
      <c r="K131" s="145"/>
      <c r="L131" s="28"/>
      <c r="M131" s="146" t="s">
        <v>1</v>
      </c>
      <c r="N131" s="147" t="s">
        <v>40</v>
      </c>
      <c r="P131" s="148">
        <f t="shared" ref="P131:P136" si="1">O131*H131</f>
        <v>0</v>
      </c>
      <c r="Q131" s="148">
        <v>2.7599999999999999E-3</v>
      </c>
      <c r="R131" s="148">
        <f t="shared" ref="R131:R136" si="2">Q131*H131</f>
        <v>0.41399999999999998</v>
      </c>
      <c r="S131" s="148">
        <v>0</v>
      </c>
      <c r="T131" s="149">
        <f t="shared" ref="T131:T136" si="3">S131*H131</f>
        <v>0</v>
      </c>
      <c r="AR131" s="150" t="s">
        <v>200</v>
      </c>
      <c r="AT131" s="150" t="s">
        <v>139</v>
      </c>
      <c r="AU131" s="150" t="s">
        <v>83</v>
      </c>
      <c r="AY131" s="13" t="s">
        <v>137</v>
      </c>
      <c r="BE131" s="151">
        <f t="shared" ref="BE131:BE136" si="4">IF(N131="základná",J131,0)</f>
        <v>0</v>
      </c>
      <c r="BF131" s="151">
        <f t="shared" ref="BF131:BF136" si="5">IF(N131="znížená",J131,0)</f>
        <v>0</v>
      </c>
      <c r="BG131" s="151">
        <f t="shared" ref="BG131:BG136" si="6">IF(N131="zákl. prenesená",J131,0)</f>
        <v>0</v>
      </c>
      <c r="BH131" s="151">
        <f t="shared" ref="BH131:BH136" si="7">IF(N131="zníž. prenesená",J131,0)</f>
        <v>0</v>
      </c>
      <c r="BI131" s="151">
        <f t="shared" ref="BI131:BI136" si="8">IF(N131="nulová",J131,0)</f>
        <v>0</v>
      </c>
      <c r="BJ131" s="13" t="s">
        <v>83</v>
      </c>
      <c r="BK131" s="151">
        <f t="shared" ref="BK131:BK136" si="9">ROUND(I131*H131,2)</f>
        <v>0</v>
      </c>
      <c r="BL131" s="13" t="s">
        <v>200</v>
      </c>
      <c r="BM131" s="150" t="s">
        <v>442</v>
      </c>
    </row>
    <row r="132" spans="2:65" s="1" customFormat="1" ht="33" customHeight="1">
      <c r="B132" s="28"/>
      <c r="C132" s="139" t="s">
        <v>99</v>
      </c>
      <c r="D132" s="139" t="s">
        <v>139</v>
      </c>
      <c r="E132" s="140" t="s">
        <v>443</v>
      </c>
      <c r="F132" s="141" t="s">
        <v>444</v>
      </c>
      <c r="G132" s="142" t="s">
        <v>148</v>
      </c>
      <c r="H132" s="143">
        <v>150</v>
      </c>
      <c r="I132" s="144"/>
      <c r="J132" s="143">
        <f t="shared" si="0"/>
        <v>0</v>
      </c>
      <c r="K132" s="145"/>
      <c r="L132" s="28"/>
      <c r="M132" s="146" t="s">
        <v>1</v>
      </c>
      <c r="N132" s="147" t="s">
        <v>40</v>
      </c>
      <c r="P132" s="148">
        <f t="shared" si="1"/>
        <v>0</v>
      </c>
      <c r="Q132" s="148">
        <v>4.1599999999999996E-3</v>
      </c>
      <c r="R132" s="148">
        <f t="shared" si="2"/>
        <v>0.624</v>
      </c>
      <c r="S132" s="148">
        <v>0</v>
      </c>
      <c r="T132" s="149">
        <f t="shared" si="3"/>
        <v>0</v>
      </c>
      <c r="AR132" s="150" t="s">
        <v>200</v>
      </c>
      <c r="AT132" s="150" t="s">
        <v>139</v>
      </c>
      <c r="AU132" s="150" t="s">
        <v>83</v>
      </c>
      <c r="AY132" s="13" t="s">
        <v>137</v>
      </c>
      <c r="BE132" s="151">
        <f t="shared" si="4"/>
        <v>0</v>
      </c>
      <c r="BF132" s="151">
        <f t="shared" si="5"/>
        <v>0</v>
      </c>
      <c r="BG132" s="151">
        <f t="shared" si="6"/>
        <v>0</v>
      </c>
      <c r="BH132" s="151">
        <f t="shared" si="7"/>
        <v>0</v>
      </c>
      <c r="BI132" s="151">
        <f t="shared" si="8"/>
        <v>0</v>
      </c>
      <c r="BJ132" s="13" t="s">
        <v>83</v>
      </c>
      <c r="BK132" s="151">
        <f t="shared" si="9"/>
        <v>0</v>
      </c>
      <c r="BL132" s="13" t="s">
        <v>200</v>
      </c>
      <c r="BM132" s="150" t="s">
        <v>445</v>
      </c>
    </row>
    <row r="133" spans="2:65" s="1" customFormat="1" ht="24.2" customHeight="1">
      <c r="B133" s="28"/>
      <c r="C133" s="139" t="s">
        <v>102</v>
      </c>
      <c r="D133" s="139" t="s">
        <v>139</v>
      </c>
      <c r="E133" s="140" t="s">
        <v>446</v>
      </c>
      <c r="F133" s="141" t="s">
        <v>447</v>
      </c>
      <c r="G133" s="142" t="s">
        <v>148</v>
      </c>
      <c r="H133" s="143">
        <v>150</v>
      </c>
      <c r="I133" s="144"/>
      <c r="J133" s="143">
        <f t="shared" si="0"/>
        <v>0</v>
      </c>
      <c r="K133" s="145"/>
      <c r="L133" s="28"/>
      <c r="M133" s="146" t="s">
        <v>1</v>
      </c>
      <c r="N133" s="147" t="s">
        <v>40</v>
      </c>
      <c r="P133" s="148">
        <f t="shared" si="1"/>
        <v>0</v>
      </c>
      <c r="Q133" s="148">
        <v>2.15E-3</v>
      </c>
      <c r="R133" s="148">
        <f t="shared" si="2"/>
        <v>0.32250000000000001</v>
      </c>
      <c r="S133" s="148">
        <v>0</v>
      </c>
      <c r="T133" s="149">
        <f t="shared" si="3"/>
        <v>0</v>
      </c>
      <c r="AR133" s="150" t="s">
        <v>200</v>
      </c>
      <c r="AT133" s="150" t="s">
        <v>139</v>
      </c>
      <c r="AU133" s="150" t="s">
        <v>83</v>
      </c>
      <c r="AY133" s="13" t="s">
        <v>137</v>
      </c>
      <c r="BE133" s="151">
        <f t="shared" si="4"/>
        <v>0</v>
      </c>
      <c r="BF133" s="151">
        <f t="shared" si="5"/>
        <v>0</v>
      </c>
      <c r="BG133" s="151">
        <f t="shared" si="6"/>
        <v>0</v>
      </c>
      <c r="BH133" s="151">
        <f t="shared" si="7"/>
        <v>0</v>
      </c>
      <c r="BI133" s="151">
        <f t="shared" si="8"/>
        <v>0</v>
      </c>
      <c r="BJ133" s="13" t="s">
        <v>83</v>
      </c>
      <c r="BK133" s="151">
        <f t="shared" si="9"/>
        <v>0</v>
      </c>
      <c r="BL133" s="13" t="s">
        <v>200</v>
      </c>
      <c r="BM133" s="150" t="s">
        <v>448</v>
      </c>
    </row>
    <row r="134" spans="2:65" s="1" customFormat="1" ht="33" customHeight="1">
      <c r="B134" s="28"/>
      <c r="C134" s="139" t="s">
        <v>105</v>
      </c>
      <c r="D134" s="139" t="s">
        <v>139</v>
      </c>
      <c r="E134" s="140" t="s">
        <v>449</v>
      </c>
      <c r="F134" s="141" t="s">
        <v>450</v>
      </c>
      <c r="G134" s="142" t="s">
        <v>148</v>
      </c>
      <c r="H134" s="143">
        <v>30.6</v>
      </c>
      <c r="I134" s="144"/>
      <c r="J134" s="143">
        <f t="shared" si="0"/>
        <v>0</v>
      </c>
      <c r="K134" s="145"/>
      <c r="L134" s="28"/>
      <c r="M134" s="146" t="s">
        <v>1</v>
      </c>
      <c r="N134" s="147" t="s">
        <v>40</v>
      </c>
      <c r="P134" s="148">
        <f t="shared" si="1"/>
        <v>0</v>
      </c>
      <c r="Q134" s="148">
        <v>2.2000000000000001E-3</v>
      </c>
      <c r="R134" s="148">
        <f t="shared" si="2"/>
        <v>6.7320000000000005E-2</v>
      </c>
      <c r="S134" s="148">
        <v>0</v>
      </c>
      <c r="T134" s="149">
        <f t="shared" si="3"/>
        <v>0</v>
      </c>
      <c r="AR134" s="150" t="s">
        <v>200</v>
      </c>
      <c r="AT134" s="150" t="s">
        <v>139</v>
      </c>
      <c r="AU134" s="150" t="s">
        <v>83</v>
      </c>
      <c r="AY134" s="13" t="s">
        <v>137</v>
      </c>
      <c r="BE134" s="151">
        <f t="shared" si="4"/>
        <v>0</v>
      </c>
      <c r="BF134" s="151">
        <f t="shared" si="5"/>
        <v>0</v>
      </c>
      <c r="BG134" s="151">
        <f t="shared" si="6"/>
        <v>0</v>
      </c>
      <c r="BH134" s="151">
        <f t="shared" si="7"/>
        <v>0</v>
      </c>
      <c r="BI134" s="151">
        <f t="shared" si="8"/>
        <v>0</v>
      </c>
      <c r="BJ134" s="13" t="s">
        <v>83</v>
      </c>
      <c r="BK134" s="151">
        <f t="shared" si="9"/>
        <v>0</v>
      </c>
      <c r="BL134" s="13" t="s">
        <v>200</v>
      </c>
      <c r="BM134" s="150" t="s">
        <v>451</v>
      </c>
    </row>
    <row r="135" spans="2:65" s="1" customFormat="1" ht="24.2" customHeight="1">
      <c r="B135" s="28"/>
      <c r="C135" s="139" t="s">
        <v>160</v>
      </c>
      <c r="D135" s="139" t="s">
        <v>139</v>
      </c>
      <c r="E135" s="140" t="s">
        <v>452</v>
      </c>
      <c r="F135" s="141" t="s">
        <v>453</v>
      </c>
      <c r="G135" s="142" t="s">
        <v>148</v>
      </c>
      <c r="H135" s="143">
        <v>42</v>
      </c>
      <c r="I135" s="144"/>
      <c r="J135" s="143">
        <f t="shared" si="0"/>
        <v>0</v>
      </c>
      <c r="K135" s="145"/>
      <c r="L135" s="28"/>
      <c r="M135" s="146" t="s">
        <v>1</v>
      </c>
      <c r="N135" s="147" t="s">
        <v>40</v>
      </c>
      <c r="P135" s="148">
        <f t="shared" si="1"/>
        <v>0</v>
      </c>
      <c r="Q135" s="148">
        <v>2.0699999999999998E-3</v>
      </c>
      <c r="R135" s="148">
        <f t="shared" si="2"/>
        <v>8.693999999999999E-2</v>
      </c>
      <c r="S135" s="148">
        <v>0</v>
      </c>
      <c r="T135" s="149">
        <f t="shared" si="3"/>
        <v>0</v>
      </c>
      <c r="AR135" s="150" t="s">
        <v>200</v>
      </c>
      <c r="AT135" s="150" t="s">
        <v>139</v>
      </c>
      <c r="AU135" s="150" t="s">
        <v>83</v>
      </c>
      <c r="AY135" s="13" t="s">
        <v>137</v>
      </c>
      <c r="BE135" s="151">
        <f t="shared" si="4"/>
        <v>0</v>
      </c>
      <c r="BF135" s="151">
        <f t="shared" si="5"/>
        <v>0</v>
      </c>
      <c r="BG135" s="151">
        <f t="shared" si="6"/>
        <v>0</v>
      </c>
      <c r="BH135" s="151">
        <f t="shared" si="7"/>
        <v>0</v>
      </c>
      <c r="BI135" s="151">
        <f t="shared" si="8"/>
        <v>0</v>
      </c>
      <c r="BJ135" s="13" t="s">
        <v>83</v>
      </c>
      <c r="BK135" s="151">
        <f t="shared" si="9"/>
        <v>0</v>
      </c>
      <c r="BL135" s="13" t="s">
        <v>200</v>
      </c>
      <c r="BM135" s="150" t="s">
        <v>454</v>
      </c>
    </row>
    <row r="136" spans="2:65" s="1" customFormat="1" ht="24.2" customHeight="1">
      <c r="B136" s="28"/>
      <c r="C136" s="139" t="s">
        <v>164</v>
      </c>
      <c r="D136" s="139" t="s">
        <v>139</v>
      </c>
      <c r="E136" s="140" t="s">
        <v>455</v>
      </c>
      <c r="F136" s="141" t="s">
        <v>456</v>
      </c>
      <c r="G136" s="142" t="s">
        <v>433</v>
      </c>
      <c r="H136" s="144"/>
      <c r="I136" s="144"/>
      <c r="J136" s="143">
        <f t="shared" si="0"/>
        <v>0</v>
      </c>
      <c r="K136" s="145"/>
      <c r="L136" s="28"/>
      <c r="M136" s="146" t="s">
        <v>1</v>
      </c>
      <c r="N136" s="147" t="s">
        <v>40</v>
      </c>
      <c r="P136" s="148">
        <f t="shared" si="1"/>
        <v>0</v>
      </c>
      <c r="Q136" s="148">
        <v>0</v>
      </c>
      <c r="R136" s="148">
        <f t="shared" si="2"/>
        <v>0</v>
      </c>
      <c r="S136" s="148">
        <v>0</v>
      </c>
      <c r="T136" s="149">
        <f t="shared" si="3"/>
        <v>0</v>
      </c>
      <c r="AR136" s="150" t="s">
        <v>200</v>
      </c>
      <c r="AT136" s="150" t="s">
        <v>139</v>
      </c>
      <c r="AU136" s="150" t="s">
        <v>83</v>
      </c>
      <c r="AY136" s="13" t="s">
        <v>137</v>
      </c>
      <c r="BE136" s="151">
        <f t="shared" si="4"/>
        <v>0</v>
      </c>
      <c r="BF136" s="151">
        <f t="shared" si="5"/>
        <v>0</v>
      </c>
      <c r="BG136" s="151">
        <f t="shared" si="6"/>
        <v>0</v>
      </c>
      <c r="BH136" s="151">
        <f t="shared" si="7"/>
        <v>0</v>
      </c>
      <c r="BI136" s="151">
        <f t="shared" si="8"/>
        <v>0</v>
      </c>
      <c r="BJ136" s="13" t="s">
        <v>83</v>
      </c>
      <c r="BK136" s="151">
        <f t="shared" si="9"/>
        <v>0</v>
      </c>
      <c r="BL136" s="13" t="s">
        <v>200</v>
      </c>
      <c r="BM136" s="150" t="s">
        <v>457</v>
      </c>
    </row>
    <row r="137" spans="2:65" s="11" customFormat="1" ht="22.9" customHeight="1">
      <c r="B137" s="127"/>
      <c r="D137" s="128" t="s">
        <v>73</v>
      </c>
      <c r="E137" s="137" t="s">
        <v>258</v>
      </c>
      <c r="F137" s="137" t="s">
        <v>259</v>
      </c>
      <c r="I137" s="130"/>
      <c r="J137" s="138">
        <f>BK137</f>
        <v>0</v>
      </c>
      <c r="L137" s="127"/>
      <c r="M137" s="132"/>
      <c r="P137" s="133">
        <f>SUM(P138:P146)</f>
        <v>0</v>
      </c>
      <c r="R137" s="133">
        <f>SUM(R138:R146)</f>
        <v>15.8794384</v>
      </c>
      <c r="T137" s="134">
        <f>SUM(T138:T146)</f>
        <v>0</v>
      </c>
      <c r="AR137" s="128" t="s">
        <v>83</v>
      </c>
      <c r="AT137" s="135" t="s">
        <v>73</v>
      </c>
      <c r="AU137" s="135" t="s">
        <v>79</v>
      </c>
      <c r="AY137" s="128" t="s">
        <v>137</v>
      </c>
      <c r="BK137" s="136">
        <f>SUM(BK138:BK146)</f>
        <v>0</v>
      </c>
    </row>
    <row r="138" spans="2:65" s="1" customFormat="1" ht="24.2" customHeight="1">
      <c r="B138" s="28"/>
      <c r="C138" s="139" t="s">
        <v>169</v>
      </c>
      <c r="D138" s="139" t="s">
        <v>139</v>
      </c>
      <c r="E138" s="140" t="s">
        <v>458</v>
      </c>
      <c r="F138" s="141" t="s">
        <v>459</v>
      </c>
      <c r="G138" s="142" t="s">
        <v>152</v>
      </c>
      <c r="H138" s="143">
        <v>120.6</v>
      </c>
      <c r="I138" s="144"/>
      <c r="J138" s="143">
        <f t="shared" ref="J138:J146" si="10">ROUND(I138*H138,2)</f>
        <v>0</v>
      </c>
      <c r="K138" s="145"/>
      <c r="L138" s="28"/>
      <c r="M138" s="146" t="s">
        <v>1</v>
      </c>
      <c r="N138" s="147" t="s">
        <v>40</v>
      </c>
      <c r="P138" s="148">
        <f t="shared" ref="P138:P146" si="11">O138*H138</f>
        <v>0</v>
      </c>
      <c r="Q138" s="148">
        <v>1.4300000000000001E-3</v>
      </c>
      <c r="R138" s="148">
        <f t="shared" ref="R138:R146" si="12">Q138*H138</f>
        <v>0.172458</v>
      </c>
      <c r="S138" s="148">
        <v>0</v>
      </c>
      <c r="T138" s="149">
        <f t="shared" ref="T138:T146" si="13">S138*H138</f>
        <v>0</v>
      </c>
      <c r="AR138" s="150" t="s">
        <v>200</v>
      </c>
      <c r="AT138" s="150" t="s">
        <v>139</v>
      </c>
      <c r="AU138" s="150" t="s">
        <v>83</v>
      </c>
      <c r="AY138" s="13" t="s">
        <v>137</v>
      </c>
      <c r="BE138" s="151">
        <f t="shared" ref="BE138:BE146" si="14">IF(N138="základná",J138,0)</f>
        <v>0</v>
      </c>
      <c r="BF138" s="151">
        <f t="shared" ref="BF138:BF146" si="15">IF(N138="znížená",J138,0)</f>
        <v>0</v>
      </c>
      <c r="BG138" s="151">
        <f t="shared" ref="BG138:BG146" si="16">IF(N138="zákl. prenesená",J138,0)</f>
        <v>0</v>
      </c>
      <c r="BH138" s="151">
        <f t="shared" ref="BH138:BH146" si="17">IF(N138="zníž. prenesená",J138,0)</f>
        <v>0</v>
      </c>
      <c r="BI138" s="151">
        <f t="shared" ref="BI138:BI146" si="18">IF(N138="nulová",J138,0)</f>
        <v>0</v>
      </c>
      <c r="BJ138" s="13" t="s">
        <v>83</v>
      </c>
      <c r="BK138" s="151">
        <f t="shared" ref="BK138:BK146" si="19">ROUND(I138*H138,2)</f>
        <v>0</v>
      </c>
      <c r="BL138" s="13" t="s">
        <v>200</v>
      </c>
      <c r="BM138" s="150" t="s">
        <v>460</v>
      </c>
    </row>
    <row r="139" spans="2:65" s="1" customFormat="1" ht="24.2" customHeight="1">
      <c r="B139" s="28"/>
      <c r="C139" s="157" t="s">
        <v>144</v>
      </c>
      <c r="D139" s="157" t="s">
        <v>410</v>
      </c>
      <c r="E139" s="158" t="s">
        <v>461</v>
      </c>
      <c r="F139" s="159" t="s">
        <v>462</v>
      </c>
      <c r="G139" s="160" t="s">
        <v>152</v>
      </c>
      <c r="H139" s="161">
        <v>129.04</v>
      </c>
      <c r="I139" s="162"/>
      <c r="J139" s="161">
        <f t="shared" si="10"/>
        <v>0</v>
      </c>
      <c r="K139" s="163"/>
      <c r="L139" s="164"/>
      <c r="M139" s="165" t="s">
        <v>1</v>
      </c>
      <c r="N139" s="166" t="s">
        <v>40</v>
      </c>
      <c r="P139" s="148">
        <f t="shared" si="11"/>
        <v>0</v>
      </c>
      <c r="Q139" s="148">
        <v>5.7600000000000004E-3</v>
      </c>
      <c r="R139" s="148">
        <f t="shared" si="12"/>
        <v>0.7432704</v>
      </c>
      <c r="S139" s="148">
        <v>0</v>
      </c>
      <c r="T139" s="149">
        <f t="shared" si="13"/>
        <v>0</v>
      </c>
      <c r="AR139" s="150" t="s">
        <v>381</v>
      </c>
      <c r="AT139" s="150" t="s">
        <v>410</v>
      </c>
      <c r="AU139" s="150" t="s">
        <v>83</v>
      </c>
      <c r="AY139" s="13" t="s">
        <v>137</v>
      </c>
      <c r="BE139" s="151">
        <f t="shared" si="14"/>
        <v>0</v>
      </c>
      <c r="BF139" s="151">
        <f t="shared" si="15"/>
        <v>0</v>
      </c>
      <c r="BG139" s="151">
        <f t="shared" si="16"/>
        <v>0</v>
      </c>
      <c r="BH139" s="151">
        <f t="shared" si="17"/>
        <v>0</v>
      </c>
      <c r="BI139" s="151">
        <f t="shared" si="18"/>
        <v>0</v>
      </c>
      <c r="BJ139" s="13" t="s">
        <v>83</v>
      </c>
      <c r="BK139" s="151">
        <f t="shared" si="19"/>
        <v>0</v>
      </c>
      <c r="BL139" s="13" t="s">
        <v>200</v>
      </c>
      <c r="BM139" s="150" t="s">
        <v>463</v>
      </c>
    </row>
    <row r="140" spans="2:65" s="1" customFormat="1" ht="24.2" customHeight="1">
      <c r="B140" s="28"/>
      <c r="C140" s="139" t="s">
        <v>176</v>
      </c>
      <c r="D140" s="139" t="s">
        <v>139</v>
      </c>
      <c r="E140" s="140" t="s">
        <v>464</v>
      </c>
      <c r="F140" s="141" t="s">
        <v>465</v>
      </c>
      <c r="G140" s="142" t="s">
        <v>152</v>
      </c>
      <c r="H140" s="143">
        <v>1000.5</v>
      </c>
      <c r="I140" s="144"/>
      <c r="J140" s="143">
        <f t="shared" si="10"/>
        <v>0</v>
      </c>
      <c r="K140" s="145"/>
      <c r="L140" s="28"/>
      <c r="M140" s="146" t="s">
        <v>1</v>
      </c>
      <c r="N140" s="147" t="s">
        <v>40</v>
      </c>
      <c r="P140" s="148">
        <f t="shared" si="11"/>
        <v>0</v>
      </c>
      <c r="Q140" s="148">
        <v>4.0000000000000002E-4</v>
      </c>
      <c r="R140" s="148">
        <f t="shared" si="12"/>
        <v>0.4002</v>
      </c>
      <c r="S140" s="148">
        <v>0</v>
      </c>
      <c r="T140" s="149">
        <f t="shared" si="13"/>
        <v>0</v>
      </c>
      <c r="AR140" s="150" t="s">
        <v>200</v>
      </c>
      <c r="AT140" s="150" t="s">
        <v>139</v>
      </c>
      <c r="AU140" s="150" t="s">
        <v>83</v>
      </c>
      <c r="AY140" s="13" t="s">
        <v>137</v>
      </c>
      <c r="BE140" s="151">
        <f t="shared" si="14"/>
        <v>0</v>
      </c>
      <c r="BF140" s="151">
        <f t="shared" si="15"/>
        <v>0</v>
      </c>
      <c r="BG140" s="151">
        <f t="shared" si="16"/>
        <v>0</v>
      </c>
      <c r="BH140" s="151">
        <f t="shared" si="17"/>
        <v>0</v>
      </c>
      <c r="BI140" s="151">
        <f t="shared" si="18"/>
        <v>0</v>
      </c>
      <c r="BJ140" s="13" t="s">
        <v>83</v>
      </c>
      <c r="BK140" s="151">
        <f t="shared" si="19"/>
        <v>0</v>
      </c>
      <c r="BL140" s="13" t="s">
        <v>200</v>
      </c>
      <c r="BM140" s="150" t="s">
        <v>466</v>
      </c>
    </row>
    <row r="141" spans="2:65" s="1" customFormat="1" ht="33" customHeight="1">
      <c r="B141" s="28"/>
      <c r="C141" s="157" t="s">
        <v>180</v>
      </c>
      <c r="D141" s="157" t="s">
        <v>410</v>
      </c>
      <c r="E141" s="158" t="s">
        <v>467</v>
      </c>
      <c r="F141" s="159" t="s">
        <v>468</v>
      </c>
      <c r="G141" s="160" t="s">
        <v>152</v>
      </c>
      <c r="H141" s="161">
        <v>838.5</v>
      </c>
      <c r="I141" s="162"/>
      <c r="J141" s="161">
        <f t="shared" si="10"/>
        <v>0</v>
      </c>
      <c r="K141" s="163"/>
      <c r="L141" s="164"/>
      <c r="M141" s="165" t="s">
        <v>1</v>
      </c>
      <c r="N141" s="166" t="s">
        <v>40</v>
      </c>
      <c r="P141" s="148">
        <f t="shared" si="11"/>
        <v>0</v>
      </c>
      <c r="Q141" s="148">
        <v>1.0840000000000001E-2</v>
      </c>
      <c r="R141" s="148">
        <f t="shared" si="12"/>
        <v>9.08934</v>
      </c>
      <c r="S141" s="148">
        <v>0</v>
      </c>
      <c r="T141" s="149">
        <f t="shared" si="13"/>
        <v>0</v>
      </c>
      <c r="AR141" s="150" t="s">
        <v>381</v>
      </c>
      <c r="AT141" s="150" t="s">
        <v>410</v>
      </c>
      <c r="AU141" s="150" t="s">
        <v>83</v>
      </c>
      <c r="AY141" s="13" t="s">
        <v>137</v>
      </c>
      <c r="BE141" s="151">
        <f t="shared" si="14"/>
        <v>0</v>
      </c>
      <c r="BF141" s="151">
        <f t="shared" si="15"/>
        <v>0</v>
      </c>
      <c r="BG141" s="151">
        <f t="shared" si="16"/>
        <v>0</v>
      </c>
      <c r="BH141" s="151">
        <f t="shared" si="17"/>
        <v>0</v>
      </c>
      <c r="BI141" s="151">
        <f t="shared" si="18"/>
        <v>0</v>
      </c>
      <c r="BJ141" s="13" t="s">
        <v>83</v>
      </c>
      <c r="BK141" s="151">
        <f t="shared" si="19"/>
        <v>0</v>
      </c>
      <c r="BL141" s="13" t="s">
        <v>200</v>
      </c>
      <c r="BM141" s="150" t="s">
        <v>469</v>
      </c>
    </row>
    <row r="142" spans="2:65" s="1" customFormat="1" ht="16.5" customHeight="1">
      <c r="B142" s="28"/>
      <c r="C142" s="157" t="s">
        <v>184</v>
      </c>
      <c r="D142" s="157" t="s">
        <v>410</v>
      </c>
      <c r="E142" s="158" t="s">
        <v>470</v>
      </c>
      <c r="F142" s="159" t="s">
        <v>471</v>
      </c>
      <c r="G142" s="160" t="s">
        <v>152</v>
      </c>
      <c r="H142" s="161">
        <v>162</v>
      </c>
      <c r="I142" s="162"/>
      <c r="J142" s="161">
        <f t="shared" si="10"/>
        <v>0</v>
      </c>
      <c r="K142" s="163"/>
      <c r="L142" s="164"/>
      <c r="M142" s="165" t="s">
        <v>1</v>
      </c>
      <c r="N142" s="166" t="s">
        <v>40</v>
      </c>
      <c r="P142" s="148">
        <f t="shared" si="11"/>
        <v>0</v>
      </c>
      <c r="Q142" s="148">
        <v>1.026E-2</v>
      </c>
      <c r="R142" s="148">
        <f t="shared" si="12"/>
        <v>1.66212</v>
      </c>
      <c r="S142" s="148">
        <v>0</v>
      </c>
      <c r="T142" s="149">
        <f t="shared" si="13"/>
        <v>0</v>
      </c>
      <c r="AR142" s="150" t="s">
        <v>381</v>
      </c>
      <c r="AT142" s="150" t="s">
        <v>410</v>
      </c>
      <c r="AU142" s="150" t="s">
        <v>83</v>
      </c>
      <c r="AY142" s="13" t="s">
        <v>137</v>
      </c>
      <c r="BE142" s="151">
        <f t="shared" si="14"/>
        <v>0</v>
      </c>
      <c r="BF142" s="151">
        <f t="shared" si="15"/>
        <v>0</v>
      </c>
      <c r="BG142" s="151">
        <f t="shared" si="16"/>
        <v>0</v>
      </c>
      <c r="BH142" s="151">
        <f t="shared" si="17"/>
        <v>0</v>
      </c>
      <c r="BI142" s="151">
        <f t="shared" si="18"/>
        <v>0</v>
      </c>
      <c r="BJ142" s="13" t="s">
        <v>83</v>
      </c>
      <c r="BK142" s="151">
        <f t="shared" si="19"/>
        <v>0</v>
      </c>
      <c r="BL142" s="13" t="s">
        <v>200</v>
      </c>
      <c r="BM142" s="150" t="s">
        <v>472</v>
      </c>
    </row>
    <row r="143" spans="2:65" s="1" customFormat="1" ht="37.9" customHeight="1">
      <c r="B143" s="28"/>
      <c r="C143" s="139" t="s">
        <v>188</v>
      </c>
      <c r="D143" s="139" t="s">
        <v>139</v>
      </c>
      <c r="E143" s="140" t="s">
        <v>473</v>
      </c>
      <c r="F143" s="141" t="s">
        <v>474</v>
      </c>
      <c r="G143" s="142" t="s">
        <v>271</v>
      </c>
      <c r="H143" s="143">
        <v>5455</v>
      </c>
      <c r="I143" s="144"/>
      <c r="J143" s="143">
        <f t="shared" si="10"/>
        <v>0</v>
      </c>
      <c r="K143" s="145"/>
      <c r="L143" s="28"/>
      <c r="M143" s="146" t="s">
        <v>1</v>
      </c>
      <c r="N143" s="147" t="s">
        <v>40</v>
      </c>
      <c r="P143" s="148">
        <f t="shared" si="11"/>
        <v>0</v>
      </c>
      <c r="Q143" s="148">
        <v>6.0000000000000002E-5</v>
      </c>
      <c r="R143" s="148">
        <f t="shared" si="12"/>
        <v>0.32730000000000004</v>
      </c>
      <c r="S143" s="148">
        <v>0</v>
      </c>
      <c r="T143" s="149">
        <f t="shared" si="13"/>
        <v>0</v>
      </c>
      <c r="AR143" s="150" t="s">
        <v>200</v>
      </c>
      <c r="AT143" s="150" t="s">
        <v>139</v>
      </c>
      <c r="AU143" s="150" t="s">
        <v>83</v>
      </c>
      <c r="AY143" s="13" t="s">
        <v>137</v>
      </c>
      <c r="BE143" s="151">
        <f t="shared" si="14"/>
        <v>0</v>
      </c>
      <c r="BF143" s="151">
        <f t="shared" si="15"/>
        <v>0</v>
      </c>
      <c r="BG143" s="151">
        <f t="shared" si="16"/>
        <v>0</v>
      </c>
      <c r="BH143" s="151">
        <f t="shared" si="17"/>
        <v>0</v>
      </c>
      <c r="BI143" s="151">
        <f t="shared" si="18"/>
        <v>0</v>
      </c>
      <c r="BJ143" s="13" t="s">
        <v>83</v>
      </c>
      <c r="BK143" s="151">
        <f t="shared" si="19"/>
        <v>0</v>
      </c>
      <c r="BL143" s="13" t="s">
        <v>200</v>
      </c>
      <c r="BM143" s="150" t="s">
        <v>475</v>
      </c>
    </row>
    <row r="144" spans="2:65" s="1" customFormat="1" ht="37.9" customHeight="1">
      <c r="B144" s="28"/>
      <c r="C144" s="139" t="s">
        <v>192</v>
      </c>
      <c r="D144" s="139" t="s">
        <v>139</v>
      </c>
      <c r="E144" s="140" t="s">
        <v>476</v>
      </c>
      <c r="F144" s="141" t="s">
        <v>477</v>
      </c>
      <c r="G144" s="142" t="s">
        <v>271</v>
      </c>
      <c r="H144" s="143">
        <v>32120</v>
      </c>
      <c r="I144" s="144"/>
      <c r="J144" s="143">
        <f t="shared" si="10"/>
        <v>0</v>
      </c>
      <c r="K144" s="145"/>
      <c r="L144" s="28"/>
      <c r="M144" s="146" t="s">
        <v>1</v>
      </c>
      <c r="N144" s="147" t="s">
        <v>40</v>
      </c>
      <c r="P144" s="148">
        <f t="shared" si="11"/>
        <v>0</v>
      </c>
      <c r="Q144" s="148">
        <v>5.0000000000000002E-5</v>
      </c>
      <c r="R144" s="148">
        <f t="shared" si="12"/>
        <v>1.6060000000000001</v>
      </c>
      <c r="S144" s="148">
        <v>0</v>
      </c>
      <c r="T144" s="149">
        <f t="shared" si="13"/>
        <v>0</v>
      </c>
      <c r="AR144" s="150" t="s">
        <v>200</v>
      </c>
      <c r="AT144" s="150" t="s">
        <v>139</v>
      </c>
      <c r="AU144" s="150" t="s">
        <v>83</v>
      </c>
      <c r="AY144" s="13" t="s">
        <v>137</v>
      </c>
      <c r="BE144" s="151">
        <f t="shared" si="14"/>
        <v>0</v>
      </c>
      <c r="BF144" s="151">
        <f t="shared" si="15"/>
        <v>0</v>
      </c>
      <c r="BG144" s="151">
        <f t="shared" si="16"/>
        <v>0</v>
      </c>
      <c r="BH144" s="151">
        <f t="shared" si="17"/>
        <v>0</v>
      </c>
      <c r="BI144" s="151">
        <f t="shared" si="18"/>
        <v>0</v>
      </c>
      <c r="BJ144" s="13" t="s">
        <v>83</v>
      </c>
      <c r="BK144" s="151">
        <f t="shared" si="19"/>
        <v>0</v>
      </c>
      <c r="BL144" s="13" t="s">
        <v>200</v>
      </c>
      <c r="BM144" s="150" t="s">
        <v>478</v>
      </c>
    </row>
    <row r="145" spans="2:65" s="1" customFormat="1" ht="16.5" customHeight="1">
      <c r="B145" s="28"/>
      <c r="C145" s="139" t="s">
        <v>196</v>
      </c>
      <c r="D145" s="139" t="s">
        <v>139</v>
      </c>
      <c r="E145" s="140" t="s">
        <v>479</v>
      </c>
      <c r="F145" s="141" t="s">
        <v>480</v>
      </c>
      <c r="G145" s="142" t="s">
        <v>271</v>
      </c>
      <c r="H145" s="143">
        <v>37575</v>
      </c>
      <c r="I145" s="144"/>
      <c r="J145" s="143">
        <f t="shared" si="10"/>
        <v>0</v>
      </c>
      <c r="K145" s="145"/>
      <c r="L145" s="28"/>
      <c r="M145" s="146" t="s">
        <v>1</v>
      </c>
      <c r="N145" s="147" t="s">
        <v>40</v>
      </c>
      <c r="P145" s="148">
        <f t="shared" si="11"/>
        <v>0</v>
      </c>
      <c r="Q145" s="148">
        <v>5.0000000000000002E-5</v>
      </c>
      <c r="R145" s="148">
        <f t="shared" si="12"/>
        <v>1.8787500000000001</v>
      </c>
      <c r="S145" s="148">
        <v>0</v>
      </c>
      <c r="T145" s="149">
        <f t="shared" si="13"/>
        <v>0</v>
      </c>
      <c r="AR145" s="150" t="s">
        <v>200</v>
      </c>
      <c r="AT145" s="150" t="s">
        <v>139</v>
      </c>
      <c r="AU145" s="150" t="s">
        <v>83</v>
      </c>
      <c r="AY145" s="13" t="s">
        <v>137</v>
      </c>
      <c r="BE145" s="151">
        <f t="shared" si="14"/>
        <v>0</v>
      </c>
      <c r="BF145" s="151">
        <f t="shared" si="15"/>
        <v>0</v>
      </c>
      <c r="BG145" s="151">
        <f t="shared" si="16"/>
        <v>0</v>
      </c>
      <c r="BH145" s="151">
        <f t="shared" si="17"/>
        <v>0</v>
      </c>
      <c r="BI145" s="151">
        <f t="shared" si="18"/>
        <v>0</v>
      </c>
      <c r="BJ145" s="13" t="s">
        <v>83</v>
      </c>
      <c r="BK145" s="151">
        <f t="shared" si="19"/>
        <v>0</v>
      </c>
      <c r="BL145" s="13" t="s">
        <v>200</v>
      </c>
      <c r="BM145" s="150" t="s">
        <v>481</v>
      </c>
    </row>
    <row r="146" spans="2:65" s="1" customFormat="1" ht="24.2" customHeight="1">
      <c r="B146" s="28"/>
      <c r="C146" s="139" t="s">
        <v>200</v>
      </c>
      <c r="D146" s="139" t="s">
        <v>139</v>
      </c>
      <c r="E146" s="140" t="s">
        <v>482</v>
      </c>
      <c r="F146" s="141" t="s">
        <v>483</v>
      </c>
      <c r="G146" s="142" t="s">
        <v>433</v>
      </c>
      <c r="H146" s="144"/>
      <c r="I146" s="144"/>
      <c r="J146" s="143">
        <f t="shared" si="10"/>
        <v>0</v>
      </c>
      <c r="K146" s="145"/>
      <c r="L146" s="28"/>
      <c r="M146" s="152" t="s">
        <v>1</v>
      </c>
      <c r="N146" s="153" t="s">
        <v>40</v>
      </c>
      <c r="O146" s="154"/>
      <c r="P146" s="155">
        <f t="shared" si="11"/>
        <v>0</v>
      </c>
      <c r="Q146" s="155">
        <v>0</v>
      </c>
      <c r="R146" s="155">
        <f t="shared" si="12"/>
        <v>0</v>
      </c>
      <c r="S146" s="155">
        <v>0</v>
      </c>
      <c r="T146" s="156">
        <f t="shared" si="13"/>
        <v>0</v>
      </c>
      <c r="AR146" s="150" t="s">
        <v>200</v>
      </c>
      <c r="AT146" s="150" t="s">
        <v>139</v>
      </c>
      <c r="AU146" s="150" t="s">
        <v>83</v>
      </c>
      <c r="AY146" s="13" t="s">
        <v>137</v>
      </c>
      <c r="BE146" s="151">
        <f t="shared" si="14"/>
        <v>0</v>
      </c>
      <c r="BF146" s="151">
        <f t="shared" si="15"/>
        <v>0</v>
      </c>
      <c r="BG146" s="151">
        <f t="shared" si="16"/>
        <v>0</v>
      </c>
      <c r="BH146" s="151">
        <f t="shared" si="17"/>
        <v>0</v>
      </c>
      <c r="BI146" s="151">
        <f t="shared" si="18"/>
        <v>0</v>
      </c>
      <c r="BJ146" s="13" t="s">
        <v>83</v>
      </c>
      <c r="BK146" s="151">
        <f t="shared" si="19"/>
        <v>0</v>
      </c>
      <c r="BL146" s="13" t="s">
        <v>200</v>
      </c>
      <c r="BM146" s="150" t="s">
        <v>484</v>
      </c>
    </row>
    <row r="147" spans="2:65" s="1" customFormat="1" ht="6.95" customHeight="1">
      <c r="B147" s="43"/>
      <c r="C147" s="44"/>
      <c r="D147" s="44"/>
      <c r="E147" s="44"/>
      <c r="F147" s="44"/>
      <c r="G147" s="44"/>
      <c r="H147" s="44"/>
      <c r="I147" s="44"/>
      <c r="J147" s="44"/>
      <c r="K147" s="44"/>
      <c r="L147" s="28"/>
    </row>
  </sheetData>
  <sheetProtection algorithmName="SHA-512" hashValue="XzhNiv5/dDTUMc2/UoqMpaG7oQjMygWnyv9WWWmh1SSGfzUFR76m8hALAJxDgaBTQ7AdWVwb42BiUsHyOnBhAg==" saltValue="eV60SjcQWtCLgyGscmkncCc+QWjBnn3qZf84X21/8Zk9jyi+s1im09bCTPq0jiXsOGuj5NlmuKCQv5Q2QHnEmw==" spinCount="100000" sheet="1" objects="1" scenarios="1" formatColumns="0" formatRows="0" autoFilter="0"/>
  <autoFilter ref="C124:K146" xr:uid="{00000000-0009-0000-0000-000003000000}"/>
  <mergeCells count="12">
    <mergeCell ref="E117:H117"/>
    <mergeCell ref="L2:V2"/>
    <mergeCell ref="E85:H85"/>
    <mergeCell ref="E87:H87"/>
    <mergeCell ref="E89:H89"/>
    <mergeCell ref="E113:H113"/>
    <mergeCell ref="E115:H115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132"/>
  <sheetViews>
    <sheetView showGridLines="0" topLeftCell="A23" workbookViewId="0">
      <selection activeCell="H47" sqref="H47"/>
    </sheetView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AT2" s="13" t="s">
        <v>95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74</v>
      </c>
    </row>
    <row r="4" spans="2:46" ht="24.95" customHeight="1">
      <c r="B4" s="16"/>
      <c r="D4" s="17" t="s">
        <v>108</v>
      </c>
      <c r="L4" s="16"/>
      <c r="M4" s="92" t="s">
        <v>9</v>
      </c>
      <c r="AT4" s="13" t="s">
        <v>4</v>
      </c>
    </row>
    <row r="5" spans="2:46" ht="6.95" customHeight="1">
      <c r="B5" s="16"/>
      <c r="L5" s="16"/>
    </row>
    <row r="6" spans="2:46" ht="12" customHeight="1">
      <c r="B6" s="16"/>
      <c r="D6" s="23" t="s">
        <v>14</v>
      </c>
      <c r="L6" s="16"/>
    </row>
    <row r="7" spans="2:46" ht="16.5" customHeight="1">
      <c r="B7" s="16"/>
      <c r="E7" s="212" t="str">
        <f>'Rekapitulácia stavby'!K6</f>
        <v>Teľatník - stavebné úpravy</v>
      </c>
      <c r="F7" s="213"/>
      <c r="G7" s="213"/>
      <c r="H7" s="213"/>
      <c r="L7" s="16"/>
    </row>
    <row r="8" spans="2:46" ht="12" customHeight="1">
      <c r="B8" s="16"/>
      <c r="D8" s="23" t="s">
        <v>109</v>
      </c>
      <c r="L8" s="16"/>
    </row>
    <row r="9" spans="2:46" s="1" customFormat="1" ht="16.5" customHeight="1">
      <c r="B9" s="28"/>
      <c r="E9" s="212" t="s">
        <v>273</v>
      </c>
      <c r="F9" s="214"/>
      <c r="G9" s="214"/>
      <c r="H9" s="214"/>
      <c r="L9" s="28"/>
    </row>
    <row r="10" spans="2:46" s="1" customFormat="1" ht="12" customHeight="1">
      <c r="B10" s="28"/>
      <c r="D10" s="23" t="s">
        <v>274</v>
      </c>
      <c r="L10" s="28"/>
    </row>
    <row r="11" spans="2:46" s="1" customFormat="1" ht="16.5" customHeight="1">
      <c r="B11" s="28"/>
      <c r="E11" s="167" t="s">
        <v>485</v>
      </c>
      <c r="F11" s="214"/>
      <c r="G11" s="214"/>
      <c r="H11" s="214"/>
      <c r="L11" s="28"/>
    </row>
    <row r="12" spans="2:46" s="1" customFormat="1" ht="11.25">
      <c r="B12" s="28"/>
      <c r="L12" s="28"/>
    </row>
    <row r="13" spans="2:46" s="1" customFormat="1" ht="12" customHeight="1">
      <c r="B13" s="28"/>
      <c r="D13" s="23" t="s">
        <v>16</v>
      </c>
      <c r="F13" s="21" t="s">
        <v>1</v>
      </c>
      <c r="I13" s="23" t="s">
        <v>17</v>
      </c>
      <c r="J13" s="21" t="s">
        <v>1</v>
      </c>
      <c r="L13" s="28"/>
    </row>
    <row r="14" spans="2:46" s="1" customFormat="1" ht="12" customHeight="1">
      <c r="B14" s="28"/>
      <c r="D14" s="23" t="s">
        <v>18</v>
      </c>
      <c r="F14" s="21" t="s">
        <v>19</v>
      </c>
      <c r="I14" s="23" t="s">
        <v>20</v>
      </c>
      <c r="J14" s="51" t="str">
        <f>'Rekapitulácia stavby'!AN8</f>
        <v>21. 5. 2025</v>
      </c>
      <c r="L14" s="28"/>
    </row>
    <row r="15" spans="2:46" s="1" customFormat="1" ht="10.9" customHeight="1">
      <c r="B15" s="28"/>
      <c r="L15" s="28"/>
    </row>
    <row r="16" spans="2:46" s="1" customFormat="1" ht="12" customHeight="1">
      <c r="B16" s="28"/>
      <c r="D16" s="23" t="s">
        <v>22</v>
      </c>
      <c r="I16" s="23" t="s">
        <v>23</v>
      </c>
      <c r="J16" s="21" t="s">
        <v>1</v>
      </c>
      <c r="L16" s="28"/>
    </row>
    <row r="17" spans="2:12" s="1" customFormat="1" ht="18" customHeight="1">
      <c r="B17" s="28"/>
      <c r="E17" s="21" t="s">
        <v>24</v>
      </c>
      <c r="I17" s="23" t="s">
        <v>25</v>
      </c>
      <c r="J17" s="21" t="s">
        <v>1</v>
      </c>
      <c r="L17" s="28"/>
    </row>
    <row r="18" spans="2:12" s="1" customFormat="1" ht="6.95" customHeight="1">
      <c r="B18" s="28"/>
      <c r="L18" s="28"/>
    </row>
    <row r="19" spans="2:12" s="1" customFormat="1" ht="12" customHeight="1">
      <c r="B19" s="28"/>
      <c r="D19" s="23" t="s">
        <v>26</v>
      </c>
      <c r="I19" s="23" t="s">
        <v>23</v>
      </c>
      <c r="J19" s="24" t="str">
        <f>'Rekapitulácia stavby'!AN13</f>
        <v>Vyplň údaj</v>
      </c>
      <c r="L19" s="28"/>
    </row>
    <row r="20" spans="2:12" s="1" customFormat="1" ht="18" customHeight="1">
      <c r="B20" s="28"/>
      <c r="E20" s="215" t="str">
        <f>'Rekapitulácia stavby'!E14</f>
        <v>Vyplň údaj</v>
      </c>
      <c r="F20" s="193"/>
      <c r="G20" s="193"/>
      <c r="H20" s="193"/>
      <c r="I20" s="23" t="s">
        <v>25</v>
      </c>
      <c r="J20" s="24" t="str">
        <f>'Rekapitulácia stavby'!AN14</f>
        <v>Vyplň údaj</v>
      </c>
      <c r="L20" s="28"/>
    </row>
    <row r="21" spans="2:12" s="1" customFormat="1" ht="6.95" customHeight="1">
      <c r="B21" s="28"/>
      <c r="L21" s="28"/>
    </row>
    <row r="22" spans="2:12" s="1" customFormat="1" ht="12" customHeight="1">
      <c r="B22" s="28"/>
      <c r="D22" s="23" t="s">
        <v>28</v>
      </c>
      <c r="I22" s="23" t="s">
        <v>23</v>
      </c>
      <c r="J22" s="21" t="s">
        <v>1</v>
      </c>
      <c r="L22" s="28"/>
    </row>
    <row r="23" spans="2:12" s="1" customFormat="1" ht="18" customHeight="1">
      <c r="B23" s="28"/>
      <c r="E23" s="21" t="s">
        <v>30</v>
      </c>
      <c r="I23" s="23" t="s">
        <v>25</v>
      </c>
      <c r="J23" s="21" t="s">
        <v>1</v>
      </c>
      <c r="L23" s="28"/>
    </row>
    <row r="24" spans="2:12" s="1" customFormat="1" ht="6.95" customHeight="1">
      <c r="B24" s="28"/>
      <c r="L24" s="28"/>
    </row>
    <row r="25" spans="2:12" s="1" customFormat="1" ht="12" customHeight="1">
      <c r="B25" s="28"/>
      <c r="D25" s="23" t="s">
        <v>31</v>
      </c>
      <c r="I25" s="23" t="s">
        <v>23</v>
      </c>
      <c r="J25" s="21" t="str">
        <f>IF('Rekapitulácia stavby'!AN19="","",'Rekapitulácia stavby'!AN19)</f>
        <v/>
      </c>
      <c r="L25" s="28"/>
    </row>
    <row r="26" spans="2:12" s="1" customFormat="1" ht="18" customHeight="1">
      <c r="B26" s="28"/>
      <c r="E26" s="21" t="str">
        <f>IF('Rekapitulácia stavby'!E20="","",'Rekapitulácia stavby'!E20)</f>
        <v xml:space="preserve"> </v>
      </c>
      <c r="I26" s="23" t="s">
        <v>25</v>
      </c>
      <c r="J26" s="21" t="str">
        <f>IF('Rekapitulácia stavby'!AN20="","",'Rekapitulácia stavby'!AN20)</f>
        <v/>
      </c>
      <c r="L26" s="28"/>
    </row>
    <row r="27" spans="2:12" s="1" customFormat="1" ht="6.95" customHeight="1">
      <c r="B27" s="28"/>
      <c r="L27" s="28"/>
    </row>
    <row r="28" spans="2:12" s="1" customFormat="1" ht="12" customHeight="1">
      <c r="B28" s="28"/>
      <c r="D28" s="23" t="s">
        <v>33</v>
      </c>
      <c r="L28" s="28"/>
    </row>
    <row r="29" spans="2:12" s="7" customFormat="1" ht="16.5" customHeight="1">
      <c r="B29" s="93"/>
      <c r="E29" s="198" t="s">
        <v>1</v>
      </c>
      <c r="F29" s="198"/>
      <c r="G29" s="198"/>
      <c r="H29" s="198"/>
      <c r="L29" s="93"/>
    </row>
    <row r="30" spans="2:12" s="1" customFormat="1" ht="6.95" customHeight="1">
      <c r="B30" s="28"/>
      <c r="L30" s="28"/>
    </row>
    <row r="31" spans="2:12" s="1" customFormat="1" ht="6.95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25.35" customHeight="1">
      <c r="B32" s="28"/>
      <c r="D32" s="94" t="s">
        <v>34</v>
      </c>
      <c r="J32" s="65">
        <f>ROUND(J123, 2)</f>
        <v>0</v>
      </c>
      <c r="L32" s="28"/>
    </row>
    <row r="33" spans="2:12" s="1" customFormat="1" ht="6.95" customHeight="1">
      <c r="B33" s="28"/>
      <c r="D33" s="52"/>
      <c r="E33" s="52"/>
      <c r="F33" s="52"/>
      <c r="G33" s="52"/>
      <c r="H33" s="52"/>
      <c r="I33" s="52"/>
      <c r="J33" s="52"/>
      <c r="K33" s="52"/>
      <c r="L33" s="28"/>
    </row>
    <row r="34" spans="2:12" s="1" customFormat="1" ht="14.45" customHeight="1">
      <c r="B34" s="28"/>
      <c r="F34" s="31" t="s">
        <v>36</v>
      </c>
      <c r="I34" s="31" t="s">
        <v>35</v>
      </c>
      <c r="J34" s="31" t="s">
        <v>37</v>
      </c>
      <c r="L34" s="28"/>
    </row>
    <row r="35" spans="2:12" s="1" customFormat="1" ht="14.45" customHeight="1">
      <c r="B35" s="28"/>
      <c r="D35" s="54" t="s">
        <v>38</v>
      </c>
      <c r="E35" s="33" t="s">
        <v>39</v>
      </c>
      <c r="F35" s="95">
        <f>ROUND((SUM(BE123:BE131)),  2)</f>
        <v>0</v>
      </c>
      <c r="G35" s="96"/>
      <c r="H35" s="96"/>
      <c r="I35" s="97">
        <v>0.23</v>
      </c>
      <c r="J35" s="95">
        <f>ROUND(((SUM(BE123:BE131))*I35),  2)</f>
        <v>0</v>
      </c>
      <c r="L35" s="28"/>
    </row>
    <row r="36" spans="2:12" s="1" customFormat="1" ht="14.45" customHeight="1">
      <c r="B36" s="28"/>
      <c r="E36" s="33" t="s">
        <v>40</v>
      </c>
      <c r="F36" s="95">
        <f>ROUND((SUM(BF123:BF131)),  2)</f>
        <v>0</v>
      </c>
      <c r="G36" s="96"/>
      <c r="H36" s="96"/>
      <c r="I36" s="97">
        <v>0.23</v>
      </c>
      <c r="J36" s="95">
        <f>ROUND(((SUM(BF123:BF131))*I36),  2)</f>
        <v>0</v>
      </c>
      <c r="L36" s="28"/>
    </row>
    <row r="37" spans="2:12" s="1" customFormat="1" ht="14.45" customHeight="1">
      <c r="B37" s="28"/>
      <c r="E37" s="23" t="s">
        <v>41</v>
      </c>
      <c r="F37" s="85">
        <f>ROUND((SUM(BG123:BG131)),  2)</f>
        <v>0</v>
      </c>
      <c r="I37" s="98">
        <v>0.23</v>
      </c>
      <c r="J37" s="85">
        <f>0</f>
        <v>0</v>
      </c>
      <c r="L37" s="28"/>
    </row>
    <row r="38" spans="2:12" s="1" customFormat="1" ht="14.45" customHeight="1">
      <c r="B38" s="28"/>
      <c r="E38" s="23" t="s">
        <v>42</v>
      </c>
      <c r="F38" s="85">
        <f>ROUND((SUM(BH123:BH131)),  2)</f>
        <v>0</v>
      </c>
      <c r="I38" s="98">
        <v>0.23</v>
      </c>
      <c r="J38" s="85">
        <f>0</f>
        <v>0</v>
      </c>
      <c r="L38" s="28"/>
    </row>
    <row r="39" spans="2:12" s="1" customFormat="1" ht="14.45" customHeight="1">
      <c r="B39" s="28"/>
      <c r="E39" s="33" t="s">
        <v>43</v>
      </c>
      <c r="F39" s="95">
        <f>ROUND((SUM(BI123:BI131)),  2)</f>
        <v>0</v>
      </c>
      <c r="G39" s="96"/>
      <c r="H39" s="96"/>
      <c r="I39" s="97">
        <v>0</v>
      </c>
      <c r="J39" s="95">
        <f>0</f>
        <v>0</v>
      </c>
      <c r="L39" s="28"/>
    </row>
    <row r="40" spans="2:12" s="1" customFormat="1" ht="6.95" customHeight="1">
      <c r="B40" s="28"/>
      <c r="L40" s="28"/>
    </row>
    <row r="41" spans="2:12" s="1" customFormat="1" ht="25.35" customHeight="1">
      <c r="B41" s="28"/>
      <c r="C41" s="99"/>
      <c r="D41" s="100" t="s">
        <v>44</v>
      </c>
      <c r="E41" s="56"/>
      <c r="F41" s="56"/>
      <c r="G41" s="101" t="s">
        <v>45</v>
      </c>
      <c r="H41" s="102" t="s">
        <v>46</v>
      </c>
      <c r="I41" s="56"/>
      <c r="J41" s="103">
        <f>SUM(J32:J39)</f>
        <v>0</v>
      </c>
      <c r="K41" s="104"/>
      <c r="L41" s="28"/>
    </row>
    <row r="42" spans="2:12" s="1" customFormat="1" ht="14.45" customHeight="1">
      <c r="B42" s="28"/>
      <c r="L42" s="28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40" t="s">
        <v>47</v>
      </c>
      <c r="E50" s="41"/>
      <c r="F50" s="41"/>
      <c r="G50" s="40" t="s">
        <v>48</v>
      </c>
      <c r="H50" s="41"/>
      <c r="I50" s="41"/>
      <c r="J50" s="41"/>
      <c r="K50" s="41"/>
      <c r="L50" s="28"/>
    </row>
    <row r="51" spans="2:12" ht="11.25">
      <c r="B51" s="16"/>
      <c r="L51" s="16"/>
    </row>
    <row r="52" spans="2:12" ht="11.25">
      <c r="B52" s="16"/>
      <c r="L52" s="16"/>
    </row>
    <row r="53" spans="2:12" ht="11.25">
      <c r="B53" s="16"/>
      <c r="L53" s="16"/>
    </row>
    <row r="54" spans="2:12" ht="11.25">
      <c r="B54" s="16"/>
      <c r="L54" s="16"/>
    </row>
    <row r="55" spans="2:12" ht="11.25">
      <c r="B55" s="16"/>
      <c r="L55" s="16"/>
    </row>
    <row r="56" spans="2:12" ht="11.25">
      <c r="B56" s="16"/>
      <c r="L56" s="16"/>
    </row>
    <row r="57" spans="2:12" ht="11.25">
      <c r="B57" s="16"/>
      <c r="L57" s="16"/>
    </row>
    <row r="58" spans="2:12" ht="11.25">
      <c r="B58" s="16"/>
      <c r="L58" s="16"/>
    </row>
    <row r="59" spans="2:12" ht="11.25">
      <c r="B59" s="16"/>
      <c r="L59" s="16"/>
    </row>
    <row r="60" spans="2:12" ht="11.25">
      <c r="B60" s="16"/>
      <c r="L60" s="16"/>
    </row>
    <row r="61" spans="2:12" s="1" customFormat="1" ht="12.75">
      <c r="B61" s="28"/>
      <c r="D61" s="42" t="s">
        <v>49</v>
      </c>
      <c r="E61" s="30"/>
      <c r="F61" s="105" t="s">
        <v>50</v>
      </c>
      <c r="G61" s="42" t="s">
        <v>49</v>
      </c>
      <c r="H61" s="30"/>
      <c r="I61" s="30"/>
      <c r="J61" s="106" t="s">
        <v>50</v>
      </c>
      <c r="K61" s="30"/>
      <c r="L61" s="28"/>
    </row>
    <row r="62" spans="2:12" ht="11.25">
      <c r="B62" s="16"/>
      <c r="L62" s="16"/>
    </row>
    <row r="63" spans="2:12" ht="11.25">
      <c r="B63" s="16"/>
      <c r="L63" s="16"/>
    </row>
    <row r="64" spans="2:12" ht="11.25">
      <c r="B64" s="16"/>
      <c r="L64" s="16"/>
    </row>
    <row r="65" spans="2:12" s="1" customFormat="1" ht="12.75">
      <c r="B65" s="28"/>
      <c r="D65" s="40" t="s">
        <v>51</v>
      </c>
      <c r="E65" s="41"/>
      <c r="F65" s="41"/>
      <c r="G65" s="40" t="s">
        <v>52</v>
      </c>
      <c r="H65" s="41"/>
      <c r="I65" s="41"/>
      <c r="J65" s="41"/>
      <c r="K65" s="41"/>
      <c r="L65" s="28"/>
    </row>
    <row r="66" spans="2:12" ht="11.25">
      <c r="B66" s="16"/>
      <c r="L66" s="16"/>
    </row>
    <row r="67" spans="2:12" ht="11.25">
      <c r="B67" s="16"/>
      <c r="L67" s="16"/>
    </row>
    <row r="68" spans="2:12" ht="11.25">
      <c r="B68" s="16"/>
      <c r="L68" s="16"/>
    </row>
    <row r="69" spans="2:12" ht="11.25">
      <c r="B69" s="16"/>
      <c r="L69" s="16"/>
    </row>
    <row r="70" spans="2:12" ht="11.25">
      <c r="B70" s="16"/>
      <c r="L70" s="16"/>
    </row>
    <row r="71" spans="2:12" ht="11.25">
      <c r="B71" s="16"/>
      <c r="L71" s="16"/>
    </row>
    <row r="72" spans="2:12" ht="11.25">
      <c r="B72" s="16"/>
      <c r="L72" s="16"/>
    </row>
    <row r="73" spans="2:12" ht="11.25">
      <c r="B73" s="16"/>
      <c r="L73" s="16"/>
    </row>
    <row r="74" spans="2:12" ht="11.25">
      <c r="B74" s="16"/>
      <c r="L74" s="16"/>
    </row>
    <row r="75" spans="2:12" ht="11.25">
      <c r="B75" s="16"/>
      <c r="L75" s="16"/>
    </row>
    <row r="76" spans="2:12" s="1" customFormat="1" ht="12.75">
      <c r="B76" s="28"/>
      <c r="D76" s="42" t="s">
        <v>49</v>
      </c>
      <c r="E76" s="30"/>
      <c r="F76" s="105" t="s">
        <v>50</v>
      </c>
      <c r="G76" s="42" t="s">
        <v>49</v>
      </c>
      <c r="H76" s="30"/>
      <c r="I76" s="30"/>
      <c r="J76" s="106" t="s">
        <v>50</v>
      </c>
      <c r="K76" s="30"/>
      <c r="L76" s="28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12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12" s="1" customFormat="1" ht="24.95" customHeight="1">
      <c r="B82" s="28"/>
      <c r="C82" s="17" t="s">
        <v>111</v>
      </c>
      <c r="L82" s="28"/>
    </row>
    <row r="83" spans="2:12" s="1" customFormat="1" ht="6.95" customHeight="1">
      <c r="B83" s="28"/>
      <c r="L83" s="28"/>
    </row>
    <row r="84" spans="2:12" s="1" customFormat="1" ht="12" customHeight="1">
      <c r="B84" s="28"/>
      <c r="C84" s="23" t="s">
        <v>14</v>
      </c>
      <c r="L84" s="28"/>
    </row>
    <row r="85" spans="2:12" s="1" customFormat="1" ht="16.5" customHeight="1">
      <c r="B85" s="28"/>
      <c r="E85" s="212" t="str">
        <f>E7</f>
        <v>Teľatník - stavebné úpravy</v>
      </c>
      <c r="F85" s="213"/>
      <c r="G85" s="213"/>
      <c r="H85" s="213"/>
      <c r="L85" s="28"/>
    </row>
    <row r="86" spans="2:12" ht="12" customHeight="1">
      <c r="B86" s="16"/>
      <c r="C86" s="23" t="s">
        <v>109</v>
      </c>
      <c r="L86" s="16"/>
    </row>
    <row r="87" spans="2:12" s="1" customFormat="1" ht="16.5" customHeight="1">
      <c r="B87" s="28"/>
      <c r="E87" s="212" t="s">
        <v>273</v>
      </c>
      <c r="F87" s="214"/>
      <c r="G87" s="214"/>
      <c r="H87" s="214"/>
      <c r="L87" s="28"/>
    </row>
    <row r="88" spans="2:12" s="1" customFormat="1" ht="12" customHeight="1">
      <c r="B88" s="28"/>
      <c r="C88" s="23" t="s">
        <v>274</v>
      </c>
      <c r="L88" s="28"/>
    </row>
    <row r="89" spans="2:12" s="1" customFormat="1" ht="16.5" customHeight="1">
      <c r="B89" s="28"/>
      <c r="E89" s="167" t="str">
        <f>E11</f>
        <v>2C - Zámočnícke konštrukcie</v>
      </c>
      <c r="F89" s="214"/>
      <c r="G89" s="214"/>
      <c r="H89" s="214"/>
      <c r="L89" s="28"/>
    </row>
    <row r="90" spans="2:12" s="1" customFormat="1" ht="6.95" customHeight="1">
      <c r="B90" s="28"/>
      <c r="L90" s="28"/>
    </row>
    <row r="91" spans="2:12" s="1" customFormat="1" ht="12" customHeight="1">
      <c r="B91" s="28"/>
      <c r="C91" s="23" t="s">
        <v>18</v>
      </c>
      <c r="F91" s="21" t="str">
        <f>F14</f>
        <v>Dohňany, parc.č. 1237/7,1237/1</v>
      </c>
      <c r="I91" s="23" t="s">
        <v>20</v>
      </c>
      <c r="J91" s="51" t="str">
        <f>IF(J14="","",J14)</f>
        <v>21. 5. 2025</v>
      </c>
      <c r="L91" s="28"/>
    </row>
    <row r="92" spans="2:12" s="1" customFormat="1" ht="6.95" customHeight="1">
      <c r="B92" s="28"/>
      <c r="L92" s="28"/>
    </row>
    <row r="93" spans="2:12" s="1" customFormat="1" ht="40.15" customHeight="1">
      <c r="B93" s="28"/>
      <c r="C93" s="23" t="s">
        <v>22</v>
      </c>
      <c r="F93" s="21" t="str">
        <f>E17</f>
        <v>PD Mestečko</v>
      </c>
      <c r="I93" s="23" t="s">
        <v>28</v>
      </c>
      <c r="J93" s="26" t="str">
        <f>E23</f>
        <v>T-architecture s.r.o.,Keblianska 466/83,020 01 PÚ</v>
      </c>
      <c r="L93" s="28"/>
    </row>
    <row r="94" spans="2:12" s="1" customFormat="1" ht="15.2" customHeight="1">
      <c r="B94" s="28"/>
      <c r="C94" s="23" t="s">
        <v>26</v>
      </c>
      <c r="F94" s="21" t="str">
        <f>IF(E20="","",E20)</f>
        <v>Vyplň údaj</v>
      </c>
      <c r="I94" s="23" t="s">
        <v>31</v>
      </c>
      <c r="J94" s="26" t="str">
        <f>E26</f>
        <v xml:space="preserve"> </v>
      </c>
      <c r="L94" s="28"/>
    </row>
    <row r="95" spans="2:12" s="1" customFormat="1" ht="10.35" customHeight="1">
      <c r="B95" s="28"/>
      <c r="L95" s="28"/>
    </row>
    <row r="96" spans="2:12" s="1" customFormat="1" ht="29.25" customHeight="1">
      <c r="B96" s="28"/>
      <c r="C96" s="107" t="s">
        <v>112</v>
      </c>
      <c r="D96" s="99"/>
      <c r="E96" s="99"/>
      <c r="F96" s="99"/>
      <c r="G96" s="99"/>
      <c r="H96" s="99"/>
      <c r="I96" s="99"/>
      <c r="J96" s="108" t="s">
        <v>113</v>
      </c>
      <c r="K96" s="99"/>
      <c r="L96" s="28"/>
    </row>
    <row r="97" spans="2:47" s="1" customFormat="1" ht="10.35" customHeight="1">
      <c r="B97" s="28"/>
      <c r="L97" s="28"/>
    </row>
    <row r="98" spans="2:47" s="1" customFormat="1" ht="22.9" customHeight="1">
      <c r="B98" s="28"/>
      <c r="C98" s="109" t="s">
        <v>114</v>
      </c>
      <c r="J98" s="65">
        <f>J123</f>
        <v>0</v>
      </c>
      <c r="L98" s="28"/>
      <c r="AU98" s="13" t="s">
        <v>115</v>
      </c>
    </row>
    <row r="99" spans="2:47" s="8" customFormat="1" ht="24.95" customHeight="1">
      <c r="B99" s="110"/>
      <c r="D99" s="111" t="s">
        <v>119</v>
      </c>
      <c r="E99" s="112"/>
      <c r="F99" s="112"/>
      <c r="G99" s="112"/>
      <c r="H99" s="112"/>
      <c r="I99" s="112"/>
      <c r="J99" s="113">
        <f>J124</f>
        <v>0</v>
      </c>
      <c r="L99" s="110"/>
    </row>
    <row r="100" spans="2:47" s="9" customFormat="1" ht="19.899999999999999" customHeight="1">
      <c r="B100" s="114"/>
      <c r="D100" s="115" t="s">
        <v>122</v>
      </c>
      <c r="E100" s="116"/>
      <c r="F100" s="116"/>
      <c r="G100" s="116"/>
      <c r="H100" s="116"/>
      <c r="I100" s="116"/>
      <c r="J100" s="117">
        <f>J125</f>
        <v>0</v>
      </c>
      <c r="L100" s="114"/>
    </row>
    <row r="101" spans="2:47" s="9" customFormat="1" ht="19.899999999999999" customHeight="1">
      <c r="B101" s="114"/>
      <c r="D101" s="115" t="s">
        <v>486</v>
      </c>
      <c r="E101" s="116"/>
      <c r="F101" s="116"/>
      <c r="G101" s="116"/>
      <c r="H101" s="116"/>
      <c r="I101" s="116"/>
      <c r="J101" s="117">
        <f>J130</f>
        <v>0</v>
      </c>
      <c r="L101" s="114"/>
    </row>
    <row r="102" spans="2:47" s="1" customFormat="1" ht="21.75" customHeight="1">
      <c r="B102" s="28"/>
      <c r="L102" s="28"/>
    </row>
    <row r="103" spans="2:47" s="1" customFormat="1" ht="6.95" customHeight="1">
      <c r="B103" s="43"/>
      <c r="C103" s="44"/>
      <c r="D103" s="44"/>
      <c r="E103" s="44"/>
      <c r="F103" s="44"/>
      <c r="G103" s="44"/>
      <c r="H103" s="44"/>
      <c r="I103" s="44"/>
      <c r="J103" s="44"/>
      <c r="K103" s="44"/>
      <c r="L103" s="28"/>
    </row>
    <row r="107" spans="2:47" s="1" customFormat="1" ht="6.95" customHeight="1">
      <c r="B107" s="45"/>
      <c r="C107" s="46"/>
      <c r="D107" s="46"/>
      <c r="E107" s="46"/>
      <c r="F107" s="46"/>
      <c r="G107" s="46"/>
      <c r="H107" s="46"/>
      <c r="I107" s="46"/>
      <c r="J107" s="46"/>
      <c r="K107" s="46"/>
      <c r="L107" s="28"/>
    </row>
    <row r="108" spans="2:47" s="1" customFormat="1" ht="24.95" customHeight="1">
      <c r="B108" s="28"/>
      <c r="C108" s="17" t="s">
        <v>123</v>
      </c>
      <c r="L108" s="28"/>
    </row>
    <row r="109" spans="2:47" s="1" customFormat="1" ht="6.95" customHeight="1">
      <c r="B109" s="28"/>
      <c r="L109" s="28"/>
    </row>
    <row r="110" spans="2:47" s="1" customFormat="1" ht="12" customHeight="1">
      <c r="B110" s="28"/>
      <c r="C110" s="23" t="s">
        <v>14</v>
      </c>
      <c r="L110" s="28"/>
    </row>
    <row r="111" spans="2:47" s="1" customFormat="1" ht="16.5" customHeight="1">
      <c r="B111" s="28"/>
      <c r="E111" s="212" t="str">
        <f>E7</f>
        <v>Teľatník - stavebné úpravy</v>
      </c>
      <c r="F111" s="213"/>
      <c r="G111" s="213"/>
      <c r="H111" s="213"/>
      <c r="L111" s="28"/>
    </row>
    <row r="112" spans="2:47" ht="12" customHeight="1">
      <c r="B112" s="16"/>
      <c r="C112" s="23" t="s">
        <v>109</v>
      </c>
      <c r="L112" s="16"/>
    </row>
    <row r="113" spans="2:65" s="1" customFormat="1" ht="16.5" customHeight="1">
      <c r="B113" s="28"/>
      <c r="E113" s="212" t="s">
        <v>273</v>
      </c>
      <c r="F113" s="214"/>
      <c r="G113" s="214"/>
      <c r="H113" s="214"/>
      <c r="L113" s="28"/>
    </row>
    <row r="114" spans="2:65" s="1" customFormat="1" ht="12" customHeight="1">
      <c r="B114" s="28"/>
      <c r="C114" s="23" t="s">
        <v>274</v>
      </c>
      <c r="L114" s="28"/>
    </row>
    <row r="115" spans="2:65" s="1" customFormat="1" ht="16.5" customHeight="1">
      <c r="B115" s="28"/>
      <c r="E115" s="167" t="str">
        <f>E11</f>
        <v>2C - Zámočnícke konštrukcie</v>
      </c>
      <c r="F115" s="214"/>
      <c r="G115" s="214"/>
      <c r="H115" s="214"/>
      <c r="L115" s="28"/>
    </row>
    <row r="116" spans="2:65" s="1" customFormat="1" ht="6.95" customHeight="1">
      <c r="B116" s="28"/>
      <c r="L116" s="28"/>
    </row>
    <row r="117" spans="2:65" s="1" customFormat="1" ht="12" customHeight="1">
      <c r="B117" s="28"/>
      <c r="C117" s="23" t="s">
        <v>18</v>
      </c>
      <c r="F117" s="21" t="str">
        <f>F14</f>
        <v>Dohňany, parc.č. 1237/7,1237/1</v>
      </c>
      <c r="I117" s="23" t="s">
        <v>20</v>
      </c>
      <c r="J117" s="51" t="str">
        <f>IF(J14="","",J14)</f>
        <v>21. 5. 2025</v>
      </c>
      <c r="L117" s="28"/>
    </row>
    <row r="118" spans="2:65" s="1" customFormat="1" ht="6.95" customHeight="1">
      <c r="B118" s="28"/>
      <c r="L118" s="28"/>
    </row>
    <row r="119" spans="2:65" s="1" customFormat="1" ht="40.15" customHeight="1">
      <c r="B119" s="28"/>
      <c r="C119" s="23" t="s">
        <v>22</v>
      </c>
      <c r="F119" s="21" t="str">
        <f>E17</f>
        <v>PD Mestečko</v>
      </c>
      <c r="I119" s="23" t="s">
        <v>28</v>
      </c>
      <c r="J119" s="26" t="str">
        <f>E23</f>
        <v>T-architecture s.r.o.,Keblianska 466/83,020 01 PÚ</v>
      </c>
      <c r="L119" s="28"/>
    </row>
    <row r="120" spans="2:65" s="1" customFormat="1" ht="15.2" customHeight="1">
      <c r="B120" s="28"/>
      <c r="C120" s="23" t="s">
        <v>26</v>
      </c>
      <c r="F120" s="21" t="str">
        <f>IF(E20="","",E20)</f>
        <v>Vyplň údaj</v>
      </c>
      <c r="I120" s="23" t="s">
        <v>31</v>
      </c>
      <c r="J120" s="26" t="str">
        <f>E26</f>
        <v xml:space="preserve"> </v>
      </c>
      <c r="L120" s="28"/>
    </row>
    <row r="121" spans="2:65" s="1" customFormat="1" ht="10.35" customHeight="1">
      <c r="B121" s="28"/>
      <c r="L121" s="28"/>
    </row>
    <row r="122" spans="2:65" s="10" customFormat="1" ht="29.25" customHeight="1">
      <c r="B122" s="118"/>
      <c r="C122" s="119" t="s">
        <v>124</v>
      </c>
      <c r="D122" s="120" t="s">
        <v>59</v>
      </c>
      <c r="E122" s="120" t="s">
        <v>55</v>
      </c>
      <c r="F122" s="120" t="s">
        <v>56</v>
      </c>
      <c r="G122" s="120" t="s">
        <v>125</v>
      </c>
      <c r="H122" s="120" t="s">
        <v>126</v>
      </c>
      <c r="I122" s="120" t="s">
        <v>127</v>
      </c>
      <c r="J122" s="121" t="s">
        <v>113</v>
      </c>
      <c r="K122" s="122" t="s">
        <v>128</v>
      </c>
      <c r="L122" s="118"/>
      <c r="M122" s="58" t="s">
        <v>1</v>
      </c>
      <c r="N122" s="59" t="s">
        <v>38</v>
      </c>
      <c r="O122" s="59" t="s">
        <v>129</v>
      </c>
      <c r="P122" s="59" t="s">
        <v>130</v>
      </c>
      <c r="Q122" s="59" t="s">
        <v>131</v>
      </c>
      <c r="R122" s="59" t="s">
        <v>132</v>
      </c>
      <c r="S122" s="59" t="s">
        <v>133</v>
      </c>
      <c r="T122" s="60" t="s">
        <v>134</v>
      </c>
    </row>
    <row r="123" spans="2:65" s="1" customFormat="1" ht="22.9" customHeight="1">
      <c r="B123" s="28"/>
      <c r="C123" s="63" t="s">
        <v>114</v>
      </c>
      <c r="J123" s="123">
        <f>BK123</f>
        <v>0</v>
      </c>
      <c r="L123" s="28"/>
      <c r="M123" s="61"/>
      <c r="N123" s="52"/>
      <c r="O123" s="52"/>
      <c r="P123" s="124">
        <f>P124</f>
        <v>0</v>
      </c>
      <c r="Q123" s="52"/>
      <c r="R123" s="124">
        <f>R124</f>
        <v>2.0740365000000001</v>
      </c>
      <c r="S123" s="52"/>
      <c r="T123" s="125">
        <f>T124</f>
        <v>0</v>
      </c>
      <c r="AT123" s="13" t="s">
        <v>73</v>
      </c>
      <c r="AU123" s="13" t="s">
        <v>115</v>
      </c>
      <c r="BK123" s="126">
        <f>BK124</f>
        <v>0</v>
      </c>
    </row>
    <row r="124" spans="2:65" s="11" customFormat="1" ht="25.9" customHeight="1">
      <c r="B124" s="127"/>
      <c r="D124" s="128" t="s">
        <v>73</v>
      </c>
      <c r="E124" s="129" t="s">
        <v>232</v>
      </c>
      <c r="F124" s="129" t="s">
        <v>233</v>
      </c>
      <c r="I124" s="130"/>
      <c r="J124" s="131">
        <f>BK124</f>
        <v>0</v>
      </c>
      <c r="L124" s="127"/>
      <c r="M124" s="132"/>
      <c r="P124" s="133">
        <f>P125+P130</f>
        <v>0</v>
      </c>
      <c r="R124" s="133">
        <f>R125+R130</f>
        <v>2.0740365000000001</v>
      </c>
      <c r="T124" s="134">
        <f>T125+T130</f>
        <v>0</v>
      </c>
      <c r="AR124" s="128" t="s">
        <v>83</v>
      </c>
      <c r="AT124" s="135" t="s">
        <v>73</v>
      </c>
      <c r="AU124" s="135" t="s">
        <v>74</v>
      </c>
      <c r="AY124" s="128" t="s">
        <v>137</v>
      </c>
      <c r="BK124" s="136">
        <f>BK125+BK130</f>
        <v>0</v>
      </c>
    </row>
    <row r="125" spans="2:65" s="11" customFormat="1" ht="22.9" customHeight="1">
      <c r="B125" s="127"/>
      <c r="D125" s="128" t="s">
        <v>73</v>
      </c>
      <c r="E125" s="137" t="s">
        <v>258</v>
      </c>
      <c r="F125" s="137" t="s">
        <v>259</v>
      </c>
      <c r="I125" s="130"/>
      <c r="J125" s="138">
        <f>BK125</f>
        <v>0</v>
      </c>
      <c r="L125" s="127"/>
      <c r="M125" s="132"/>
      <c r="P125" s="133">
        <f>SUM(P126:P129)</f>
        <v>0</v>
      </c>
      <c r="R125" s="133">
        <f>SUM(R126:R129)</f>
        <v>0.86732450000000005</v>
      </c>
      <c r="T125" s="134">
        <f>SUM(T126:T129)</f>
        <v>0</v>
      </c>
      <c r="AR125" s="128" t="s">
        <v>83</v>
      </c>
      <c r="AT125" s="135" t="s">
        <v>73</v>
      </c>
      <c r="AU125" s="135" t="s">
        <v>79</v>
      </c>
      <c r="AY125" s="128" t="s">
        <v>137</v>
      </c>
      <c r="BK125" s="136">
        <f>SUM(BK126:BK129)</f>
        <v>0</v>
      </c>
    </row>
    <row r="126" spans="2:65" s="1" customFormat="1" ht="24.2" customHeight="1">
      <c r="B126" s="28"/>
      <c r="C126" s="139" t="s">
        <v>79</v>
      </c>
      <c r="D126" s="139" t="s">
        <v>139</v>
      </c>
      <c r="E126" s="140" t="s">
        <v>487</v>
      </c>
      <c r="F126" s="141" t="s">
        <v>488</v>
      </c>
      <c r="G126" s="142" t="s">
        <v>271</v>
      </c>
      <c r="H126" s="143">
        <v>15083.9</v>
      </c>
      <c r="I126" s="144"/>
      <c r="J126" s="143">
        <f>ROUND(I126*H126,2)</f>
        <v>0</v>
      </c>
      <c r="K126" s="145"/>
      <c r="L126" s="28"/>
      <c r="M126" s="146" t="s">
        <v>1</v>
      </c>
      <c r="N126" s="147" t="s">
        <v>40</v>
      </c>
      <c r="P126" s="148">
        <f>O126*H126</f>
        <v>0</v>
      </c>
      <c r="Q126" s="148">
        <v>5.0000000000000002E-5</v>
      </c>
      <c r="R126" s="148">
        <f>Q126*H126</f>
        <v>0.75419500000000006</v>
      </c>
      <c r="S126" s="148">
        <v>0</v>
      </c>
      <c r="T126" s="149">
        <f>S126*H126</f>
        <v>0</v>
      </c>
      <c r="AR126" s="150" t="s">
        <v>200</v>
      </c>
      <c r="AT126" s="150" t="s">
        <v>139</v>
      </c>
      <c r="AU126" s="150" t="s">
        <v>83</v>
      </c>
      <c r="AY126" s="13" t="s">
        <v>137</v>
      </c>
      <c r="BE126" s="151">
        <f>IF(N126="základná",J126,0)</f>
        <v>0</v>
      </c>
      <c r="BF126" s="151">
        <f>IF(N126="znížená",J126,0)</f>
        <v>0</v>
      </c>
      <c r="BG126" s="151">
        <f>IF(N126="zákl. prenesená",J126,0)</f>
        <v>0</v>
      </c>
      <c r="BH126" s="151">
        <f>IF(N126="zníž. prenesená",J126,0)</f>
        <v>0</v>
      </c>
      <c r="BI126" s="151">
        <f>IF(N126="nulová",J126,0)</f>
        <v>0</v>
      </c>
      <c r="BJ126" s="13" t="s">
        <v>83</v>
      </c>
      <c r="BK126" s="151">
        <f>ROUND(I126*H126,2)</f>
        <v>0</v>
      </c>
      <c r="BL126" s="13" t="s">
        <v>200</v>
      </c>
      <c r="BM126" s="150" t="s">
        <v>489</v>
      </c>
    </row>
    <row r="127" spans="2:65" s="1" customFormat="1" ht="16.5" customHeight="1">
      <c r="B127" s="28"/>
      <c r="C127" s="139" t="s">
        <v>83</v>
      </c>
      <c r="D127" s="139" t="s">
        <v>139</v>
      </c>
      <c r="E127" s="140" t="s">
        <v>479</v>
      </c>
      <c r="F127" s="141" t="s">
        <v>480</v>
      </c>
      <c r="G127" s="142" t="s">
        <v>271</v>
      </c>
      <c r="H127" s="143">
        <v>2262.59</v>
      </c>
      <c r="I127" s="144"/>
      <c r="J127" s="143">
        <f>ROUND(I127*H127,2)</f>
        <v>0</v>
      </c>
      <c r="K127" s="145"/>
      <c r="L127" s="28"/>
      <c r="M127" s="146" t="s">
        <v>1</v>
      </c>
      <c r="N127" s="147" t="s">
        <v>40</v>
      </c>
      <c r="P127" s="148">
        <f>O127*H127</f>
        <v>0</v>
      </c>
      <c r="Q127" s="148">
        <v>5.0000000000000002E-5</v>
      </c>
      <c r="R127" s="148">
        <f>Q127*H127</f>
        <v>0.11312950000000001</v>
      </c>
      <c r="S127" s="148">
        <v>0</v>
      </c>
      <c r="T127" s="149">
        <f>S127*H127</f>
        <v>0</v>
      </c>
      <c r="AR127" s="150" t="s">
        <v>200</v>
      </c>
      <c r="AT127" s="150" t="s">
        <v>139</v>
      </c>
      <c r="AU127" s="150" t="s">
        <v>83</v>
      </c>
      <c r="AY127" s="13" t="s">
        <v>137</v>
      </c>
      <c r="BE127" s="151">
        <f>IF(N127="základná",J127,0)</f>
        <v>0</v>
      </c>
      <c r="BF127" s="151">
        <f>IF(N127="znížená",J127,0)</f>
        <v>0</v>
      </c>
      <c r="BG127" s="151">
        <f>IF(N127="zákl. prenesená",J127,0)</f>
        <v>0</v>
      </c>
      <c r="BH127" s="151">
        <f>IF(N127="zníž. prenesená",J127,0)</f>
        <v>0</v>
      </c>
      <c r="BI127" s="151">
        <f>IF(N127="nulová",J127,0)</f>
        <v>0</v>
      </c>
      <c r="BJ127" s="13" t="s">
        <v>83</v>
      </c>
      <c r="BK127" s="151">
        <f>ROUND(I127*H127,2)</f>
        <v>0</v>
      </c>
      <c r="BL127" s="13" t="s">
        <v>200</v>
      </c>
      <c r="BM127" s="150" t="s">
        <v>490</v>
      </c>
    </row>
    <row r="128" spans="2:65" s="1" customFormat="1" ht="24.2" customHeight="1">
      <c r="B128" s="28"/>
      <c r="C128" s="139" t="s">
        <v>99</v>
      </c>
      <c r="D128" s="139" t="s">
        <v>139</v>
      </c>
      <c r="E128" s="140" t="s">
        <v>491</v>
      </c>
      <c r="F128" s="141" t="s">
        <v>492</v>
      </c>
      <c r="G128" s="142" t="s">
        <v>271</v>
      </c>
      <c r="H128" s="143">
        <v>15083.9</v>
      </c>
      <c r="I128" s="144"/>
      <c r="J128" s="143">
        <f>ROUND(I128*H128,2)</f>
        <v>0</v>
      </c>
      <c r="K128" s="145"/>
      <c r="L128" s="28"/>
      <c r="M128" s="146" t="s">
        <v>1</v>
      </c>
      <c r="N128" s="147" t="s">
        <v>40</v>
      </c>
      <c r="P128" s="148">
        <f>O128*H128</f>
        <v>0</v>
      </c>
      <c r="Q128" s="148">
        <v>0</v>
      </c>
      <c r="R128" s="148">
        <f>Q128*H128</f>
        <v>0</v>
      </c>
      <c r="S128" s="148">
        <v>0</v>
      </c>
      <c r="T128" s="149">
        <f>S128*H128</f>
        <v>0</v>
      </c>
      <c r="AR128" s="150" t="s">
        <v>200</v>
      </c>
      <c r="AT128" s="150" t="s">
        <v>139</v>
      </c>
      <c r="AU128" s="150" t="s">
        <v>83</v>
      </c>
      <c r="AY128" s="13" t="s">
        <v>137</v>
      </c>
      <c r="BE128" s="151">
        <f>IF(N128="základná",J128,0)</f>
        <v>0</v>
      </c>
      <c r="BF128" s="151">
        <f>IF(N128="znížená",J128,0)</f>
        <v>0</v>
      </c>
      <c r="BG128" s="151">
        <f>IF(N128="zákl. prenesená",J128,0)</f>
        <v>0</v>
      </c>
      <c r="BH128" s="151">
        <f>IF(N128="zníž. prenesená",J128,0)</f>
        <v>0</v>
      </c>
      <c r="BI128" s="151">
        <f>IF(N128="nulová",J128,0)</f>
        <v>0</v>
      </c>
      <c r="BJ128" s="13" t="s">
        <v>83</v>
      </c>
      <c r="BK128" s="151">
        <f>ROUND(I128*H128,2)</f>
        <v>0</v>
      </c>
      <c r="BL128" s="13" t="s">
        <v>200</v>
      </c>
      <c r="BM128" s="150" t="s">
        <v>493</v>
      </c>
    </row>
    <row r="129" spans="2:65" s="1" customFormat="1" ht="24.2" customHeight="1">
      <c r="B129" s="28"/>
      <c r="C129" s="139" t="s">
        <v>102</v>
      </c>
      <c r="D129" s="139" t="s">
        <v>139</v>
      </c>
      <c r="E129" s="140" t="s">
        <v>494</v>
      </c>
      <c r="F129" s="141" t="s">
        <v>495</v>
      </c>
      <c r="G129" s="142" t="s">
        <v>433</v>
      </c>
      <c r="H129" s="144"/>
      <c r="I129" s="144"/>
      <c r="J129" s="143">
        <f>ROUND(I129*H129,2)</f>
        <v>0</v>
      </c>
      <c r="K129" s="145"/>
      <c r="L129" s="28"/>
      <c r="M129" s="146" t="s">
        <v>1</v>
      </c>
      <c r="N129" s="147" t="s">
        <v>40</v>
      </c>
      <c r="P129" s="148">
        <f>O129*H129</f>
        <v>0</v>
      </c>
      <c r="Q129" s="148">
        <v>0</v>
      </c>
      <c r="R129" s="148">
        <f>Q129*H129</f>
        <v>0</v>
      </c>
      <c r="S129" s="148">
        <v>0</v>
      </c>
      <c r="T129" s="149">
        <f>S129*H129</f>
        <v>0</v>
      </c>
      <c r="AR129" s="150" t="s">
        <v>200</v>
      </c>
      <c r="AT129" s="150" t="s">
        <v>139</v>
      </c>
      <c r="AU129" s="150" t="s">
        <v>83</v>
      </c>
      <c r="AY129" s="13" t="s">
        <v>137</v>
      </c>
      <c r="BE129" s="151">
        <f>IF(N129="základná",J129,0)</f>
        <v>0</v>
      </c>
      <c r="BF129" s="151">
        <f>IF(N129="znížená",J129,0)</f>
        <v>0</v>
      </c>
      <c r="BG129" s="151">
        <f>IF(N129="zákl. prenesená",J129,0)</f>
        <v>0</v>
      </c>
      <c r="BH129" s="151">
        <f>IF(N129="zníž. prenesená",J129,0)</f>
        <v>0</v>
      </c>
      <c r="BI129" s="151">
        <f>IF(N129="nulová",J129,0)</f>
        <v>0</v>
      </c>
      <c r="BJ129" s="13" t="s">
        <v>83</v>
      </c>
      <c r="BK129" s="151">
        <f>ROUND(I129*H129,2)</f>
        <v>0</v>
      </c>
      <c r="BL129" s="13" t="s">
        <v>200</v>
      </c>
      <c r="BM129" s="150" t="s">
        <v>496</v>
      </c>
    </row>
    <row r="130" spans="2:65" s="11" customFormat="1" ht="22.9" customHeight="1">
      <c r="B130" s="127"/>
      <c r="D130" s="128" t="s">
        <v>73</v>
      </c>
      <c r="E130" s="137" t="s">
        <v>497</v>
      </c>
      <c r="F130" s="137" t="s">
        <v>498</v>
      </c>
      <c r="I130" s="130"/>
      <c r="J130" s="138">
        <f>BK130</f>
        <v>0</v>
      </c>
      <c r="L130" s="127"/>
      <c r="M130" s="132"/>
      <c r="P130" s="133">
        <f>P131</f>
        <v>0</v>
      </c>
      <c r="R130" s="133">
        <f>R131</f>
        <v>1.206712</v>
      </c>
      <c r="T130" s="134">
        <f>T131</f>
        <v>0</v>
      </c>
      <c r="AR130" s="128" t="s">
        <v>83</v>
      </c>
      <c r="AT130" s="135" t="s">
        <v>73</v>
      </c>
      <c r="AU130" s="135" t="s">
        <v>79</v>
      </c>
      <c r="AY130" s="128" t="s">
        <v>137</v>
      </c>
      <c r="BK130" s="136">
        <f>BK131</f>
        <v>0</v>
      </c>
    </row>
    <row r="131" spans="2:65" s="1" customFormat="1" ht="16.5" customHeight="1">
      <c r="B131" s="28"/>
      <c r="C131" s="139" t="s">
        <v>105</v>
      </c>
      <c r="D131" s="139" t="s">
        <v>139</v>
      </c>
      <c r="E131" s="140" t="s">
        <v>499</v>
      </c>
      <c r="F131" s="141" t="s">
        <v>500</v>
      </c>
      <c r="G131" s="142" t="s">
        <v>271</v>
      </c>
      <c r="H131" s="143">
        <v>15083.9</v>
      </c>
      <c r="I131" s="144"/>
      <c r="J131" s="143">
        <f>ROUND(I131*H131,2)</f>
        <v>0</v>
      </c>
      <c r="K131" s="145"/>
      <c r="L131" s="28"/>
      <c r="M131" s="152" t="s">
        <v>1</v>
      </c>
      <c r="N131" s="153" t="s">
        <v>40</v>
      </c>
      <c r="O131" s="154"/>
      <c r="P131" s="155">
        <f>O131*H131</f>
        <v>0</v>
      </c>
      <c r="Q131" s="155">
        <v>8.0000000000000007E-5</v>
      </c>
      <c r="R131" s="155">
        <f>Q131*H131</f>
        <v>1.206712</v>
      </c>
      <c r="S131" s="155">
        <v>0</v>
      </c>
      <c r="T131" s="156">
        <f>S131*H131</f>
        <v>0</v>
      </c>
      <c r="AR131" s="150" t="s">
        <v>200</v>
      </c>
      <c r="AT131" s="150" t="s">
        <v>139</v>
      </c>
      <c r="AU131" s="150" t="s">
        <v>83</v>
      </c>
      <c r="AY131" s="13" t="s">
        <v>137</v>
      </c>
      <c r="BE131" s="151">
        <f>IF(N131="základná",J131,0)</f>
        <v>0</v>
      </c>
      <c r="BF131" s="151">
        <f>IF(N131="znížená",J131,0)</f>
        <v>0</v>
      </c>
      <c r="BG131" s="151">
        <f>IF(N131="zákl. prenesená",J131,0)</f>
        <v>0</v>
      </c>
      <c r="BH131" s="151">
        <f>IF(N131="zníž. prenesená",J131,0)</f>
        <v>0</v>
      </c>
      <c r="BI131" s="151">
        <f>IF(N131="nulová",J131,0)</f>
        <v>0</v>
      </c>
      <c r="BJ131" s="13" t="s">
        <v>83</v>
      </c>
      <c r="BK131" s="151">
        <f>ROUND(I131*H131,2)</f>
        <v>0</v>
      </c>
      <c r="BL131" s="13" t="s">
        <v>200</v>
      </c>
      <c r="BM131" s="150" t="s">
        <v>501</v>
      </c>
    </row>
    <row r="132" spans="2:65" s="1" customFormat="1" ht="6.95" customHeight="1">
      <c r="B132" s="43"/>
      <c r="C132" s="44"/>
      <c r="D132" s="44"/>
      <c r="E132" s="44"/>
      <c r="F132" s="44"/>
      <c r="G132" s="44"/>
      <c r="H132" s="44"/>
      <c r="I132" s="44"/>
      <c r="J132" s="44"/>
      <c r="K132" s="44"/>
      <c r="L132" s="28"/>
    </row>
  </sheetData>
  <sheetProtection algorithmName="SHA-512" hashValue="XXEeMMdtuWvb6CiJ8B44eubwJo32sfufMFlv6MR+w1ITgtLL99owtruc8H/bS51nzE/jm0NhOfsWE9nvGvefPg==" saltValue="g4QLyvmAlPqOO2mcsamA2VZ2fF/hS4vF3h+YgrduxpsKK0+DMczvc/p2WKWsiltAbL5MH6Bgv4SmdfOtUxCIHg==" spinCount="100000" sheet="1" objects="1" scenarios="1" formatColumns="0" formatRows="0" autoFilter="0"/>
  <autoFilter ref="C122:K131" xr:uid="{00000000-0009-0000-0000-000004000000}"/>
  <mergeCells count="12">
    <mergeCell ref="E115:H115"/>
    <mergeCell ref="L2:V2"/>
    <mergeCell ref="E85:H85"/>
    <mergeCell ref="E87:H87"/>
    <mergeCell ref="E89:H89"/>
    <mergeCell ref="E111:H111"/>
    <mergeCell ref="E113:H113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133"/>
  <sheetViews>
    <sheetView showGridLines="0" topLeftCell="A20" workbookViewId="0">
      <selection activeCell="A35" sqref="A35:XFD40"/>
    </sheetView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AT2" s="13" t="s">
        <v>98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74</v>
      </c>
    </row>
    <row r="4" spans="2:46" ht="24.95" customHeight="1">
      <c r="B4" s="16"/>
      <c r="D4" s="17" t="s">
        <v>108</v>
      </c>
      <c r="L4" s="16"/>
      <c r="M4" s="92" t="s">
        <v>9</v>
      </c>
      <c r="AT4" s="13" t="s">
        <v>4</v>
      </c>
    </row>
    <row r="5" spans="2:46" ht="6.95" customHeight="1">
      <c r="B5" s="16"/>
      <c r="L5" s="16"/>
    </row>
    <row r="6" spans="2:46" ht="12" customHeight="1">
      <c r="B6" s="16"/>
      <c r="D6" s="23" t="s">
        <v>14</v>
      </c>
      <c r="L6" s="16"/>
    </row>
    <row r="7" spans="2:46" ht="16.5" customHeight="1">
      <c r="B7" s="16"/>
      <c r="E7" s="212" t="str">
        <f>'Rekapitulácia stavby'!K6</f>
        <v>Teľatník - stavebné úpravy</v>
      </c>
      <c r="F7" s="213"/>
      <c r="G7" s="213"/>
      <c r="H7" s="213"/>
      <c r="L7" s="16"/>
    </row>
    <row r="8" spans="2:46" ht="12" customHeight="1">
      <c r="B8" s="16"/>
      <c r="D8" s="23" t="s">
        <v>109</v>
      </c>
      <c r="L8" s="16"/>
    </row>
    <row r="9" spans="2:46" s="1" customFormat="1" ht="16.5" customHeight="1">
      <c r="B9" s="28"/>
      <c r="E9" s="212" t="s">
        <v>273</v>
      </c>
      <c r="F9" s="214"/>
      <c r="G9" s="214"/>
      <c r="H9" s="214"/>
      <c r="L9" s="28"/>
    </row>
    <row r="10" spans="2:46" s="1" customFormat="1" ht="12" customHeight="1">
      <c r="B10" s="28"/>
      <c r="D10" s="23" t="s">
        <v>274</v>
      </c>
      <c r="L10" s="28"/>
    </row>
    <row r="11" spans="2:46" s="1" customFormat="1" ht="16.5" customHeight="1">
      <c r="B11" s="28"/>
      <c r="E11" s="167" t="s">
        <v>502</v>
      </c>
      <c r="F11" s="214"/>
      <c r="G11" s="214"/>
      <c r="H11" s="214"/>
      <c r="L11" s="28"/>
    </row>
    <row r="12" spans="2:46" s="1" customFormat="1" ht="11.25">
      <c r="B12" s="28"/>
      <c r="L12" s="28"/>
    </row>
    <row r="13" spans="2:46" s="1" customFormat="1" ht="12" customHeight="1">
      <c r="B13" s="28"/>
      <c r="D13" s="23" t="s">
        <v>16</v>
      </c>
      <c r="F13" s="21" t="s">
        <v>1</v>
      </c>
      <c r="I13" s="23" t="s">
        <v>17</v>
      </c>
      <c r="J13" s="21" t="s">
        <v>1</v>
      </c>
      <c r="L13" s="28"/>
    </row>
    <row r="14" spans="2:46" s="1" customFormat="1" ht="12" customHeight="1">
      <c r="B14" s="28"/>
      <c r="D14" s="23" t="s">
        <v>18</v>
      </c>
      <c r="F14" s="21" t="s">
        <v>19</v>
      </c>
      <c r="I14" s="23" t="s">
        <v>20</v>
      </c>
      <c r="J14" s="51" t="str">
        <f>'Rekapitulácia stavby'!AN8</f>
        <v>21. 5. 2025</v>
      </c>
      <c r="L14" s="28"/>
    </row>
    <row r="15" spans="2:46" s="1" customFormat="1" ht="10.9" customHeight="1">
      <c r="B15" s="28"/>
      <c r="L15" s="28"/>
    </row>
    <row r="16" spans="2:46" s="1" customFormat="1" ht="12" customHeight="1">
      <c r="B16" s="28"/>
      <c r="D16" s="23" t="s">
        <v>22</v>
      </c>
      <c r="I16" s="23" t="s">
        <v>23</v>
      </c>
      <c r="J16" s="21" t="s">
        <v>1</v>
      </c>
      <c r="L16" s="28"/>
    </row>
    <row r="17" spans="2:12" s="1" customFormat="1" ht="18" customHeight="1">
      <c r="B17" s="28"/>
      <c r="E17" s="21" t="s">
        <v>24</v>
      </c>
      <c r="I17" s="23" t="s">
        <v>25</v>
      </c>
      <c r="J17" s="21" t="s">
        <v>1</v>
      </c>
      <c r="L17" s="28"/>
    </row>
    <row r="18" spans="2:12" s="1" customFormat="1" ht="6.95" customHeight="1">
      <c r="B18" s="28"/>
      <c r="L18" s="28"/>
    </row>
    <row r="19" spans="2:12" s="1" customFormat="1" ht="12" customHeight="1">
      <c r="B19" s="28"/>
      <c r="D19" s="23" t="s">
        <v>26</v>
      </c>
      <c r="I19" s="23" t="s">
        <v>23</v>
      </c>
      <c r="J19" s="24" t="str">
        <f>'Rekapitulácia stavby'!AN13</f>
        <v>Vyplň údaj</v>
      </c>
      <c r="L19" s="28"/>
    </row>
    <row r="20" spans="2:12" s="1" customFormat="1" ht="18" customHeight="1">
      <c r="B20" s="28"/>
      <c r="E20" s="215" t="str">
        <f>'Rekapitulácia stavby'!E14</f>
        <v>Vyplň údaj</v>
      </c>
      <c r="F20" s="193"/>
      <c r="G20" s="193"/>
      <c r="H20" s="193"/>
      <c r="I20" s="23" t="s">
        <v>25</v>
      </c>
      <c r="J20" s="24" t="str">
        <f>'Rekapitulácia stavby'!AN14</f>
        <v>Vyplň údaj</v>
      </c>
      <c r="L20" s="28"/>
    </row>
    <row r="21" spans="2:12" s="1" customFormat="1" ht="6.95" customHeight="1">
      <c r="B21" s="28"/>
      <c r="L21" s="28"/>
    </row>
    <row r="22" spans="2:12" s="1" customFormat="1" ht="12" customHeight="1">
      <c r="B22" s="28"/>
      <c r="D22" s="23" t="s">
        <v>28</v>
      </c>
      <c r="I22" s="23" t="s">
        <v>23</v>
      </c>
      <c r="J22" s="21" t="s">
        <v>1</v>
      </c>
      <c r="L22" s="28"/>
    </row>
    <row r="23" spans="2:12" s="1" customFormat="1" ht="18" customHeight="1">
      <c r="B23" s="28"/>
      <c r="E23" s="21" t="s">
        <v>30</v>
      </c>
      <c r="I23" s="23" t="s">
        <v>25</v>
      </c>
      <c r="J23" s="21" t="s">
        <v>1</v>
      </c>
      <c r="L23" s="28"/>
    </row>
    <row r="24" spans="2:12" s="1" customFormat="1" ht="6.95" customHeight="1">
      <c r="B24" s="28"/>
      <c r="L24" s="28"/>
    </row>
    <row r="25" spans="2:12" s="1" customFormat="1" ht="12" customHeight="1">
      <c r="B25" s="28"/>
      <c r="D25" s="23" t="s">
        <v>31</v>
      </c>
      <c r="I25" s="23" t="s">
        <v>23</v>
      </c>
      <c r="J25" s="21" t="str">
        <f>IF('Rekapitulácia stavby'!AN19="","",'Rekapitulácia stavby'!AN19)</f>
        <v/>
      </c>
      <c r="L25" s="28"/>
    </row>
    <row r="26" spans="2:12" s="1" customFormat="1" ht="18" customHeight="1">
      <c r="B26" s="28"/>
      <c r="E26" s="21" t="str">
        <f>IF('Rekapitulácia stavby'!E20="","",'Rekapitulácia stavby'!E20)</f>
        <v xml:space="preserve"> </v>
      </c>
      <c r="I26" s="23" t="s">
        <v>25</v>
      </c>
      <c r="J26" s="21" t="str">
        <f>IF('Rekapitulácia stavby'!AN20="","",'Rekapitulácia stavby'!AN20)</f>
        <v/>
      </c>
      <c r="L26" s="28"/>
    </row>
    <row r="27" spans="2:12" s="1" customFormat="1" ht="6.95" customHeight="1">
      <c r="B27" s="28"/>
      <c r="L27" s="28"/>
    </row>
    <row r="28" spans="2:12" s="1" customFormat="1" ht="12" customHeight="1">
      <c r="B28" s="28"/>
      <c r="D28" s="23" t="s">
        <v>33</v>
      </c>
      <c r="L28" s="28"/>
    </row>
    <row r="29" spans="2:12" s="7" customFormat="1" ht="16.5" customHeight="1">
      <c r="B29" s="93"/>
      <c r="E29" s="198" t="s">
        <v>1</v>
      </c>
      <c r="F29" s="198"/>
      <c r="G29" s="198"/>
      <c r="H29" s="198"/>
      <c r="L29" s="93"/>
    </row>
    <row r="30" spans="2:12" s="1" customFormat="1" ht="6.95" customHeight="1">
      <c r="B30" s="28"/>
      <c r="L30" s="28"/>
    </row>
    <row r="31" spans="2:12" s="1" customFormat="1" ht="6.95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25.35" customHeight="1">
      <c r="B32" s="28"/>
      <c r="D32" s="94" t="s">
        <v>34</v>
      </c>
      <c r="J32" s="65">
        <f>ROUND(J122, 2)</f>
        <v>0</v>
      </c>
      <c r="L32" s="28"/>
    </row>
    <row r="33" spans="2:12" s="1" customFormat="1" ht="6.95" customHeight="1">
      <c r="B33" s="28"/>
      <c r="D33" s="52"/>
      <c r="E33" s="52"/>
      <c r="F33" s="52"/>
      <c r="G33" s="52"/>
      <c r="H33" s="52"/>
      <c r="I33" s="52"/>
      <c r="J33" s="52"/>
      <c r="K33" s="52"/>
      <c r="L33" s="28"/>
    </row>
    <row r="34" spans="2:12" s="1" customFormat="1" ht="14.45" customHeight="1">
      <c r="B34" s="28"/>
      <c r="F34" s="31" t="s">
        <v>36</v>
      </c>
      <c r="I34" s="31" t="s">
        <v>35</v>
      </c>
      <c r="J34" s="31" t="s">
        <v>37</v>
      </c>
      <c r="L34" s="28"/>
    </row>
    <row r="35" spans="2:12" s="1" customFormat="1" ht="14.45" customHeight="1">
      <c r="B35" s="28"/>
      <c r="D35" s="54" t="s">
        <v>38</v>
      </c>
      <c r="E35" s="33" t="s">
        <v>39</v>
      </c>
      <c r="F35" s="95">
        <f>ROUND((SUM(BE122:BE132)),  2)</f>
        <v>0</v>
      </c>
      <c r="G35" s="96"/>
      <c r="H35" s="96"/>
      <c r="I35" s="97">
        <v>0.23</v>
      </c>
      <c r="J35" s="95">
        <f>ROUND(((SUM(BE122:BE132))*I35),  2)</f>
        <v>0</v>
      </c>
      <c r="L35" s="28"/>
    </row>
    <row r="36" spans="2:12" s="1" customFormat="1" ht="14.45" customHeight="1">
      <c r="B36" s="28"/>
      <c r="E36" s="33" t="s">
        <v>40</v>
      </c>
      <c r="F36" s="95">
        <f>ROUND((SUM(BF122:BF132)),  2)</f>
        <v>0</v>
      </c>
      <c r="G36" s="96"/>
      <c r="H36" s="96"/>
      <c r="I36" s="97">
        <v>0.23</v>
      </c>
      <c r="J36" s="95">
        <f>ROUND(((SUM(BF122:BF132))*I36),  2)</f>
        <v>0</v>
      </c>
      <c r="L36" s="28"/>
    </row>
    <row r="37" spans="2:12" s="1" customFormat="1" ht="14.45" customHeight="1">
      <c r="B37" s="28"/>
      <c r="E37" s="23" t="s">
        <v>41</v>
      </c>
      <c r="F37" s="85">
        <f>ROUND((SUM(BG122:BG132)),  2)</f>
        <v>0</v>
      </c>
      <c r="I37" s="98">
        <v>0.23</v>
      </c>
      <c r="J37" s="85">
        <f>0</f>
        <v>0</v>
      </c>
      <c r="L37" s="28"/>
    </row>
    <row r="38" spans="2:12" s="1" customFormat="1" ht="14.45" customHeight="1">
      <c r="B38" s="28"/>
      <c r="E38" s="23" t="s">
        <v>42</v>
      </c>
      <c r="F38" s="85">
        <f>ROUND((SUM(BH122:BH132)),  2)</f>
        <v>0</v>
      </c>
      <c r="I38" s="98">
        <v>0.23</v>
      </c>
      <c r="J38" s="85">
        <f>0</f>
        <v>0</v>
      </c>
      <c r="L38" s="28"/>
    </row>
    <row r="39" spans="2:12" s="1" customFormat="1" ht="14.45" customHeight="1">
      <c r="B39" s="28"/>
      <c r="E39" s="33" t="s">
        <v>43</v>
      </c>
      <c r="F39" s="95">
        <f>ROUND((SUM(BI122:BI132)),  2)</f>
        <v>0</v>
      </c>
      <c r="G39" s="96"/>
      <c r="H39" s="96"/>
      <c r="I39" s="97">
        <v>0</v>
      </c>
      <c r="J39" s="95">
        <f>0</f>
        <v>0</v>
      </c>
      <c r="L39" s="28"/>
    </row>
    <row r="40" spans="2:12" s="1" customFormat="1" ht="6.95" customHeight="1">
      <c r="B40" s="28"/>
      <c r="L40" s="28"/>
    </row>
    <row r="41" spans="2:12" s="1" customFormat="1" ht="25.35" customHeight="1">
      <c r="B41" s="28"/>
      <c r="C41" s="99"/>
      <c r="D41" s="100" t="s">
        <v>44</v>
      </c>
      <c r="E41" s="56"/>
      <c r="F41" s="56"/>
      <c r="G41" s="101" t="s">
        <v>45</v>
      </c>
      <c r="H41" s="102" t="s">
        <v>46</v>
      </c>
      <c r="I41" s="56"/>
      <c r="J41" s="103">
        <f>SUM(J32:J39)</f>
        <v>0</v>
      </c>
      <c r="K41" s="104"/>
      <c r="L41" s="28"/>
    </row>
    <row r="42" spans="2:12" s="1" customFormat="1" ht="14.45" customHeight="1">
      <c r="B42" s="28"/>
      <c r="L42" s="28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40" t="s">
        <v>47</v>
      </c>
      <c r="E50" s="41"/>
      <c r="F50" s="41"/>
      <c r="G50" s="40" t="s">
        <v>48</v>
      </c>
      <c r="H50" s="41"/>
      <c r="I50" s="41"/>
      <c r="J50" s="41"/>
      <c r="K50" s="41"/>
      <c r="L50" s="28"/>
    </row>
    <row r="51" spans="2:12" ht="11.25">
      <c r="B51" s="16"/>
      <c r="L51" s="16"/>
    </row>
    <row r="52" spans="2:12" ht="11.25">
      <c r="B52" s="16"/>
      <c r="L52" s="16"/>
    </row>
    <row r="53" spans="2:12" ht="11.25">
      <c r="B53" s="16"/>
      <c r="L53" s="16"/>
    </row>
    <row r="54" spans="2:12" ht="11.25">
      <c r="B54" s="16"/>
      <c r="L54" s="16"/>
    </row>
    <row r="55" spans="2:12" ht="11.25">
      <c r="B55" s="16"/>
      <c r="L55" s="16"/>
    </row>
    <row r="56" spans="2:12" ht="11.25">
      <c r="B56" s="16"/>
      <c r="L56" s="16"/>
    </row>
    <row r="57" spans="2:12" ht="11.25">
      <c r="B57" s="16"/>
      <c r="L57" s="16"/>
    </row>
    <row r="58" spans="2:12" ht="11.25">
      <c r="B58" s="16"/>
      <c r="L58" s="16"/>
    </row>
    <row r="59" spans="2:12" ht="11.25">
      <c r="B59" s="16"/>
      <c r="L59" s="16"/>
    </row>
    <row r="60" spans="2:12" ht="11.25">
      <c r="B60" s="16"/>
      <c r="L60" s="16"/>
    </row>
    <row r="61" spans="2:12" s="1" customFormat="1" ht="12.75">
      <c r="B61" s="28"/>
      <c r="D61" s="42" t="s">
        <v>49</v>
      </c>
      <c r="E61" s="30"/>
      <c r="F61" s="105" t="s">
        <v>50</v>
      </c>
      <c r="G61" s="42" t="s">
        <v>49</v>
      </c>
      <c r="H61" s="30"/>
      <c r="I61" s="30"/>
      <c r="J61" s="106" t="s">
        <v>50</v>
      </c>
      <c r="K61" s="30"/>
      <c r="L61" s="28"/>
    </row>
    <row r="62" spans="2:12" ht="11.25">
      <c r="B62" s="16"/>
      <c r="L62" s="16"/>
    </row>
    <row r="63" spans="2:12" ht="11.25">
      <c r="B63" s="16"/>
      <c r="L63" s="16"/>
    </row>
    <row r="64" spans="2:12" ht="11.25">
      <c r="B64" s="16"/>
      <c r="L64" s="16"/>
    </row>
    <row r="65" spans="2:12" s="1" customFormat="1" ht="12.75">
      <c r="B65" s="28"/>
      <c r="D65" s="40" t="s">
        <v>51</v>
      </c>
      <c r="E65" s="41"/>
      <c r="F65" s="41"/>
      <c r="G65" s="40" t="s">
        <v>52</v>
      </c>
      <c r="H65" s="41"/>
      <c r="I65" s="41"/>
      <c r="J65" s="41"/>
      <c r="K65" s="41"/>
      <c r="L65" s="28"/>
    </row>
    <row r="66" spans="2:12" ht="11.25">
      <c r="B66" s="16"/>
      <c r="L66" s="16"/>
    </row>
    <row r="67" spans="2:12" ht="11.25">
      <c r="B67" s="16"/>
      <c r="L67" s="16"/>
    </row>
    <row r="68" spans="2:12" ht="11.25">
      <c r="B68" s="16"/>
      <c r="L68" s="16"/>
    </row>
    <row r="69" spans="2:12" ht="11.25">
      <c r="B69" s="16"/>
      <c r="L69" s="16"/>
    </row>
    <row r="70" spans="2:12" ht="11.25">
      <c r="B70" s="16"/>
      <c r="L70" s="16"/>
    </row>
    <row r="71" spans="2:12" ht="11.25">
      <c r="B71" s="16"/>
      <c r="L71" s="16"/>
    </row>
    <row r="72" spans="2:12" ht="11.25">
      <c r="B72" s="16"/>
      <c r="L72" s="16"/>
    </row>
    <row r="73" spans="2:12" ht="11.25">
      <c r="B73" s="16"/>
      <c r="L73" s="16"/>
    </row>
    <row r="74" spans="2:12" ht="11.25">
      <c r="B74" s="16"/>
      <c r="L74" s="16"/>
    </row>
    <row r="75" spans="2:12" ht="11.25">
      <c r="B75" s="16"/>
      <c r="L75" s="16"/>
    </row>
    <row r="76" spans="2:12" s="1" customFormat="1" ht="12.75">
      <c r="B76" s="28"/>
      <c r="D76" s="42" t="s">
        <v>49</v>
      </c>
      <c r="E76" s="30"/>
      <c r="F76" s="105" t="s">
        <v>50</v>
      </c>
      <c r="G76" s="42" t="s">
        <v>49</v>
      </c>
      <c r="H76" s="30"/>
      <c r="I76" s="30"/>
      <c r="J76" s="106" t="s">
        <v>50</v>
      </c>
      <c r="K76" s="30"/>
      <c r="L76" s="28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12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12" s="1" customFormat="1" ht="24.95" customHeight="1">
      <c r="B82" s="28"/>
      <c r="C82" s="17" t="s">
        <v>111</v>
      </c>
      <c r="L82" s="28"/>
    </row>
    <row r="83" spans="2:12" s="1" customFormat="1" ht="6.95" customHeight="1">
      <c r="B83" s="28"/>
      <c r="L83" s="28"/>
    </row>
    <row r="84" spans="2:12" s="1" customFormat="1" ht="12" customHeight="1">
      <c r="B84" s="28"/>
      <c r="C84" s="23" t="s">
        <v>14</v>
      </c>
      <c r="L84" s="28"/>
    </row>
    <row r="85" spans="2:12" s="1" customFormat="1" ht="16.5" customHeight="1">
      <c r="B85" s="28"/>
      <c r="E85" s="212" t="str">
        <f>E7</f>
        <v>Teľatník - stavebné úpravy</v>
      </c>
      <c r="F85" s="213"/>
      <c r="G85" s="213"/>
      <c r="H85" s="213"/>
      <c r="L85" s="28"/>
    </row>
    <row r="86" spans="2:12" ht="12" customHeight="1">
      <c r="B86" s="16"/>
      <c r="C86" s="23" t="s">
        <v>109</v>
      </c>
      <c r="L86" s="16"/>
    </row>
    <row r="87" spans="2:12" s="1" customFormat="1" ht="16.5" customHeight="1">
      <c r="B87" s="28"/>
      <c r="E87" s="212" t="s">
        <v>273</v>
      </c>
      <c r="F87" s="214"/>
      <c r="G87" s="214"/>
      <c r="H87" s="214"/>
      <c r="L87" s="28"/>
    </row>
    <row r="88" spans="2:12" s="1" customFormat="1" ht="12" customHeight="1">
      <c r="B88" s="28"/>
      <c r="C88" s="23" t="s">
        <v>274</v>
      </c>
      <c r="L88" s="28"/>
    </row>
    <row r="89" spans="2:12" s="1" customFormat="1" ht="16.5" customHeight="1">
      <c r="B89" s="28"/>
      <c r="E89" s="167" t="str">
        <f>E11</f>
        <v>2D - Plachty</v>
      </c>
      <c r="F89" s="214"/>
      <c r="G89" s="214"/>
      <c r="H89" s="214"/>
      <c r="L89" s="28"/>
    </row>
    <row r="90" spans="2:12" s="1" customFormat="1" ht="6.95" customHeight="1">
      <c r="B90" s="28"/>
      <c r="L90" s="28"/>
    </row>
    <row r="91" spans="2:12" s="1" customFormat="1" ht="12" customHeight="1">
      <c r="B91" s="28"/>
      <c r="C91" s="23" t="s">
        <v>18</v>
      </c>
      <c r="F91" s="21" t="str">
        <f>F14</f>
        <v>Dohňany, parc.č. 1237/7,1237/1</v>
      </c>
      <c r="I91" s="23" t="s">
        <v>20</v>
      </c>
      <c r="J91" s="51" t="str">
        <f>IF(J14="","",J14)</f>
        <v>21. 5. 2025</v>
      </c>
      <c r="L91" s="28"/>
    </row>
    <row r="92" spans="2:12" s="1" customFormat="1" ht="6.95" customHeight="1">
      <c r="B92" s="28"/>
      <c r="L92" s="28"/>
    </row>
    <row r="93" spans="2:12" s="1" customFormat="1" ht="40.15" customHeight="1">
      <c r="B93" s="28"/>
      <c r="C93" s="23" t="s">
        <v>22</v>
      </c>
      <c r="F93" s="21" t="str">
        <f>E17</f>
        <v>PD Mestečko</v>
      </c>
      <c r="I93" s="23" t="s">
        <v>28</v>
      </c>
      <c r="J93" s="26" t="str">
        <f>E23</f>
        <v>T-architecture s.r.o.,Keblianska 466/83,020 01 PÚ</v>
      </c>
      <c r="L93" s="28"/>
    </row>
    <row r="94" spans="2:12" s="1" customFormat="1" ht="15.2" customHeight="1">
      <c r="B94" s="28"/>
      <c r="C94" s="23" t="s">
        <v>26</v>
      </c>
      <c r="F94" s="21" t="str">
        <f>IF(E20="","",E20)</f>
        <v>Vyplň údaj</v>
      </c>
      <c r="I94" s="23" t="s">
        <v>31</v>
      </c>
      <c r="J94" s="26" t="str">
        <f>E26</f>
        <v xml:space="preserve"> </v>
      </c>
      <c r="L94" s="28"/>
    </row>
    <row r="95" spans="2:12" s="1" customFormat="1" ht="10.35" customHeight="1">
      <c r="B95" s="28"/>
      <c r="L95" s="28"/>
    </row>
    <row r="96" spans="2:12" s="1" customFormat="1" ht="29.25" customHeight="1">
      <c r="B96" s="28"/>
      <c r="C96" s="107" t="s">
        <v>112</v>
      </c>
      <c r="D96" s="99"/>
      <c r="E96" s="99"/>
      <c r="F96" s="99"/>
      <c r="G96" s="99"/>
      <c r="H96" s="99"/>
      <c r="I96" s="99"/>
      <c r="J96" s="108" t="s">
        <v>113</v>
      </c>
      <c r="K96" s="99"/>
      <c r="L96" s="28"/>
    </row>
    <row r="97" spans="2:47" s="1" customFormat="1" ht="10.35" customHeight="1">
      <c r="B97" s="28"/>
      <c r="L97" s="28"/>
    </row>
    <row r="98" spans="2:47" s="1" customFormat="1" ht="22.9" customHeight="1">
      <c r="B98" s="28"/>
      <c r="C98" s="109" t="s">
        <v>114</v>
      </c>
      <c r="J98" s="65">
        <f>J122</f>
        <v>0</v>
      </c>
      <c r="L98" s="28"/>
      <c r="AU98" s="13" t="s">
        <v>115</v>
      </c>
    </row>
    <row r="99" spans="2:47" s="8" customFormat="1" ht="24.95" customHeight="1">
      <c r="B99" s="110"/>
      <c r="D99" s="111" t="s">
        <v>119</v>
      </c>
      <c r="E99" s="112"/>
      <c r="F99" s="112"/>
      <c r="G99" s="112"/>
      <c r="H99" s="112"/>
      <c r="I99" s="112"/>
      <c r="J99" s="113">
        <f>J123</f>
        <v>0</v>
      </c>
      <c r="L99" s="110"/>
    </row>
    <row r="100" spans="2:47" s="9" customFormat="1" ht="19.899999999999999" customHeight="1">
      <c r="B100" s="114"/>
      <c r="D100" s="115" t="s">
        <v>122</v>
      </c>
      <c r="E100" s="116"/>
      <c r="F100" s="116"/>
      <c r="G100" s="116"/>
      <c r="H100" s="116"/>
      <c r="I100" s="116"/>
      <c r="J100" s="117">
        <f>J124</f>
        <v>0</v>
      </c>
      <c r="L100" s="114"/>
    </row>
    <row r="101" spans="2:47" s="1" customFormat="1" ht="21.75" customHeight="1">
      <c r="B101" s="28"/>
      <c r="L101" s="28"/>
    </row>
    <row r="102" spans="2:47" s="1" customFormat="1" ht="6.95" customHeight="1">
      <c r="B102" s="43"/>
      <c r="C102" s="44"/>
      <c r="D102" s="44"/>
      <c r="E102" s="44"/>
      <c r="F102" s="44"/>
      <c r="G102" s="44"/>
      <c r="H102" s="44"/>
      <c r="I102" s="44"/>
      <c r="J102" s="44"/>
      <c r="K102" s="44"/>
      <c r="L102" s="28"/>
    </row>
    <row r="106" spans="2:47" s="1" customFormat="1" ht="6.95" customHeight="1">
      <c r="B106" s="45"/>
      <c r="C106" s="46"/>
      <c r="D106" s="46"/>
      <c r="E106" s="46"/>
      <c r="F106" s="46"/>
      <c r="G106" s="46"/>
      <c r="H106" s="46"/>
      <c r="I106" s="46"/>
      <c r="J106" s="46"/>
      <c r="K106" s="46"/>
      <c r="L106" s="28"/>
    </row>
    <row r="107" spans="2:47" s="1" customFormat="1" ht="24.95" customHeight="1">
      <c r="B107" s="28"/>
      <c r="C107" s="17" t="s">
        <v>123</v>
      </c>
      <c r="L107" s="28"/>
    </row>
    <row r="108" spans="2:47" s="1" customFormat="1" ht="6.95" customHeight="1">
      <c r="B108" s="28"/>
      <c r="L108" s="28"/>
    </row>
    <row r="109" spans="2:47" s="1" customFormat="1" ht="12" customHeight="1">
      <c r="B109" s="28"/>
      <c r="C109" s="23" t="s">
        <v>14</v>
      </c>
      <c r="L109" s="28"/>
    </row>
    <row r="110" spans="2:47" s="1" customFormat="1" ht="16.5" customHeight="1">
      <c r="B110" s="28"/>
      <c r="E110" s="212" t="str">
        <f>E7</f>
        <v>Teľatník - stavebné úpravy</v>
      </c>
      <c r="F110" s="213"/>
      <c r="G110" s="213"/>
      <c r="H110" s="213"/>
      <c r="L110" s="28"/>
    </row>
    <row r="111" spans="2:47" ht="12" customHeight="1">
      <c r="B111" s="16"/>
      <c r="C111" s="23" t="s">
        <v>109</v>
      </c>
      <c r="L111" s="16"/>
    </row>
    <row r="112" spans="2:47" s="1" customFormat="1" ht="16.5" customHeight="1">
      <c r="B112" s="28"/>
      <c r="E112" s="212" t="s">
        <v>273</v>
      </c>
      <c r="F112" s="214"/>
      <c r="G112" s="214"/>
      <c r="H112" s="214"/>
      <c r="L112" s="28"/>
    </row>
    <row r="113" spans="2:65" s="1" customFormat="1" ht="12" customHeight="1">
      <c r="B113" s="28"/>
      <c r="C113" s="23" t="s">
        <v>274</v>
      </c>
      <c r="L113" s="28"/>
    </row>
    <row r="114" spans="2:65" s="1" customFormat="1" ht="16.5" customHeight="1">
      <c r="B114" s="28"/>
      <c r="E114" s="167" t="str">
        <f>E11</f>
        <v>2D - Plachty</v>
      </c>
      <c r="F114" s="214"/>
      <c r="G114" s="214"/>
      <c r="H114" s="214"/>
      <c r="L114" s="28"/>
    </row>
    <row r="115" spans="2:65" s="1" customFormat="1" ht="6.95" customHeight="1">
      <c r="B115" s="28"/>
      <c r="L115" s="28"/>
    </row>
    <row r="116" spans="2:65" s="1" customFormat="1" ht="12" customHeight="1">
      <c r="B116" s="28"/>
      <c r="C116" s="23" t="s">
        <v>18</v>
      </c>
      <c r="F116" s="21" t="str">
        <f>F14</f>
        <v>Dohňany, parc.č. 1237/7,1237/1</v>
      </c>
      <c r="I116" s="23" t="s">
        <v>20</v>
      </c>
      <c r="J116" s="51" t="str">
        <f>IF(J14="","",J14)</f>
        <v>21. 5. 2025</v>
      </c>
      <c r="L116" s="28"/>
    </row>
    <row r="117" spans="2:65" s="1" customFormat="1" ht="6.95" customHeight="1">
      <c r="B117" s="28"/>
      <c r="L117" s="28"/>
    </row>
    <row r="118" spans="2:65" s="1" customFormat="1" ht="40.15" customHeight="1">
      <c r="B118" s="28"/>
      <c r="C118" s="23" t="s">
        <v>22</v>
      </c>
      <c r="F118" s="21" t="str">
        <f>E17</f>
        <v>PD Mestečko</v>
      </c>
      <c r="I118" s="23" t="s">
        <v>28</v>
      </c>
      <c r="J118" s="26" t="str">
        <f>E23</f>
        <v>T-architecture s.r.o.,Keblianska 466/83,020 01 PÚ</v>
      </c>
      <c r="L118" s="28"/>
    </row>
    <row r="119" spans="2:65" s="1" customFormat="1" ht="15.2" customHeight="1">
      <c r="B119" s="28"/>
      <c r="C119" s="23" t="s">
        <v>26</v>
      </c>
      <c r="F119" s="21" t="str">
        <f>IF(E20="","",E20)</f>
        <v>Vyplň údaj</v>
      </c>
      <c r="I119" s="23" t="s">
        <v>31</v>
      </c>
      <c r="J119" s="26" t="str">
        <f>E26</f>
        <v xml:space="preserve"> </v>
      </c>
      <c r="L119" s="28"/>
    </row>
    <row r="120" spans="2:65" s="1" customFormat="1" ht="10.35" customHeight="1">
      <c r="B120" s="28"/>
      <c r="L120" s="28"/>
    </row>
    <row r="121" spans="2:65" s="10" customFormat="1" ht="29.25" customHeight="1">
      <c r="B121" s="118"/>
      <c r="C121" s="119" t="s">
        <v>124</v>
      </c>
      <c r="D121" s="120" t="s">
        <v>59</v>
      </c>
      <c r="E121" s="120" t="s">
        <v>55</v>
      </c>
      <c r="F121" s="120" t="s">
        <v>56</v>
      </c>
      <c r="G121" s="120" t="s">
        <v>125</v>
      </c>
      <c r="H121" s="120" t="s">
        <v>126</v>
      </c>
      <c r="I121" s="120" t="s">
        <v>127</v>
      </c>
      <c r="J121" s="121" t="s">
        <v>113</v>
      </c>
      <c r="K121" s="122" t="s">
        <v>128</v>
      </c>
      <c r="L121" s="118"/>
      <c r="M121" s="58" t="s">
        <v>1</v>
      </c>
      <c r="N121" s="59" t="s">
        <v>38</v>
      </c>
      <c r="O121" s="59" t="s">
        <v>129</v>
      </c>
      <c r="P121" s="59" t="s">
        <v>130</v>
      </c>
      <c r="Q121" s="59" t="s">
        <v>131</v>
      </c>
      <c r="R121" s="59" t="s">
        <v>132</v>
      </c>
      <c r="S121" s="59" t="s">
        <v>133</v>
      </c>
      <c r="T121" s="60" t="s">
        <v>134</v>
      </c>
    </row>
    <row r="122" spans="2:65" s="1" customFormat="1" ht="22.9" customHeight="1">
      <c r="B122" s="28"/>
      <c r="C122" s="63" t="s">
        <v>114</v>
      </c>
      <c r="J122" s="123">
        <f>BK122</f>
        <v>0</v>
      </c>
      <c r="L122" s="28"/>
      <c r="M122" s="61"/>
      <c r="N122" s="52"/>
      <c r="O122" s="52"/>
      <c r="P122" s="124">
        <f>P123</f>
        <v>0</v>
      </c>
      <c r="Q122" s="52"/>
      <c r="R122" s="124">
        <f>R123</f>
        <v>2.9000000000000007E-3</v>
      </c>
      <c r="S122" s="52"/>
      <c r="T122" s="125">
        <f>T123</f>
        <v>0</v>
      </c>
      <c r="AT122" s="13" t="s">
        <v>73</v>
      </c>
      <c r="AU122" s="13" t="s">
        <v>115</v>
      </c>
      <c r="BK122" s="126">
        <f>BK123</f>
        <v>0</v>
      </c>
    </row>
    <row r="123" spans="2:65" s="11" customFormat="1" ht="25.9" customHeight="1">
      <c r="B123" s="127"/>
      <c r="D123" s="128" t="s">
        <v>73</v>
      </c>
      <c r="E123" s="129" t="s">
        <v>232</v>
      </c>
      <c r="F123" s="129" t="s">
        <v>233</v>
      </c>
      <c r="I123" s="130"/>
      <c r="J123" s="131">
        <f>BK123</f>
        <v>0</v>
      </c>
      <c r="L123" s="127"/>
      <c r="M123" s="132"/>
      <c r="P123" s="133">
        <f>P124</f>
        <v>0</v>
      </c>
      <c r="R123" s="133">
        <f>R124</f>
        <v>2.9000000000000007E-3</v>
      </c>
      <c r="T123" s="134">
        <f>T124</f>
        <v>0</v>
      </c>
      <c r="AR123" s="128" t="s">
        <v>83</v>
      </c>
      <c r="AT123" s="135" t="s">
        <v>73</v>
      </c>
      <c r="AU123" s="135" t="s">
        <v>74</v>
      </c>
      <c r="AY123" s="128" t="s">
        <v>137</v>
      </c>
      <c r="BK123" s="136">
        <f>BK124</f>
        <v>0</v>
      </c>
    </row>
    <row r="124" spans="2:65" s="11" customFormat="1" ht="22.9" customHeight="1">
      <c r="B124" s="127"/>
      <c r="D124" s="128" t="s">
        <v>73</v>
      </c>
      <c r="E124" s="137" t="s">
        <v>258</v>
      </c>
      <c r="F124" s="137" t="s">
        <v>259</v>
      </c>
      <c r="I124" s="130"/>
      <c r="J124" s="138">
        <f>BK124</f>
        <v>0</v>
      </c>
      <c r="L124" s="127"/>
      <c r="M124" s="132"/>
      <c r="P124" s="133">
        <f>SUM(P125:P132)</f>
        <v>0</v>
      </c>
      <c r="R124" s="133">
        <f>SUM(R125:R132)</f>
        <v>2.9000000000000007E-3</v>
      </c>
      <c r="T124" s="134">
        <f>SUM(T125:T132)</f>
        <v>0</v>
      </c>
      <c r="AR124" s="128" t="s">
        <v>83</v>
      </c>
      <c r="AT124" s="135" t="s">
        <v>73</v>
      </c>
      <c r="AU124" s="135" t="s">
        <v>79</v>
      </c>
      <c r="AY124" s="128" t="s">
        <v>137</v>
      </c>
      <c r="BK124" s="136">
        <f>SUM(BK125:BK132)</f>
        <v>0</v>
      </c>
    </row>
    <row r="125" spans="2:65" s="1" customFormat="1" ht="21.75" customHeight="1">
      <c r="B125" s="28"/>
      <c r="C125" s="139" t="s">
        <v>79</v>
      </c>
      <c r="D125" s="139" t="s">
        <v>139</v>
      </c>
      <c r="E125" s="140" t="s">
        <v>503</v>
      </c>
      <c r="F125" s="141" t="s">
        <v>504</v>
      </c>
      <c r="G125" s="142" t="s">
        <v>167</v>
      </c>
      <c r="H125" s="143">
        <v>2</v>
      </c>
      <c r="I125" s="144"/>
      <c r="J125" s="143">
        <f t="shared" ref="J125:J132" si="0">ROUND(I125*H125,2)</f>
        <v>0</v>
      </c>
      <c r="K125" s="145"/>
      <c r="L125" s="28"/>
      <c r="M125" s="146" t="s">
        <v>1</v>
      </c>
      <c r="N125" s="147" t="s">
        <v>40</v>
      </c>
      <c r="P125" s="148">
        <f t="shared" ref="P125:P132" si="1">O125*H125</f>
        <v>0</v>
      </c>
      <c r="Q125" s="148">
        <v>0</v>
      </c>
      <c r="R125" s="148">
        <f t="shared" ref="R125:R132" si="2">Q125*H125</f>
        <v>0</v>
      </c>
      <c r="S125" s="148">
        <v>0</v>
      </c>
      <c r="T125" s="149">
        <f t="shared" ref="T125:T132" si="3">S125*H125</f>
        <v>0</v>
      </c>
      <c r="AR125" s="150" t="s">
        <v>200</v>
      </c>
      <c r="AT125" s="150" t="s">
        <v>139</v>
      </c>
      <c r="AU125" s="150" t="s">
        <v>83</v>
      </c>
      <c r="AY125" s="13" t="s">
        <v>137</v>
      </c>
      <c r="BE125" s="151">
        <f t="shared" ref="BE125:BE132" si="4">IF(N125="základná",J125,0)</f>
        <v>0</v>
      </c>
      <c r="BF125" s="151">
        <f t="shared" ref="BF125:BF132" si="5">IF(N125="znížená",J125,0)</f>
        <v>0</v>
      </c>
      <c r="BG125" s="151">
        <f t="shared" ref="BG125:BG132" si="6">IF(N125="zákl. prenesená",J125,0)</f>
        <v>0</v>
      </c>
      <c r="BH125" s="151">
        <f t="shared" ref="BH125:BH132" si="7">IF(N125="zníž. prenesená",J125,0)</f>
        <v>0</v>
      </c>
      <c r="BI125" s="151">
        <f t="shared" ref="BI125:BI132" si="8">IF(N125="nulová",J125,0)</f>
        <v>0</v>
      </c>
      <c r="BJ125" s="13" t="s">
        <v>83</v>
      </c>
      <c r="BK125" s="151">
        <f t="shared" ref="BK125:BK132" si="9">ROUND(I125*H125,2)</f>
        <v>0</v>
      </c>
      <c r="BL125" s="13" t="s">
        <v>200</v>
      </c>
      <c r="BM125" s="150" t="s">
        <v>505</v>
      </c>
    </row>
    <row r="126" spans="2:65" s="1" customFormat="1" ht="24.2" customHeight="1">
      <c r="B126" s="28"/>
      <c r="C126" s="139" t="s">
        <v>83</v>
      </c>
      <c r="D126" s="139" t="s">
        <v>139</v>
      </c>
      <c r="E126" s="140" t="s">
        <v>506</v>
      </c>
      <c r="F126" s="141" t="s">
        <v>507</v>
      </c>
      <c r="G126" s="142" t="s">
        <v>167</v>
      </c>
      <c r="H126" s="143">
        <v>2</v>
      </c>
      <c r="I126" s="144"/>
      <c r="J126" s="143">
        <f t="shared" si="0"/>
        <v>0</v>
      </c>
      <c r="K126" s="145"/>
      <c r="L126" s="28"/>
      <c r="M126" s="146" t="s">
        <v>1</v>
      </c>
      <c r="N126" s="147" t="s">
        <v>40</v>
      </c>
      <c r="P126" s="148">
        <f t="shared" si="1"/>
        <v>0</v>
      </c>
      <c r="Q126" s="148">
        <v>1.0000000000000001E-5</v>
      </c>
      <c r="R126" s="148">
        <f t="shared" si="2"/>
        <v>2.0000000000000002E-5</v>
      </c>
      <c r="S126" s="148">
        <v>0</v>
      </c>
      <c r="T126" s="149">
        <f t="shared" si="3"/>
        <v>0</v>
      </c>
      <c r="AR126" s="150" t="s">
        <v>200</v>
      </c>
      <c r="AT126" s="150" t="s">
        <v>139</v>
      </c>
      <c r="AU126" s="150" t="s">
        <v>83</v>
      </c>
      <c r="AY126" s="13" t="s">
        <v>137</v>
      </c>
      <c r="BE126" s="151">
        <f t="shared" si="4"/>
        <v>0</v>
      </c>
      <c r="BF126" s="151">
        <f t="shared" si="5"/>
        <v>0</v>
      </c>
      <c r="BG126" s="151">
        <f t="shared" si="6"/>
        <v>0</v>
      </c>
      <c r="BH126" s="151">
        <f t="shared" si="7"/>
        <v>0</v>
      </c>
      <c r="BI126" s="151">
        <f t="shared" si="8"/>
        <v>0</v>
      </c>
      <c r="BJ126" s="13" t="s">
        <v>83</v>
      </c>
      <c r="BK126" s="151">
        <f t="shared" si="9"/>
        <v>0</v>
      </c>
      <c r="BL126" s="13" t="s">
        <v>200</v>
      </c>
      <c r="BM126" s="150" t="s">
        <v>508</v>
      </c>
    </row>
    <row r="127" spans="2:65" s="1" customFormat="1" ht="24.2" customHeight="1">
      <c r="B127" s="28"/>
      <c r="C127" s="139" t="s">
        <v>99</v>
      </c>
      <c r="D127" s="139" t="s">
        <v>139</v>
      </c>
      <c r="E127" s="140" t="s">
        <v>509</v>
      </c>
      <c r="F127" s="141" t="s">
        <v>510</v>
      </c>
      <c r="G127" s="142" t="s">
        <v>167</v>
      </c>
      <c r="H127" s="143">
        <v>3</v>
      </c>
      <c r="I127" s="144"/>
      <c r="J127" s="143">
        <f t="shared" si="0"/>
        <v>0</v>
      </c>
      <c r="K127" s="145"/>
      <c r="L127" s="28"/>
      <c r="M127" s="146" t="s">
        <v>1</v>
      </c>
      <c r="N127" s="147" t="s">
        <v>40</v>
      </c>
      <c r="P127" s="148">
        <f t="shared" si="1"/>
        <v>0</v>
      </c>
      <c r="Q127" s="148">
        <v>3.2000000000000003E-4</v>
      </c>
      <c r="R127" s="148">
        <f t="shared" si="2"/>
        <v>9.6000000000000013E-4</v>
      </c>
      <c r="S127" s="148">
        <v>0</v>
      </c>
      <c r="T127" s="149">
        <f t="shared" si="3"/>
        <v>0</v>
      </c>
      <c r="AR127" s="150" t="s">
        <v>200</v>
      </c>
      <c r="AT127" s="150" t="s">
        <v>139</v>
      </c>
      <c r="AU127" s="150" t="s">
        <v>83</v>
      </c>
      <c r="AY127" s="13" t="s">
        <v>137</v>
      </c>
      <c r="BE127" s="151">
        <f t="shared" si="4"/>
        <v>0</v>
      </c>
      <c r="BF127" s="151">
        <f t="shared" si="5"/>
        <v>0</v>
      </c>
      <c r="BG127" s="151">
        <f t="shared" si="6"/>
        <v>0</v>
      </c>
      <c r="BH127" s="151">
        <f t="shared" si="7"/>
        <v>0</v>
      </c>
      <c r="BI127" s="151">
        <f t="shared" si="8"/>
        <v>0</v>
      </c>
      <c r="BJ127" s="13" t="s">
        <v>83</v>
      </c>
      <c r="BK127" s="151">
        <f t="shared" si="9"/>
        <v>0</v>
      </c>
      <c r="BL127" s="13" t="s">
        <v>200</v>
      </c>
      <c r="BM127" s="150" t="s">
        <v>511</v>
      </c>
    </row>
    <row r="128" spans="2:65" s="1" customFormat="1" ht="24.2" customHeight="1">
      <c r="B128" s="28"/>
      <c r="C128" s="139" t="s">
        <v>102</v>
      </c>
      <c r="D128" s="139" t="s">
        <v>139</v>
      </c>
      <c r="E128" s="140" t="s">
        <v>512</v>
      </c>
      <c r="F128" s="141" t="s">
        <v>513</v>
      </c>
      <c r="G128" s="142" t="s">
        <v>167</v>
      </c>
      <c r="H128" s="143">
        <v>3</v>
      </c>
      <c r="I128" s="144"/>
      <c r="J128" s="143">
        <f t="shared" si="0"/>
        <v>0</v>
      </c>
      <c r="K128" s="145"/>
      <c r="L128" s="28"/>
      <c r="M128" s="146" t="s">
        <v>1</v>
      </c>
      <c r="N128" s="147" t="s">
        <v>40</v>
      </c>
      <c r="P128" s="148">
        <f t="shared" si="1"/>
        <v>0</v>
      </c>
      <c r="Q128" s="148">
        <v>3.2000000000000003E-4</v>
      </c>
      <c r="R128" s="148">
        <f t="shared" si="2"/>
        <v>9.6000000000000013E-4</v>
      </c>
      <c r="S128" s="148">
        <v>0</v>
      </c>
      <c r="T128" s="149">
        <f t="shared" si="3"/>
        <v>0</v>
      </c>
      <c r="AR128" s="150" t="s">
        <v>200</v>
      </c>
      <c r="AT128" s="150" t="s">
        <v>139</v>
      </c>
      <c r="AU128" s="150" t="s">
        <v>83</v>
      </c>
      <c r="AY128" s="13" t="s">
        <v>137</v>
      </c>
      <c r="BE128" s="151">
        <f t="shared" si="4"/>
        <v>0</v>
      </c>
      <c r="BF128" s="151">
        <f t="shared" si="5"/>
        <v>0</v>
      </c>
      <c r="BG128" s="151">
        <f t="shared" si="6"/>
        <v>0</v>
      </c>
      <c r="BH128" s="151">
        <f t="shared" si="7"/>
        <v>0</v>
      </c>
      <c r="BI128" s="151">
        <f t="shared" si="8"/>
        <v>0</v>
      </c>
      <c r="BJ128" s="13" t="s">
        <v>83</v>
      </c>
      <c r="BK128" s="151">
        <f t="shared" si="9"/>
        <v>0</v>
      </c>
      <c r="BL128" s="13" t="s">
        <v>200</v>
      </c>
      <c r="BM128" s="150" t="s">
        <v>514</v>
      </c>
    </row>
    <row r="129" spans="2:65" s="1" customFormat="1" ht="24.2" customHeight="1">
      <c r="B129" s="28"/>
      <c r="C129" s="139" t="s">
        <v>105</v>
      </c>
      <c r="D129" s="139" t="s">
        <v>139</v>
      </c>
      <c r="E129" s="140" t="s">
        <v>515</v>
      </c>
      <c r="F129" s="141" t="s">
        <v>516</v>
      </c>
      <c r="G129" s="142" t="s">
        <v>167</v>
      </c>
      <c r="H129" s="143">
        <v>3</v>
      </c>
      <c r="I129" s="144"/>
      <c r="J129" s="143">
        <f t="shared" si="0"/>
        <v>0</v>
      </c>
      <c r="K129" s="145"/>
      <c r="L129" s="28"/>
      <c r="M129" s="146" t="s">
        <v>1</v>
      </c>
      <c r="N129" s="147" t="s">
        <v>40</v>
      </c>
      <c r="P129" s="148">
        <f t="shared" si="1"/>
        <v>0</v>
      </c>
      <c r="Q129" s="148">
        <v>3.2000000000000003E-4</v>
      </c>
      <c r="R129" s="148">
        <f t="shared" si="2"/>
        <v>9.6000000000000013E-4</v>
      </c>
      <c r="S129" s="148">
        <v>0</v>
      </c>
      <c r="T129" s="149">
        <f t="shared" si="3"/>
        <v>0</v>
      </c>
      <c r="AR129" s="150" t="s">
        <v>200</v>
      </c>
      <c r="AT129" s="150" t="s">
        <v>139</v>
      </c>
      <c r="AU129" s="150" t="s">
        <v>83</v>
      </c>
      <c r="AY129" s="13" t="s">
        <v>137</v>
      </c>
      <c r="BE129" s="151">
        <f t="shared" si="4"/>
        <v>0</v>
      </c>
      <c r="BF129" s="151">
        <f t="shared" si="5"/>
        <v>0</v>
      </c>
      <c r="BG129" s="151">
        <f t="shared" si="6"/>
        <v>0</v>
      </c>
      <c r="BH129" s="151">
        <f t="shared" si="7"/>
        <v>0</v>
      </c>
      <c r="BI129" s="151">
        <f t="shared" si="8"/>
        <v>0</v>
      </c>
      <c r="BJ129" s="13" t="s">
        <v>83</v>
      </c>
      <c r="BK129" s="151">
        <f t="shared" si="9"/>
        <v>0</v>
      </c>
      <c r="BL129" s="13" t="s">
        <v>200</v>
      </c>
      <c r="BM129" s="150" t="s">
        <v>517</v>
      </c>
    </row>
    <row r="130" spans="2:65" s="1" customFormat="1" ht="24.2" customHeight="1">
      <c r="B130" s="28"/>
      <c r="C130" s="139" t="s">
        <v>160</v>
      </c>
      <c r="D130" s="139" t="s">
        <v>139</v>
      </c>
      <c r="E130" s="140" t="s">
        <v>518</v>
      </c>
      <c r="F130" s="141" t="s">
        <v>519</v>
      </c>
      <c r="G130" s="142" t="s">
        <v>167</v>
      </c>
      <c r="H130" s="143">
        <v>2</v>
      </c>
      <c r="I130" s="144"/>
      <c r="J130" s="143">
        <f t="shared" si="0"/>
        <v>0</v>
      </c>
      <c r="K130" s="145"/>
      <c r="L130" s="28"/>
      <c r="M130" s="146" t="s">
        <v>1</v>
      </c>
      <c r="N130" s="147" t="s">
        <v>40</v>
      </c>
      <c r="P130" s="148">
        <f t="shared" si="1"/>
        <v>0</v>
      </c>
      <c r="Q130" s="148">
        <v>0</v>
      </c>
      <c r="R130" s="148">
        <f t="shared" si="2"/>
        <v>0</v>
      </c>
      <c r="S130" s="148">
        <v>0</v>
      </c>
      <c r="T130" s="149">
        <f t="shared" si="3"/>
        <v>0</v>
      </c>
      <c r="AR130" s="150" t="s">
        <v>200</v>
      </c>
      <c r="AT130" s="150" t="s">
        <v>139</v>
      </c>
      <c r="AU130" s="150" t="s">
        <v>83</v>
      </c>
      <c r="AY130" s="13" t="s">
        <v>137</v>
      </c>
      <c r="BE130" s="151">
        <f t="shared" si="4"/>
        <v>0</v>
      </c>
      <c r="BF130" s="151">
        <f t="shared" si="5"/>
        <v>0</v>
      </c>
      <c r="BG130" s="151">
        <f t="shared" si="6"/>
        <v>0</v>
      </c>
      <c r="BH130" s="151">
        <f t="shared" si="7"/>
        <v>0</v>
      </c>
      <c r="BI130" s="151">
        <f t="shared" si="8"/>
        <v>0</v>
      </c>
      <c r="BJ130" s="13" t="s">
        <v>83</v>
      </c>
      <c r="BK130" s="151">
        <f t="shared" si="9"/>
        <v>0</v>
      </c>
      <c r="BL130" s="13" t="s">
        <v>200</v>
      </c>
      <c r="BM130" s="150" t="s">
        <v>520</v>
      </c>
    </row>
    <row r="131" spans="2:65" s="1" customFormat="1" ht="16.5" customHeight="1">
      <c r="B131" s="28"/>
      <c r="C131" s="139" t="s">
        <v>164</v>
      </c>
      <c r="D131" s="139" t="s">
        <v>139</v>
      </c>
      <c r="E131" s="140" t="s">
        <v>521</v>
      </c>
      <c r="F131" s="141" t="s">
        <v>522</v>
      </c>
      <c r="G131" s="142" t="s">
        <v>523</v>
      </c>
      <c r="H131" s="143">
        <v>40</v>
      </c>
      <c r="I131" s="144"/>
      <c r="J131" s="143">
        <f t="shared" si="0"/>
        <v>0</v>
      </c>
      <c r="K131" s="145"/>
      <c r="L131" s="28"/>
      <c r="M131" s="146" t="s">
        <v>1</v>
      </c>
      <c r="N131" s="147" t="s">
        <v>40</v>
      </c>
      <c r="P131" s="148">
        <f t="shared" si="1"/>
        <v>0</v>
      </c>
      <c r="Q131" s="148">
        <v>0</v>
      </c>
      <c r="R131" s="148">
        <f t="shared" si="2"/>
        <v>0</v>
      </c>
      <c r="S131" s="148">
        <v>0</v>
      </c>
      <c r="T131" s="149">
        <f t="shared" si="3"/>
        <v>0</v>
      </c>
      <c r="AR131" s="150" t="s">
        <v>102</v>
      </c>
      <c r="AT131" s="150" t="s">
        <v>139</v>
      </c>
      <c r="AU131" s="150" t="s">
        <v>83</v>
      </c>
      <c r="AY131" s="13" t="s">
        <v>137</v>
      </c>
      <c r="BE131" s="151">
        <f t="shared" si="4"/>
        <v>0</v>
      </c>
      <c r="BF131" s="151">
        <f t="shared" si="5"/>
        <v>0</v>
      </c>
      <c r="BG131" s="151">
        <f t="shared" si="6"/>
        <v>0</v>
      </c>
      <c r="BH131" s="151">
        <f t="shared" si="7"/>
        <v>0</v>
      </c>
      <c r="BI131" s="151">
        <f t="shared" si="8"/>
        <v>0</v>
      </c>
      <c r="BJ131" s="13" t="s">
        <v>83</v>
      </c>
      <c r="BK131" s="151">
        <f t="shared" si="9"/>
        <v>0</v>
      </c>
      <c r="BL131" s="13" t="s">
        <v>102</v>
      </c>
      <c r="BM131" s="150" t="s">
        <v>524</v>
      </c>
    </row>
    <row r="132" spans="2:65" s="1" customFormat="1" ht="24.2" customHeight="1">
      <c r="B132" s="28"/>
      <c r="C132" s="139" t="s">
        <v>169</v>
      </c>
      <c r="D132" s="139" t="s">
        <v>139</v>
      </c>
      <c r="E132" s="140" t="s">
        <v>494</v>
      </c>
      <c r="F132" s="141" t="s">
        <v>495</v>
      </c>
      <c r="G132" s="142" t="s">
        <v>433</v>
      </c>
      <c r="H132" s="144"/>
      <c r="I132" s="144"/>
      <c r="J132" s="143">
        <f t="shared" si="0"/>
        <v>0</v>
      </c>
      <c r="K132" s="145"/>
      <c r="L132" s="28"/>
      <c r="M132" s="152" t="s">
        <v>1</v>
      </c>
      <c r="N132" s="153" t="s">
        <v>40</v>
      </c>
      <c r="O132" s="154"/>
      <c r="P132" s="155">
        <f t="shared" si="1"/>
        <v>0</v>
      </c>
      <c r="Q132" s="155">
        <v>0</v>
      </c>
      <c r="R132" s="155">
        <f t="shared" si="2"/>
        <v>0</v>
      </c>
      <c r="S132" s="155">
        <v>0</v>
      </c>
      <c r="T132" s="156">
        <f t="shared" si="3"/>
        <v>0</v>
      </c>
      <c r="AR132" s="150" t="s">
        <v>200</v>
      </c>
      <c r="AT132" s="150" t="s">
        <v>139</v>
      </c>
      <c r="AU132" s="150" t="s">
        <v>83</v>
      </c>
      <c r="AY132" s="13" t="s">
        <v>137</v>
      </c>
      <c r="BE132" s="151">
        <f t="shared" si="4"/>
        <v>0</v>
      </c>
      <c r="BF132" s="151">
        <f t="shared" si="5"/>
        <v>0</v>
      </c>
      <c r="BG132" s="151">
        <f t="shared" si="6"/>
        <v>0</v>
      </c>
      <c r="BH132" s="151">
        <f t="shared" si="7"/>
        <v>0</v>
      </c>
      <c r="BI132" s="151">
        <f t="shared" si="8"/>
        <v>0</v>
      </c>
      <c r="BJ132" s="13" t="s">
        <v>83</v>
      </c>
      <c r="BK132" s="151">
        <f t="shared" si="9"/>
        <v>0</v>
      </c>
      <c r="BL132" s="13" t="s">
        <v>200</v>
      </c>
      <c r="BM132" s="150" t="s">
        <v>525</v>
      </c>
    </row>
    <row r="133" spans="2:65" s="1" customFormat="1" ht="6.95" customHeight="1">
      <c r="B133" s="43"/>
      <c r="C133" s="44"/>
      <c r="D133" s="44"/>
      <c r="E133" s="44"/>
      <c r="F133" s="44"/>
      <c r="G133" s="44"/>
      <c r="H133" s="44"/>
      <c r="I133" s="44"/>
      <c r="J133" s="44"/>
      <c r="K133" s="44"/>
      <c r="L133" s="28"/>
    </row>
  </sheetData>
  <sheetProtection algorithmName="SHA-512" hashValue="o79bwH686fw639XW4ujkmKR9gAxZBcHsIc/j8qE9h4c2Zx4qj3pM8IpMmRaGCUx7Da9jA4XQLEdQxHzpPp1Ksw==" saltValue="/1LqPyxottN9vYEyDEUL1/HRs4Yv/RAn+QeFg9HgTD26bF7DYttghZpLnnpXk05qWjk9666m8T87xlJNka4HpQ==" spinCount="100000" sheet="1" objects="1" scenarios="1" formatColumns="0" formatRows="0" autoFilter="0"/>
  <autoFilter ref="C121:K132" xr:uid="{00000000-0009-0000-0000-000005000000}"/>
  <mergeCells count="12">
    <mergeCell ref="E114:H114"/>
    <mergeCell ref="L2:V2"/>
    <mergeCell ref="E85:H85"/>
    <mergeCell ref="E87:H87"/>
    <mergeCell ref="E89:H89"/>
    <mergeCell ref="E110:H110"/>
    <mergeCell ref="E112:H112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BM165"/>
  <sheetViews>
    <sheetView showGridLines="0" topLeftCell="A24" workbookViewId="0">
      <selection activeCell="A32" sqref="A32:XFD38"/>
    </sheetView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AT2" s="13" t="s">
        <v>101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74</v>
      </c>
    </row>
    <row r="4" spans="2:46" ht="24.95" customHeight="1">
      <c r="B4" s="16"/>
      <c r="D4" s="17" t="s">
        <v>108</v>
      </c>
      <c r="L4" s="16"/>
      <c r="M4" s="92" t="s">
        <v>9</v>
      </c>
      <c r="AT4" s="13" t="s">
        <v>4</v>
      </c>
    </row>
    <row r="5" spans="2:46" ht="6.95" customHeight="1">
      <c r="B5" s="16"/>
      <c r="L5" s="16"/>
    </row>
    <row r="6" spans="2:46" ht="12" customHeight="1">
      <c r="B6" s="16"/>
      <c r="D6" s="23" t="s">
        <v>14</v>
      </c>
      <c r="L6" s="16"/>
    </row>
    <row r="7" spans="2:46" ht="16.5" customHeight="1">
      <c r="B7" s="16"/>
      <c r="E7" s="212" t="str">
        <f>'Rekapitulácia stavby'!K6</f>
        <v>Teľatník - stavebné úpravy</v>
      </c>
      <c r="F7" s="213"/>
      <c r="G7" s="213"/>
      <c r="H7" s="213"/>
      <c r="L7" s="16"/>
    </row>
    <row r="8" spans="2:46" s="1" customFormat="1" ht="12" customHeight="1">
      <c r="B8" s="28"/>
      <c r="D8" s="23" t="s">
        <v>109</v>
      </c>
      <c r="L8" s="28"/>
    </row>
    <row r="9" spans="2:46" s="1" customFormat="1" ht="16.5" customHeight="1">
      <c r="B9" s="28"/>
      <c r="E9" s="167" t="s">
        <v>526</v>
      </c>
      <c r="F9" s="214"/>
      <c r="G9" s="214"/>
      <c r="H9" s="214"/>
      <c r="L9" s="28"/>
    </row>
    <row r="10" spans="2:46" s="1" customFormat="1" ht="11.25">
      <c r="B10" s="28"/>
      <c r="L10" s="28"/>
    </row>
    <row r="11" spans="2:46" s="1" customFormat="1" ht="12" customHeight="1">
      <c r="B11" s="28"/>
      <c r="D11" s="23" t="s">
        <v>16</v>
      </c>
      <c r="F11" s="21" t="s">
        <v>1</v>
      </c>
      <c r="I11" s="23" t="s">
        <v>17</v>
      </c>
      <c r="J11" s="21" t="s">
        <v>1</v>
      </c>
      <c r="L11" s="28"/>
    </row>
    <row r="12" spans="2:46" s="1" customFormat="1" ht="12" customHeight="1">
      <c r="B12" s="28"/>
      <c r="D12" s="23" t="s">
        <v>18</v>
      </c>
      <c r="F12" s="21" t="s">
        <v>19</v>
      </c>
      <c r="I12" s="23" t="s">
        <v>20</v>
      </c>
      <c r="J12" s="51" t="str">
        <f>'Rekapitulácia stavby'!AN8</f>
        <v>21. 5. 2025</v>
      </c>
      <c r="L12" s="28"/>
    </row>
    <row r="13" spans="2:46" s="1" customFormat="1" ht="10.9" customHeight="1">
      <c r="B13" s="28"/>
      <c r="L13" s="28"/>
    </row>
    <row r="14" spans="2:46" s="1" customFormat="1" ht="12" customHeight="1">
      <c r="B14" s="28"/>
      <c r="D14" s="23" t="s">
        <v>22</v>
      </c>
      <c r="I14" s="23" t="s">
        <v>23</v>
      </c>
      <c r="J14" s="21" t="s">
        <v>1</v>
      </c>
      <c r="L14" s="28"/>
    </row>
    <row r="15" spans="2:46" s="1" customFormat="1" ht="18" customHeight="1">
      <c r="B15" s="28"/>
      <c r="E15" s="21" t="s">
        <v>24</v>
      </c>
      <c r="I15" s="23" t="s">
        <v>25</v>
      </c>
      <c r="J15" s="21" t="s">
        <v>1</v>
      </c>
      <c r="L15" s="28"/>
    </row>
    <row r="16" spans="2:46" s="1" customFormat="1" ht="6.95" customHeight="1">
      <c r="B16" s="28"/>
      <c r="L16" s="28"/>
    </row>
    <row r="17" spans="2:12" s="1" customFormat="1" ht="12" customHeight="1">
      <c r="B17" s="28"/>
      <c r="D17" s="23" t="s">
        <v>26</v>
      </c>
      <c r="I17" s="23" t="s">
        <v>23</v>
      </c>
      <c r="J17" s="24" t="str">
        <f>'Rekapitulácia stavby'!AN13</f>
        <v>Vyplň údaj</v>
      </c>
      <c r="L17" s="28"/>
    </row>
    <row r="18" spans="2:12" s="1" customFormat="1" ht="18" customHeight="1">
      <c r="B18" s="28"/>
      <c r="E18" s="215" t="str">
        <f>'Rekapitulácia stavby'!E14</f>
        <v>Vyplň údaj</v>
      </c>
      <c r="F18" s="193"/>
      <c r="G18" s="193"/>
      <c r="H18" s="193"/>
      <c r="I18" s="23" t="s">
        <v>25</v>
      </c>
      <c r="J18" s="24" t="str">
        <f>'Rekapitulácia stavby'!AN14</f>
        <v>Vyplň údaj</v>
      </c>
      <c r="L18" s="28"/>
    </row>
    <row r="19" spans="2:12" s="1" customFormat="1" ht="6.95" customHeight="1">
      <c r="B19" s="28"/>
      <c r="L19" s="28"/>
    </row>
    <row r="20" spans="2:12" s="1" customFormat="1" ht="12" customHeight="1">
      <c r="B20" s="28"/>
      <c r="D20" s="23" t="s">
        <v>28</v>
      </c>
      <c r="I20" s="23" t="s">
        <v>23</v>
      </c>
      <c r="J20" s="21" t="s">
        <v>1</v>
      </c>
      <c r="L20" s="28"/>
    </row>
    <row r="21" spans="2:12" s="1" customFormat="1" ht="18" customHeight="1">
      <c r="B21" s="28"/>
      <c r="E21" s="21" t="s">
        <v>30</v>
      </c>
      <c r="I21" s="23" t="s">
        <v>25</v>
      </c>
      <c r="J21" s="21" t="s">
        <v>1</v>
      </c>
      <c r="L21" s="28"/>
    </row>
    <row r="22" spans="2:12" s="1" customFormat="1" ht="6.95" customHeight="1">
      <c r="B22" s="28"/>
      <c r="L22" s="28"/>
    </row>
    <row r="23" spans="2:12" s="1" customFormat="1" ht="12" customHeight="1">
      <c r="B23" s="28"/>
      <c r="D23" s="23" t="s">
        <v>31</v>
      </c>
      <c r="I23" s="23" t="s">
        <v>23</v>
      </c>
      <c r="J23" s="21" t="str">
        <f>IF('Rekapitulácia stavby'!AN19="","",'Rekapitulácia stavby'!AN19)</f>
        <v/>
      </c>
      <c r="L23" s="28"/>
    </row>
    <row r="24" spans="2:12" s="1" customFormat="1" ht="18" customHeight="1">
      <c r="B24" s="28"/>
      <c r="E24" s="21" t="str">
        <f>IF('Rekapitulácia stavby'!E20="","",'Rekapitulácia stavby'!E20)</f>
        <v xml:space="preserve"> </v>
      </c>
      <c r="I24" s="23" t="s">
        <v>25</v>
      </c>
      <c r="J24" s="21" t="str">
        <f>IF('Rekapitulácia stavby'!AN20="","",'Rekapitulácia stavby'!AN20)</f>
        <v/>
      </c>
      <c r="L24" s="28"/>
    </row>
    <row r="25" spans="2:12" s="1" customFormat="1" ht="6.95" customHeight="1">
      <c r="B25" s="28"/>
      <c r="L25" s="28"/>
    </row>
    <row r="26" spans="2:12" s="1" customFormat="1" ht="12" customHeight="1">
      <c r="B26" s="28"/>
      <c r="D26" s="23" t="s">
        <v>33</v>
      </c>
      <c r="L26" s="28"/>
    </row>
    <row r="27" spans="2:12" s="7" customFormat="1" ht="16.5" customHeight="1">
      <c r="B27" s="93"/>
      <c r="E27" s="198" t="s">
        <v>1</v>
      </c>
      <c r="F27" s="198"/>
      <c r="G27" s="198"/>
      <c r="H27" s="198"/>
      <c r="L27" s="93"/>
    </row>
    <row r="28" spans="2:12" s="1" customFormat="1" ht="6.95" customHeight="1">
      <c r="B28" s="28"/>
      <c r="L28" s="28"/>
    </row>
    <row r="29" spans="2:12" s="1" customFormat="1" ht="6.95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35" customHeight="1">
      <c r="B30" s="28"/>
      <c r="D30" s="94" t="s">
        <v>34</v>
      </c>
      <c r="J30" s="65">
        <f>ROUND(J123, 2)</f>
        <v>0</v>
      </c>
      <c r="L30" s="28"/>
    </row>
    <row r="31" spans="2:12" s="1" customFormat="1" ht="6.95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45" customHeight="1">
      <c r="B32" s="28"/>
      <c r="F32" s="31" t="s">
        <v>36</v>
      </c>
      <c r="I32" s="31" t="s">
        <v>35</v>
      </c>
      <c r="J32" s="31" t="s">
        <v>37</v>
      </c>
      <c r="L32" s="28"/>
    </row>
    <row r="33" spans="2:12" s="1" customFormat="1" ht="14.45" customHeight="1">
      <c r="B33" s="28"/>
      <c r="D33" s="54" t="s">
        <v>38</v>
      </c>
      <c r="E33" s="33" t="s">
        <v>39</v>
      </c>
      <c r="F33" s="95">
        <f>ROUND((SUM(BE123:BE164)),  2)</f>
        <v>0</v>
      </c>
      <c r="G33" s="96"/>
      <c r="H33" s="96"/>
      <c r="I33" s="97">
        <v>0.23</v>
      </c>
      <c r="J33" s="95">
        <f>ROUND(((SUM(BE123:BE164))*I33),  2)</f>
        <v>0</v>
      </c>
      <c r="L33" s="28"/>
    </row>
    <row r="34" spans="2:12" s="1" customFormat="1" ht="14.45" customHeight="1">
      <c r="B34" s="28"/>
      <c r="E34" s="33" t="s">
        <v>40</v>
      </c>
      <c r="F34" s="95">
        <f>ROUND((SUM(BF123:BF164)),  2)</f>
        <v>0</v>
      </c>
      <c r="G34" s="96"/>
      <c r="H34" s="96"/>
      <c r="I34" s="97">
        <v>0.23</v>
      </c>
      <c r="J34" s="95">
        <f>ROUND(((SUM(BF123:BF164))*I34),  2)</f>
        <v>0</v>
      </c>
      <c r="L34" s="28"/>
    </row>
    <row r="35" spans="2:12" s="1" customFormat="1" ht="14.45" customHeight="1">
      <c r="B35" s="28"/>
      <c r="E35" s="23" t="s">
        <v>41</v>
      </c>
      <c r="F35" s="85">
        <f>ROUND((SUM(BG123:BG164)),  2)</f>
        <v>0</v>
      </c>
      <c r="I35" s="98">
        <v>0.23</v>
      </c>
      <c r="J35" s="85">
        <f>0</f>
        <v>0</v>
      </c>
      <c r="L35" s="28"/>
    </row>
    <row r="36" spans="2:12" s="1" customFormat="1" ht="14.45" customHeight="1">
      <c r="B36" s="28"/>
      <c r="E36" s="23" t="s">
        <v>42</v>
      </c>
      <c r="F36" s="85">
        <f>ROUND((SUM(BH123:BH164)),  2)</f>
        <v>0</v>
      </c>
      <c r="I36" s="98">
        <v>0.23</v>
      </c>
      <c r="J36" s="85">
        <f>0</f>
        <v>0</v>
      </c>
      <c r="L36" s="28"/>
    </row>
    <row r="37" spans="2:12" s="1" customFormat="1" ht="14.45" customHeight="1">
      <c r="B37" s="28"/>
      <c r="E37" s="33" t="s">
        <v>43</v>
      </c>
      <c r="F37" s="95">
        <f>ROUND((SUM(BI123:BI164)),  2)</f>
        <v>0</v>
      </c>
      <c r="G37" s="96"/>
      <c r="H37" s="96"/>
      <c r="I37" s="97">
        <v>0</v>
      </c>
      <c r="J37" s="95">
        <f>0</f>
        <v>0</v>
      </c>
      <c r="L37" s="28"/>
    </row>
    <row r="38" spans="2:12" s="1" customFormat="1" ht="6.95" customHeight="1">
      <c r="B38" s="28"/>
      <c r="L38" s="28"/>
    </row>
    <row r="39" spans="2:12" s="1" customFormat="1" ht="25.35" customHeight="1">
      <c r="B39" s="28"/>
      <c r="C39" s="99"/>
      <c r="D39" s="100" t="s">
        <v>44</v>
      </c>
      <c r="E39" s="56"/>
      <c r="F39" s="56"/>
      <c r="G39" s="101" t="s">
        <v>45</v>
      </c>
      <c r="H39" s="102" t="s">
        <v>46</v>
      </c>
      <c r="I39" s="56"/>
      <c r="J39" s="103">
        <f>SUM(J30:J37)</f>
        <v>0</v>
      </c>
      <c r="K39" s="104"/>
      <c r="L39" s="28"/>
    </row>
    <row r="40" spans="2:12" s="1" customFormat="1" ht="14.45" customHeight="1">
      <c r="B40" s="28"/>
      <c r="L40" s="28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40" t="s">
        <v>47</v>
      </c>
      <c r="E50" s="41"/>
      <c r="F50" s="41"/>
      <c r="G50" s="40" t="s">
        <v>48</v>
      </c>
      <c r="H50" s="41"/>
      <c r="I50" s="41"/>
      <c r="J50" s="41"/>
      <c r="K50" s="41"/>
      <c r="L50" s="28"/>
    </row>
    <row r="51" spans="2:12" ht="11.25">
      <c r="B51" s="16"/>
      <c r="L51" s="16"/>
    </row>
    <row r="52" spans="2:12" ht="11.25">
      <c r="B52" s="16"/>
      <c r="L52" s="16"/>
    </row>
    <row r="53" spans="2:12" ht="11.25">
      <c r="B53" s="16"/>
      <c r="L53" s="16"/>
    </row>
    <row r="54" spans="2:12" ht="11.25">
      <c r="B54" s="16"/>
      <c r="L54" s="16"/>
    </row>
    <row r="55" spans="2:12" ht="11.25">
      <c r="B55" s="16"/>
      <c r="L55" s="16"/>
    </row>
    <row r="56" spans="2:12" ht="11.25">
      <c r="B56" s="16"/>
      <c r="L56" s="16"/>
    </row>
    <row r="57" spans="2:12" ht="11.25">
      <c r="B57" s="16"/>
      <c r="L57" s="16"/>
    </row>
    <row r="58" spans="2:12" ht="11.25">
      <c r="B58" s="16"/>
      <c r="L58" s="16"/>
    </row>
    <row r="59" spans="2:12" ht="11.25">
      <c r="B59" s="16"/>
      <c r="L59" s="16"/>
    </row>
    <row r="60" spans="2:12" ht="11.25">
      <c r="B60" s="16"/>
      <c r="L60" s="16"/>
    </row>
    <row r="61" spans="2:12" s="1" customFormat="1" ht="12.75">
      <c r="B61" s="28"/>
      <c r="D61" s="42" t="s">
        <v>49</v>
      </c>
      <c r="E61" s="30"/>
      <c r="F61" s="105" t="s">
        <v>50</v>
      </c>
      <c r="G61" s="42" t="s">
        <v>49</v>
      </c>
      <c r="H61" s="30"/>
      <c r="I61" s="30"/>
      <c r="J61" s="106" t="s">
        <v>50</v>
      </c>
      <c r="K61" s="30"/>
      <c r="L61" s="28"/>
    </row>
    <row r="62" spans="2:12" ht="11.25">
      <c r="B62" s="16"/>
      <c r="L62" s="16"/>
    </row>
    <row r="63" spans="2:12" ht="11.25">
      <c r="B63" s="16"/>
      <c r="L63" s="16"/>
    </row>
    <row r="64" spans="2:12" ht="11.25">
      <c r="B64" s="16"/>
      <c r="L64" s="16"/>
    </row>
    <row r="65" spans="2:12" s="1" customFormat="1" ht="12.75">
      <c r="B65" s="28"/>
      <c r="D65" s="40" t="s">
        <v>51</v>
      </c>
      <c r="E65" s="41"/>
      <c r="F65" s="41"/>
      <c r="G65" s="40" t="s">
        <v>52</v>
      </c>
      <c r="H65" s="41"/>
      <c r="I65" s="41"/>
      <c r="J65" s="41"/>
      <c r="K65" s="41"/>
      <c r="L65" s="28"/>
    </row>
    <row r="66" spans="2:12" ht="11.25">
      <c r="B66" s="16"/>
      <c r="L66" s="16"/>
    </row>
    <row r="67" spans="2:12" ht="11.25">
      <c r="B67" s="16"/>
      <c r="L67" s="16"/>
    </row>
    <row r="68" spans="2:12" ht="11.25">
      <c r="B68" s="16"/>
      <c r="L68" s="16"/>
    </row>
    <row r="69" spans="2:12" ht="11.25">
      <c r="B69" s="16"/>
      <c r="L69" s="16"/>
    </row>
    <row r="70" spans="2:12" ht="11.25">
      <c r="B70" s="16"/>
      <c r="L70" s="16"/>
    </row>
    <row r="71" spans="2:12" ht="11.25">
      <c r="B71" s="16"/>
      <c r="L71" s="16"/>
    </row>
    <row r="72" spans="2:12" ht="11.25">
      <c r="B72" s="16"/>
      <c r="L72" s="16"/>
    </row>
    <row r="73" spans="2:12" ht="11.25">
      <c r="B73" s="16"/>
      <c r="L73" s="16"/>
    </row>
    <row r="74" spans="2:12" ht="11.25">
      <c r="B74" s="16"/>
      <c r="L74" s="16"/>
    </row>
    <row r="75" spans="2:12" ht="11.25">
      <c r="B75" s="16"/>
      <c r="L75" s="16"/>
    </row>
    <row r="76" spans="2:12" s="1" customFormat="1" ht="12.75">
      <c r="B76" s="28"/>
      <c r="D76" s="42" t="s">
        <v>49</v>
      </c>
      <c r="E76" s="30"/>
      <c r="F76" s="105" t="s">
        <v>50</v>
      </c>
      <c r="G76" s="42" t="s">
        <v>49</v>
      </c>
      <c r="H76" s="30"/>
      <c r="I76" s="30"/>
      <c r="J76" s="106" t="s">
        <v>50</v>
      </c>
      <c r="K76" s="30"/>
      <c r="L76" s="28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4.95" customHeight="1">
      <c r="B82" s="28"/>
      <c r="C82" s="17" t="s">
        <v>111</v>
      </c>
      <c r="L82" s="28"/>
    </row>
    <row r="83" spans="2:47" s="1" customFormat="1" ht="6.95" customHeight="1">
      <c r="B83" s="28"/>
      <c r="L83" s="28"/>
    </row>
    <row r="84" spans="2:47" s="1" customFormat="1" ht="12" customHeight="1">
      <c r="B84" s="28"/>
      <c r="C84" s="23" t="s">
        <v>14</v>
      </c>
      <c r="L84" s="28"/>
    </row>
    <row r="85" spans="2:47" s="1" customFormat="1" ht="16.5" customHeight="1">
      <c r="B85" s="28"/>
      <c r="E85" s="212" t="str">
        <f>E7</f>
        <v>Teľatník - stavebné úpravy</v>
      </c>
      <c r="F85" s="213"/>
      <c r="G85" s="213"/>
      <c r="H85" s="213"/>
      <c r="L85" s="28"/>
    </row>
    <row r="86" spans="2:47" s="1" customFormat="1" ht="12" customHeight="1">
      <c r="B86" s="28"/>
      <c r="C86" s="23" t="s">
        <v>109</v>
      </c>
      <c r="L86" s="28"/>
    </row>
    <row r="87" spans="2:47" s="1" customFormat="1" ht="16.5" customHeight="1">
      <c r="B87" s="28"/>
      <c r="E87" s="167" t="str">
        <f>E9</f>
        <v>3 - Kanalizácia dažďová</v>
      </c>
      <c r="F87" s="214"/>
      <c r="G87" s="214"/>
      <c r="H87" s="214"/>
      <c r="L87" s="28"/>
    </row>
    <row r="88" spans="2:47" s="1" customFormat="1" ht="6.95" customHeight="1">
      <c r="B88" s="28"/>
      <c r="L88" s="28"/>
    </row>
    <row r="89" spans="2:47" s="1" customFormat="1" ht="12" customHeight="1">
      <c r="B89" s="28"/>
      <c r="C89" s="23" t="s">
        <v>18</v>
      </c>
      <c r="F89" s="21" t="str">
        <f>F12</f>
        <v>Dohňany, parc.č. 1237/7,1237/1</v>
      </c>
      <c r="I89" s="23" t="s">
        <v>20</v>
      </c>
      <c r="J89" s="51" t="str">
        <f>IF(J12="","",J12)</f>
        <v>21. 5. 2025</v>
      </c>
      <c r="L89" s="28"/>
    </row>
    <row r="90" spans="2:47" s="1" customFormat="1" ht="6.95" customHeight="1">
      <c r="B90" s="28"/>
      <c r="L90" s="28"/>
    </row>
    <row r="91" spans="2:47" s="1" customFormat="1" ht="40.15" customHeight="1">
      <c r="B91" s="28"/>
      <c r="C91" s="23" t="s">
        <v>22</v>
      </c>
      <c r="F91" s="21" t="str">
        <f>E15</f>
        <v>PD Mestečko</v>
      </c>
      <c r="I91" s="23" t="s">
        <v>28</v>
      </c>
      <c r="J91" s="26" t="str">
        <f>E21</f>
        <v>T-architecture s.r.o.,Keblianska 466/83,020 01 PÚ</v>
      </c>
      <c r="L91" s="28"/>
    </row>
    <row r="92" spans="2:47" s="1" customFormat="1" ht="15.2" customHeight="1">
      <c r="B92" s="28"/>
      <c r="C92" s="23" t="s">
        <v>26</v>
      </c>
      <c r="F92" s="21" t="str">
        <f>IF(E18="","",E18)</f>
        <v>Vyplň údaj</v>
      </c>
      <c r="I92" s="23" t="s">
        <v>31</v>
      </c>
      <c r="J92" s="26" t="str">
        <f>E24</f>
        <v xml:space="preserve"> </v>
      </c>
      <c r="L92" s="28"/>
    </row>
    <row r="93" spans="2:47" s="1" customFormat="1" ht="10.35" customHeight="1">
      <c r="B93" s="28"/>
      <c r="L93" s="28"/>
    </row>
    <row r="94" spans="2:47" s="1" customFormat="1" ht="29.25" customHeight="1">
      <c r="B94" s="28"/>
      <c r="C94" s="107" t="s">
        <v>112</v>
      </c>
      <c r="D94" s="99"/>
      <c r="E94" s="99"/>
      <c r="F94" s="99"/>
      <c r="G94" s="99"/>
      <c r="H94" s="99"/>
      <c r="I94" s="99"/>
      <c r="J94" s="108" t="s">
        <v>113</v>
      </c>
      <c r="K94" s="99"/>
      <c r="L94" s="28"/>
    </row>
    <row r="95" spans="2:47" s="1" customFormat="1" ht="10.35" customHeight="1">
      <c r="B95" s="28"/>
      <c r="L95" s="28"/>
    </row>
    <row r="96" spans="2:47" s="1" customFormat="1" ht="22.9" customHeight="1">
      <c r="B96" s="28"/>
      <c r="C96" s="109" t="s">
        <v>114</v>
      </c>
      <c r="J96" s="65">
        <f>J123</f>
        <v>0</v>
      </c>
      <c r="L96" s="28"/>
      <c r="AU96" s="13" t="s">
        <v>115</v>
      </c>
    </row>
    <row r="97" spans="2:12" s="8" customFormat="1" ht="24.95" customHeight="1">
      <c r="B97" s="110"/>
      <c r="D97" s="111" t="s">
        <v>116</v>
      </c>
      <c r="E97" s="112"/>
      <c r="F97" s="112"/>
      <c r="G97" s="112"/>
      <c r="H97" s="112"/>
      <c r="I97" s="112"/>
      <c r="J97" s="113">
        <f>J124</f>
        <v>0</v>
      </c>
      <c r="L97" s="110"/>
    </row>
    <row r="98" spans="2:12" s="9" customFormat="1" ht="19.899999999999999" customHeight="1">
      <c r="B98" s="114"/>
      <c r="D98" s="115" t="s">
        <v>117</v>
      </c>
      <c r="E98" s="116"/>
      <c r="F98" s="116"/>
      <c r="G98" s="116"/>
      <c r="H98" s="116"/>
      <c r="I98" s="116"/>
      <c r="J98" s="117">
        <f>J125</f>
        <v>0</v>
      </c>
      <c r="L98" s="114"/>
    </row>
    <row r="99" spans="2:12" s="9" customFormat="1" ht="19.899999999999999" customHeight="1">
      <c r="B99" s="114"/>
      <c r="D99" s="115" t="s">
        <v>278</v>
      </c>
      <c r="E99" s="116"/>
      <c r="F99" s="116"/>
      <c r="G99" s="116"/>
      <c r="H99" s="116"/>
      <c r="I99" s="116"/>
      <c r="J99" s="117">
        <f>J133</f>
        <v>0</v>
      </c>
      <c r="L99" s="114"/>
    </row>
    <row r="100" spans="2:12" s="9" customFormat="1" ht="19.899999999999999" customHeight="1">
      <c r="B100" s="114"/>
      <c r="D100" s="115" t="s">
        <v>527</v>
      </c>
      <c r="E100" s="116"/>
      <c r="F100" s="116"/>
      <c r="G100" s="116"/>
      <c r="H100" s="116"/>
      <c r="I100" s="116"/>
      <c r="J100" s="117">
        <f>J137</f>
        <v>0</v>
      </c>
      <c r="L100" s="114"/>
    </row>
    <row r="101" spans="2:12" s="9" customFormat="1" ht="19.899999999999999" customHeight="1">
      <c r="B101" s="114"/>
      <c r="D101" s="115" t="s">
        <v>118</v>
      </c>
      <c r="E101" s="116"/>
      <c r="F101" s="116"/>
      <c r="G101" s="116"/>
      <c r="H101" s="116"/>
      <c r="I101" s="116"/>
      <c r="J101" s="117">
        <f>J149</f>
        <v>0</v>
      </c>
      <c r="L101" s="114"/>
    </row>
    <row r="102" spans="2:12" s="8" customFormat="1" ht="24.95" customHeight="1">
      <c r="B102" s="110"/>
      <c r="D102" s="111" t="s">
        <v>119</v>
      </c>
      <c r="E102" s="112"/>
      <c r="F102" s="112"/>
      <c r="G102" s="112"/>
      <c r="H102" s="112"/>
      <c r="I102" s="112"/>
      <c r="J102" s="113">
        <f>J157</f>
        <v>0</v>
      </c>
      <c r="L102" s="110"/>
    </row>
    <row r="103" spans="2:12" s="9" customFormat="1" ht="19.899999999999999" customHeight="1">
      <c r="B103" s="114"/>
      <c r="D103" s="115" t="s">
        <v>528</v>
      </c>
      <c r="E103" s="116"/>
      <c r="F103" s="116"/>
      <c r="G103" s="116"/>
      <c r="H103" s="116"/>
      <c r="I103" s="116"/>
      <c r="J103" s="117">
        <f>J158</f>
        <v>0</v>
      </c>
      <c r="L103" s="114"/>
    </row>
    <row r="104" spans="2:12" s="1" customFormat="1" ht="21.75" customHeight="1">
      <c r="B104" s="28"/>
      <c r="L104" s="28"/>
    </row>
    <row r="105" spans="2:12" s="1" customFormat="1" ht="6.95" customHeight="1">
      <c r="B105" s="43"/>
      <c r="C105" s="44"/>
      <c r="D105" s="44"/>
      <c r="E105" s="44"/>
      <c r="F105" s="44"/>
      <c r="G105" s="44"/>
      <c r="H105" s="44"/>
      <c r="I105" s="44"/>
      <c r="J105" s="44"/>
      <c r="K105" s="44"/>
      <c r="L105" s="28"/>
    </row>
    <row r="109" spans="2:12" s="1" customFormat="1" ht="6.95" customHeight="1">
      <c r="B109" s="45"/>
      <c r="C109" s="46"/>
      <c r="D109" s="46"/>
      <c r="E109" s="46"/>
      <c r="F109" s="46"/>
      <c r="G109" s="46"/>
      <c r="H109" s="46"/>
      <c r="I109" s="46"/>
      <c r="J109" s="46"/>
      <c r="K109" s="46"/>
      <c r="L109" s="28"/>
    </row>
    <row r="110" spans="2:12" s="1" customFormat="1" ht="24.95" customHeight="1">
      <c r="B110" s="28"/>
      <c r="C110" s="17" t="s">
        <v>123</v>
      </c>
      <c r="L110" s="28"/>
    </row>
    <row r="111" spans="2:12" s="1" customFormat="1" ht="6.95" customHeight="1">
      <c r="B111" s="28"/>
      <c r="L111" s="28"/>
    </row>
    <row r="112" spans="2:12" s="1" customFormat="1" ht="12" customHeight="1">
      <c r="B112" s="28"/>
      <c r="C112" s="23" t="s">
        <v>14</v>
      </c>
      <c r="L112" s="28"/>
    </row>
    <row r="113" spans="2:65" s="1" customFormat="1" ht="16.5" customHeight="1">
      <c r="B113" s="28"/>
      <c r="E113" s="212" t="str">
        <f>E7</f>
        <v>Teľatník - stavebné úpravy</v>
      </c>
      <c r="F113" s="213"/>
      <c r="G113" s="213"/>
      <c r="H113" s="213"/>
      <c r="L113" s="28"/>
    </row>
    <row r="114" spans="2:65" s="1" customFormat="1" ht="12" customHeight="1">
      <c r="B114" s="28"/>
      <c r="C114" s="23" t="s">
        <v>109</v>
      </c>
      <c r="L114" s="28"/>
    </row>
    <row r="115" spans="2:65" s="1" customFormat="1" ht="16.5" customHeight="1">
      <c r="B115" s="28"/>
      <c r="E115" s="167" t="str">
        <f>E9</f>
        <v>3 - Kanalizácia dažďová</v>
      </c>
      <c r="F115" s="214"/>
      <c r="G115" s="214"/>
      <c r="H115" s="214"/>
      <c r="L115" s="28"/>
    </row>
    <row r="116" spans="2:65" s="1" customFormat="1" ht="6.95" customHeight="1">
      <c r="B116" s="28"/>
      <c r="L116" s="28"/>
    </row>
    <row r="117" spans="2:65" s="1" customFormat="1" ht="12" customHeight="1">
      <c r="B117" s="28"/>
      <c r="C117" s="23" t="s">
        <v>18</v>
      </c>
      <c r="F117" s="21" t="str">
        <f>F12</f>
        <v>Dohňany, parc.č. 1237/7,1237/1</v>
      </c>
      <c r="I117" s="23" t="s">
        <v>20</v>
      </c>
      <c r="J117" s="51" t="str">
        <f>IF(J12="","",J12)</f>
        <v>21. 5. 2025</v>
      </c>
      <c r="L117" s="28"/>
    </row>
    <row r="118" spans="2:65" s="1" customFormat="1" ht="6.95" customHeight="1">
      <c r="B118" s="28"/>
      <c r="L118" s="28"/>
    </row>
    <row r="119" spans="2:65" s="1" customFormat="1" ht="40.15" customHeight="1">
      <c r="B119" s="28"/>
      <c r="C119" s="23" t="s">
        <v>22</v>
      </c>
      <c r="F119" s="21" t="str">
        <f>E15</f>
        <v>PD Mestečko</v>
      </c>
      <c r="I119" s="23" t="s">
        <v>28</v>
      </c>
      <c r="J119" s="26" t="str">
        <f>E21</f>
        <v>T-architecture s.r.o.,Keblianska 466/83,020 01 PÚ</v>
      </c>
      <c r="L119" s="28"/>
    </row>
    <row r="120" spans="2:65" s="1" customFormat="1" ht="15.2" customHeight="1">
      <c r="B120" s="28"/>
      <c r="C120" s="23" t="s">
        <v>26</v>
      </c>
      <c r="F120" s="21" t="str">
        <f>IF(E18="","",E18)</f>
        <v>Vyplň údaj</v>
      </c>
      <c r="I120" s="23" t="s">
        <v>31</v>
      </c>
      <c r="J120" s="26" t="str">
        <f>E24</f>
        <v xml:space="preserve"> </v>
      </c>
      <c r="L120" s="28"/>
    </row>
    <row r="121" spans="2:65" s="1" customFormat="1" ht="10.35" customHeight="1">
      <c r="B121" s="28"/>
      <c r="L121" s="28"/>
    </row>
    <row r="122" spans="2:65" s="10" customFormat="1" ht="29.25" customHeight="1">
      <c r="B122" s="118"/>
      <c r="C122" s="119" t="s">
        <v>124</v>
      </c>
      <c r="D122" s="120" t="s">
        <v>59</v>
      </c>
      <c r="E122" s="120" t="s">
        <v>55</v>
      </c>
      <c r="F122" s="120" t="s">
        <v>56</v>
      </c>
      <c r="G122" s="120" t="s">
        <v>125</v>
      </c>
      <c r="H122" s="120" t="s">
        <v>126</v>
      </c>
      <c r="I122" s="120" t="s">
        <v>127</v>
      </c>
      <c r="J122" s="121" t="s">
        <v>113</v>
      </c>
      <c r="K122" s="122" t="s">
        <v>128</v>
      </c>
      <c r="L122" s="118"/>
      <c r="M122" s="58" t="s">
        <v>1</v>
      </c>
      <c r="N122" s="59" t="s">
        <v>38</v>
      </c>
      <c r="O122" s="59" t="s">
        <v>129</v>
      </c>
      <c r="P122" s="59" t="s">
        <v>130</v>
      </c>
      <c r="Q122" s="59" t="s">
        <v>131</v>
      </c>
      <c r="R122" s="59" t="s">
        <v>132</v>
      </c>
      <c r="S122" s="59" t="s">
        <v>133</v>
      </c>
      <c r="T122" s="60" t="s">
        <v>134</v>
      </c>
    </row>
    <row r="123" spans="2:65" s="1" customFormat="1" ht="22.9" customHeight="1">
      <c r="B123" s="28"/>
      <c r="C123" s="63" t="s">
        <v>114</v>
      </c>
      <c r="J123" s="123">
        <f>BK123</f>
        <v>0</v>
      </c>
      <c r="L123" s="28"/>
      <c r="M123" s="61"/>
      <c r="N123" s="52"/>
      <c r="O123" s="52"/>
      <c r="P123" s="124">
        <f>P124+P157</f>
        <v>0</v>
      </c>
      <c r="Q123" s="52"/>
      <c r="R123" s="124">
        <f>R124+R157</f>
        <v>114.00100356545001</v>
      </c>
      <c r="S123" s="52"/>
      <c r="T123" s="125">
        <f>T124+T157</f>
        <v>31.295999999999996</v>
      </c>
      <c r="AT123" s="13" t="s">
        <v>73</v>
      </c>
      <c r="AU123" s="13" t="s">
        <v>115</v>
      </c>
      <c r="BK123" s="126">
        <f>BK124+BK157</f>
        <v>0</v>
      </c>
    </row>
    <row r="124" spans="2:65" s="11" customFormat="1" ht="25.9" customHeight="1">
      <c r="B124" s="127"/>
      <c r="D124" s="128" t="s">
        <v>73</v>
      </c>
      <c r="E124" s="129" t="s">
        <v>135</v>
      </c>
      <c r="F124" s="129" t="s">
        <v>136</v>
      </c>
      <c r="I124" s="130"/>
      <c r="J124" s="131">
        <f>BK124</f>
        <v>0</v>
      </c>
      <c r="L124" s="127"/>
      <c r="M124" s="132"/>
      <c r="P124" s="133">
        <f>P125+P133+P137+P149</f>
        <v>0</v>
      </c>
      <c r="R124" s="133">
        <f>R125+R133+R137+R149</f>
        <v>113.52790533045001</v>
      </c>
      <c r="T124" s="134">
        <f>T125+T133+T137+T149</f>
        <v>31.295999999999996</v>
      </c>
      <c r="AR124" s="128" t="s">
        <v>79</v>
      </c>
      <c r="AT124" s="135" t="s">
        <v>73</v>
      </c>
      <c r="AU124" s="135" t="s">
        <v>74</v>
      </c>
      <c r="AY124" s="128" t="s">
        <v>137</v>
      </c>
      <c r="BK124" s="136">
        <f>BK125+BK133+BK137+BK149</f>
        <v>0</v>
      </c>
    </row>
    <row r="125" spans="2:65" s="11" customFormat="1" ht="22.9" customHeight="1">
      <c r="B125" s="127"/>
      <c r="D125" s="128" t="s">
        <v>73</v>
      </c>
      <c r="E125" s="137" t="s">
        <v>79</v>
      </c>
      <c r="F125" s="137" t="s">
        <v>138</v>
      </c>
      <c r="I125" s="130"/>
      <c r="J125" s="138">
        <f>BK125</f>
        <v>0</v>
      </c>
      <c r="L125" s="127"/>
      <c r="M125" s="132"/>
      <c r="P125" s="133">
        <f>SUM(P126:P132)</f>
        <v>0</v>
      </c>
      <c r="R125" s="133">
        <f>SUM(R126:R132)</f>
        <v>0</v>
      </c>
      <c r="T125" s="134">
        <f>SUM(T126:T132)</f>
        <v>0</v>
      </c>
      <c r="AR125" s="128" t="s">
        <v>79</v>
      </c>
      <c r="AT125" s="135" t="s">
        <v>73</v>
      </c>
      <c r="AU125" s="135" t="s">
        <v>79</v>
      </c>
      <c r="AY125" s="128" t="s">
        <v>137</v>
      </c>
      <c r="BK125" s="136">
        <f>SUM(BK126:BK132)</f>
        <v>0</v>
      </c>
    </row>
    <row r="126" spans="2:65" s="1" customFormat="1" ht="21.75" customHeight="1">
      <c r="B126" s="28"/>
      <c r="C126" s="139" t="s">
        <v>79</v>
      </c>
      <c r="D126" s="139" t="s">
        <v>139</v>
      </c>
      <c r="E126" s="140" t="s">
        <v>529</v>
      </c>
      <c r="F126" s="141" t="s">
        <v>530</v>
      </c>
      <c r="G126" s="142" t="s">
        <v>142</v>
      </c>
      <c r="H126" s="143">
        <v>22.5</v>
      </c>
      <c r="I126" s="144"/>
      <c r="J126" s="143">
        <f t="shared" ref="J126:J132" si="0">ROUND(I126*H126,2)</f>
        <v>0</v>
      </c>
      <c r="K126" s="145"/>
      <c r="L126" s="28"/>
      <c r="M126" s="146" t="s">
        <v>1</v>
      </c>
      <c r="N126" s="147" t="s">
        <v>40</v>
      </c>
      <c r="P126" s="148">
        <f t="shared" ref="P126:P132" si="1">O126*H126</f>
        <v>0</v>
      </c>
      <c r="Q126" s="148">
        <v>0</v>
      </c>
      <c r="R126" s="148">
        <f t="shared" ref="R126:R132" si="2">Q126*H126</f>
        <v>0</v>
      </c>
      <c r="S126" s="148">
        <v>0</v>
      </c>
      <c r="T126" s="149">
        <f t="shared" ref="T126:T132" si="3">S126*H126</f>
        <v>0</v>
      </c>
      <c r="AR126" s="150" t="s">
        <v>102</v>
      </c>
      <c r="AT126" s="150" t="s">
        <v>139</v>
      </c>
      <c r="AU126" s="150" t="s">
        <v>83</v>
      </c>
      <c r="AY126" s="13" t="s">
        <v>137</v>
      </c>
      <c r="BE126" s="151">
        <f t="shared" ref="BE126:BE132" si="4">IF(N126="základná",J126,0)</f>
        <v>0</v>
      </c>
      <c r="BF126" s="151">
        <f t="shared" ref="BF126:BF132" si="5">IF(N126="znížená",J126,0)</f>
        <v>0</v>
      </c>
      <c r="BG126" s="151">
        <f t="shared" ref="BG126:BG132" si="6">IF(N126="zákl. prenesená",J126,0)</f>
        <v>0</v>
      </c>
      <c r="BH126" s="151">
        <f t="shared" ref="BH126:BH132" si="7">IF(N126="zníž. prenesená",J126,0)</f>
        <v>0</v>
      </c>
      <c r="BI126" s="151">
        <f t="shared" ref="BI126:BI132" si="8">IF(N126="nulová",J126,0)</f>
        <v>0</v>
      </c>
      <c r="BJ126" s="13" t="s">
        <v>83</v>
      </c>
      <c r="BK126" s="151">
        <f t="shared" ref="BK126:BK132" si="9">ROUND(I126*H126,2)</f>
        <v>0</v>
      </c>
      <c r="BL126" s="13" t="s">
        <v>102</v>
      </c>
      <c r="BM126" s="150" t="s">
        <v>531</v>
      </c>
    </row>
    <row r="127" spans="2:65" s="1" customFormat="1" ht="24.2" customHeight="1">
      <c r="B127" s="28"/>
      <c r="C127" s="139" t="s">
        <v>83</v>
      </c>
      <c r="D127" s="139" t="s">
        <v>139</v>
      </c>
      <c r="E127" s="140" t="s">
        <v>532</v>
      </c>
      <c r="F127" s="141" t="s">
        <v>533</v>
      </c>
      <c r="G127" s="142" t="s">
        <v>142</v>
      </c>
      <c r="H127" s="143">
        <v>6.75</v>
      </c>
      <c r="I127" s="144"/>
      <c r="J127" s="143">
        <f t="shared" si="0"/>
        <v>0</v>
      </c>
      <c r="K127" s="145"/>
      <c r="L127" s="28"/>
      <c r="M127" s="146" t="s">
        <v>1</v>
      </c>
      <c r="N127" s="147" t="s">
        <v>40</v>
      </c>
      <c r="P127" s="148">
        <f t="shared" si="1"/>
        <v>0</v>
      </c>
      <c r="Q127" s="148">
        <v>0</v>
      </c>
      <c r="R127" s="148">
        <f t="shared" si="2"/>
        <v>0</v>
      </c>
      <c r="S127" s="148">
        <v>0</v>
      </c>
      <c r="T127" s="149">
        <f t="shared" si="3"/>
        <v>0</v>
      </c>
      <c r="AR127" s="150" t="s">
        <v>102</v>
      </c>
      <c r="AT127" s="150" t="s">
        <v>139</v>
      </c>
      <c r="AU127" s="150" t="s">
        <v>83</v>
      </c>
      <c r="AY127" s="13" t="s">
        <v>137</v>
      </c>
      <c r="BE127" s="151">
        <f t="shared" si="4"/>
        <v>0</v>
      </c>
      <c r="BF127" s="151">
        <f t="shared" si="5"/>
        <v>0</v>
      </c>
      <c r="BG127" s="151">
        <f t="shared" si="6"/>
        <v>0</v>
      </c>
      <c r="BH127" s="151">
        <f t="shared" si="7"/>
        <v>0</v>
      </c>
      <c r="BI127" s="151">
        <f t="shared" si="8"/>
        <v>0</v>
      </c>
      <c r="BJ127" s="13" t="s">
        <v>83</v>
      </c>
      <c r="BK127" s="151">
        <f t="shared" si="9"/>
        <v>0</v>
      </c>
      <c r="BL127" s="13" t="s">
        <v>102</v>
      </c>
      <c r="BM127" s="150" t="s">
        <v>534</v>
      </c>
    </row>
    <row r="128" spans="2:65" s="1" customFormat="1" ht="21.75" customHeight="1">
      <c r="B128" s="28"/>
      <c r="C128" s="139" t="s">
        <v>99</v>
      </c>
      <c r="D128" s="139" t="s">
        <v>139</v>
      </c>
      <c r="E128" s="140" t="s">
        <v>535</v>
      </c>
      <c r="F128" s="141" t="s">
        <v>536</v>
      </c>
      <c r="G128" s="142" t="s">
        <v>142</v>
      </c>
      <c r="H128" s="143">
        <v>141.84</v>
      </c>
      <c r="I128" s="144"/>
      <c r="J128" s="143">
        <f t="shared" si="0"/>
        <v>0</v>
      </c>
      <c r="K128" s="145"/>
      <c r="L128" s="28"/>
      <c r="M128" s="146" t="s">
        <v>1</v>
      </c>
      <c r="N128" s="147" t="s">
        <v>40</v>
      </c>
      <c r="P128" s="148">
        <f t="shared" si="1"/>
        <v>0</v>
      </c>
      <c r="Q128" s="148">
        <v>0</v>
      </c>
      <c r="R128" s="148">
        <f t="shared" si="2"/>
        <v>0</v>
      </c>
      <c r="S128" s="148">
        <v>0</v>
      </c>
      <c r="T128" s="149">
        <f t="shared" si="3"/>
        <v>0</v>
      </c>
      <c r="AR128" s="150" t="s">
        <v>102</v>
      </c>
      <c r="AT128" s="150" t="s">
        <v>139</v>
      </c>
      <c r="AU128" s="150" t="s">
        <v>83</v>
      </c>
      <c r="AY128" s="13" t="s">
        <v>137</v>
      </c>
      <c r="BE128" s="151">
        <f t="shared" si="4"/>
        <v>0</v>
      </c>
      <c r="BF128" s="151">
        <f t="shared" si="5"/>
        <v>0</v>
      </c>
      <c r="BG128" s="151">
        <f t="shared" si="6"/>
        <v>0</v>
      </c>
      <c r="BH128" s="151">
        <f t="shared" si="7"/>
        <v>0</v>
      </c>
      <c r="BI128" s="151">
        <f t="shared" si="8"/>
        <v>0</v>
      </c>
      <c r="BJ128" s="13" t="s">
        <v>83</v>
      </c>
      <c r="BK128" s="151">
        <f t="shared" si="9"/>
        <v>0</v>
      </c>
      <c r="BL128" s="13" t="s">
        <v>102</v>
      </c>
      <c r="BM128" s="150" t="s">
        <v>537</v>
      </c>
    </row>
    <row r="129" spans="2:65" s="1" customFormat="1" ht="37.9" customHeight="1">
      <c r="B129" s="28"/>
      <c r="C129" s="139" t="s">
        <v>102</v>
      </c>
      <c r="D129" s="139" t="s">
        <v>139</v>
      </c>
      <c r="E129" s="140" t="s">
        <v>538</v>
      </c>
      <c r="F129" s="141" t="s">
        <v>539</v>
      </c>
      <c r="G129" s="142" t="s">
        <v>142</v>
      </c>
      <c r="H129" s="143">
        <v>42.55</v>
      </c>
      <c r="I129" s="144"/>
      <c r="J129" s="143">
        <f t="shared" si="0"/>
        <v>0</v>
      </c>
      <c r="K129" s="145"/>
      <c r="L129" s="28"/>
      <c r="M129" s="146" t="s">
        <v>1</v>
      </c>
      <c r="N129" s="147" t="s">
        <v>40</v>
      </c>
      <c r="P129" s="148">
        <f t="shared" si="1"/>
        <v>0</v>
      </c>
      <c r="Q129" s="148">
        <v>0</v>
      </c>
      <c r="R129" s="148">
        <f t="shared" si="2"/>
        <v>0</v>
      </c>
      <c r="S129" s="148">
        <v>0</v>
      </c>
      <c r="T129" s="149">
        <f t="shared" si="3"/>
        <v>0</v>
      </c>
      <c r="AR129" s="150" t="s">
        <v>102</v>
      </c>
      <c r="AT129" s="150" t="s">
        <v>139</v>
      </c>
      <c r="AU129" s="150" t="s">
        <v>83</v>
      </c>
      <c r="AY129" s="13" t="s">
        <v>137</v>
      </c>
      <c r="BE129" s="151">
        <f t="shared" si="4"/>
        <v>0</v>
      </c>
      <c r="BF129" s="151">
        <f t="shared" si="5"/>
        <v>0</v>
      </c>
      <c r="BG129" s="151">
        <f t="shared" si="6"/>
        <v>0</v>
      </c>
      <c r="BH129" s="151">
        <f t="shared" si="7"/>
        <v>0</v>
      </c>
      <c r="BI129" s="151">
        <f t="shared" si="8"/>
        <v>0</v>
      </c>
      <c r="BJ129" s="13" t="s">
        <v>83</v>
      </c>
      <c r="BK129" s="151">
        <f t="shared" si="9"/>
        <v>0</v>
      </c>
      <c r="BL129" s="13" t="s">
        <v>102</v>
      </c>
      <c r="BM129" s="150" t="s">
        <v>540</v>
      </c>
    </row>
    <row r="130" spans="2:65" s="1" customFormat="1" ht="33" customHeight="1">
      <c r="B130" s="28"/>
      <c r="C130" s="139" t="s">
        <v>105</v>
      </c>
      <c r="D130" s="139" t="s">
        <v>139</v>
      </c>
      <c r="E130" s="140" t="s">
        <v>541</v>
      </c>
      <c r="F130" s="141" t="s">
        <v>542</v>
      </c>
      <c r="G130" s="142" t="s">
        <v>142</v>
      </c>
      <c r="H130" s="143">
        <v>16.71</v>
      </c>
      <c r="I130" s="144"/>
      <c r="J130" s="143">
        <f t="shared" si="0"/>
        <v>0</v>
      </c>
      <c r="K130" s="145"/>
      <c r="L130" s="28"/>
      <c r="M130" s="146" t="s">
        <v>1</v>
      </c>
      <c r="N130" s="147" t="s">
        <v>40</v>
      </c>
      <c r="P130" s="148">
        <f t="shared" si="1"/>
        <v>0</v>
      </c>
      <c r="Q130" s="148">
        <v>0</v>
      </c>
      <c r="R130" s="148">
        <f t="shared" si="2"/>
        <v>0</v>
      </c>
      <c r="S130" s="148">
        <v>0</v>
      </c>
      <c r="T130" s="149">
        <f t="shared" si="3"/>
        <v>0</v>
      </c>
      <c r="AR130" s="150" t="s">
        <v>102</v>
      </c>
      <c r="AT130" s="150" t="s">
        <v>139</v>
      </c>
      <c r="AU130" s="150" t="s">
        <v>83</v>
      </c>
      <c r="AY130" s="13" t="s">
        <v>137</v>
      </c>
      <c r="BE130" s="151">
        <f t="shared" si="4"/>
        <v>0</v>
      </c>
      <c r="BF130" s="151">
        <f t="shared" si="5"/>
        <v>0</v>
      </c>
      <c r="BG130" s="151">
        <f t="shared" si="6"/>
        <v>0</v>
      </c>
      <c r="BH130" s="151">
        <f t="shared" si="7"/>
        <v>0</v>
      </c>
      <c r="BI130" s="151">
        <f t="shared" si="8"/>
        <v>0</v>
      </c>
      <c r="BJ130" s="13" t="s">
        <v>83</v>
      </c>
      <c r="BK130" s="151">
        <f t="shared" si="9"/>
        <v>0</v>
      </c>
      <c r="BL130" s="13" t="s">
        <v>102</v>
      </c>
      <c r="BM130" s="150" t="s">
        <v>543</v>
      </c>
    </row>
    <row r="131" spans="2:65" s="1" customFormat="1" ht="16.5" customHeight="1">
      <c r="B131" s="28"/>
      <c r="C131" s="139" t="s">
        <v>160</v>
      </c>
      <c r="D131" s="139" t="s">
        <v>139</v>
      </c>
      <c r="E131" s="140" t="s">
        <v>544</v>
      </c>
      <c r="F131" s="141" t="s">
        <v>545</v>
      </c>
      <c r="G131" s="142" t="s">
        <v>142</v>
      </c>
      <c r="H131" s="143">
        <v>16.71</v>
      </c>
      <c r="I131" s="144"/>
      <c r="J131" s="143">
        <f t="shared" si="0"/>
        <v>0</v>
      </c>
      <c r="K131" s="145"/>
      <c r="L131" s="28"/>
      <c r="M131" s="146" t="s">
        <v>1</v>
      </c>
      <c r="N131" s="147" t="s">
        <v>40</v>
      </c>
      <c r="P131" s="148">
        <f t="shared" si="1"/>
        <v>0</v>
      </c>
      <c r="Q131" s="148">
        <v>0</v>
      </c>
      <c r="R131" s="148">
        <f t="shared" si="2"/>
        <v>0</v>
      </c>
      <c r="S131" s="148">
        <v>0</v>
      </c>
      <c r="T131" s="149">
        <f t="shared" si="3"/>
        <v>0</v>
      </c>
      <c r="AR131" s="150" t="s">
        <v>102</v>
      </c>
      <c r="AT131" s="150" t="s">
        <v>139</v>
      </c>
      <c r="AU131" s="150" t="s">
        <v>83</v>
      </c>
      <c r="AY131" s="13" t="s">
        <v>137</v>
      </c>
      <c r="BE131" s="151">
        <f t="shared" si="4"/>
        <v>0</v>
      </c>
      <c r="BF131" s="151">
        <f t="shared" si="5"/>
        <v>0</v>
      </c>
      <c r="BG131" s="151">
        <f t="shared" si="6"/>
        <v>0</v>
      </c>
      <c r="BH131" s="151">
        <f t="shared" si="7"/>
        <v>0</v>
      </c>
      <c r="BI131" s="151">
        <f t="shared" si="8"/>
        <v>0</v>
      </c>
      <c r="BJ131" s="13" t="s">
        <v>83</v>
      </c>
      <c r="BK131" s="151">
        <f t="shared" si="9"/>
        <v>0</v>
      </c>
      <c r="BL131" s="13" t="s">
        <v>102</v>
      </c>
      <c r="BM131" s="150" t="s">
        <v>546</v>
      </c>
    </row>
    <row r="132" spans="2:65" s="1" customFormat="1" ht="24.2" customHeight="1">
      <c r="B132" s="28"/>
      <c r="C132" s="139" t="s">
        <v>164</v>
      </c>
      <c r="D132" s="139" t="s">
        <v>139</v>
      </c>
      <c r="E132" s="140" t="s">
        <v>547</v>
      </c>
      <c r="F132" s="141" t="s">
        <v>548</v>
      </c>
      <c r="G132" s="142" t="s">
        <v>142</v>
      </c>
      <c r="H132" s="143">
        <v>100.12</v>
      </c>
      <c r="I132" s="144"/>
      <c r="J132" s="143">
        <f t="shared" si="0"/>
        <v>0</v>
      </c>
      <c r="K132" s="145"/>
      <c r="L132" s="28"/>
      <c r="M132" s="146" t="s">
        <v>1</v>
      </c>
      <c r="N132" s="147" t="s">
        <v>40</v>
      </c>
      <c r="P132" s="148">
        <f t="shared" si="1"/>
        <v>0</v>
      </c>
      <c r="Q132" s="148">
        <v>0</v>
      </c>
      <c r="R132" s="148">
        <f t="shared" si="2"/>
        <v>0</v>
      </c>
      <c r="S132" s="148">
        <v>0</v>
      </c>
      <c r="T132" s="149">
        <f t="shared" si="3"/>
        <v>0</v>
      </c>
      <c r="AR132" s="150" t="s">
        <v>102</v>
      </c>
      <c r="AT132" s="150" t="s">
        <v>139</v>
      </c>
      <c r="AU132" s="150" t="s">
        <v>83</v>
      </c>
      <c r="AY132" s="13" t="s">
        <v>137</v>
      </c>
      <c r="BE132" s="151">
        <f t="shared" si="4"/>
        <v>0</v>
      </c>
      <c r="BF132" s="151">
        <f t="shared" si="5"/>
        <v>0</v>
      </c>
      <c r="BG132" s="151">
        <f t="shared" si="6"/>
        <v>0</v>
      </c>
      <c r="BH132" s="151">
        <f t="shared" si="7"/>
        <v>0</v>
      </c>
      <c r="BI132" s="151">
        <f t="shared" si="8"/>
        <v>0</v>
      </c>
      <c r="BJ132" s="13" t="s">
        <v>83</v>
      </c>
      <c r="BK132" s="151">
        <f t="shared" si="9"/>
        <v>0</v>
      </c>
      <c r="BL132" s="13" t="s">
        <v>102</v>
      </c>
      <c r="BM132" s="150" t="s">
        <v>549</v>
      </c>
    </row>
    <row r="133" spans="2:65" s="11" customFormat="1" ht="22.9" customHeight="1">
      <c r="B133" s="127"/>
      <c r="D133" s="128" t="s">
        <v>73</v>
      </c>
      <c r="E133" s="137" t="s">
        <v>102</v>
      </c>
      <c r="F133" s="137" t="s">
        <v>342</v>
      </c>
      <c r="I133" s="130"/>
      <c r="J133" s="138">
        <f>BK133</f>
        <v>0</v>
      </c>
      <c r="L133" s="127"/>
      <c r="M133" s="132"/>
      <c r="P133" s="133">
        <f>SUM(P134:P136)</f>
        <v>0</v>
      </c>
      <c r="R133" s="133">
        <f>SUM(R134:R136)</f>
        <v>93.239494088850009</v>
      </c>
      <c r="T133" s="134">
        <f>SUM(T134:T136)</f>
        <v>0</v>
      </c>
      <c r="AR133" s="128" t="s">
        <v>79</v>
      </c>
      <c r="AT133" s="135" t="s">
        <v>73</v>
      </c>
      <c r="AU133" s="135" t="s">
        <v>79</v>
      </c>
      <c r="AY133" s="128" t="s">
        <v>137</v>
      </c>
      <c r="BK133" s="136">
        <f>SUM(BK134:BK136)</f>
        <v>0</v>
      </c>
    </row>
    <row r="134" spans="2:65" s="1" customFormat="1" ht="37.9" customHeight="1">
      <c r="B134" s="28"/>
      <c r="C134" s="139" t="s">
        <v>169</v>
      </c>
      <c r="D134" s="139" t="s">
        <v>139</v>
      </c>
      <c r="E134" s="140" t="s">
        <v>550</v>
      </c>
      <c r="F134" s="141" t="s">
        <v>551</v>
      </c>
      <c r="G134" s="142" t="s">
        <v>142</v>
      </c>
      <c r="H134" s="143">
        <v>47.28</v>
      </c>
      <c r="I134" s="144"/>
      <c r="J134" s="143">
        <f>ROUND(I134*H134,2)</f>
        <v>0</v>
      </c>
      <c r="K134" s="145"/>
      <c r="L134" s="28"/>
      <c r="M134" s="146" t="s">
        <v>1</v>
      </c>
      <c r="N134" s="147" t="s">
        <v>40</v>
      </c>
      <c r="P134" s="148">
        <f>O134*H134</f>
        <v>0</v>
      </c>
      <c r="Q134" s="148">
        <v>1.8907700000000001</v>
      </c>
      <c r="R134" s="148">
        <f>Q134*H134</f>
        <v>89.39560560000001</v>
      </c>
      <c r="S134" s="148">
        <v>0</v>
      </c>
      <c r="T134" s="149">
        <f>S134*H134</f>
        <v>0</v>
      </c>
      <c r="AR134" s="150" t="s">
        <v>102</v>
      </c>
      <c r="AT134" s="150" t="s">
        <v>139</v>
      </c>
      <c r="AU134" s="150" t="s">
        <v>83</v>
      </c>
      <c r="AY134" s="13" t="s">
        <v>137</v>
      </c>
      <c r="BE134" s="151">
        <f>IF(N134="základná",J134,0)</f>
        <v>0</v>
      </c>
      <c r="BF134" s="151">
        <f>IF(N134="znížená",J134,0)</f>
        <v>0</v>
      </c>
      <c r="BG134" s="151">
        <f>IF(N134="zákl. prenesená",J134,0)</f>
        <v>0</v>
      </c>
      <c r="BH134" s="151">
        <f>IF(N134="zníž. prenesená",J134,0)</f>
        <v>0</v>
      </c>
      <c r="BI134" s="151">
        <f>IF(N134="nulová",J134,0)</f>
        <v>0</v>
      </c>
      <c r="BJ134" s="13" t="s">
        <v>83</v>
      </c>
      <c r="BK134" s="151">
        <f>ROUND(I134*H134,2)</f>
        <v>0</v>
      </c>
      <c r="BL134" s="13" t="s">
        <v>102</v>
      </c>
      <c r="BM134" s="150" t="s">
        <v>552</v>
      </c>
    </row>
    <row r="135" spans="2:65" s="1" customFormat="1" ht="24.2" customHeight="1">
      <c r="B135" s="28"/>
      <c r="C135" s="139" t="s">
        <v>144</v>
      </c>
      <c r="D135" s="139" t="s">
        <v>139</v>
      </c>
      <c r="E135" s="140" t="s">
        <v>553</v>
      </c>
      <c r="F135" s="141" t="s">
        <v>554</v>
      </c>
      <c r="G135" s="142" t="s">
        <v>142</v>
      </c>
      <c r="H135" s="143">
        <v>1.69</v>
      </c>
      <c r="I135" s="144"/>
      <c r="J135" s="143">
        <f>ROUND(I135*H135,2)</f>
        <v>0</v>
      </c>
      <c r="K135" s="145"/>
      <c r="L135" s="28"/>
      <c r="M135" s="146" t="s">
        <v>1</v>
      </c>
      <c r="N135" s="147" t="s">
        <v>40</v>
      </c>
      <c r="P135" s="148">
        <f>O135*H135</f>
        <v>0</v>
      </c>
      <c r="Q135" s="148">
        <v>2.1922752000000001</v>
      </c>
      <c r="R135" s="148">
        <f>Q135*H135</f>
        <v>3.7049450880000001</v>
      </c>
      <c r="S135" s="148">
        <v>0</v>
      </c>
      <c r="T135" s="149">
        <f>S135*H135</f>
        <v>0</v>
      </c>
      <c r="AR135" s="150" t="s">
        <v>102</v>
      </c>
      <c r="AT135" s="150" t="s">
        <v>139</v>
      </c>
      <c r="AU135" s="150" t="s">
        <v>83</v>
      </c>
      <c r="AY135" s="13" t="s">
        <v>137</v>
      </c>
      <c r="BE135" s="151">
        <f>IF(N135="základná",J135,0)</f>
        <v>0</v>
      </c>
      <c r="BF135" s="151">
        <f>IF(N135="znížená",J135,0)</f>
        <v>0</v>
      </c>
      <c r="BG135" s="151">
        <f>IF(N135="zákl. prenesená",J135,0)</f>
        <v>0</v>
      </c>
      <c r="BH135" s="151">
        <f>IF(N135="zníž. prenesená",J135,0)</f>
        <v>0</v>
      </c>
      <c r="BI135" s="151">
        <f>IF(N135="nulová",J135,0)</f>
        <v>0</v>
      </c>
      <c r="BJ135" s="13" t="s">
        <v>83</v>
      </c>
      <c r="BK135" s="151">
        <f>ROUND(I135*H135,2)</f>
        <v>0</v>
      </c>
      <c r="BL135" s="13" t="s">
        <v>102</v>
      </c>
      <c r="BM135" s="150" t="s">
        <v>555</v>
      </c>
    </row>
    <row r="136" spans="2:65" s="1" customFormat="1" ht="33" customHeight="1">
      <c r="B136" s="28"/>
      <c r="C136" s="139" t="s">
        <v>176</v>
      </c>
      <c r="D136" s="139" t="s">
        <v>139</v>
      </c>
      <c r="E136" s="140" t="s">
        <v>556</v>
      </c>
      <c r="F136" s="141" t="s">
        <v>557</v>
      </c>
      <c r="G136" s="142" t="s">
        <v>152</v>
      </c>
      <c r="H136" s="143">
        <v>4.5</v>
      </c>
      <c r="I136" s="144"/>
      <c r="J136" s="143">
        <f>ROUND(I136*H136,2)</f>
        <v>0</v>
      </c>
      <c r="K136" s="145"/>
      <c r="L136" s="28"/>
      <c r="M136" s="146" t="s">
        <v>1</v>
      </c>
      <c r="N136" s="147" t="s">
        <v>40</v>
      </c>
      <c r="P136" s="148">
        <f>O136*H136</f>
        <v>0</v>
      </c>
      <c r="Q136" s="148">
        <v>3.0876311300000001E-2</v>
      </c>
      <c r="R136" s="148">
        <f>Q136*H136</f>
        <v>0.13894340085000001</v>
      </c>
      <c r="S136" s="148">
        <v>0</v>
      </c>
      <c r="T136" s="149">
        <f>S136*H136</f>
        <v>0</v>
      </c>
      <c r="AR136" s="150" t="s">
        <v>102</v>
      </c>
      <c r="AT136" s="150" t="s">
        <v>139</v>
      </c>
      <c r="AU136" s="150" t="s">
        <v>83</v>
      </c>
      <c r="AY136" s="13" t="s">
        <v>137</v>
      </c>
      <c r="BE136" s="151">
        <f>IF(N136="základná",J136,0)</f>
        <v>0</v>
      </c>
      <c r="BF136" s="151">
        <f>IF(N136="znížená",J136,0)</f>
        <v>0</v>
      </c>
      <c r="BG136" s="151">
        <f>IF(N136="zákl. prenesená",J136,0)</f>
        <v>0</v>
      </c>
      <c r="BH136" s="151">
        <f>IF(N136="zníž. prenesená",J136,0)</f>
        <v>0</v>
      </c>
      <c r="BI136" s="151">
        <f>IF(N136="nulová",J136,0)</f>
        <v>0</v>
      </c>
      <c r="BJ136" s="13" t="s">
        <v>83</v>
      </c>
      <c r="BK136" s="151">
        <f>ROUND(I136*H136,2)</f>
        <v>0</v>
      </c>
      <c r="BL136" s="13" t="s">
        <v>102</v>
      </c>
      <c r="BM136" s="150" t="s">
        <v>558</v>
      </c>
    </row>
    <row r="137" spans="2:65" s="11" customFormat="1" ht="22.9" customHeight="1">
      <c r="B137" s="127"/>
      <c r="D137" s="128" t="s">
        <v>73</v>
      </c>
      <c r="E137" s="137" t="s">
        <v>169</v>
      </c>
      <c r="F137" s="137" t="s">
        <v>559</v>
      </c>
      <c r="I137" s="130"/>
      <c r="J137" s="138">
        <f>BK137</f>
        <v>0</v>
      </c>
      <c r="L137" s="127"/>
      <c r="M137" s="132"/>
      <c r="P137" s="133">
        <f>SUM(P138:P148)</f>
        <v>0</v>
      </c>
      <c r="R137" s="133">
        <f>SUM(R138:R148)</f>
        <v>20.286390000000004</v>
      </c>
      <c r="T137" s="134">
        <f>SUM(T138:T148)</f>
        <v>0</v>
      </c>
      <c r="AR137" s="128" t="s">
        <v>79</v>
      </c>
      <c r="AT137" s="135" t="s">
        <v>73</v>
      </c>
      <c r="AU137" s="135" t="s">
        <v>79</v>
      </c>
      <c r="AY137" s="128" t="s">
        <v>137</v>
      </c>
      <c r="BK137" s="136">
        <f>SUM(BK138:BK148)</f>
        <v>0</v>
      </c>
    </row>
    <row r="138" spans="2:65" s="1" customFormat="1" ht="24.2" customHeight="1">
      <c r="B138" s="28"/>
      <c r="C138" s="139" t="s">
        <v>180</v>
      </c>
      <c r="D138" s="139" t="s">
        <v>139</v>
      </c>
      <c r="E138" s="140" t="s">
        <v>560</v>
      </c>
      <c r="F138" s="141" t="s">
        <v>561</v>
      </c>
      <c r="G138" s="142" t="s">
        <v>167</v>
      </c>
      <c r="H138" s="143">
        <v>36</v>
      </c>
      <c r="I138" s="144"/>
      <c r="J138" s="143">
        <f t="shared" ref="J138:J148" si="10">ROUND(I138*H138,2)</f>
        <v>0</v>
      </c>
      <c r="K138" s="145"/>
      <c r="L138" s="28"/>
      <c r="M138" s="146" t="s">
        <v>1</v>
      </c>
      <c r="N138" s="147" t="s">
        <v>40</v>
      </c>
      <c r="P138" s="148">
        <f t="shared" ref="P138:P148" si="11">O138*H138</f>
        <v>0</v>
      </c>
      <c r="Q138" s="148">
        <v>0</v>
      </c>
      <c r="R138" s="148">
        <f t="shared" ref="R138:R148" si="12">Q138*H138</f>
        <v>0</v>
      </c>
      <c r="S138" s="148">
        <v>0</v>
      </c>
      <c r="T138" s="149">
        <f t="shared" ref="T138:T148" si="13">S138*H138</f>
        <v>0</v>
      </c>
      <c r="AR138" s="150" t="s">
        <v>102</v>
      </c>
      <c r="AT138" s="150" t="s">
        <v>139</v>
      </c>
      <c r="AU138" s="150" t="s">
        <v>83</v>
      </c>
      <c r="AY138" s="13" t="s">
        <v>137</v>
      </c>
      <c r="BE138" s="151">
        <f t="shared" ref="BE138:BE148" si="14">IF(N138="základná",J138,0)</f>
        <v>0</v>
      </c>
      <c r="BF138" s="151">
        <f t="shared" ref="BF138:BF148" si="15">IF(N138="znížená",J138,0)</f>
        <v>0</v>
      </c>
      <c r="BG138" s="151">
        <f t="shared" ref="BG138:BG148" si="16">IF(N138="zákl. prenesená",J138,0)</f>
        <v>0</v>
      </c>
      <c r="BH138" s="151">
        <f t="shared" ref="BH138:BH148" si="17">IF(N138="zníž. prenesená",J138,0)</f>
        <v>0</v>
      </c>
      <c r="BI138" s="151">
        <f t="shared" ref="BI138:BI148" si="18">IF(N138="nulová",J138,0)</f>
        <v>0</v>
      </c>
      <c r="BJ138" s="13" t="s">
        <v>83</v>
      </c>
      <c r="BK138" s="151">
        <f t="shared" ref="BK138:BK148" si="19">ROUND(I138*H138,2)</f>
        <v>0</v>
      </c>
      <c r="BL138" s="13" t="s">
        <v>102</v>
      </c>
      <c r="BM138" s="150" t="s">
        <v>562</v>
      </c>
    </row>
    <row r="139" spans="2:65" s="1" customFormat="1" ht="24.2" customHeight="1">
      <c r="B139" s="28"/>
      <c r="C139" s="139" t="s">
        <v>184</v>
      </c>
      <c r="D139" s="139" t="s">
        <v>139</v>
      </c>
      <c r="E139" s="140" t="s">
        <v>563</v>
      </c>
      <c r="F139" s="141" t="s">
        <v>564</v>
      </c>
      <c r="G139" s="142" t="s">
        <v>167</v>
      </c>
      <c r="H139" s="143">
        <v>15</v>
      </c>
      <c r="I139" s="144"/>
      <c r="J139" s="143">
        <f t="shared" si="10"/>
        <v>0</v>
      </c>
      <c r="K139" s="145"/>
      <c r="L139" s="28"/>
      <c r="M139" s="146" t="s">
        <v>1</v>
      </c>
      <c r="N139" s="147" t="s">
        <v>40</v>
      </c>
      <c r="P139" s="148">
        <f t="shared" si="11"/>
        <v>0</v>
      </c>
      <c r="Q139" s="148">
        <v>1.6559999999999998E-2</v>
      </c>
      <c r="R139" s="148">
        <f t="shared" si="12"/>
        <v>0.24839999999999998</v>
      </c>
      <c r="S139" s="148">
        <v>0</v>
      </c>
      <c r="T139" s="149">
        <f t="shared" si="13"/>
        <v>0</v>
      </c>
      <c r="AR139" s="150" t="s">
        <v>102</v>
      </c>
      <c r="AT139" s="150" t="s">
        <v>139</v>
      </c>
      <c r="AU139" s="150" t="s">
        <v>83</v>
      </c>
      <c r="AY139" s="13" t="s">
        <v>137</v>
      </c>
      <c r="BE139" s="151">
        <f t="shared" si="14"/>
        <v>0</v>
      </c>
      <c r="BF139" s="151">
        <f t="shared" si="15"/>
        <v>0</v>
      </c>
      <c r="BG139" s="151">
        <f t="shared" si="16"/>
        <v>0</v>
      </c>
      <c r="BH139" s="151">
        <f t="shared" si="17"/>
        <v>0</v>
      </c>
      <c r="BI139" s="151">
        <f t="shared" si="18"/>
        <v>0</v>
      </c>
      <c r="BJ139" s="13" t="s">
        <v>83</v>
      </c>
      <c r="BK139" s="151">
        <f t="shared" si="19"/>
        <v>0</v>
      </c>
      <c r="BL139" s="13" t="s">
        <v>102</v>
      </c>
      <c r="BM139" s="150" t="s">
        <v>565</v>
      </c>
    </row>
    <row r="140" spans="2:65" s="1" customFormat="1" ht="16.5" customHeight="1">
      <c r="B140" s="28"/>
      <c r="C140" s="157" t="s">
        <v>188</v>
      </c>
      <c r="D140" s="157" t="s">
        <v>410</v>
      </c>
      <c r="E140" s="158" t="s">
        <v>566</v>
      </c>
      <c r="F140" s="159" t="s">
        <v>567</v>
      </c>
      <c r="G140" s="160" t="s">
        <v>167</v>
      </c>
      <c r="H140" s="161">
        <v>5</v>
      </c>
      <c r="I140" s="162"/>
      <c r="J140" s="161">
        <f t="shared" si="10"/>
        <v>0</v>
      </c>
      <c r="K140" s="163"/>
      <c r="L140" s="164"/>
      <c r="M140" s="165" t="s">
        <v>1</v>
      </c>
      <c r="N140" s="166" t="s">
        <v>40</v>
      </c>
      <c r="P140" s="148">
        <f t="shared" si="11"/>
        <v>0</v>
      </c>
      <c r="Q140" s="148">
        <v>0.74</v>
      </c>
      <c r="R140" s="148">
        <f t="shared" si="12"/>
        <v>3.7</v>
      </c>
      <c r="S140" s="148">
        <v>0</v>
      </c>
      <c r="T140" s="149">
        <f t="shared" si="13"/>
        <v>0</v>
      </c>
      <c r="AR140" s="150" t="s">
        <v>169</v>
      </c>
      <c r="AT140" s="150" t="s">
        <v>410</v>
      </c>
      <c r="AU140" s="150" t="s">
        <v>83</v>
      </c>
      <c r="AY140" s="13" t="s">
        <v>137</v>
      </c>
      <c r="BE140" s="151">
        <f t="shared" si="14"/>
        <v>0</v>
      </c>
      <c r="BF140" s="151">
        <f t="shared" si="15"/>
        <v>0</v>
      </c>
      <c r="BG140" s="151">
        <f t="shared" si="16"/>
        <v>0</v>
      </c>
      <c r="BH140" s="151">
        <f t="shared" si="17"/>
        <v>0</v>
      </c>
      <c r="BI140" s="151">
        <f t="shared" si="18"/>
        <v>0</v>
      </c>
      <c r="BJ140" s="13" t="s">
        <v>83</v>
      </c>
      <c r="BK140" s="151">
        <f t="shared" si="19"/>
        <v>0</v>
      </c>
      <c r="BL140" s="13" t="s">
        <v>102</v>
      </c>
      <c r="BM140" s="150" t="s">
        <v>568</v>
      </c>
    </row>
    <row r="141" spans="2:65" s="1" customFormat="1" ht="24.2" customHeight="1">
      <c r="B141" s="28"/>
      <c r="C141" s="157" t="s">
        <v>192</v>
      </c>
      <c r="D141" s="157" t="s">
        <v>410</v>
      </c>
      <c r="E141" s="158" t="s">
        <v>569</v>
      </c>
      <c r="F141" s="159" t="s">
        <v>570</v>
      </c>
      <c r="G141" s="160" t="s">
        <v>167</v>
      </c>
      <c r="H141" s="161">
        <v>5</v>
      </c>
      <c r="I141" s="162"/>
      <c r="J141" s="161">
        <f t="shared" si="10"/>
        <v>0</v>
      </c>
      <c r="K141" s="163"/>
      <c r="L141" s="164"/>
      <c r="M141" s="165" t="s">
        <v>1</v>
      </c>
      <c r="N141" s="166" t="s">
        <v>40</v>
      </c>
      <c r="P141" s="148">
        <f t="shared" si="11"/>
        <v>0</v>
      </c>
      <c r="Q141" s="148">
        <v>0.36499999999999999</v>
      </c>
      <c r="R141" s="148">
        <f t="shared" si="12"/>
        <v>1.825</v>
      </c>
      <c r="S141" s="148">
        <v>0</v>
      </c>
      <c r="T141" s="149">
        <f t="shared" si="13"/>
        <v>0</v>
      </c>
      <c r="AR141" s="150" t="s">
        <v>169</v>
      </c>
      <c r="AT141" s="150" t="s">
        <v>410</v>
      </c>
      <c r="AU141" s="150" t="s">
        <v>83</v>
      </c>
      <c r="AY141" s="13" t="s">
        <v>137</v>
      </c>
      <c r="BE141" s="151">
        <f t="shared" si="14"/>
        <v>0</v>
      </c>
      <c r="BF141" s="151">
        <f t="shared" si="15"/>
        <v>0</v>
      </c>
      <c r="BG141" s="151">
        <f t="shared" si="16"/>
        <v>0</v>
      </c>
      <c r="BH141" s="151">
        <f t="shared" si="17"/>
        <v>0</v>
      </c>
      <c r="BI141" s="151">
        <f t="shared" si="18"/>
        <v>0</v>
      </c>
      <c r="BJ141" s="13" t="s">
        <v>83</v>
      </c>
      <c r="BK141" s="151">
        <f t="shared" si="19"/>
        <v>0</v>
      </c>
      <c r="BL141" s="13" t="s">
        <v>102</v>
      </c>
      <c r="BM141" s="150" t="s">
        <v>571</v>
      </c>
    </row>
    <row r="142" spans="2:65" s="1" customFormat="1" ht="24.2" customHeight="1">
      <c r="B142" s="28"/>
      <c r="C142" s="157" t="s">
        <v>196</v>
      </c>
      <c r="D142" s="157" t="s">
        <v>410</v>
      </c>
      <c r="E142" s="158" t="s">
        <v>572</v>
      </c>
      <c r="F142" s="159" t="s">
        <v>573</v>
      </c>
      <c r="G142" s="160" t="s">
        <v>167</v>
      </c>
      <c r="H142" s="161">
        <v>5</v>
      </c>
      <c r="I142" s="162"/>
      <c r="J142" s="161">
        <f t="shared" si="10"/>
        <v>0</v>
      </c>
      <c r="K142" s="163"/>
      <c r="L142" s="164"/>
      <c r="M142" s="165" t="s">
        <v>1</v>
      </c>
      <c r="N142" s="166" t="s">
        <v>40</v>
      </c>
      <c r="P142" s="148">
        <f t="shared" si="11"/>
        <v>0</v>
      </c>
      <c r="Q142" s="148">
        <v>0.73199999999999998</v>
      </c>
      <c r="R142" s="148">
        <f t="shared" si="12"/>
        <v>3.66</v>
      </c>
      <c r="S142" s="148">
        <v>0</v>
      </c>
      <c r="T142" s="149">
        <f t="shared" si="13"/>
        <v>0</v>
      </c>
      <c r="AR142" s="150" t="s">
        <v>169</v>
      </c>
      <c r="AT142" s="150" t="s">
        <v>410</v>
      </c>
      <c r="AU142" s="150" t="s">
        <v>83</v>
      </c>
      <c r="AY142" s="13" t="s">
        <v>137</v>
      </c>
      <c r="BE142" s="151">
        <f t="shared" si="14"/>
        <v>0</v>
      </c>
      <c r="BF142" s="151">
        <f t="shared" si="15"/>
        <v>0</v>
      </c>
      <c r="BG142" s="151">
        <f t="shared" si="16"/>
        <v>0</v>
      </c>
      <c r="BH142" s="151">
        <f t="shared" si="17"/>
        <v>0</v>
      </c>
      <c r="BI142" s="151">
        <f t="shared" si="18"/>
        <v>0</v>
      </c>
      <c r="BJ142" s="13" t="s">
        <v>83</v>
      </c>
      <c r="BK142" s="151">
        <f t="shared" si="19"/>
        <v>0</v>
      </c>
      <c r="BL142" s="13" t="s">
        <v>102</v>
      </c>
      <c r="BM142" s="150" t="s">
        <v>574</v>
      </c>
    </row>
    <row r="143" spans="2:65" s="1" customFormat="1" ht="24.2" customHeight="1">
      <c r="B143" s="28"/>
      <c r="C143" s="139" t="s">
        <v>200</v>
      </c>
      <c r="D143" s="139" t="s">
        <v>139</v>
      </c>
      <c r="E143" s="140" t="s">
        <v>575</v>
      </c>
      <c r="F143" s="141" t="s">
        <v>576</v>
      </c>
      <c r="G143" s="142" t="s">
        <v>167</v>
      </c>
      <c r="H143" s="143">
        <v>5</v>
      </c>
      <c r="I143" s="144"/>
      <c r="J143" s="143">
        <f t="shared" si="10"/>
        <v>0</v>
      </c>
      <c r="K143" s="145"/>
      <c r="L143" s="28"/>
      <c r="M143" s="146" t="s">
        <v>1</v>
      </c>
      <c r="N143" s="147" t="s">
        <v>40</v>
      </c>
      <c r="P143" s="148">
        <f t="shared" si="11"/>
        <v>0</v>
      </c>
      <c r="Q143" s="148">
        <v>2.6440000000000002E-2</v>
      </c>
      <c r="R143" s="148">
        <f t="shared" si="12"/>
        <v>0.13220000000000001</v>
      </c>
      <c r="S143" s="148">
        <v>0</v>
      </c>
      <c r="T143" s="149">
        <f t="shared" si="13"/>
        <v>0</v>
      </c>
      <c r="AR143" s="150" t="s">
        <v>102</v>
      </c>
      <c r="AT143" s="150" t="s">
        <v>139</v>
      </c>
      <c r="AU143" s="150" t="s">
        <v>83</v>
      </c>
      <c r="AY143" s="13" t="s">
        <v>137</v>
      </c>
      <c r="BE143" s="151">
        <f t="shared" si="14"/>
        <v>0</v>
      </c>
      <c r="BF143" s="151">
        <f t="shared" si="15"/>
        <v>0</v>
      </c>
      <c r="BG143" s="151">
        <f t="shared" si="16"/>
        <v>0</v>
      </c>
      <c r="BH143" s="151">
        <f t="shared" si="17"/>
        <v>0</v>
      </c>
      <c r="BI143" s="151">
        <f t="shared" si="18"/>
        <v>0</v>
      </c>
      <c r="BJ143" s="13" t="s">
        <v>83</v>
      </c>
      <c r="BK143" s="151">
        <f t="shared" si="19"/>
        <v>0</v>
      </c>
      <c r="BL143" s="13" t="s">
        <v>102</v>
      </c>
      <c r="BM143" s="150" t="s">
        <v>577</v>
      </c>
    </row>
    <row r="144" spans="2:65" s="1" customFormat="1" ht="24.2" customHeight="1">
      <c r="B144" s="28"/>
      <c r="C144" s="157" t="s">
        <v>205</v>
      </c>
      <c r="D144" s="157" t="s">
        <v>410</v>
      </c>
      <c r="E144" s="158" t="s">
        <v>578</v>
      </c>
      <c r="F144" s="159" t="s">
        <v>579</v>
      </c>
      <c r="G144" s="160" t="s">
        <v>167</v>
      </c>
      <c r="H144" s="161">
        <v>5</v>
      </c>
      <c r="I144" s="162"/>
      <c r="J144" s="161">
        <f t="shared" si="10"/>
        <v>0</v>
      </c>
      <c r="K144" s="163"/>
      <c r="L144" s="164"/>
      <c r="M144" s="165" t="s">
        <v>1</v>
      </c>
      <c r="N144" s="166" t="s">
        <v>40</v>
      </c>
      <c r="P144" s="148">
        <f t="shared" si="11"/>
        <v>0</v>
      </c>
      <c r="Q144" s="148">
        <v>1.1599999999999999</v>
      </c>
      <c r="R144" s="148">
        <f t="shared" si="12"/>
        <v>5.8</v>
      </c>
      <c r="S144" s="148">
        <v>0</v>
      </c>
      <c r="T144" s="149">
        <f t="shared" si="13"/>
        <v>0</v>
      </c>
      <c r="AR144" s="150" t="s">
        <v>169</v>
      </c>
      <c r="AT144" s="150" t="s">
        <v>410</v>
      </c>
      <c r="AU144" s="150" t="s">
        <v>83</v>
      </c>
      <c r="AY144" s="13" t="s">
        <v>137</v>
      </c>
      <c r="BE144" s="151">
        <f t="shared" si="14"/>
        <v>0</v>
      </c>
      <c r="BF144" s="151">
        <f t="shared" si="15"/>
        <v>0</v>
      </c>
      <c r="BG144" s="151">
        <f t="shared" si="16"/>
        <v>0</v>
      </c>
      <c r="BH144" s="151">
        <f t="shared" si="17"/>
        <v>0</v>
      </c>
      <c r="BI144" s="151">
        <f t="shared" si="18"/>
        <v>0</v>
      </c>
      <c r="BJ144" s="13" t="s">
        <v>83</v>
      </c>
      <c r="BK144" s="151">
        <f t="shared" si="19"/>
        <v>0</v>
      </c>
      <c r="BL144" s="13" t="s">
        <v>102</v>
      </c>
      <c r="BM144" s="150" t="s">
        <v>580</v>
      </c>
    </row>
    <row r="145" spans="2:65" s="1" customFormat="1" ht="24.2" customHeight="1">
      <c r="B145" s="28"/>
      <c r="C145" s="139" t="s">
        <v>209</v>
      </c>
      <c r="D145" s="139" t="s">
        <v>139</v>
      </c>
      <c r="E145" s="140" t="s">
        <v>581</v>
      </c>
      <c r="F145" s="141" t="s">
        <v>582</v>
      </c>
      <c r="G145" s="142" t="s">
        <v>167</v>
      </c>
      <c r="H145" s="143">
        <v>5</v>
      </c>
      <c r="I145" s="144"/>
      <c r="J145" s="143">
        <f t="shared" si="10"/>
        <v>0</v>
      </c>
      <c r="K145" s="145"/>
      <c r="L145" s="28"/>
      <c r="M145" s="146" t="s">
        <v>1</v>
      </c>
      <c r="N145" s="147" t="s">
        <v>40</v>
      </c>
      <c r="P145" s="148">
        <f t="shared" si="11"/>
        <v>0</v>
      </c>
      <c r="Q145" s="148">
        <v>4.1999999999999997E-3</v>
      </c>
      <c r="R145" s="148">
        <f t="shared" si="12"/>
        <v>2.0999999999999998E-2</v>
      </c>
      <c r="S145" s="148">
        <v>0</v>
      </c>
      <c r="T145" s="149">
        <f t="shared" si="13"/>
        <v>0</v>
      </c>
      <c r="AR145" s="150" t="s">
        <v>102</v>
      </c>
      <c r="AT145" s="150" t="s">
        <v>139</v>
      </c>
      <c r="AU145" s="150" t="s">
        <v>83</v>
      </c>
      <c r="AY145" s="13" t="s">
        <v>137</v>
      </c>
      <c r="BE145" s="151">
        <f t="shared" si="14"/>
        <v>0</v>
      </c>
      <c r="BF145" s="151">
        <f t="shared" si="15"/>
        <v>0</v>
      </c>
      <c r="BG145" s="151">
        <f t="shared" si="16"/>
        <v>0</v>
      </c>
      <c r="BH145" s="151">
        <f t="shared" si="17"/>
        <v>0</v>
      </c>
      <c r="BI145" s="151">
        <f t="shared" si="18"/>
        <v>0</v>
      </c>
      <c r="BJ145" s="13" t="s">
        <v>83</v>
      </c>
      <c r="BK145" s="151">
        <f t="shared" si="19"/>
        <v>0</v>
      </c>
      <c r="BL145" s="13" t="s">
        <v>102</v>
      </c>
      <c r="BM145" s="150" t="s">
        <v>583</v>
      </c>
    </row>
    <row r="146" spans="2:65" s="1" customFormat="1" ht="16.5" customHeight="1">
      <c r="B146" s="28"/>
      <c r="C146" s="157" t="s">
        <v>213</v>
      </c>
      <c r="D146" s="157" t="s">
        <v>410</v>
      </c>
      <c r="E146" s="158" t="s">
        <v>584</v>
      </c>
      <c r="F146" s="159" t="s">
        <v>585</v>
      </c>
      <c r="G146" s="160" t="s">
        <v>167</v>
      </c>
      <c r="H146" s="161">
        <v>5</v>
      </c>
      <c r="I146" s="162"/>
      <c r="J146" s="161">
        <f t="shared" si="10"/>
        <v>0</v>
      </c>
      <c r="K146" s="163"/>
      <c r="L146" s="164"/>
      <c r="M146" s="165" t="s">
        <v>1</v>
      </c>
      <c r="N146" s="166" t="s">
        <v>40</v>
      </c>
      <c r="P146" s="148">
        <f t="shared" si="11"/>
        <v>0</v>
      </c>
      <c r="Q146" s="148">
        <v>0.06</v>
      </c>
      <c r="R146" s="148">
        <f t="shared" si="12"/>
        <v>0.3</v>
      </c>
      <c r="S146" s="148">
        <v>0</v>
      </c>
      <c r="T146" s="149">
        <f t="shared" si="13"/>
        <v>0</v>
      </c>
      <c r="AR146" s="150" t="s">
        <v>169</v>
      </c>
      <c r="AT146" s="150" t="s">
        <v>410</v>
      </c>
      <c r="AU146" s="150" t="s">
        <v>83</v>
      </c>
      <c r="AY146" s="13" t="s">
        <v>137</v>
      </c>
      <c r="BE146" s="151">
        <f t="shared" si="14"/>
        <v>0</v>
      </c>
      <c r="BF146" s="151">
        <f t="shared" si="15"/>
        <v>0</v>
      </c>
      <c r="BG146" s="151">
        <f t="shared" si="16"/>
        <v>0</v>
      </c>
      <c r="BH146" s="151">
        <f t="shared" si="17"/>
        <v>0</v>
      </c>
      <c r="BI146" s="151">
        <f t="shared" si="18"/>
        <v>0</v>
      </c>
      <c r="BJ146" s="13" t="s">
        <v>83</v>
      </c>
      <c r="BK146" s="151">
        <f t="shared" si="19"/>
        <v>0</v>
      </c>
      <c r="BL146" s="13" t="s">
        <v>102</v>
      </c>
      <c r="BM146" s="150" t="s">
        <v>586</v>
      </c>
    </row>
    <row r="147" spans="2:65" s="1" customFormat="1" ht="37.9" customHeight="1">
      <c r="B147" s="28"/>
      <c r="C147" s="139" t="s">
        <v>217</v>
      </c>
      <c r="D147" s="139" t="s">
        <v>139</v>
      </c>
      <c r="E147" s="140" t="s">
        <v>587</v>
      </c>
      <c r="F147" s="141" t="s">
        <v>588</v>
      </c>
      <c r="G147" s="142" t="s">
        <v>167</v>
      </c>
      <c r="H147" s="143">
        <v>2</v>
      </c>
      <c r="I147" s="144"/>
      <c r="J147" s="143">
        <f t="shared" si="10"/>
        <v>0</v>
      </c>
      <c r="K147" s="145"/>
      <c r="L147" s="28"/>
      <c r="M147" s="146" t="s">
        <v>1</v>
      </c>
      <c r="N147" s="147" t="s">
        <v>40</v>
      </c>
      <c r="P147" s="148">
        <f t="shared" si="11"/>
        <v>0</v>
      </c>
      <c r="Q147" s="148">
        <v>2.2910300000000001</v>
      </c>
      <c r="R147" s="148">
        <f t="shared" si="12"/>
        <v>4.5820600000000002</v>
      </c>
      <c r="S147" s="148">
        <v>0</v>
      </c>
      <c r="T147" s="149">
        <f t="shared" si="13"/>
        <v>0</v>
      </c>
      <c r="AR147" s="150" t="s">
        <v>102</v>
      </c>
      <c r="AT147" s="150" t="s">
        <v>139</v>
      </c>
      <c r="AU147" s="150" t="s">
        <v>83</v>
      </c>
      <c r="AY147" s="13" t="s">
        <v>137</v>
      </c>
      <c r="BE147" s="151">
        <f t="shared" si="14"/>
        <v>0</v>
      </c>
      <c r="BF147" s="151">
        <f t="shared" si="15"/>
        <v>0</v>
      </c>
      <c r="BG147" s="151">
        <f t="shared" si="16"/>
        <v>0</v>
      </c>
      <c r="BH147" s="151">
        <f t="shared" si="17"/>
        <v>0</v>
      </c>
      <c r="BI147" s="151">
        <f t="shared" si="18"/>
        <v>0</v>
      </c>
      <c r="BJ147" s="13" t="s">
        <v>83</v>
      </c>
      <c r="BK147" s="151">
        <f t="shared" si="19"/>
        <v>0</v>
      </c>
      <c r="BL147" s="13" t="s">
        <v>102</v>
      </c>
      <c r="BM147" s="150" t="s">
        <v>589</v>
      </c>
    </row>
    <row r="148" spans="2:65" s="1" customFormat="1" ht="24.2" customHeight="1">
      <c r="B148" s="28"/>
      <c r="C148" s="139" t="s">
        <v>221</v>
      </c>
      <c r="D148" s="139" t="s">
        <v>139</v>
      </c>
      <c r="E148" s="140" t="s">
        <v>590</v>
      </c>
      <c r="F148" s="141" t="s">
        <v>591</v>
      </c>
      <c r="G148" s="142" t="s">
        <v>148</v>
      </c>
      <c r="H148" s="143">
        <v>177.3</v>
      </c>
      <c r="I148" s="144"/>
      <c r="J148" s="143">
        <f t="shared" si="10"/>
        <v>0</v>
      </c>
      <c r="K148" s="145"/>
      <c r="L148" s="28"/>
      <c r="M148" s="146" t="s">
        <v>1</v>
      </c>
      <c r="N148" s="147" t="s">
        <v>40</v>
      </c>
      <c r="P148" s="148">
        <f t="shared" si="11"/>
        <v>0</v>
      </c>
      <c r="Q148" s="148">
        <v>1E-4</v>
      </c>
      <c r="R148" s="148">
        <f t="shared" si="12"/>
        <v>1.7730000000000003E-2</v>
      </c>
      <c r="S148" s="148">
        <v>0</v>
      </c>
      <c r="T148" s="149">
        <f t="shared" si="13"/>
        <v>0</v>
      </c>
      <c r="AR148" s="150" t="s">
        <v>102</v>
      </c>
      <c r="AT148" s="150" t="s">
        <v>139</v>
      </c>
      <c r="AU148" s="150" t="s">
        <v>83</v>
      </c>
      <c r="AY148" s="13" t="s">
        <v>137</v>
      </c>
      <c r="BE148" s="151">
        <f t="shared" si="14"/>
        <v>0</v>
      </c>
      <c r="BF148" s="151">
        <f t="shared" si="15"/>
        <v>0</v>
      </c>
      <c r="BG148" s="151">
        <f t="shared" si="16"/>
        <v>0</v>
      </c>
      <c r="BH148" s="151">
        <f t="shared" si="17"/>
        <v>0</v>
      </c>
      <c r="BI148" s="151">
        <f t="shared" si="18"/>
        <v>0</v>
      </c>
      <c r="BJ148" s="13" t="s">
        <v>83</v>
      </c>
      <c r="BK148" s="151">
        <f t="shared" si="19"/>
        <v>0</v>
      </c>
      <c r="BL148" s="13" t="s">
        <v>102</v>
      </c>
      <c r="BM148" s="150" t="s">
        <v>592</v>
      </c>
    </row>
    <row r="149" spans="2:65" s="11" customFormat="1" ht="22.9" customHeight="1">
      <c r="B149" s="127"/>
      <c r="D149" s="128" t="s">
        <v>73</v>
      </c>
      <c r="E149" s="137" t="s">
        <v>144</v>
      </c>
      <c r="F149" s="137" t="s">
        <v>145</v>
      </c>
      <c r="I149" s="130"/>
      <c r="J149" s="138">
        <f>BK149</f>
        <v>0</v>
      </c>
      <c r="L149" s="127"/>
      <c r="M149" s="132"/>
      <c r="P149" s="133">
        <f>SUM(P150:P156)</f>
        <v>0</v>
      </c>
      <c r="R149" s="133">
        <f>SUM(R150:R156)</f>
        <v>2.0212416000000002E-3</v>
      </c>
      <c r="T149" s="134">
        <f>SUM(T150:T156)</f>
        <v>31.295999999999996</v>
      </c>
      <c r="AR149" s="128" t="s">
        <v>79</v>
      </c>
      <c r="AT149" s="135" t="s">
        <v>73</v>
      </c>
      <c r="AU149" s="135" t="s">
        <v>79</v>
      </c>
      <c r="AY149" s="128" t="s">
        <v>137</v>
      </c>
      <c r="BK149" s="136">
        <f>SUM(BK150:BK156)</f>
        <v>0</v>
      </c>
    </row>
    <row r="150" spans="2:65" s="1" customFormat="1" ht="24.2" customHeight="1">
      <c r="B150" s="28"/>
      <c r="C150" s="139" t="s">
        <v>225</v>
      </c>
      <c r="D150" s="139" t="s">
        <v>139</v>
      </c>
      <c r="E150" s="140" t="s">
        <v>146</v>
      </c>
      <c r="F150" s="141" t="s">
        <v>147</v>
      </c>
      <c r="G150" s="142" t="s">
        <v>148</v>
      </c>
      <c r="H150" s="143">
        <v>133.68</v>
      </c>
      <c r="I150" s="144"/>
      <c r="J150" s="143">
        <f t="shared" ref="J150:J156" si="20">ROUND(I150*H150,2)</f>
        <v>0</v>
      </c>
      <c r="K150" s="145"/>
      <c r="L150" s="28"/>
      <c r="M150" s="146" t="s">
        <v>1</v>
      </c>
      <c r="N150" s="147" t="s">
        <v>40</v>
      </c>
      <c r="P150" s="148">
        <f t="shared" ref="P150:P156" si="21">O150*H150</f>
        <v>0</v>
      </c>
      <c r="Q150" s="148">
        <v>1.5119999999999999E-5</v>
      </c>
      <c r="R150" s="148">
        <f t="shared" ref="R150:R156" si="22">Q150*H150</f>
        <v>2.0212416000000002E-3</v>
      </c>
      <c r="S150" s="148">
        <v>0</v>
      </c>
      <c r="T150" s="149">
        <f t="shared" ref="T150:T156" si="23">S150*H150</f>
        <v>0</v>
      </c>
      <c r="AR150" s="150" t="s">
        <v>102</v>
      </c>
      <c r="AT150" s="150" t="s">
        <v>139</v>
      </c>
      <c r="AU150" s="150" t="s">
        <v>83</v>
      </c>
      <c r="AY150" s="13" t="s">
        <v>137</v>
      </c>
      <c r="BE150" s="151">
        <f t="shared" ref="BE150:BE156" si="24">IF(N150="základná",J150,0)</f>
        <v>0</v>
      </c>
      <c r="BF150" s="151">
        <f t="shared" ref="BF150:BF156" si="25">IF(N150="znížená",J150,0)</f>
        <v>0</v>
      </c>
      <c r="BG150" s="151">
        <f t="shared" ref="BG150:BG156" si="26">IF(N150="zákl. prenesená",J150,0)</f>
        <v>0</v>
      </c>
      <c r="BH150" s="151">
        <f t="shared" ref="BH150:BH156" si="27">IF(N150="zníž. prenesená",J150,0)</f>
        <v>0</v>
      </c>
      <c r="BI150" s="151">
        <f t="shared" ref="BI150:BI156" si="28">IF(N150="nulová",J150,0)</f>
        <v>0</v>
      </c>
      <c r="BJ150" s="13" t="s">
        <v>83</v>
      </c>
      <c r="BK150" s="151">
        <f t="shared" ref="BK150:BK156" si="29">ROUND(I150*H150,2)</f>
        <v>0</v>
      </c>
      <c r="BL150" s="13" t="s">
        <v>102</v>
      </c>
      <c r="BM150" s="150" t="s">
        <v>593</v>
      </c>
    </row>
    <row r="151" spans="2:65" s="1" customFormat="1" ht="33" customHeight="1">
      <c r="B151" s="28"/>
      <c r="C151" s="139" t="s">
        <v>7</v>
      </c>
      <c r="D151" s="139" t="s">
        <v>139</v>
      </c>
      <c r="E151" s="140" t="s">
        <v>594</v>
      </c>
      <c r="F151" s="141" t="s">
        <v>595</v>
      </c>
      <c r="G151" s="142" t="s">
        <v>142</v>
      </c>
      <c r="H151" s="143">
        <v>13.04</v>
      </c>
      <c r="I151" s="144"/>
      <c r="J151" s="143">
        <f t="shared" si="20"/>
        <v>0</v>
      </c>
      <c r="K151" s="145"/>
      <c r="L151" s="28"/>
      <c r="M151" s="146" t="s">
        <v>1</v>
      </c>
      <c r="N151" s="147" t="s">
        <v>40</v>
      </c>
      <c r="P151" s="148">
        <f t="shared" si="21"/>
        <v>0</v>
      </c>
      <c r="Q151" s="148">
        <v>0</v>
      </c>
      <c r="R151" s="148">
        <f t="shared" si="22"/>
        <v>0</v>
      </c>
      <c r="S151" s="148">
        <v>2.4</v>
      </c>
      <c r="T151" s="149">
        <f t="shared" si="23"/>
        <v>31.295999999999996</v>
      </c>
      <c r="AR151" s="150" t="s">
        <v>102</v>
      </c>
      <c r="AT151" s="150" t="s">
        <v>139</v>
      </c>
      <c r="AU151" s="150" t="s">
        <v>83</v>
      </c>
      <c r="AY151" s="13" t="s">
        <v>137</v>
      </c>
      <c r="BE151" s="151">
        <f t="shared" si="24"/>
        <v>0</v>
      </c>
      <c r="BF151" s="151">
        <f t="shared" si="25"/>
        <v>0</v>
      </c>
      <c r="BG151" s="151">
        <f t="shared" si="26"/>
        <v>0</v>
      </c>
      <c r="BH151" s="151">
        <f t="shared" si="27"/>
        <v>0</v>
      </c>
      <c r="BI151" s="151">
        <f t="shared" si="28"/>
        <v>0</v>
      </c>
      <c r="BJ151" s="13" t="s">
        <v>83</v>
      </c>
      <c r="BK151" s="151">
        <f t="shared" si="29"/>
        <v>0</v>
      </c>
      <c r="BL151" s="13" t="s">
        <v>102</v>
      </c>
      <c r="BM151" s="150" t="s">
        <v>596</v>
      </c>
    </row>
    <row r="152" spans="2:65" s="1" customFormat="1" ht="21.75" customHeight="1">
      <c r="B152" s="28"/>
      <c r="C152" s="139" t="s">
        <v>236</v>
      </c>
      <c r="D152" s="139" t="s">
        <v>139</v>
      </c>
      <c r="E152" s="140" t="s">
        <v>201</v>
      </c>
      <c r="F152" s="141" t="s">
        <v>202</v>
      </c>
      <c r="G152" s="142" t="s">
        <v>203</v>
      </c>
      <c r="H152" s="143">
        <v>31.3</v>
      </c>
      <c r="I152" s="144"/>
      <c r="J152" s="143">
        <f t="shared" si="20"/>
        <v>0</v>
      </c>
      <c r="K152" s="145"/>
      <c r="L152" s="28"/>
      <c r="M152" s="146" t="s">
        <v>1</v>
      </c>
      <c r="N152" s="147" t="s">
        <v>40</v>
      </c>
      <c r="P152" s="148">
        <f t="shared" si="21"/>
        <v>0</v>
      </c>
      <c r="Q152" s="148">
        <v>0</v>
      </c>
      <c r="R152" s="148">
        <f t="shared" si="22"/>
        <v>0</v>
      </c>
      <c r="S152" s="148">
        <v>0</v>
      </c>
      <c r="T152" s="149">
        <f t="shared" si="23"/>
        <v>0</v>
      </c>
      <c r="AR152" s="150" t="s">
        <v>102</v>
      </c>
      <c r="AT152" s="150" t="s">
        <v>139</v>
      </c>
      <c r="AU152" s="150" t="s">
        <v>83</v>
      </c>
      <c r="AY152" s="13" t="s">
        <v>137</v>
      </c>
      <c r="BE152" s="151">
        <f t="shared" si="24"/>
        <v>0</v>
      </c>
      <c r="BF152" s="151">
        <f t="shared" si="25"/>
        <v>0</v>
      </c>
      <c r="BG152" s="151">
        <f t="shared" si="26"/>
        <v>0</v>
      </c>
      <c r="BH152" s="151">
        <f t="shared" si="27"/>
        <v>0</v>
      </c>
      <c r="BI152" s="151">
        <f t="shared" si="28"/>
        <v>0</v>
      </c>
      <c r="BJ152" s="13" t="s">
        <v>83</v>
      </c>
      <c r="BK152" s="151">
        <f t="shared" si="29"/>
        <v>0</v>
      </c>
      <c r="BL152" s="13" t="s">
        <v>102</v>
      </c>
      <c r="BM152" s="150" t="s">
        <v>597</v>
      </c>
    </row>
    <row r="153" spans="2:65" s="1" customFormat="1" ht="24.2" customHeight="1">
      <c r="B153" s="28"/>
      <c r="C153" s="139" t="s">
        <v>240</v>
      </c>
      <c r="D153" s="139" t="s">
        <v>139</v>
      </c>
      <c r="E153" s="140" t="s">
        <v>210</v>
      </c>
      <c r="F153" s="141" t="s">
        <v>211</v>
      </c>
      <c r="G153" s="142" t="s">
        <v>203</v>
      </c>
      <c r="H153" s="143">
        <v>31.3</v>
      </c>
      <c r="I153" s="144"/>
      <c r="J153" s="143">
        <f t="shared" si="20"/>
        <v>0</v>
      </c>
      <c r="K153" s="145"/>
      <c r="L153" s="28"/>
      <c r="M153" s="146" t="s">
        <v>1</v>
      </c>
      <c r="N153" s="147" t="s">
        <v>40</v>
      </c>
      <c r="P153" s="148">
        <f t="shared" si="21"/>
        <v>0</v>
      </c>
      <c r="Q153" s="148">
        <v>0</v>
      </c>
      <c r="R153" s="148">
        <f t="shared" si="22"/>
        <v>0</v>
      </c>
      <c r="S153" s="148">
        <v>0</v>
      </c>
      <c r="T153" s="149">
        <f t="shared" si="23"/>
        <v>0</v>
      </c>
      <c r="AR153" s="150" t="s">
        <v>102</v>
      </c>
      <c r="AT153" s="150" t="s">
        <v>139</v>
      </c>
      <c r="AU153" s="150" t="s">
        <v>83</v>
      </c>
      <c r="AY153" s="13" t="s">
        <v>137</v>
      </c>
      <c r="BE153" s="151">
        <f t="shared" si="24"/>
        <v>0</v>
      </c>
      <c r="BF153" s="151">
        <f t="shared" si="25"/>
        <v>0</v>
      </c>
      <c r="BG153" s="151">
        <f t="shared" si="26"/>
        <v>0</v>
      </c>
      <c r="BH153" s="151">
        <f t="shared" si="27"/>
        <v>0</v>
      </c>
      <c r="BI153" s="151">
        <f t="shared" si="28"/>
        <v>0</v>
      </c>
      <c r="BJ153" s="13" t="s">
        <v>83</v>
      </c>
      <c r="BK153" s="151">
        <f t="shared" si="29"/>
        <v>0</v>
      </c>
      <c r="BL153" s="13" t="s">
        <v>102</v>
      </c>
      <c r="BM153" s="150" t="s">
        <v>598</v>
      </c>
    </row>
    <row r="154" spans="2:65" s="1" customFormat="1" ht="24.2" customHeight="1">
      <c r="B154" s="28"/>
      <c r="C154" s="139" t="s">
        <v>244</v>
      </c>
      <c r="D154" s="139" t="s">
        <v>139</v>
      </c>
      <c r="E154" s="140" t="s">
        <v>214</v>
      </c>
      <c r="F154" s="141" t="s">
        <v>215</v>
      </c>
      <c r="G154" s="142" t="s">
        <v>203</v>
      </c>
      <c r="H154" s="143">
        <v>156.5</v>
      </c>
      <c r="I154" s="144"/>
      <c r="J154" s="143">
        <f t="shared" si="20"/>
        <v>0</v>
      </c>
      <c r="K154" s="145"/>
      <c r="L154" s="28"/>
      <c r="M154" s="146" t="s">
        <v>1</v>
      </c>
      <c r="N154" s="147" t="s">
        <v>40</v>
      </c>
      <c r="P154" s="148">
        <f t="shared" si="21"/>
        <v>0</v>
      </c>
      <c r="Q154" s="148">
        <v>0</v>
      </c>
      <c r="R154" s="148">
        <f t="shared" si="22"/>
        <v>0</v>
      </c>
      <c r="S154" s="148">
        <v>0</v>
      </c>
      <c r="T154" s="149">
        <f t="shared" si="23"/>
        <v>0</v>
      </c>
      <c r="AR154" s="150" t="s">
        <v>102</v>
      </c>
      <c r="AT154" s="150" t="s">
        <v>139</v>
      </c>
      <c r="AU154" s="150" t="s">
        <v>83</v>
      </c>
      <c r="AY154" s="13" t="s">
        <v>137</v>
      </c>
      <c r="BE154" s="151">
        <f t="shared" si="24"/>
        <v>0</v>
      </c>
      <c r="BF154" s="151">
        <f t="shared" si="25"/>
        <v>0</v>
      </c>
      <c r="BG154" s="151">
        <f t="shared" si="26"/>
        <v>0</v>
      </c>
      <c r="BH154" s="151">
        <f t="shared" si="27"/>
        <v>0</v>
      </c>
      <c r="BI154" s="151">
        <f t="shared" si="28"/>
        <v>0</v>
      </c>
      <c r="BJ154" s="13" t="s">
        <v>83</v>
      </c>
      <c r="BK154" s="151">
        <f t="shared" si="29"/>
        <v>0</v>
      </c>
      <c r="BL154" s="13" t="s">
        <v>102</v>
      </c>
      <c r="BM154" s="150" t="s">
        <v>599</v>
      </c>
    </row>
    <row r="155" spans="2:65" s="1" customFormat="1" ht="24.2" customHeight="1">
      <c r="B155" s="28"/>
      <c r="C155" s="139" t="s">
        <v>250</v>
      </c>
      <c r="D155" s="139" t="s">
        <v>139</v>
      </c>
      <c r="E155" s="140" t="s">
        <v>218</v>
      </c>
      <c r="F155" s="141" t="s">
        <v>219</v>
      </c>
      <c r="G155" s="142" t="s">
        <v>203</v>
      </c>
      <c r="H155" s="143">
        <v>31.3</v>
      </c>
      <c r="I155" s="144"/>
      <c r="J155" s="143">
        <f t="shared" si="20"/>
        <v>0</v>
      </c>
      <c r="K155" s="145"/>
      <c r="L155" s="28"/>
      <c r="M155" s="146" t="s">
        <v>1</v>
      </c>
      <c r="N155" s="147" t="s">
        <v>40</v>
      </c>
      <c r="P155" s="148">
        <f t="shared" si="21"/>
        <v>0</v>
      </c>
      <c r="Q155" s="148">
        <v>0</v>
      </c>
      <c r="R155" s="148">
        <f t="shared" si="22"/>
        <v>0</v>
      </c>
      <c r="S155" s="148">
        <v>0</v>
      </c>
      <c r="T155" s="149">
        <f t="shared" si="23"/>
        <v>0</v>
      </c>
      <c r="AR155" s="150" t="s">
        <v>102</v>
      </c>
      <c r="AT155" s="150" t="s">
        <v>139</v>
      </c>
      <c r="AU155" s="150" t="s">
        <v>83</v>
      </c>
      <c r="AY155" s="13" t="s">
        <v>137</v>
      </c>
      <c r="BE155" s="151">
        <f t="shared" si="24"/>
        <v>0</v>
      </c>
      <c r="BF155" s="151">
        <f t="shared" si="25"/>
        <v>0</v>
      </c>
      <c r="BG155" s="151">
        <f t="shared" si="26"/>
        <v>0</v>
      </c>
      <c r="BH155" s="151">
        <f t="shared" si="27"/>
        <v>0</v>
      </c>
      <c r="BI155" s="151">
        <f t="shared" si="28"/>
        <v>0</v>
      </c>
      <c r="BJ155" s="13" t="s">
        <v>83</v>
      </c>
      <c r="BK155" s="151">
        <f t="shared" si="29"/>
        <v>0</v>
      </c>
      <c r="BL155" s="13" t="s">
        <v>102</v>
      </c>
      <c r="BM155" s="150" t="s">
        <v>600</v>
      </c>
    </row>
    <row r="156" spans="2:65" s="1" customFormat="1" ht="33" customHeight="1">
      <c r="B156" s="28"/>
      <c r="C156" s="139" t="s">
        <v>254</v>
      </c>
      <c r="D156" s="139" t="s">
        <v>139</v>
      </c>
      <c r="E156" s="140" t="s">
        <v>226</v>
      </c>
      <c r="F156" s="141" t="s">
        <v>227</v>
      </c>
      <c r="G156" s="142" t="s">
        <v>203</v>
      </c>
      <c r="H156" s="143">
        <v>31.3</v>
      </c>
      <c r="I156" s="144"/>
      <c r="J156" s="143">
        <f t="shared" si="20"/>
        <v>0</v>
      </c>
      <c r="K156" s="145"/>
      <c r="L156" s="28"/>
      <c r="M156" s="146" t="s">
        <v>1</v>
      </c>
      <c r="N156" s="147" t="s">
        <v>40</v>
      </c>
      <c r="P156" s="148">
        <f t="shared" si="21"/>
        <v>0</v>
      </c>
      <c r="Q156" s="148">
        <v>0</v>
      </c>
      <c r="R156" s="148">
        <f t="shared" si="22"/>
        <v>0</v>
      </c>
      <c r="S156" s="148">
        <v>0</v>
      </c>
      <c r="T156" s="149">
        <f t="shared" si="23"/>
        <v>0</v>
      </c>
      <c r="AR156" s="150" t="s">
        <v>102</v>
      </c>
      <c r="AT156" s="150" t="s">
        <v>139</v>
      </c>
      <c r="AU156" s="150" t="s">
        <v>83</v>
      </c>
      <c r="AY156" s="13" t="s">
        <v>137</v>
      </c>
      <c r="BE156" s="151">
        <f t="shared" si="24"/>
        <v>0</v>
      </c>
      <c r="BF156" s="151">
        <f t="shared" si="25"/>
        <v>0</v>
      </c>
      <c r="BG156" s="151">
        <f t="shared" si="26"/>
        <v>0</v>
      </c>
      <c r="BH156" s="151">
        <f t="shared" si="27"/>
        <v>0</v>
      </c>
      <c r="BI156" s="151">
        <f t="shared" si="28"/>
        <v>0</v>
      </c>
      <c r="BJ156" s="13" t="s">
        <v>83</v>
      </c>
      <c r="BK156" s="151">
        <f t="shared" si="29"/>
        <v>0</v>
      </c>
      <c r="BL156" s="13" t="s">
        <v>102</v>
      </c>
      <c r="BM156" s="150" t="s">
        <v>601</v>
      </c>
    </row>
    <row r="157" spans="2:65" s="11" customFormat="1" ht="25.9" customHeight="1">
      <c r="B157" s="127"/>
      <c r="D157" s="128" t="s">
        <v>73</v>
      </c>
      <c r="E157" s="129" t="s">
        <v>232</v>
      </c>
      <c r="F157" s="129" t="s">
        <v>233</v>
      </c>
      <c r="I157" s="130"/>
      <c r="J157" s="131">
        <f>BK157</f>
        <v>0</v>
      </c>
      <c r="L157" s="127"/>
      <c r="M157" s="132"/>
      <c r="P157" s="133">
        <f>P158</f>
        <v>0</v>
      </c>
      <c r="R157" s="133">
        <f>R158</f>
        <v>0.47309823499999992</v>
      </c>
      <c r="T157" s="134">
        <f>T158</f>
        <v>0</v>
      </c>
      <c r="AR157" s="128" t="s">
        <v>83</v>
      </c>
      <c r="AT157" s="135" t="s">
        <v>73</v>
      </c>
      <c r="AU157" s="135" t="s">
        <v>74</v>
      </c>
      <c r="AY157" s="128" t="s">
        <v>137</v>
      </c>
      <c r="BK157" s="136">
        <f>BK158</f>
        <v>0</v>
      </c>
    </row>
    <row r="158" spans="2:65" s="11" customFormat="1" ht="22.9" customHeight="1">
      <c r="B158" s="127"/>
      <c r="D158" s="128" t="s">
        <v>73</v>
      </c>
      <c r="E158" s="137" t="s">
        <v>602</v>
      </c>
      <c r="F158" s="137" t="s">
        <v>603</v>
      </c>
      <c r="I158" s="130"/>
      <c r="J158" s="138">
        <f>BK158</f>
        <v>0</v>
      </c>
      <c r="L158" s="127"/>
      <c r="M158" s="132"/>
      <c r="P158" s="133">
        <f>SUM(P159:P164)</f>
        <v>0</v>
      </c>
      <c r="R158" s="133">
        <f>SUM(R159:R164)</f>
        <v>0.47309823499999992</v>
      </c>
      <c r="T158" s="134">
        <f>SUM(T159:T164)</f>
        <v>0</v>
      </c>
      <c r="AR158" s="128" t="s">
        <v>83</v>
      </c>
      <c r="AT158" s="135" t="s">
        <v>73</v>
      </c>
      <c r="AU158" s="135" t="s">
        <v>79</v>
      </c>
      <c r="AY158" s="128" t="s">
        <v>137</v>
      </c>
      <c r="BK158" s="136">
        <f>SUM(BK159:BK164)</f>
        <v>0</v>
      </c>
    </row>
    <row r="159" spans="2:65" s="1" customFormat="1" ht="21.75" customHeight="1">
      <c r="B159" s="28"/>
      <c r="C159" s="139" t="s">
        <v>260</v>
      </c>
      <c r="D159" s="139" t="s">
        <v>139</v>
      </c>
      <c r="E159" s="140" t="s">
        <v>604</v>
      </c>
      <c r="F159" s="141" t="s">
        <v>605</v>
      </c>
      <c r="G159" s="142" t="s">
        <v>148</v>
      </c>
      <c r="H159" s="143">
        <v>40.5</v>
      </c>
      <c r="I159" s="144"/>
      <c r="J159" s="143">
        <f t="shared" ref="J159:J164" si="30">ROUND(I159*H159,2)</f>
        <v>0</v>
      </c>
      <c r="K159" s="145"/>
      <c r="L159" s="28"/>
      <c r="M159" s="146" t="s">
        <v>1</v>
      </c>
      <c r="N159" s="147" t="s">
        <v>40</v>
      </c>
      <c r="P159" s="148">
        <f t="shared" ref="P159:P164" si="31">O159*H159</f>
        <v>0</v>
      </c>
      <c r="Q159" s="148">
        <v>1.9149200000000001E-3</v>
      </c>
      <c r="R159" s="148">
        <f t="shared" ref="R159:R164" si="32">Q159*H159</f>
        <v>7.755426E-2</v>
      </c>
      <c r="S159" s="148">
        <v>0</v>
      </c>
      <c r="T159" s="149">
        <f t="shared" ref="T159:T164" si="33">S159*H159</f>
        <v>0</v>
      </c>
      <c r="AR159" s="150" t="s">
        <v>200</v>
      </c>
      <c r="AT159" s="150" t="s">
        <v>139</v>
      </c>
      <c r="AU159" s="150" t="s">
        <v>83</v>
      </c>
      <c r="AY159" s="13" t="s">
        <v>137</v>
      </c>
      <c r="BE159" s="151">
        <f t="shared" ref="BE159:BE164" si="34">IF(N159="základná",J159,0)</f>
        <v>0</v>
      </c>
      <c r="BF159" s="151">
        <f t="shared" ref="BF159:BF164" si="35">IF(N159="znížená",J159,0)</f>
        <v>0</v>
      </c>
      <c r="BG159" s="151">
        <f t="shared" ref="BG159:BG164" si="36">IF(N159="zákl. prenesená",J159,0)</f>
        <v>0</v>
      </c>
      <c r="BH159" s="151">
        <f t="shared" ref="BH159:BH164" si="37">IF(N159="zníž. prenesená",J159,0)</f>
        <v>0</v>
      </c>
      <c r="BI159" s="151">
        <f t="shared" ref="BI159:BI164" si="38">IF(N159="nulová",J159,0)</f>
        <v>0</v>
      </c>
      <c r="BJ159" s="13" t="s">
        <v>83</v>
      </c>
      <c r="BK159" s="151">
        <f t="shared" ref="BK159:BK164" si="39">ROUND(I159*H159,2)</f>
        <v>0</v>
      </c>
      <c r="BL159" s="13" t="s">
        <v>200</v>
      </c>
      <c r="BM159" s="150" t="s">
        <v>606</v>
      </c>
    </row>
    <row r="160" spans="2:65" s="1" customFormat="1" ht="21.75" customHeight="1">
      <c r="B160" s="28"/>
      <c r="C160" s="139" t="s">
        <v>264</v>
      </c>
      <c r="D160" s="139" t="s">
        <v>139</v>
      </c>
      <c r="E160" s="140" t="s">
        <v>607</v>
      </c>
      <c r="F160" s="141" t="s">
        <v>608</v>
      </c>
      <c r="G160" s="142" t="s">
        <v>148</v>
      </c>
      <c r="H160" s="143">
        <v>123.1</v>
      </c>
      <c r="I160" s="144"/>
      <c r="J160" s="143">
        <f t="shared" si="30"/>
        <v>0</v>
      </c>
      <c r="K160" s="145"/>
      <c r="L160" s="28"/>
      <c r="M160" s="146" t="s">
        <v>1</v>
      </c>
      <c r="N160" s="147" t="s">
        <v>40</v>
      </c>
      <c r="P160" s="148">
        <f t="shared" si="31"/>
        <v>0</v>
      </c>
      <c r="Q160" s="148">
        <v>2.6412499999999999E-3</v>
      </c>
      <c r="R160" s="148">
        <f t="shared" si="32"/>
        <v>0.32513787499999997</v>
      </c>
      <c r="S160" s="148">
        <v>0</v>
      </c>
      <c r="T160" s="149">
        <f t="shared" si="33"/>
        <v>0</v>
      </c>
      <c r="AR160" s="150" t="s">
        <v>200</v>
      </c>
      <c r="AT160" s="150" t="s">
        <v>139</v>
      </c>
      <c r="AU160" s="150" t="s">
        <v>83</v>
      </c>
      <c r="AY160" s="13" t="s">
        <v>137</v>
      </c>
      <c r="BE160" s="151">
        <f t="shared" si="34"/>
        <v>0</v>
      </c>
      <c r="BF160" s="151">
        <f t="shared" si="35"/>
        <v>0</v>
      </c>
      <c r="BG160" s="151">
        <f t="shared" si="36"/>
        <v>0</v>
      </c>
      <c r="BH160" s="151">
        <f t="shared" si="37"/>
        <v>0</v>
      </c>
      <c r="BI160" s="151">
        <f t="shared" si="38"/>
        <v>0</v>
      </c>
      <c r="BJ160" s="13" t="s">
        <v>83</v>
      </c>
      <c r="BK160" s="151">
        <f t="shared" si="39"/>
        <v>0</v>
      </c>
      <c r="BL160" s="13" t="s">
        <v>200</v>
      </c>
      <c r="BM160" s="150" t="s">
        <v>609</v>
      </c>
    </row>
    <row r="161" spans="2:65" s="1" customFormat="1" ht="21.75" customHeight="1">
      <c r="B161" s="28"/>
      <c r="C161" s="139" t="s">
        <v>268</v>
      </c>
      <c r="D161" s="139" t="s">
        <v>139</v>
      </c>
      <c r="E161" s="140" t="s">
        <v>610</v>
      </c>
      <c r="F161" s="141" t="s">
        <v>611</v>
      </c>
      <c r="G161" s="142" t="s">
        <v>148</v>
      </c>
      <c r="H161" s="143">
        <v>13.7</v>
      </c>
      <c r="I161" s="144"/>
      <c r="J161" s="143">
        <f t="shared" si="30"/>
        <v>0</v>
      </c>
      <c r="K161" s="145"/>
      <c r="L161" s="28"/>
      <c r="M161" s="146" t="s">
        <v>1</v>
      </c>
      <c r="N161" s="147" t="s">
        <v>40</v>
      </c>
      <c r="P161" s="148">
        <f t="shared" si="31"/>
        <v>0</v>
      </c>
      <c r="Q161" s="148">
        <v>4.653E-3</v>
      </c>
      <c r="R161" s="148">
        <f t="shared" si="32"/>
        <v>6.37461E-2</v>
      </c>
      <c r="S161" s="148">
        <v>0</v>
      </c>
      <c r="T161" s="149">
        <f t="shared" si="33"/>
        <v>0</v>
      </c>
      <c r="AR161" s="150" t="s">
        <v>200</v>
      </c>
      <c r="AT161" s="150" t="s">
        <v>139</v>
      </c>
      <c r="AU161" s="150" t="s">
        <v>83</v>
      </c>
      <c r="AY161" s="13" t="s">
        <v>137</v>
      </c>
      <c r="BE161" s="151">
        <f t="shared" si="34"/>
        <v>0</v>
      </c>
      <c r="BF161" s="151">
        <f t="shared" si="35"/>
        <v>0</v>
      </c>
      <c r="BG161" s="151">
        <f t="shared" si="36"/>
        <v>0</v>
      </c>
      <c r="BH161" s="151">
        <f t="shared" si="37"/>
        <v>0</v>
      </c>
      <c r="BI161" s="151">
        <f t="shared" si="38"/>
        <v>0</v>
      </c>
      <c r="BJ161" s="13" t="s">
        <v>83</v>
      </c>
      <c r="BK161" s="151">
        <f t="shared" si="39"/>
        <v>0</v>
      </c>
      <c r="BL161" s="13" t="s">
        <v>200</v>
      </c>
      <c r="BM161" s="150" t="s">
        <v>612</v>
      </c>
    </row>
    <row r="162" spans="2:65" s="1" customFormat="1" ht="24.2" customHeight="1">
      <c r="B162" s="28"/>
      <c r="C162" s="139" t="s">
        <v>381</v>
      </c>
      <c r="D162" s="139" t="s">
        <v>139</v>
      </c>
      <c r="E162" s="140" t="s">
        <v>613</v>
      </c>
      <c r="F162" s="141" t="s">
        <v>614</v>
      </c>
      <c r="G162" s="142" t="s">
        <v>167</v>
      </c>
      <c r="H162" s="143">
        <v>6</v>
      </c>
      <c r="I162" s="144"/>
      <c r="J162" s="143">
        <f t="shared" si="30"/>
        <v>0</v>
      </c>
      <c r="K162" s="145"/>
      <c r="L162" s="28"/>
      <c r="M162" s="146" t="s">
        <v>1</v>
      </c>
      <c r="N162" s="147" t="s">
        <v>40</v>
      </c>
      <c r="P162" s="148">
        <f t="shared" si="31"/>
        <v>0</v>
      </c>
      <c r="Q162" s="148">
        <v>1.1100000000000001E-3</v>
      </c>
      <c r="R162" s="148">
        <f t="shared" si="32"/>
        <v>6.660000000000001E-3</v>
      </c>
      <c r="S162" s="148">
        <v>0</v>
      </c>
      <c r="T162" s="149">
        <f t="shared" si="33"/>
        <v>0</v>
      </c>
      <c r="AR162" s="150" t="s">
        <v>200</v>
      </c>
      <c r="AT162" s="150" t="s">
        <v>139</v>
      </c>
      <c r="AU162" s="150" t="s">
        <v>83</v>
      </c>
      <c r="AY162" s="13" t="s">
        <v>137</v>
      </c>
      <c r="BE162" s="151">
        <f t="shared" si="34"/>
        <v>0</v>
      </c>
      <c r="BF162" s="151">
        <f t="shared" si="35"/>
        <v>0</v>
      </c>
      <c r="BG162" s="151">
        <f t="shared" si="36"/>
        <v>0</v>
      </c>
      <c r="BH162" s="151">
        <f t="shared" si="37"/>
        <v>0</v>
      </c>
      <c r="BI162" s="151">
        <f t="shared" si="38"/>
        <v>0</v>
      </c>
      <c r="BJ162" s="13" t="s">
        <v>83</v>
      </c>
      <c r="BK162" s="151">
        <f t="shared" si="39"/>
        <v>0</v>
      </c>
      <c r="BL162" s="13" t="s">
        <v>200</v>
      </c>
      <c r="BM162" s="150" t="s">
        <v>615</v>
      </c>
    </row>
    <row r="163" spans="2:65" s="1" customFormat="1" ht="24.2" customHeight="1">
      <c r="B163" s="28"/>
      <c r="C163" s="139" t="s">
        <v>385</v>
      </c>
      <c r="D163" s="139" t="s">
        <v>139</v>
      </c>
      <c r="E163" s="140" t="s">
        <v>616</v>
      </c>
      <c r="F163" s="141" t="s">
        <v>617</v>
      </c>
      <c r="G163" s="142" t="s">
        <v>148</v>
      </c>
      <c r="H163" s="143">
        <v>136.80000000000001</v>
      </c>
      <c r="I163" s="144"/>
      <c r="J163" s="143">
        <f t="shared" si="30"/>
        <v>0</v>
      </c>
      <c r="K163" s="145"/>
      <c r="L163" s="28"/>
      <c r="M163" s="146" t="s">
        <v>1</v>
      </c>
      <c r="N163" s="147" t="s">
        <v>40</v>
      </c>
      <c r="P163" s="148">
        <f t="shared" si="31"/>
        <v>0</v>
      </c>
      <c r="Q163" s="148">
        <v>0</v>
      </c>
      <c r="R163" s="148">
        <f t="shared" si="32"/>
        <v>0</v>
      </c>
      <c r="S163" s="148">
        <v>0</v>
      </c>
      <c r="T163" s="149">
        <f t="shared" si="33"/>
        <v>0</v>
      </c>
      <c r="AR163" s="150" t="s">
        <v>200</v>
      </c>
      <c r="AT163" s="150" t="s">
        <v>139</v>
      </c>
      <c r="AU163" s="150" t="s">
        <v>83</v>
      </c>
      <c r="AY163" s="13" t="s">
        <v>137</v>
      </c>
      <c r="BE163" s="151">
        <f t="shared" si="34"/>
        <v>0</v>
      </c>
      <c r="BF163" s="151">
        <f t="shared" si="35"/>
        <v>0</v>
      </c>
      <c r="BG163" s="151">
        <f t="shared" si="36"/>
        <v>0</v>
      </c>
      <c r="BH163" s="151">
        <f t="shared" si="37"/>
        <v>0</v>
      </c>
      <c r="BI163" s="151">
        <f t="shared" si="38"/>
        <v>0</v>
      </c>
      <c r="BJ163" s="13" t="s">
        <v>83</v>
      </c>
      <c r="BK163" s="151">
        <f t="shared" si="39"/>
        <v>0</v>
      </c>
      <c r="BL163" s="13" t="s">
        <v>200</v>
      </c>
      <c r="BM163" s="150" t="s">
        <v>618</v>
      </c>
    </row>
    <row r="164" spans="2:65" s="1" customFormat="1" ht="24.2" customHeight="1">
      <c r="B164" s="28"/>
      <c r="C164" s="139" t="s">
        <v>389</v>
      </c>
      <c r="D164" s="139" t="s">
        <v>139</v>
      </c>
      <c r="E164" s="140" t="s">
        <v>619</v>
      </c>
      <c r="F164" s="141" t="s">
        <v>620</v>
      </c>
      <c r="G164" s="142" t="s">
        <v>433</v>
      </c>
      <c r="H164" s="144"/>
      <c r="I164" s="144"/>
      <c r="J164" s="143">
        <f t="shared" si="30"/>
        <v>0</v>
      </c>
      <c r="K164" s="145"/>
      <c r="L164" s="28"/>
      <c r="M164" s="152" t="s">
        <v>1</v>
      </c>
      <c r="N164" s="153" t="s">
        <v>40</v>
      </c>
      <c r="O164" s="154"/>
      <c r="P164" s="155">
        <f t="shared" si="31"/>
        <v>0</v>
      </c>
      <c r="Q164" s="155">
        <v>0</v>
      </c>
      <c r="R164" s="155">
        <f t="shared" si="32"/>
        <v>0</v>
      </c>
      <c r="S164" s="155">
        <v>0</v>
      </c>
      <c r="T164" s="156">
        <f t="shared" si="33"/>
        <v>0</v>
      </c>
      <c r="AR164" s="150" t="s">
        <v>200</v>
      </c>
      <c r="AT164" s="150" t="s">
        <v>139</v>
      </c>
      <c r="AU164" s="150" t="s">
        <v>83</v>
      </c>
      <c r="AY164" s="13" t="s">
        <v>137</v>
      </c>
      <c r="BE164" s="151">
        <f t="shared" si="34"/>
        <v>0</v>
      </c>
      <c r="BF164" s="151">
        <f t="shared" si="35"/>
        <v>0</v>
      </c>
      <c r="BG164" s="151">
        <f t="shared" si="36"/>
        <v>0</v>
      </c>
      <c r="BH164" s="151">
        <f t="shared" si="37"/>
        <v>0</v>
      </c>
      <c r="BI164" s="151">
        <f t="shared" si="38"/>
        <v>0</v>
      </c>
      <c r="BJ164" s="13" t="s">
        <v>83</v>
      </c>
      <c r="BK164" s="151">
        <f t="shared" si="39"/>
        <v>0</v>
      </c>
      <c r="BL164" s="13" t="s">
        <v>200</v>
      </c>
      <c r="BM164" s="150" t="s">
        <v>621</v>
      </c>
    </row>
    <row r="165" spans="2:65" s="1" customFormat="1" ht="6.95" customHeight="1">
      <c r="B165" s="43"/>
      <c r="C165" s="44"/>
      <c r="D165" s="44"/>
      <c r="E165" s="44"/>
      <c r="F165" s="44"/>
      <c r="G165" s="44"/>
      <c r="H165" s="44"/>
      <c r="I165" s="44"/>
      <c r="J165" s="44"/>
      <c r="K165" s="44"/>
      <c r="L165" s="28"/>
    </row>
  </sheetData>
  <sheetProtection algorithmName="SHA-512" hashValue="6vVNf2zQ1iNI6mOk4o5YppSDc8wRLfumh+BPO3mlYKGfg4ZMHAHJLfC7kjKRkXSx1ezm5aaWFhC9dfcOYuS0gQ==" saltValue="jWRKP/NZ8YytMM1cpfsJ3TV/FdxJ6mi6sEvmdE5Pf5RRcbrdOqfkKMnVm7mZArcRj2V49fBbdbP+uTtK7MyVdw==" spinCount="100000" sheet="1" objects="1" scenarios="1" formatColumns="0" formatRows="0" autoFilter="0"/>
  <autoFilter ref="C122:K164" xr:uid="{00000000-0009-0000-0000-000006000000}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BM169"/>
  <sheetViews>
    <sheetView showGridLines="0" topLeftCell="A20" workbookViewId="0">
      <selection activeCell="A33" sqref="A33:XFD38"/>
    </sheetView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AT2" s="13" t="s">
        <v>104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74</v>
      </c>
    </row>
    <row r="4" spans="2:46" ht="24.95" customHeight="1">
      <c r="B4" s="16"/>
      <c r="D4" s="17" t="s">
        <v>108</v>
      </c>
      <c r="L4" s="16"/>
      <c r="M4" s="92" t="s">
        <v>9</v>
      </c>
      <c r="AT4" s="13" t="s">
        <v>4</v>
      </c>
    </row>
    <row r="5" spans="2:46" ht="6.95" customHeight="1">
      <c r="B5" s="16"/>
      <c r="L5" s="16"/>
    </row>
    <row r="6" spans="2:46" ht="12" customHeight="1">
      <c r="B6" s="16"/>
      <c r="D6" s="23" t="s">
        <v>14</v>
      </c>
      <c r="L6" s="16"/>
    </row>
    <row r="7" spans="2:46" ht="16.5" customHeight="1">
      <c r="B7" s="16"/>
      <c r="E7" s="212" t="str">
        <f>'Rekapitulácia stavby'!K6</f>
        <v>Teľatník - stavebné úpravy</v>
      </c>
      <c r="F7" s="213"/>
      <c r="G7" s="213"/>
      <c r="H7" s="213"/>
      <c r="L7" s="16"/>
    </row>
    <row r="8" spans="2:46" s="1" customFormat="1" ht="12" customHeight="1">
      <c r="B8" s="28"/>
      <c r="D8" s="23" t="s">
        <v>109</v>
      </c>
      <c r="L8" s="28"/>
    </row>
    <row r="9" spans="2:46" s="1" customFormat="1" ht="16.5" customHeight="1">
      <c r="B9" s="28"/>
      <c r="E9" s="167" t="s">
        <v>622</v>
      </c>
      <c r="F9" s="214"/>
      <c r="G9" s="214"/>
      <c r="H9" s="214"/>
      <c r="L9" s="28"/>
    </row>
    <row r="10" spans="2:46" s="1" customFormat="1" ht="11.25">
      <c r="B10" s="28"/>
      <c r="L10" s="28"/>
    </row>
    <row r="11" spans="2:46" s="1" customFormat="1" ht="12" customHeight="1">
      <c r="B11" s="28"/>
      <c r="D11" s="23" t="s">
        <v>16</v>
      </c>
      <c r="F11" s="21" t="s">
        <v>1</v>
      </c>
      <c r="I11" s="23" t="s">
        <v>17</v>
      </c>
      <c r="J11" s="21" t="s">
        <v>1</v>
      </c>
      <c r="L11" s="28"/>
    </row>
    <row r="12" spans="2:46" s="1" customFormat="1" ht="12" customHeight="1">
      <c r="B12" s="28"/>
      <c r="D12" s="23" t="s">
        <v>18</v>
      </c>
      <c r="F12" s="21" t="s">
        <v>19</v>
      </c>
      <c r="I12" s="23" t="s">
        <v>20</v>
      </c>
      <c r="J12" s="51" t="str">
        <f>'Rekapitulácia stavby'!AN8</f>
        <v>21. 5. 2025</v>
      </c>
      <c r="L12" s="28"/>
    </row>
    <row r="13" spans="2:46" s="1" customFormat="1" ht="10.9" customHeight="1">
      <c r="B13" s="28"/>
      <c r="L13" s="28"/>
    </row>
    <row r="14" spans="2:46" s="1" customFormat="1" ht="12" customHeight="1">
      <c r="B14" s="28"/>
      <c r="D14" s="23" t="s">
        <v>22</v>
      </c>
      <c r="I14" s="23" t="s">
        <v>23</v>
      </c>
      <c r="J14" s="21" t="s">
        <v>1</v>
      </c>
      <c r="L14" s="28"/>
    </row>
    <row r="15" spans="2:46" s="1" customFormat="1" ht="18" customHeight="1">
      <c r="B15" s="28"/>
      <c r="E15" s="21" t="s">
        <v>24</v>
      </c>
      <c r="I15" s="23" t="s">
        <v>25</v>
      </c>
      <c r="J15" s="21" t="s">
        <v>1</v>
      </c>
      <c r="L15" s="28"/>
    </row>
    <row r="16" spans="2:46" s="1" customFormat="1" ht="6.95" customHeight="1">
      <c r="B16" s="28"/>
      <c r="L16" s="28"/>
    </row>
    <row r="17" spans="2:12" s="1" customFormat="1" ht="12" customHeight="1">
      <c r="B17" s="28"/>
      <c r="D17" s="23" t="s">
        <v>26</v>
      </c>
      <c r="I17" s="23" t="s">
        <v>23</v>
      </c>
      <c r="J17" s="24" t="str">
        <f>'Rekapitulácia stavby'!AN13</f>
        <v>Vyplň údaj</v>
      </c>
      <c r="L17" s="28"/>
    </row>
    <row r="18" spans="2:12" s="1" customFormat="1" ht="18" customHeight="1">
      <c r="B18" s="28"/>
      <c r="E18" s="215" t="str">
        <f>'Rekapitulácia stavby'!E14</f>
        <v>Vyplň údaj</v>
      </c>
      <c r="F18" s="193"/>
      <c r="G18" s="193"/>
      <c r="H18" s="193"/>
      <c r="I18" s="23" t="s">
        <v>25</v>
      </c>
      <c r="J18" s="24" t="str">
        <f>'Rekapitulácia stavby'!AN14</f>
        <v>Vyplň údaj</v>
      </c>
      <c r="L18" s="28"/>
    </row>
    <row r="19" spans="2:12" s="1" customFormat="1" ht="6.95" customHeight="1">
      <c r="B19" s="28"/>
      <c r="L19" s="28"/>
    </row>
    <row r="20" spans="2:12" s="1" customFormat="1" ht="12" customHeight="1">
      <c r="B20" s="28"/>
      <c r="D20" s="23" t="s">
        <v>28</v>
      </c>
      <c r="I20" s="23" t="s">
        <v>23</v>
      </c>
      <c r="J20" s="21" t="s">
        <v>1</v>
      </c>
      <c r="L20" s="28"/>
    </row>
    <row r="21" spans="2:12" s="1" customFormat="1" ht="18" customHeight="1">
      <c r="B21" s="28"/>
      <c r="E21" s="21" t="s">
        <v>30</v>
      </c>
      <c r="I21" s="23" t="s">
        <v>25</v>
      </c>
      <c r="J21" s="21" t="s">
        <v>1</v>
      </c>
      <c r="L21" s="28"/>
    </row>
    <row r="22" spans="2:12" s="1" customFormat="1" ht="6.95" customHeight="1">
      <c r="B22" s="28"/>
      <c r="L22" s="28"/>
    </row>
    <row r="23" spans="2:12" s="1" customFormat="1" ht="12" customHeight="1">
      <c r="B23" s="28"/>
      <c r="D23" s="23" t="s">
        <v>31</v>
      </c>
      <c r="I23" s="23" t="s">
        <v>23</v>
      </c>
      <c r="J23" s="21" t="str">
        <f>IF('Rekapitulácia stavby'!AN19="","",'Rekapitulácia stavby'!AN19)</f>
        <v/>
      </c>
      <c r="L23" s="28"/>
    </row>
    <row r="24" spans="2:12" s="1" customFormat="1" ht="18" customHeight="1">
      <c r="B24" s="28"/>
      <c r="E24" s="21" t="str">
        <f>IF('Rekapitulácia stavby'!E20="","",'Rekapitulácia stavby'!E20)</f>
        <v xml:space="preserve"> </v>
      </c>
      <c r="I24" s="23" t="s">
        <v>25</v>
      </c>
      <c r="J24" s="21" t="str">
        <f>IF('Rekapitulácia stavby'!AN20="","",'Rekapitulácia stavby'!AN20)</f>
        <v/>
      </c>
      <c r="L24" s="28"/>
    </row>
    <row r="25" spans="2:12" s="1" customFormat="1" ht="6.95" customHeight="1">
      <c r="B25" s="28"/>
      <c r="L25" s="28"/>
    </row>
    <row r="26" spans="2:12" s="1" customFormat="1" ht="12" customHeight="1">
      <c r="B26" s="28"/>
      <c r="D26" s="23" t="s">
        <v>33</v>
      </c>
      <c r="L26" s="28"/>
    </row>
    <row r="27" spans="2:12" s="7" customFormat="1" ht="16.5" customHeight="1">
      <c r="B27" s="93"/>
      <c r="E27" s="198" t="s">
        <v>1</v>
      </c>
      <c r="F27" s="198"/>
      <c r="G27" s="198"/>
      <c r="H27" s="198"/>
      <c r="L27" s="93"/>
    </row>
    <row r="28" spans="2:12" s="1" customFormat="1" ht="6.95" customHeight="1">
      <c r="B28" s="28"/>
      <c r="L28" s="28"/>
    </row>
    <row r="29" spans="2:12" s="1" customFormat="1" ht="6.95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35" customHeight="1">
      <c r="B30" s="28"/>
      <c r="D30" s="94" t="s">
        <v>34</v>
      </c>
      <c r="J30" s="65">
        <f>ROUND(J124, 2)</f>
        <v>0</v>
      </c>
      <c r="L30" s="28"/>
    </row>
    <row r="31" spans="2:12" s="1" customFormat="1" ht="6.95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7.25" customHeight="1">
      <c r="B32" s="28"/>
      <c r="F32" s="31" t="s">
        <v>36</v>
      </c>
      <c r="I32" s="31" t="s">
        <v>35</v>
      </c>
      <c r="J32" s="31" t="s">
        <v>37</v>
      </c>
      <c r="L32" s="28"/>
    </row>
    <row r="33" spans="2:12" s="1" customFormat="1" ht="14.45" customHeight="1">
      <c r="B33" s="28"/>
      <c r="D33" s="54" t="s">
        <v>38</v>
      </c>
      <c r="E33" s="33" t="s">
        <v>39</v>
      </c>
      <c r="F33" s="95">
        <f>ROUND((SUM(BE124:BE168)),  2)</f>
        <v>0</v>
      </c>
      <c r="G33" s="96"/>
      <c r="H33" s="96"/>
      <c r="I33" s="97">
        <v>0.23</v>
      </c>
      <c r="J33" s="95">
        <f>ROUND(((SUM(BE124:BE168))*I33),  2)</f>
        <v>0</v>
      </c>
      <c r="L33" s="28"/>
    </row>
    <row r="34" spans="2:12" s="1" customFormat="1" ht="14.45" customHeight="1">
      <c r="B34" s="28"/>
      <c r="E34" s="33" t="s">
        <v>40</v>
      </c>
      <c r="F34" s="95">
        <f>ROUND((SUM(BF124:BF168)),  2)</f>
        <v>0</v>
      </c>
      <c r="G34" s="96"/>
      <c r="H34" s="96"/>
      <c r="I34" s="97">
        <v>0.23</v>
      </c>
      <c r="J34" s="95">
        <f>ROUND(((SUM(BF124:BF168))*I34),  2)</f>
        <v>0</v>
      </c>
      <c r="L34" s="28"/>
    </row>
    <row r="35" spans="2:12" s="1" customFormat="1" ht="14.45" customHeight="1">
      <c r="B35" s="28"/>
      <c r="E35" s="23" t="s">
        <v>41</v>
      </c>
      <c r="F35" s="85">
        <f>ROUND((SUM(BG124:BG168)),  2)</f>
        <v>0</v>
      </c>
      <c r="I35" s="98">
        <v>0.23</v>
      </c>
      <c r="J35" s="85">
        <f>0</f>
        <v>0</v>
      </c>
      <c r="L35" s="28"/>
    </row>
    <row r="36" spans="2:12" s="1" customFormat="1" ht="14.45" customHeight="1">
      <c r="B36" s="28"/>
      <c r="E36" s="23" t="s">
        <v>42</v>
      </c>
      <c r="F36" s="85">
        <f>ROUND((SUM(BH124:BH168)),  2)</f>
        <v>0</v>
      </c>
      <c r="I36" s="98">
        <v>0.23</v>
      </c>
      <c r="J36" s="85">
        <f>0</f>
        <v>0</v>
      </c>
      <c r="L36" s="28"/>
    </row>
    <row r="37" spans="2:12" s="1" customFormat="1" ht="14.45" customHeight="1">
      <c r="B37" s="28"/>
      <c r="E37" s="33" t="s">
        <v>43</v>
      </c>
      <c r="F37" s="95">
        <f>ROUND((SUM(BI124:BI168)),  2)</f>
        <v>0</v>
      </c>
      <c r="G37" s="96"/>
      <c r="H37" s="96"/>
      <c r="I37" s="97">
        <v>0</v>
      </c>
      <c r="J37" s="95">
        <f>0</f>
        <v>0</v>
      </c>
      <c r="L37" s="28"/>
    </row>
    <row r="38" spans="2:12" s="1" customFormat="1" ht="6.95" customHeight="1">
      <c r="B38" s="28"/>
      <c r="L38" s="28"/>
    </row>
    <row r="39" spans="2:12" s="1" customFormat="1" ht="25.35" customHeight="1">
      <c r="B39" s="28"/>
      <c r="C39" s="99"/>
      <c r="D39" s="100" t="s">
        <v>44</v>
      </c>
      <c r="E39" s="56"/>
      <c r="F39" s="56"/>
      <c r="G39" s="101" t="s">
        <v>45</v>
      </c>
      <c r="H39" s="102" t="s">
        <v>46</v>
      </c>
      <c r="I39" s="56"/>
      <c r="J39" s="103">
        <f>SUM(J30:J37)</f>
        <v>0</v>
      </c>
      <c r="K39" s="104"/>
      <c r="L39" s="28"/>
    </row>
    <row r="40" spans="2:12" s="1" customFormat="1" ht="14.45" customHeight="1">
      <c r="B40" s="28"/>
      <c r="L40" s="28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40" t="s">
        <v>47</v>
      </c>
      <c r="E50" s="41"/>
      <c r="F50" s="41"/>
      <c r="G50" s="40" t="s">
        <v>48</v>
      </c>
      <c r="H50" s="41"/>
      <c r="I50" s="41"/>
      <c r="J50" s="41"/>
      <c r="K50" s="41"/>
      <c r="L50" s="28"/>
    </row>
    <row r="51" spans="2:12" ht="11.25">
      <c r="B51" s="16"/>
      <c r="L51" s="16"/>
    </row>
    <row r="52" spans="2:12" ht="11.25">
      <c r="B52" s="16"/>
      <c r="L52" s="16"/>
    </row>
    <row r="53" spans="2:12" ht="11.25">
      <c r="B53" s="16"/>
      <c r="L53" s="16"/>
    </row>
    <row r="54" spans="2:12" ht="11.25">
      <c r="B54" s="16"/>
      <c r="L54" s="16"/>
    </row>
    <row r="55" spans="2:12" ht="11.25">
      <c r="B55" s="16"/>
      <c r="L55" s="16"/>
    </row>
    <row r="56" spans="2:12" ht="11.25">
      <c r="B56" s="16"/>
      <c r="L56" s="16"/>
    </row>
    <row r="57" spans="2:12" ht="11.25">
      <c r="B57" s="16"/>
      <c r="L57" s="16"/>
    </row>
    <row r="58" spans="2:12" ht="11.25">
      <c r="B58" s="16"/>
      <c r="L58" s="16"/>
    </row>
    <row r="59" spans="2:12" ht="11.25">
      <c r="B59" s="16"/>
      <c r="L59" s="16"/>
    </row>
    <row r="60" spans="2:12" ht="11.25">
      <c r="B60" s="16"/>
      <c r="L60" s="16"/>
    </row>
    <row r="61" spans="2:12" s="1" customFormat="1" ht="12.75">
      <c r="B61" s="28"/>
      <c r="D61" s="42" t="s">
        <v>49</v>
      </c>
      <c r="E61" s="30"/>
      <c r="F61" s="105" t="s">
        <v>50</v>
      </c>
      <c r="G61" s="42" t="s">
        <v>49</v>
      </c>
      <c r="H61" s="30"/>
      <c r="I61" s="30"/>
      <c r="J61" s="106" t="s">
        <v>50</v>
      </c>
      <c r="K61" s="30"/>
      <c r="L61" s="28"/>
    </row>
    <row r="62" spans="2:12" ht="11.25">
      <c r="B62" s="16"/>
      <c r="L62" s="16"/>
    </row>
    <row r="63" spans="2:12" ht="11.25">
      <c r="B63" s="16"/>
      <c r="L63" s="16"/>
    </row>
    <row r="64" spans="2:12" ht="11.25">
      <c r="B64" s="16"/>
      <c r="L64" s="16"/>
    </row>
    <row r="65" spans="2:12" s="1" customFormat="1" ht="12.75">
      <c r="B65" s="28"/>
      <c r="D65" s="40" t="s">
        <v>51</v>
      </c>
      <c r="E65" s="41"/>
      <c r="F65" s="41"/>
      <c r="G65" s="40" t="s">
        <v>52</v>
      </c>
      <c r="H65" s="41"/>
      <c r="I65" s="41"/>
      <c r="J65" s="41"/>
      <c r="K65" s="41"/>
      <c r="L65" s="28"/>
    </row>
    <row r="66" spans="2:12" ht="11.25">
      <c r="B66" s="16"/>
      <c r="L66" s="16"/>
    </row>
    <row r="67" spans="2:12" ht="11.25">
      <c r="B67" s="16"/>
      <c r="L67" s="16"/>
    </row>
    <row r="68" spans="2:12" ht="11.25">
      <c r="B68" s="16"/>
      <c r="L68" s="16"/>
    </row>
    <row r="69" spans="2:12" ht="11.25">
      <c r="B69" s="16"/>
      <c r="L69" s="16"/>
    </row>
    <row r="70" spans="2:12" ht="11.25">
      <c r="B70" s="16"/>
      <c r="L70" s="16"/>
    </row>
    <row r="71" spans="2:12" ht="11.25">
      <c r="B71" s="16"/>
      <c r="L71" s="16"/>
    </row>
    <row r="72" spans="2:12" ht="11.25">
      <c r="B72" s="16"/>
      <c r="L72" s="16"/>
    </row>
    <row r="73" spans="2:12" ht="11.25">
      <c r="B73" s="16"/>
      <c r="L73" s="16"/>
    </row>
    <row r="74" spans="2:12" ht="11.25">
      <c r="B74" s="16"/>
      <c r="L74" s="16"/>
    </row>
    <row r="75" spans="2:12" ht="11.25">
      <c r="B75" s="16"/>
      <c r="L75" s="16"/>
    </row>
    <row r="76" spans="2:12" s="1" customFormat="1" ht="12.75">
      <c r="B76" s="28"/>
      <c r="D76" s="42" t="s">
        <v>49</v>
      </c>
      <c r="E76" s="30"/>
      <c r="F76" s="105" t="s">
        <v>50</v>
      </c>
      <c r="G76" s="42" t="s">
        <v>49</v>
      </c>
      <c r="H76" s="30"/>
      <c r="I76" s="30"/>
      <c r="J76" s="106" t="s">
        <v>50</v>
      </c>
      <c r="K76" s="30"/>
      <c r="L76" s="28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4.95" customHeight="1">
      <c r="B82" s="28"/>
      <c r="C82" s="17" t="s">
        <v>111</v>
      </c>
      <c r="L82" s="28"/>
    </row>
    <row r="83" spans="2:47" s="1" customFormat="1" ht="6.95" customHeight="1">
      <c r="B83" s="28"/>
      <c r="L83" s="28"/>
    </row>
    <row r="84" spans="2:47" s="1" customFormat="1" ht="12" customHeight="1">
      <c r="B84" s="28"/>
      <c r="C84" s="23" t="s">
        <v>14</v>
      </c>
      <c r="L84" s="28"/>
    </row>
    <row r="85" spans="2:47" s="1" customFormat="1" ht="16.5" customHeight="1">
      <c r="B85" s="28"/>
      <c r="E85" s="212" t="str">
        <f>E7</f>
        <v>Teľatník - stavebné úpravy</v>
      </c>
      <c r="F85" s="213"/>
      <c r="G85" s="213"/>
      <c r="H85" s="213"/>
      <c r="L85" s="28"/>
    </row>
    <row r="86" spans="2:47" s="1" customFormat="1" ht="12" customHeight="1">
      <c r="B86" s="28"/>
      <c r="C86" s="23" t="s">
        <v>109</v>
      </c>
      <c r="L86" s="28"/>
    </row>
    <row r="87" spans="2:47" s="1" customFormat="1" ht="16.5" customHeight="1">
      <c r="B87" s="28"/>
      <c r="E87" s="167" t="str">
        <f>E9</f>
        <v>4 - Vodovod</v>
      </c>
      <c r="F87" s="214"/>
      <c r="G87" s="214"/>
      <c r="H87" s="214"/>
      <c r="L87" s="28"/>
    </row>
    <row r="88" spans="2:47" s="1" customFormat="1" ht="6.95" customHeight="1">
      <c r="B88" s="28"/>
      <c r="L88" s="28"/>
    </row>
    <row r="89" spans="2:47" s="1" customFormat="1" ht="12" customHeight="1">
      <c r="B89" s="28"/>
      <c r="C89" s="23" t="s">
        <v>18</v>
      </c>
      <c r="F89" s="21" t="str">
        <f>F12</f>
        <v>Dohňany, parc.č. 1237/7,1237/1</v>
      </c>
      <c r="I89" s="23" t="s">
        <v>20</v>
      </c>
      <c r="J89" s="51" t="str">
        <f>IF(J12="","",J12)</f>
        <v>21. 5. 2025</v>
      </c>
      <c r="L89" s="28"/>
    </row>
    <row r="90" spans="2:47" s="1" customFormat="1" ht="6.95" customHeight="1">
      <c r="B90" s="28"/>
      <c r="L90" s="28"/>
    </row>
    <row r="91" spans="2:47" s="1" customFormat="1" ht="40.15" customHeight="1">
      <c r="B91" s="28"/>
      <c r="C91" s="23" t="s">
        <v>22</v>
      </c>
      <c r="F91" s="21" t="str">
        <f>E15</f>
        <v>PD Mestečko</v>
      </c>
      <c r="I91" s="23" t="s">
        <v>28</v>
      </c>
      <c r="J91" s="26" t="str">
        <f>E21</f>
        <v>T-architecture s.r.o.,Keblianska 466/83,020 01 PÚ</v>
      </c>
      <c r="L91" s="28"/>
    </row>
    <row r="92" spans="2:47" s="1" customFormat="1" ht="15.2" customHeight="1">
      <c r="B92" s="28"/>
      <c r="C92" s="23" t="s">
        <v>26</v>
      </c>
      <c r="F92" s="21" t="str">
        <f>IF(E18="","",E18)</f>
        <v>Vyplň údaj</v>
      </c>
      <c r="I92" s="23" t="s">
        <v>31</v>
      </c>
      <c r="J92" s="26" t="str">
        <f>E24</f>
        <v xml:space="preserve"> </v>
      </c>
      <c r="L92" s="28"/>
    </row>
    <row r="93" spans="2:47" s="1" customFormat="1" ht="10.35" customHeight="1">
      <c r="B93" s="28"/>
      <c r="L93" s="28"/>
    </row>
    <row r="94" spans="2:47" s="1" customFormat="1" ht="29.25" customHeight="1">
      <c r="B94" s="28"/>
      <c r="C94" s="107" t="s">
        <v>112</v>
      </c>
      <c r="D94" s="99"/>
      <c r="E94" s="99"/>
      <c r="F94" s="99"/>
      <c r="G94" s="99"/>
      <c r="H94" s="99"/>
      <c r="I94" s="99"/>
      <c r="J94" s="108" t="s">
        <v>113</v>
      </c>
      <c r="K94" s="99"/>
      <c r="L94" s="28"/>
    </row>
    <row r="95" spans="2:47" s="1" customFormat="1" ht="10.35" customHeight="1">
      <c r="B95" s="28"/>
      <c r="L95" s="28"/>
    </row>
    <row r="96" spans="2:47" s="1" customFormat="1" ht="22.9" customHeight="1">
      <c r="B96" s="28"/>
      <c r="C96" s="109" t="s">
        <v>114</v>
      </c>
      <c r="J96" s="65">
        <f>J124</f>
        <v>0</v>
      </c>
      <c r="L96" s="28"/>
      <c r="AU96" s="13" t="s">
        <v>115</v>
      </c>
    </row>
    <row r="97" spans="2:12" s="8" customFormat="1" ht="24.95" customHeight="1">
      <c r="B97" s="110"/>
      <c r="D97" s="111" t="s">
        <v>116</v>
      </c>
      <c r="E97" s="112"/>
      <c r="F97" s="112"/>
      <c r="G97" s="112"/>
      <c r="H97" s="112"/>
      <c r="I97" s="112"/>
      <c r="J97" s="113">
        <f>J125</f>
        <v>0</v>
      </c>
      <c r="L97" s="110"/>
    </row>
    <row r="98" spans="2:12" s="9" customFormat="1" ht="19.899999999999999" customHeight="1">
      <c r="B98" s="114"/>
      <c r="D98" s="115" t="s">
        <v>117</v>
      </c>
      <c r="E98" s="116"/>
      <c r="F98" s="116"/>
      <c r="G98" s="116"/>
      <c r="H98" s="116"/>
      <c r="I98" s="116"/>
      <c r="J98" s="117">
        <f>J126</f>
        <v>0</v>
      </c>
      <c r="L98" s="114"/>
    </row>
    <row r="99" spans="2:12" s="9" customFormat="1" ht="19.899999999999999" customHeight="1">
      <c r="B99" s="114"/>
      <c r="D99" s="115" t="s">
        <v>278</v>
      </c>
      <c r="E99" s="116"/>
      <c r="F99" s="116"/>
      <c r="G99" s="116"/>
      <c r="H99" s="116"/>
      <c r="I99" s="116"/>
      <c r="J99" s="117">
        <f>J134</f>
        <v>0</v>
      </c>
      <c r="L99" s="114"/>
    </row>
    <row r="100" spans="2:12" s="9" customFormat="1" ht="19.899999999999999" customHeight="1">
      <c r="B100" s="114"/>
      <c r="D100" s="115" t="s">
        <v>527</v>
      </c>
      <c r="E100" s="116"/>
      <c r="F100" s="116"/>
      <c r="G100" s="116"/>
      <c r="H100" s="116"/>
      <c r="I100" s="116"/>
      <c r="J100" s="117">
        <f>J139</f>
        <v>0</v>
      </c>
      <c r="L100" s="114"/>
    </row>
    <row r="101" spans="2:12" s="9" customFormat="1" ht="19.899999999999999" customHeight="1">
      <c r="B101" s="114"/>
      <c r="D101" s="115" t="s">
        <v>118</v>
      </c>
      <c r="E101" s="116"/>
      <c r="F101" s="116"/>
      <c r="G101" s="116"/>
      <c r="H101" s="116"/>
      <c r="I101" s="116"/>
      <c r="J101" s="117">
        <f>J155</f>
        <v>0</v>
      </c>
      <c r="L101" s="114"/>
    </row>
    <row r="102" spans="2:12" s="8" customFormat="1" ht="24.95" customHeight="1">
      <c r="B102" s="110"/>
      <c r="D102" s="111" t="s">
        <v>119</v>
      </c>
      <c r="E102" s="112"/>
      <c r="F102" s="112"/>
      <c r="G102" s="112"/>
      <c r="H102" s="112"/>
      <c r="I102" s="112"/>
      <c r="J102" s="113">
        <f>J163</f>
        <v>0</v>
      </c>
      <c r="L102" s="110"/>
    </row>
    <row r="103" spans="2:12" s="9" customFormat="1" ht="19.899999999999999" customHeight="1">
      <c r="B103" s="114"/>
      <c r="D103" s="115" t="s">
        <v>623</v>
      </c>
      <c r="E103" s="116"/>
      <c r="F103" s="116"/>
      <c r="G103" s="116"/>
      <c r="H103" s="116"/>
      <c r="I103" s="116"/>
      <c r="J103" s="117">
        <f>J164</f>
        <v>0</v>
      </c>
      <c r="L103" s="114"/>
    </row>
    <row r="104" spans="2:12" s="9" customFormat="1" ht="19.899999999999999" customHeight="1">
      <c r="B104" s="114"/>
      <c r="D104" s="115" t="s">
        <v>624</v>
      </c>
      <c r="E104" s="116"/>
      <c r="F104" s="116"/>
      <c r="G104" s="116"/>
      <c r="H104" s="116"/>
      <c r="I104" s="116"/>
      <c r="J104" s="117">
        <f>J167</f>
        <v>0</v>
      </c>
      <c r="L104" s="114"/>
    </row>
    <row r="105" spans="2:12" s="1" customFormat="1" ht="21.75" customHeight="1">
      <c r="B105" s="28"/>
      <c r="L105" s="28"/>
    </row>
    <row r="106" spans="2:12" s="1" customFormat="1" ht="6.95" customHeight="1">
      <c r="B106" s="43"/>
      <c r="C106" s="44"/>
      <c r="D106" s="44"/>
      <c r="E106" s="44"/>
      <c r="F106" s="44"/>
      <c r="G106" s="44"/>
      <c r="H106" s="44"/>
      <c r="I106" s="44"/>
      <c r="J106" s="44"/>
      <c r="K106" s="44"/>
      <c r="L106" s="28"/>
    </row>
    <row r="110" spans="2:12" s="1" customFormat="1" ht="6.95" customHeight="1">
      <c r="B110" s="45"/>
      <c r="C110" s="46"/>
      <c r="D110" s="46"/>
      <c r="E110" s="46"/>
      <c r="F110" s="46"/>
      <c r="G110" s="46"/>
      <c r="H110" s="46"/>
      <c r="I110" s="46"/>
      <c r="J110" s="46"/>
      <c r="K110" s="46"/>
      <c r="L110" s="28"/>
    </row>
    <row r="111" spans="2:12" s="1" customFormat="1" ht="24.95" customHeight="1">
      <c r="B111" s="28"/>
      <c r="C111" s="17" t="s">
        <v>123</v>
      </c>
      <c r="L111" s="28"/>
    </row>
    <row r="112" spans="2:12" s="1" customFormat="1" ht="6.95" customHeight="1">
      <c r="B112" s="28"/>
      <c r="L112" s="28"/>
    </row>
    <row r="113" spans="2:65" s="1" customFormat="1" ht="12" customHeight="1">
      <c r="B113" s="28"/>
      <c r="C113" s="23" t="s">
        <v>14</v>
      </c>
      <c r="L113" s="28"/>
    </row>
    <row r="114" spans="2:65" s="1" customFormat="1" ht="16.5" customHeight="1">
      <c r="B114" s="28"/>
      <c r="E114" s="212" t="str">
        <f>E7</f>
        <v>Teľatník - stavebné úpravy</v>
      </c>
      <c r="F114" s="213"/>
      <c r="G114" s="213"/>
      <c r="H114" s="213"/>
      <c r="L114" s="28"/>
    </row>
    <row r="115" spans="2:65" s="1" customFormat="1" ht="12" customHeight="1">
      <c r="B115" s="28"/>
      <c r="C115" s="23" t="s">
        <v>109</v>
      </c>
      <c r="L115" s="28"/>
    </row>
    <row r="116" spans="2:65" s="1" customFormat="1" ht="16.5" customHeight="1">
      <c r="B116" s="28"/>
      <c r="E116" s="167" t="str">
        <f>E9</f>
        <v>4 - Vodovod</v>
      </c>
      <c r="F116" s="214"/>
      <c r="G116" s="214"/>
      <c r="H116" s="214"/>
      <c r="L116" s="28"/>
    </row>
    <row r="117" spans="2:65" s="1" customFormat="1" ht="6.95" customHeight="1">
      <c r="B117" s="28"/>
      <c r="L117" s="28"/>
    </row>
    <row r="118" spans="2:65" s="1" customFormat="1" ht="12" customHeight="1">
      <c r="B118" s="28"/>
      <c r="C118" s="23" t="s">
        <v>18</v>
      </c>
      <c r="F118" s="21" t="str">
        <f>F12</f>
        <v>Dohňany, parc.č. 1237/7,1237/1</v>
      </c>
      <c r="I118" s="23" t="s">
        <v>20</v>
      </c>
      <c r="J118" s="51" t="str">
        <f>IF(J12="","",J12)</f>
        <v>21. 5. 2025</v>
      </c>
      <c r="L118" s="28"/>
    </row>
    <row r="119" spans="2:65" s="1" customFormat="1" ht="6.95" customHeight="1">
      <c r="B119" s="28"/>
      <c r="L119" s="28"/>
    </row>
    <row r="120" spans="2:65" s="1" customFormat="1" ht="40.15" customHeight="1">
      <c r="B120" s="28"/>
      <c r="C120" s="23" t="s">
        <v>22</v>
      </c>
      <c r="F120" s="21" t="str">
        <f>E15</f>
        <v>PD Mestečko</v>
      </c>
      <c r="I120" s="23" t="s">
        <v>28</v>
      </c>
      <c r="J120" s="26" t="str">
        <f>E21</f>
        <v>T-architecture s.r.o.,Keblianska 466/83,020 01 PÚ</v>
      </c>
      <c r="L120" s="28"/>
    </row>
    <row r="121" spans="2:65" s="1" customFormat="1" ht="15.2" customHeight="1">
      <c r="B121" s="28"/>
      <c r="C121" s="23" t="s">
        <v>26</v>
      </c>
      <c r="F121" s="21" t="str">
        <f>IF(E18="","",E18)</f>
        <v>Vyplň údaj</v>
      </c>
      <c r="I121" s="23" t="s">
        <v>31</v>
      </c>
      <c r="J121" s="26" t="str">
        <f>E24</f>
        <v xml:space="preserve"> </v>
      </c>
      <c r="L121" s="28"/>
    </row>
    <row r="122" spans="2:65" s="1" customFormat="1" ht="10.35" customHeight="1">
      <c r="B122" s="28"/>
      <c r="L122" s="28"/>
    </row>
    <row r="123" spans="2:65" s="10" customFormat="1" ht="29.25" customHeight="1">
      <c r="B123" s="118"/>
      <c r="C123" s="119" t="s">
        <v>124</v>
      </c>
      <c r="D123" s="120" t="s">
        <v>59</v>
      </c>
      <c r="E123" s="120" t="s">
        <v>55</v>
      </c>
      <c r="F123" s="120" t="s">
        <v>56</v>
      </c>
      <c r="G123" s="120" t="s">
        <v>125</v>
      </c>
      <c r="H123" s="120" t="s">
        <v>126</v>
      </c>
      <c r="I123" s="120" t="s">
        <v>127</v>
      </c>
      <c r="J123" s="121" t="s">
        <v>113</v>
      </c>
      <c r="K123" s="122" t="s">
        <v>128</v>
      </c>
      <c r="L123" s="118"/>
      <c r="M123" s="58" t="s">
        <v>1</v>
      </c>
      <c r="N123" s="59" t="s">
        <v>38</v>
      </c>
      <c r="O123" s="59" t="s">
        <v>129</v>
      </c>
      <c r="P123" s="59" t="s">
        <v>130</v>
      </c>
      <c r="Q123" s="59" t="s">
        <v>131</v>
      </c>
      <c r="R123" s="59" t="s">
        <v>132</v>
      </c>
      <c r="S123" s="59" t="s">
        <v>133</v>
      </c>
      <c r="T123" s="60" t="s">
        <v>134</v>
      </c>
    </row>
    <row r="124" spans="2:65" s="1" customFormat="1" ht="22.9" customHeight="1">
      <c r="B124" s="28"/>
      <c r="C124" s="63" t="s">
        <v>114</v>
      </c>
      <c r="J124" s="123">
        <f>BK124</f>
        <v>0</v>
      </c>
      <c r="L124" s="28"/>
      <c r="M124" s="61"/>
      <c r="N124" s="52"/>
      <c r="O124" s="52"/>
      <c r="P124" s="124">
        <f>P125+P163</f>
        <v>0</v>
      </c>
      <c r="Q124" s="52"/>
      <c r="R124" s="124">
        <f>R125+R163</f>
        <v>33.254516261820001</v>
      </c>
      <c r="S124" s="52"/>
      <c r="T124" s="125">
        <f>T125+T163</f>
        <v>37.055999999999997</v>
      </c>
      <c r="AT124" s="13" t="s">
        <v>73</v>
      </c>
      <c r="AU124" s="13" t="s">
        <v>115</v>
      </c>
      <c r="BK124" s="126">
        <f>BK125+BK163</f>
        <v>0</v>
      </c>
    </row>
    <row r="125" spans="2:65" s="11" customFormat="1" ht="25.9" customHeight="1">
      <c r="B125" s="127"/>
      <c r="D125" s="128" t="s">
        <v>73</v>
      </c>
      <c r="E125" s="129" t="s">
        <v>135</v>
      </c>
      <c r="F125" s="129" t="s">
        <v>136</v>
      </c>
      <c r="I125" s="130"/>
      <c r="J125" s="131">
        <f>BK125</f>
        <v>0</v>
      </c>
      <c r="L125" s="127"/>
      <c r="M125" s="132"/>
      <c r="P125" s="133">
        <f>P126+P134+P139+P155</f>
        <v>0</v>
      </c>
      <c r="R125" s="133">
        <f>R126+R134+R139+R155</f>
        <v>33.24568706182</v>
      </c>
      <c r="T125" s="134">
        <f>T126+T134+T139+T155</f>
        <v>37.055999999999997</v>
      </c>
      <c r="AR125" s="128" t="s">
        <v>79</v>
      </c>
      <c r="AT125" s="135" t="s">
        <v>73</v>
      </c>
      <c r="AU125" s="135" t="s">
        <v>74</v>
      </c>
      <c r="AY125" s="128" t="s">
        <v>137</v>
      </c>
      <c r="BK125" s="136">
        <f>BK126+BK134+BK139+BK155</f>
        <v>0</v>
      </c>
    </row>
    <row r="126" spans="2:65" s="11" customFormat="1" ht="22.9" customHeight="1">
      <c r="B126" s="127"/>
      <c r="D126" s="128" t="s">
        <v>73</v>
      </c>
      <c r="E126" s="137" t="s">
        <v>79</v>
      </c>
      <c r="F126" s="137" t="s">
        <v>138</v>
      </c>
      <c r="I126" s="130"/>
      <c r="J126" s="138">
        <f>BK126</f>
        <v>0</v>
      </c>
      <c r="L126" s="127"/>
      <c r="M126" s="132"/>
      <c r="P126" s="133">
        <f>SUM(P127:P133)</f>
        <v>0</v>
      </c>
      <c r="R126" s="133">
        <f>SUM(R127:R133)</f>
        <v>0</v>
      </c>
      <c r="T126" s="134">
        <f>SUM(T127:T133)</f>
        <v>0</v>
      </c>
      <c r="AR126" s="128" t="s">
        <v>79</v>
      </c>
      <c r="AT126" s="135" t="s">
        <v>73</v>
      </c>
      <c r="AU126" s="135" t="s">
        <v>79</v>
      </c>
      <c r="AY126" s="128" t="s">
        <v>137</v>
      </c>
      <c r="BK126" s="136">
        <f>SUM(BK127:BK133)</f>
        <v>0</v>
      </c>
    </row>
    <row r="127" spans="2:65" s="1" customFormat="1" ht="21.75" customHeight="1">
      <c r="B127" s="28"/>
      <c r="C127" s="139" t="s">
        <v>79</v>
      </c>
      <c r="D127" s="139" t="s">
        <v>139</v>
      </c>
      <c r="E127" s="140" t="s">
        <v>529</v>
      </c>
      <c r="F127" s="141" t="s">
        <v>530</v>
      </c>
      <c r="G127" s="142" t="s">
        <v>142</v>
      </c>
      <c r="H127" s="143">
        <v>7.5</v>
      </c>
      <c r="I127" s="144"/>
      <c r="J127" s="143">
        <f t="shared" ref="J127:J133" si="0">ROUND(I127*H127,2)</f>
        <v>0</v>
      </c>
      <c r="K127" s="145"/>
      <c r="L127" s="28"/>
      <c r="M127" s="146" t="s">
        <v>1</v>
      </c>
      <c r="N127" s="147" t="s">
        <v>40</v>
      </c>
      <c r="P127" s="148">
        <f t="shared" ref="P127:P133" si="1">O127*H127</f>
        <v>0</v>
      </c>
      <c r="Q127" s="148">
        <v>0</v>
      </c>
      <c r="R127" s="148">
        <f t="shared" ref="R127:R133" si="2">Q127*H127</f>
        <v>0</v>
      </c>
      <c r="S127" s="148">
        <v>0</v>
      </c>
      <c r="T127" s="149">
        <f t="shared" ref="T127:T133" si="3">S127*H127</f>
        <v>0</v>
      </c>
      <c r="AR127" s="150" t="s">
        <v>102</v>
      </c>
      <c r="AT127" s="150" t="s">
        <v>139</v>
      </c>
      <c r="AU127" s="150" t="s">
        <v>83</v>
      </c>
      <c r="AY127" s="13" t="s">
        <v>137</v>
      </c>
      <c r="BE127" s="151">
        <f t="shared" ref="BE127:BE133" si="4">IF(N127="základná",J127,0)</f>
        <v>0</v>
      </c>
      <c r="BF127" s="151">
        <f t="shared" ref="BF127:BF133" si="5">IF(N127="znížená",J127,0)</f>
        <v>0</v>
      </c>
      <c r="BG127" s="151">
        <f t="shared" ref="BG127:BG133" si="6">IF(N127="zákl. prenesená",J127,0)</f>
        <v>0</v>
      </c>
      <c r="BH127" s="151">
        <f t="shared" ref="BH127:BH133" si="7">IF(N127="zníž. prenesená",J127,0)</f>
        <v>0</v>
      </c>
      <c r="BI127" s="151">
        <f t="shared" ref="BI127:BI133" si="8">IF(N127="nulová",J127,0)</f>
        <v>0</v>
      </c>
      <c r="BJ127" s="13" t="s">
        <v>83</v>
      </c>
      <c r="BK127" s="151">
        <f t="shared" ref="BK127:BK133" si="9">ROUND(I127*H127,2)</f>
        <v>0</v>
      </c>
      <c r="BL127" s="13" t="s">
        <v>102</v>
      </c>
      <c r="BM127" s="150" t="s">
        <v>625</v>
      </c>
    </row>
    <row r="128" spans="2:65" s="1" customFormat="1" ht="24.2" customHeight="1">
      <c r="B128" s="28"/>
      <c r="C128" s="139" t="s">
        <v>83</v>
      </c>
      <c r="D128" s="139" t="s">
        <v>139</v>
      </c>
      <c r="E128" s="140" t="s">
        <v>532</v>
      </c>
      <c r="F128" s="141" t="s">
        <v>533</v>
      </c>
      <c r="G128" s="142" t="s">
        <v>142</v>
      </c>
      <c r="H128" s="143">
        <v>7.5</v>
      </c>
      <c r="I128" s="144"/>
      <c r="J128" s="143">
        <f t="shared" si="0"/>
        <v>0</v>
      </c>
      <c r="K128" s="145"/>
      <c r="L128" s="28"/>
      <c r="M128" s="146" t="s">
        <v>1</v>
      </c>
      <c r="N128" s="147" t="s">
        <v>40</v>
      </c>
      <c r="P128" s="148">
        <f t="shared" si="1"/>
        <v>0</v>
      </c>
      <c r="Q128" s="148">
        <v>0</v>
      </c>
      <c r="R128" s="148">
        <f t="shared" si="2"/>
        <v>0</v>
      </c>
      <c r="S128" s="148">
        <v>0</v>
      </c>
      <c r="T128" s="149">
        <f t="shared" si="3"/>
        <v>0</v>
      </c>
      <c r="AR128" s="150" t="s">
        <v>102</v>
      </c>
      <c r="AT128" s="150" t="s">
        <v>139</v>
      </c>
      <c r="AU128" s="150" t="s">
        <v>83</v>
      </c>
      <c r="AY128" s="13" t="s">
        <v>137</v>
      </c>
      <c r="BE128" s="151">
        <f t="shared" si="4"/>
        <v>0</v>
      </c>
      <c r="BF128" s="151">
        <f t="shared" si="5"/>
        <v>0</v>
      </c>
      <c r="BG128" s="151">
        <f t="shared" si="6"/>
        <v>0</v>
      </c>
      <c r="BH128" s="151">
        <f t="shared" si="7"/>
        <v>0</v>
      </c>
      <c r="BI128" s="151">
        <f t="shared" si="8"/>
        <v>0</v>
      </c>
      <c r="BJ128" s="13" t="s">
        <v>83</v>
      </c>
      <c r="BK128" s="151">
        <f t="shared" si="9"/>
        <v>0</v>
      </c>
      <c r="BL128" s="13" t="s">
        <v>102</v>
      </c>
      <c r="BM128" s="150" t="s">
        <v>626</v>
      </c>
    </row>
    <row r="129" spans="2:65" s="1" customFormat="1" ht="21.75" customHeight="1">
      <c r="B129" s="28"/>
      <c r="C129" s="139" t="s">
        <v>99</v>
      </c>
      <c r="D129" s="139" t="s">
        <v>139</v>
      </c>
      <c r="E129" s="140" t="s">
        <v>535</v>
      </c>
      <c r="F129" s="141" t="s">
        <v>536</v>
      </c>
      <c r="G129" s="142" t="s">
        <v>142</v>
      </c>
      <c r="H129" s="143">
        <v>44.4</v>
      </c>
      <c r="I129" s="144"/>
      <c r="J129" s="143">
        <f t="shared" si="0"/>
        <v>0</v>
      </c>
      <c r="K129" s="145"/>
      <c r="L129" s="28"/>
      <c r="M129" s="146" t="s">
        <v>1</v>
      </c>
      <c r="N129" s="147" t="s">
        <v>40</v>
      </c>
      <c r="P129" s="148">
        <f t="shared" si="1"/>
        <v>0</v>
      </c>
      <c r="Q129" s="148">
        <v>0</v>
      </c>
      <c r="R129" s="148">
        <f t="shared" si="2"/>
        <v>0</v>
      </c>
      <c r="S129" s="148">
        <v>0</v>
      </c>
      <c r="T129" s="149">
        <f t="shared" si="3"/>
        <v>0</v>
      </c>
      <c r="AR129" s="150" t="s">
        <v>102</v>
      </c>
      <c r="AT129" s="150" t="s">
        <v>139</v>
      </c>
      <c r="AU129" s="150" t="s">
        <v>83</v>
      </c>
      <c r="AY129" s="13" t="s">
        <v>137</v>
      </c>
      <c r="BE129" s="151">
        <f t="shared" si="4"/>
        <v>0</v>
      </c>
      <c r="BF129" s="151">
        <f t="shared" si="5"/>
        <v>0</v>
      </c>
      <c r="BG129" s="151">
        <f t="shared" si="6"/>
        <v>0</v>
      </c>
      <c r="BH129" s="151">
        <f t="shared" si="7"/>
        <v>0</v>
      </c>
      <c r="BI129" s="151">
        <f t="shared" si="8"/>
        <v>0</v>
      </c>
      <c r="BJ129" s="13" t="s">
        <v>83</v>
      </c>
      <c r="BK129" s="151">
        <f t="shared" si="9"/>
        <v>0</v>
      </c>
      <c r="BL129" s="13" t="s">
        <v>102</v>
      </c>
      <c r="BM129" s="150" t="s">
        <v>627</v>
      </c>
    </row>
    <row r="130" spans="2:65" s="1" customFormat="1" ht="37.9" customHeight="1">
      <c r="B130" s="28"/>
      <c r="C130" s="139" t="s">
        <v>102</v>
      </c>
      <c r="D130" s="139" t="s">
        <v>139</v>
      </c>
      <c r="E130" s="140" t="s">
        <v>538</v>
      </c>
      <c r="F130" s="141" t="s">
        <v>539</v>
      </c>
      <c r="G130" s="142" t="s">
        <v>142</v>
      </c>
      <c r="H130" s="143">
        <v>44.4</v>
      </c>
      <c r="I130" s="144"/>
      <c r="J130" s="143">
        <f t="shared" si="0"/>
        <v>0</v>
      </c>
      <c r="K130" s="145"/>
      <c r="L130" s="28"/>
      <c r="M130" s="146" t="s">
        <v>1</v>
      </c>
      <c r="N130" s="147" t="s">
        <v>40</v>
      </c>
      <c r="P130" s="148">
        <f t="shared" si="1"/>
        <v>0</v>
      </c>
      <c r="Q130" s="148">
        <v>0</v>
      </c>
      <c r="R130" s="148">
        <f t="shared" si="2"/>
        <v>0</v>
      </c>
      <c r="S130" s="148">
        <v>0</v>
      </c>
      <c r="T130" s="149">
        <f t="shared" si="3"/>
        <v>0</v>
      </c>
      <c r="AR130" s="150" t="s">
        <v>102</v>
      </c>
      <c r="AT130" s="150" t="s">
        <v>139</v>
      </c>
      <c r="AU130" s="150" t="s">
        <v>83</v>
      </c>
      <c r="AY130" s="13" t="s">
        <v>137</v>
      </c>
      <c r="BE130" s="151">
        <f t="shared" si="4"/>
        <v>0</v>
      </c>
      <c r="BF130" s="151">
        <f t="shared" si="5"/>
        <v>0</v>
      </c>
      <c r="BG130" s="151">
        <f t="shared" si="6"/>
        <v>0</v>
      </c>
      <c r="BH130" s="151">
        <f t="shared" si="7"/>
        <v>0</v>
      </c>
      <c r="BI130" s="151">
        <f t="shared" si="8"/>
        <v>0</v>
      </c>
      <c r="BJ130" s="13" t="s">
        <v>83</v>
      </c>
      <c r="BK130" s="151">
        <f t="shared" si="9"/>
        <v>0</v>
      </c>
      <c r="BL130" s="13" t="s">
        <v>102</v>
      </c>
      <c r="BM130" s="150" t="s">
        <v>628</v>
      </c>
    </row>
    <row r="131" spans="2:65" s="1" customFormat="1" ht="33" customHeight="1">
      <c r="B131" s="28"/>
      <c r="C131" s="139" t="s">
        <v>105</v>
      </c>
      <c r="D131" s="139" t="s">
        <v>139</v>
      </c>
      <c r="E131" s="140" t="s">
        <v>541</v>
      </c>
      <c r="F131" s="141" t="s">
        <v>542</v>
      </c>
      <c r="G131" s="142" t="s">
        <v>142</v>
      </c>
      <c r="H131" s="143">
        <v>16.71</v>
      </c>
      <c r="I131" s="144"/>
      <c r="J131" s="143">
        <f t="shared" si="0"/>
        <v>0</v>
      </c>
      <c r="K131" s="145"/>
      <c r="L131" s="28"/>
      <c r="M131" s="146" t="s">
        <v>1</v>
      </c>
      <c r="N131" s="147" t="s">
        <v>40</v>
      </c>
      <c r="P131" s="148">
        <f t="shared" si="1"/>
        <v>0</v>
      </c>
      <c r="Q131" s="148">
        <v>0</v>
      </c>
      <c r="R131" s="148">
        <f t="shared" si="2"/>
        <v>0</v>
      </c>
      <c r="S131" s="148">
        <v>0</v>
      </c>
      <c r="T131" s="149">
        <f t="shared" si="3"/>
        <v>0</v>
      </c>
      <c r="AR131" s="150" t="s">
        <v>102</v>
      </c>
      <c r="AT131" s="150" t="s">
        <v>139</v>
      </c>
      <c r="AU131" s="150" t="s">
        <v>83</v>
      </c>
      <c r="AY131" s="13" t="s">
        <v>137</v>
      </c>
      <c r="BE131" s="151">
        <f t="shared" si="4"/>
        <v>0</v>
      </c>
      <c r="BF131" s="151">
        <f t="shared" si="5"/>
        <v>0</v>
      </c>
      <c r="BG131" s="151">
        <f t="shared" si="6"/>
        <v>0</v>
      </c>
      <c r="BH131" s="151">
        <f t="shared" si="7"/>
        <v>0</v>
      </c>
      <c r="BI131" s="151">
        <f t="shared" si="8"/>
        <v>0</v>
      </c>
      <c r="BJ131" s="13" t="s">
        <v>83</v>
      </c>
      <c r="BK131" s="151">
        <f t="shared" si="9"/>
        <v>0</v>
      </c>
      <c r="BL131" s="13" t="s">
        <v>102</v>
      </c>
      <c r="BM131" s="150" t="s">
        <v>629</v>
      </c>
    </row>
    <row r="132" spans="2:65" s="1" customFormat="1" ht="16.5" customHeight="1">
      <c r="B132" s="28"/>
      <c r="C132" s="139" t="s">
        <v>160</v>
      </c>
      <c r="D132" s="139" t="s">
        <v>139</v>
      </c>
      <c r="E132" s="140" t="s">
        <v>544</v>
      </c>
      <c r="F132" s="141" t="s">
        <v>545</v>
      </c>
      <c r="G132" s="142" t="s">
        <v>142</v>
      </c>
      <c r="H132" s="143">
        <v>16.71</v>
      </c>
      <c r="I132" s="144"/>
      <c r="J132" s="143">
        <f t="shared" si="0"/>
        <v>0</v>
      </c>
      <c r="K132" s="145"/>
      <c r="L132" s="28"/>
      <c r="M132" s="146" t="s">
        <v>1</v>
      </c>
      <c r="N132" s="147" t="s">
        <v>40</v>
      </c>
      <c r="P132" s="148">
        <f t="shared" si="1"/>
        <v>0</v>
      </c>
      <c r="Q132" s="148">
        <v>0</v>
      </c>
      <c r="R132" s="148">
        <f t="shared" si="2"/>
        <v>0</v>
      </c>
      <c r="S132" s="148">
        <v>0</v>
      </c>
      <c r="T132" s="149">
        <f t="shared" si="3"/>
        <v>0</v>
      </c>
      <c r="AR132" s="150" t="s">
        <v>102</v>
      </c>
      <c r="AT132" s="150" t="s">
        <v>139</v>
      </c>
      <c r="AU132" s="150" t="s">
        <v>83</v>
      </c>
      <c r="AY132" s="13" t="s">
        <v>137</v>
      </c>
      <c r="BE132" s="151">
        <f t="shared" si="4"/>
        <v>0</v>
      </c>
      <c r="BF132" s="151">
        <f t="shared" si="5"/>
        <v>0</v>
      </c>
      <c r="BG132" s="151">
        <f t="shared" si="6"/>
        <v>0</v>
      </c>
      <c r="BH132" s="151">
        <f t="shared" si="7"/>
        <v>0</v>
      </c>
      <c r="BI132" s="151">
        <f t="shared" si="8"/>
        <v>0</v>
      </c>
      <c r="BJ132" s="13" t="s">
        <v>83</v>
      </c>
      <c r="BK132" s="151">
        <f t="shared" si="9"/>
        <v>0</v>
      </c>
      <c r="BL132" s="13" t="s">
        <v>102</v>
      </c>
      <c r="BM132" s="150" t="s">
        <v>630</v>
      </c>
    </row>
    <row r="133" spans="2:65" s="1" customFormat="1" ht="24.2" customHeight="1">
      <c r="B133" s="28"/>
      <c r="C133" s="139" t="s">
        <v>164</v>
      </c>
      <c r="D133" s="139" t="s">
        <v>139</v>
      </c>
      <c r="E133" s="140" t="s">
        <v>547</v>
      </c>
      <c r="F133" s="141" t="s">
        <v>548</v>
      </c>
      <c r="G133" s="142" t="s">
        <v>142</v>
      </c>
      <c r="H133" s="143">
        <v>35.19</v>
      </c>
      <c r="I133" s="144"/>
      <c r="J133" s="143">
        <f t="shared" si="0"/>
        <v>0</v>
      </c>
      <c r="K133" s="145"/>
      <c r="L133" s="28"/>
      <c r="M133" s="146" t="s">
        <v>1</v>
      </c>
      <c r="N133" s="147" t="s">
        <v>40</v>
      </c>
      <c r="P133" s="148">
        <f t="shared" si="1"/>
        <v>0</v>
      </c>
      <c r="Q133" s="148">
        <v>0</v>
      </c>
      <c r="R133" s="148">
        <f t="shared" si="2"/>
        <v>0</v>
      </c>
      <c r="S133" s="148">
        <v>0</v>
      </c>
      <c r="T133" s="149">
        <f t="shared" si="3"/>
        <v>0</v>
      </c>
      <c r="AR133" s="150" t="s">
        <v>102</v>
      </c>
      <c r="AT133" s="150" t="s">
        <v>139</v>
      </c>
      <c r="AU133" s="150" t="s">
        <v>83</v>
      </c>
      <c r="AY133" s="13" t="s">
        <v>137</v>
      </c>
      <c r="BE133" s="151">
        <f t="shared" si="4"/>
        <v>0</v>
      </c>
      <c r="BF133" s="151">
        <f t="shared" si="5"/>
        <v>0</v>
      </c>
      <c r="BG133" s="151">
        <f t="shared" si="6"/>
        <v>0</v>
      </c>
      <c r="BH133" s="151">
        <f t="shared" si="7"/>
        <v>0</v>
      </c>
      <c r="BI133" s="151">
        <f t="shared" si="8"/>
        <v>0</v>
      </c>
      <c r="BJ133" s="13" t="s">
        <v>83</v>
      </c>
      <c r="BK133" s="151">
        <f t="shared" si="9"/>
        <v>0</v>
      </c>
      <c r="BL133" s="13" t="s">
        <v>102</v>
      </c>
      <c r="BM133" s="150" t="s">
        <v>631</v>
      </c>
    </row>
    <row r="134" spans="2:65" s="11" customFormat="1" ht="22.9" customHeight="1">
      <c r="B134" s="127"/>
      <c r="D134" s="128" t="s">
        <v>73</v>
      </c>
      <c r="E134" s="137" t="s">
        <v>102</v>
      </c>
      <c r="F134" s="137" t="s">
        <v>342</v>
      </c>
      <c r="I134" s="130"/>
      <c r="J134" s="138">
        <f>BK134</f>
        <v>0</v>
      </c>
      <c r="L134" s="127"/>
      <c r="M134" s="132"/>
      <c r="P134" s="133">
        <f>SUM(P135:P138)</f>
        <v>0</v>
      </c>
      <c r="R134" s="133">
        <f>SUM(R135:R138)</f>
        <v>27.41457425582</v>
      </c>
      <c r="T134" s="134">
        <f>SUM(T135:T138)</f>
        <v>0</v>
      </c>
      <c r="AR134" s="128" t="s">
        <v>79</v>
      </c>
      <c r="AT134" s="135" t="s">
        <v>73</v>
      </c>
      <c r="AU134" s="135" t="s">
        <v>79</v>
      </c>
      <c r="AY134" s="128" t="s">
        <v>137</v>
      </c>
      <c r="BK134" s="136">
        <f>SUM(BK135:BK138)</f>
        <v>0</v>
      </c>
    </row>
    <row r="135" spans="2:65" s="1" customFormat="1" ht="37.9" customHeight="1">
      <c r="B135" s="28"/>
      <c r="C135" s="139" t="s">
        <v>169</v>
      </c>
      <c r="D135" s="139" t="s">
        <v>139</v>
      </c>
      <c r="E135" s="140" t="s">
        <v>550</v>
      </c>
      <c r="F135" s="141" t="s">
        <v>551</v>
      </c>
      <c r="G135" s="142" t="s">
        <v>142</v>
      </c>
      <c r="H135" s="143">
        <v>13.77</v>
      </c>
      <c r="I135" s="144"/>
      <c r="J135" s="143">
        <f>ROUND(I135*H135,2)</f>
        <v>0</v>
      </c>
      <c r="K135" s="145"/>
      <c r="L135" s="28"/>
      <c r="M135" s="146" t="s">
        <v>1</v>
      </c>
      <c r="N135" s="147" t="s">
        <v>40</v>
      </c>
      <c r="P135" s="148">
        <f>O135*H135</f>
        <v>0</v>
      </c>
      <c r="Q135" s="148">
        <v>1.8907700000000001</v>
      </c>
      <c r="R135" s="148">
        <f>Q135*H135</f>
        <v>26.0359029</v>
      </c>
      <c r="S135" s="148">
        <v>0</v>
      </c>
      <c r="T135" s="149">
        <f>S135*H135</f>
        <v>0</v>
      </c>
      <c r="AR135" s="150" t="s">
        <v>102</v>
      </c>
      <c r="AT135" s="150" t="s">
        <v>139</v>
      </c>
      <c r="AU135" s="150" t="s">
        <v>83</v>
      </c>
      <c r="AY135" s="13" t="s">
        <v>137</v>
      </c>
      <c r="BE135" s="151">
        <f>IF(N135="základná",J135,0)</f>
        <v>0</v>
      </c>
      <c r="BF135" s="151">
        <f>IF(N135="znížená",J135,0)</f>
        <v>0</v>
      </c>
      <c r="BG135" s="151">
        <f>IF(N135="zákl. prenesená",J135,0)</f>
        <v>0</v>
      </c>
      <c r="BH135" s="151">
        <f>IF(N135="zníž. prenesená",J135,0)</f>
        <v>0</v>
      </c>
      <c r="BI135" s="151">
        <f>IF(N135="nulová",J135,0)</f>
        <v>0</v>
      </c>
      <c r="BJ135" s="13" t="s">
        <v>83</v>
      </c>
      <c r="BK135" s="151">
        <f>ROUND(I135*H135,2)</f>
        <v>0</v>
      </c>
      <c r="BL135" s="13" t="s">
        <v>102</v>
      </c>
      <c r="BM135" s="150" t="s">
        <v>632</v>
      </c>
    </row>
    <row r="136" spans="2:65" s="1" customFormat="1" ht="24.2" customHeight="1">
      <c r="B136" s="28"/>
      <c r="C136" s="139" t="s">
        <v>144</v>
      </c>
      <c r="D136" s="139" t="s">
        <v>139</v>
      </c>
      <c r="E136" s="140" t="s">
        <v>553</v>
      </c>
      <c r="F136" s="141" t="s">
        <v>554</v>
      </c>
      <c r="G136" s="142" t="s">
        <v>142</v>
      </c>
      <c r="H136" s="143">
        <v>0.6</v>
      </c>
      <c r="I136" s="144"/>
      <c r="J136" s="143">
        <f>ROUND(I136*H136,2)</f>
        <v>0</v>
      </c>
      <c r="K136" s="145"/>
      <c r="L136" s="28"/>
      <c r="M136" s="146" t="s">
        <v>1</v>
      </c>
      <c r="N136" s="147" t="s">
        <v>40</v>
      </c>
      <c r="P136" s="148">
        <f>O136*H136</f>
        <v>0</v>
      </c>
      <c r="Q136" s="148">
        <v>2.1922752000000001</v>
      </c>
      <c r="R136" s="148">
        <f>Q136*H136</f>
        <v>1.3153651200000001</v>
      </c>
      <c r="S136" s="148">
        <v>0</v>
      </c>
      <c r="T136" s="149">
        <f>S136*H136</f>
        <v>0</v>
      </c>
      <c r="AR136" s="150" t="s">
        <v>102</v>
      </c>
      <c r="AT136" s="150" t="s">
        <v>139</v>
      </c>
      <c r="AU136" s="150" t="s">
        <v>83</v>
      </c>
      <c r="AY136" s="13" t="s">
        <v>137</v>
      </c>
      <c r="BE136" s="151">
        <f>IF(N136="základná",J136,0)</f>
        <v>0</v>
      </c>
      <c r="BF136" s="151">
        <f>IF(N136="znížená",J136,0)</f>
        <v>0</v>
      </c>
      <c r="BG136" s="151">
        <f>IF(N136="zákl. prenesená",J136,0)</f>
        <v>0</v>
      </c>
      <c r="BH136" s="151">
        <f>IF(N136="zníž. prenesená",J136,0)</f>
        <v>0</v>
      </c>
      <c r="BI136" s="151">
        <f>IF(N136="nulová",J136,0)</f>
        <v>0</v>
      </c>
      <c r="BJ136" s="13" t="s">
        <v>83</v>
      </c>
      <c r="BK136" s="151">
        <f>ROUND(I136*H136,2)</f>
        <v>0</v>
      </c>
      <c r="BL136" s="13" t="s">
        <v>102</v>
      </c>
      <c r="BM136" s="150" t="s">
        <v>633</v>
      </c>
    </row>
    <row r="137" spans="2:65" s="1" customFormat="1" ht="33" customHeight="1">
      <c r="B137" s="28"/>
      <c r="C137" s="139" t="s">
        <v>176</v>
      </c>
      <c r="D137" s="139" t="s">
        <v>139</v>
      </c>
      <c r="E137" s="140" t="s">
        <v>556</v>
      </c>
      <c r="F137" s="141" t="s">
        <v>557</v>
      </c>
      <c r="G137" s="142" t="s">
        <v>152</v>
      </c>
      <c r="H137" s="143">
        <v>1.4</v>
      </c>
      <c r="I137" s="144"/>
      <c r="J137" s="143">
        <f>ROUND(I137*H137,2)</f>
        <v>0</v>
      </c>
      <c r="K137" s="145"/>
      <c r="L137" s="28"/>
      <c r="M137" s="146" t="s">
        <v>1</v>
      </c>
      <c r="N137" s="147" t="s">
        <v>40</v>
      </c>
      <c r="P137" s="148">
        <f>O137*H137</f>
        <v>0</v>
      </c>
      <c r="Q137" s="148">
        <v>3.0876311300000001E-2</v>
      </c>
      <c r="R137" s="148">
        <f>Q137*H137</f>
        <v>4.3226835819999997E-2</v>
      </c>
      <c r="S137" s="148">
        <v>0</v>
      </c>
      <c r="T137" s="149">
        <f>S137*H137</f>
        <v>0</v>
      </c>
      <c r="AR137" s="150" t="s">
        <v>102</v>
      </c>
      <c r="AT137" s="150" t="s">
        <v>139</v>
      </c>
      <c r="AU137" s="150" t="s">
        <v>83</v>
      </c>
      <c r="AY137" s="13" t="s">
        <v>137</v>
      </c>
      <c r="BE137" s="151">
        <f>IF(N137="základná",J137,0)</f>
        <v>0</v>
      </c>
      <c r="BF137" s="151">
        <f>IF(N137="znížená",J137,0)</f>
        <v>0</v>
      </c>
      <c r="BG137" s="151">
        <f>IF(N137="zákl. prenesená",J137,0)</f>
        <v>0</v>
      </c>
      <c r="BH137" s="151">
        <f>IF(N137="zníž. prenesená",J137,0)</f>
        <v>0</v>
      </c>
      <c r="BI137" s="151">
        <f>IF(N137="nulová",J137,0)</f>
        <v>0</v>
      </c>
      <c r="BJ137" s="13" t="s">
        <v>83</v>
      </c>
      <c r="BK137" s="151">
        <f>ROUND(I137*H137,2)</f>
        <v>0</v>
      </c>
      <c r="BL137" s="13" t="s">
        <v>102</v>
      </c>
      <c r="BM137" s="150" t="s">
        <v>634</v>
      </c>
    </row>
    <row r="138" spans="2:65" s="1" customFormat="1" ht="33" customHeight="1">
      <c r="B138" s="28"/>
      <c r="C138" s="139" t="s">
        <v>180</v>
      </c>
      <c r="D138" s="139" t="s">
        <v>139</v>
      </c>
      <c r="E138" s="140" t="s">
        <v>635</v>
      </c>
      <c r="F138" s="141" t="s">
        <v>636</v>
      </c>
      <c r="G138" s="142" t="s">
        <v>203</v>
      </c>
      <c r="H138" s="143">
        <v>0.02</v>
      </c>
      <c r="I138" s="144"/>
      <c r="J138" s="143">
        <f>ROUND(I138*H138,2)</f>
        <v>0</v>
      </c>
      <c r="K138" s="145"/>
      <c r="L138" s="28"/>
      <c r="M138" s="146" t="s">
        <v>1</v>
      </c>
      <c r="N138" s="147" t="s">
        <v>40</v>
      </c>
      <c r="P138" s="148">
        <f>O138*H138</f>
        <v>0</v>
      </c>
      <c r="Q138" s="148">
        <v>1.00397</v>
      </c>
      <c r="R138" s="148">
        <f>Q138*H138</f>
        <v>2.0079400000000001E-2</v>
      </c>
      <c r="S138" s="148">
        <v>0</v>
      </c>
      <c r="T138" s="149">
        <f>S138*H138</f>
        <v>0</v>
      </c>
      <c r="AR138" s="150" t="s">
        <v>102</v>
      </c>
      <c r="AT138" s="150" t="s">
        <v>139</v>
      </c>
      <c r="AU138" s="150" t="s">
        <v>83</v>
      </c>
      <c r="AY138" s="13" t="s">
        <v>137</v>
      </c>
      <c r="BE138" s="151">
        <f>IF(N138="základná",J138,0)</f>
        <v>0</v>
      </c>
      <c r="BF138" s="151">
        <f>IF(N138="znížená",J138,0)</f>
        <v>0</v>
      </c>
      <c r="BG138" s="151">
        <f>IF(N138="zákl. prenesená",J138,0)</f>
        <v>0</v>
      </c>
      <c r="BH138" s="151">
        <f>IF(N138="zníž. prenesená",J138,0)</f>
        <v>0</v>
      </c>
      <c r="BI138" s="151">
        <f>IF(N138="nulová",J138,0)</f>
        <v>0</v>
      </c>
      <c r="BJ138" s="13" t="s">
        <v>83</v>
      </c>
      <c r="BK138" s="151">
        <f>ROUND(I138*H138,2)</f>
        <v>0</v>
      </c>
      <c r="BL138" s="13" t="s">
        <v>102</v>
      </c>
      <c r="BM138" s="150" t="s">
        <v>637</v>
      </c>
    </row>
    <row r="139" spans="2:65" s="11" customFormat="1" ht="22.9" customHeight="1">
      <c r="B139" s="127"/>
      <c r="D139" s="128" t="s">
        <v>73</v>
      </c>
      <c r="E139" s="137" t="s">
        <v>169</v>
      </c>
      <c r="F139" s="137" t="s">
        <v>559</v>
      </c>
      <c r="I139" s="130"/>
      <c r="J139" s="138">
        <f>BK139</f>
        <v>0</v>
      </c>
      <c r="L139" s="127"/>
      <c r="M139" s="132"/>
      <c r="P139" s="133">
        <f>SUM(P140:P154)</f>
        <v>0</v>
      </c>
      <c r="R139" s="133">
        <f>SUM(R140:R154)</f>
        <v>5.8289173819999993</v>
      </c>
      <c r="T139" s="134">
        <f>SUM(T140:T154)</f>
        <v>0</v>
      </c>
      <c r="AR139" s="128" t="s">
        <v>79</v>
      </c>
      <c r="AT139" s="135" t="s">
        <v>73</v>
      </c>
      <c r="AU139" s="135" t="s">
        <v>79</v>
      </c>
      <c r="AY139" s="128" t="s">
        <v>137</v>
      </c>
      <c r="BK139" s="136">
        <f>SUM(BK140:BK154)</f>
        <v>0</v>
      </c>
    </row>
    <row r="140" spans="2:65" s="1" customFormat="1" ht="24.2" customHeight="1">
      <c r="B140" s="28"/>
      <c r="C140" s="139" t="s">
        <v>184</v>
      </c>
      <c r="D140" s="139" t="s">
        <v>139</v>
      </c>
      <c r="E140" s="140" t="s">
        <v>638</v>
      </c>
      <c r="F140" s="141" t="s">
        <v>639</v>
      </c>
      <c r="G140" s="142" t="s">
        <v>148</v>
      </c>
      <c r="H140" s="143">
        <v>14</v>
      </c>
      <c r="I140" s="144"/>
      <c r="J140" s="143">
        <f t="shared" ref="J140:J154" si="10">ROUND(I140*H140,2)</f>
        <v>0</v>
      </c>
      <c r="K140" s="145"/>
      <c r="L140" s="28"/>
      <c r="M140" s="146" t="s">
        <v>1</v>
      </c>
      <c r="N140" s="147" t="s">
        <v>40</v>
      </c>
      <c r="P140" s="148">
        <f t="shared" ref="P140:P154" si="11">O140*H140</f>
        <v>0</v>
      </c>
      <c r="Q140" s="148">
        <v>2.8432899999999999E-4</v>
      </c>
      <c r="R140" s="148">
        <f t="shared" ref="R140:R154" si="12">Q140*H140</f>
        <v>3.9806060000000002E-3</v>
      </c>
      <c r="S140" s="148">
        <v>0</v>
      </c>
      <c r="T140" s="149">
        <f t="shared" ref="T140:T154" si="13">S140*H140</f>
        <v>0</v>
      </c>
      <c r="AR140" s="150" t="s">
        <v>102</v>
      </c>
      <c r="AT140" s="150" t="s">
        <v>139</v>
      </c>
      <c r="AU140" s="150" t="s">
        <v>83</v>
      </c>
      <c r="AY140" s="13" t="s">
        <v>137</v>
      </c>
      <c r="BE140" s="151">
        <f t="shared" ref="BE140:BE154" si="14">IF(N140="základná",J140,0)</f>
        <v>0</v>
      </c>
      <c r="BF140" s="151">
        <f t="shared" ref="BF140:BF154" si="15">IF(N140="znížená",J140,0)</f>
        <v>0</v>
      </c>
      <c r="BG140" s="151">
        <f t="shared" ref="BG140:BG154" si="16">IF(N140="zákl. prenesená",J140,0)</f>
        <v>0</v>
      </c>
      <c r="BH140" s="151">
        <f t="shared" ref="BH140:BH154" si="17">IF(N140="zníž. prenesená",J140,0)</f>
        <v>0</v>
      </c>
      <c r="BI140" s="151">
        <f t="shared" ref="BI140:BI154" si="18">IF(N140="nulová",J140,0)</f>
        <v>0</v>
      </c>
      <c r="BJ140" s="13" t="s">
        <v>83</v>
      </c>
      <c r="BK140" s="151">
        <f t="shared" ref="BK140:BK154" si="19">ROUND(I140*H140,2)</f>
        <v>0</v>
      </c>
      <c r="BL140" s="13" t="s">
        <v>102</v>
      </c>
      <c r="BM140" s="150" t="s">
        <v>640</v>
      </c>
    </row>
    <row r="141" spans="2:65" s="1" customFormat="1" ht="24.2" customHeight="1">
      <c r="B141" s="28"/>
      <c r="C141" s="139" t="s">
        <v>188</v>
      </c>
      <c r="D141" s="139" t="s">
        <v>139</v>
      </c>
      <c r="E141" s="140" t="s">
        <v>641</v>
      </c>
      <c r="F141" s="141" t="s">
        <v>642</v>
      </c>
      <c r="G141" s="142" t="s">
        <v>148</v>
      </c>
      <c r="H141" s="143">
        <v>74</v>
      </c>
      <c r="I141" s="144"/>
      <c r="J141" s="143">
        <f t="shared" si="10"/>
        <v>0</v>
      </c>
      <c r="K141" s="145"/>
      <c r="L141" s="28"/>
      <c r="M141" s="146" t="s">
        <v>1</v>
      </c>
      <c r="N141" s="147" t="s">
        <v>40</v>
      </c>
      <c r="P141" s="148">
        <f t="shared" si="11"/>
        <v>0</v>
      </c>
      <c r="Q141" s="148">
        <v>4.3765900000000002E-4</v>
      </c>
      <c r="R141" s="148">
        <f t="shared" si="12"/>
        <v>3.2386766000000004E-2</v>
      </c>
      <c r="S141" s="148">
        <v>0</v>
      </c>
      <c r="T141" s="149">
        <f t="shared" si="13"/>
        <v>0</v>
      </c>
      <c r="AR141" s="150" t="s">
        <v>102</v>
      </c>
      <c r="AT141" s="150" t="s">
        <v>139</v>
      </c>
      <c r="AU141" s="150" t="s">
        <v>83</v>
      </c>
      <c r="AY141" s="13" t="s">
        <v>137</v>
      </c>
      <c r="BE141" s="151">
        <f t="shared" si="14"/>
        <v>0</v>
      </c>
      <c r="BF141" s="151">
        <f t="shared" si="15"/>
        <v>0</v>
      </c>
      <c r="BG141" s="151">
        <f t="shared" si="16"/>
        <v>0</v>
      </c>
      <c r="BH141" s="151">
        <f t="shared" si="17"/>
        <v>0</v>
      </c>
      <c r="BI141" s="151">
        <f t="shared" si="18"/>
        <v>0</v>
      </c>
      <c r="BJ141" s="13" t="s">
        <v>83</v>
      </c>
      <c r="BK141" s="151">
        <f t="shared" si="19"/>
        <v>0</v>
      </c>
      <c r="BL141" s="13" t="s">
        <v>102</v>
      </c>
      <c r="BM141" s="150" t="s">
        <v>643</v>
      </c>
    </row>
    <row r="142" spans="2:65" s="1" customFormat="1" ht="24.2" customHeight="1">
      <c r="B142" s="28"/>
      <c r="C142" s="139" t="s">
        <v>192</v>
      </c>
      <c r="D142" s="139" t="s">
        <v>139</v>
      </c>
      <c r="E142" s="140" t="s">
        <v>644</v>
      </c>
      <c r="F142" s="141" t="s">
        <v>645</v>
      </c>
      <c r="G142" s="142" t="s">
        <v>148</v>
      </c>
      <c r="H142" s="143">
        <v>7</v>
      </c>
      <c r="I142" s="144"/>
      <c r="J142" s="143">
        <f t="shared" si="10"/>
        <v>0</v>
      </c>
      <c r="K142" s="145"/>
      <c r="L142" s="28"/>
      <c r="M142" s="146" t="s">
        <v>1</v>
      </c>
      <c r="N142" s="147" t="s">
        <v>40</v>
      </c>
      <c r="P142" s="148">
        <f t="shared" si="11"/>
        <v>0</v>
      </c>
      <c r="Q142" s="148">
        <v>1.3434300000000001E-3</v>
      </c>
      <c r="R142" s="148">
        <f t="shared" si="12"/>
        <v>9.4040100000000008E-3</v>
      </c>
      <c r="S142" s="148">
        <v>0</v>
      </c>
      <c r="T142" s="149">
        <f t="shared" si="13"/>
        <v>0</v>
      </c>
      <c r="AR142" s="150" t="s">
        <v>102</v>
      </c>
      <c r="AT142" s="150" t="s">
        <v>139</v>
      </c>
      <c r="AU142" s="150" t="s">
        <v>83</v>
      </c>
      <c r="AY142" s="13" t="s">
        <v>137</v>
      </c>
      <c r="BE142" s="151">
        <f t="shared" si="14"/>
        <v>0</v>
      </c>
      <c r="BF142" s="151">
        <f t="shared" si="15"/>
        <v>0</v>
      </c>
      <c r="BG142" s="151">
        <f t="shared" si="16"/>
        <v>0</v>
      </c>
      <c r="BH142" s="151">
        <f t="shared" si="17"/>
        <v>0</v>
      </c>
      <c r="BI142" s="151">
        <f t="shared" si="18"/>
        <v>0</v>
      </c>
      <c r="BJ142" s="13" t="s">
        <v>83</v>
      </c>
      <c r="BK142" s="151">
        <f t="shared" si="19"/>
        <v>0</v>
      </c>
      <c r="BL142" s="13" t="s">
        <v>102</v>
      </c>
      <c r="BM142" s="150" t="s">
        <v>646</v>
      </c>
    </row>
    <row r="143" spans="2:65" s="1" customFormat="1" ht="24.2" customHeight="1">
      <c r="B143" s="28"/>
      <c r="C143" s="139" t="s">
        <v>196</v>
      </c>
      <c r="D143" s="139" t="s">
        <v>139</v>
      </c>
      <c r="E143" s="140" t="s">
        <v>647</v>
      </c>
      <c r="F143" s="141" t="s">
        <v>648</v>
      </c>
      <c r="G143" s="142" t="s">
        <v>167</v>
      </c>
      <c r="H143" s="143">
        <v>7</v>
      </c>
      <c r="I143" s="144"/>
      <c r="J143" s="143">
        <f t="shared" si="10"/>
        <v>0</v>
      </c>
      <c r="K143" s="145"/>
      <c r="L143" s="28"/>
      <c r="M143" s="146" t="s">
        <v>1</v>
      </c>
      <c r="N143" s="147" t="s">
        <v>40</v>
      </c>
      <c r="P143" s="148">
        <f t="shared" si="11"/>
        <v>0</v>
      </c>
      <c r="Q143" s="148">
        <v>0</v>
      </c>
      <c r="R143" s="148">
        <f t="shared" si="12"/>
        <v>0</v>
      </c>
      <c r="S143" s="148">
        <v>0</v>
      </c>
      <c r="T143" s="149">
        <f t="shared" si="13"/>
        <v>0</v>
      </c>
      <c r="AR143" s="150" t="s">
        <v>102</v>
      </c>
      <c r="AT143" s="150" t="s">
        <v>139</v>
      </c>
      <c r="AU143" s="150" t="s">
        <v>83</v>
      </c>
      <c r="AY143" s="13" t="s">
        <v>137</v>
      </c>
      <c r="BE143" s="151">
        <f t="shared" si="14"/>
        <v>0</v>
      </c>
      <c r="BF143" s="151">
        <f t="shared" si="15"/>
        <v>0</v>
      </c>
      <c r="BG143" s="151">
        <f t="shared" si="16"/>
        <v>0</v>
      </c>
      <c r="BH143" s="151">
        <f t="shared" si="17"/>
        <v>0</v>
      </c>
      <c r="BI143" s="151">
        <f t="shared" si="18"/>
        <v>0</v>
      </c>
      <c r="BJ143" s="13" t="s">
        <v>83</v>
      </c>
      <c r="BK143" s="151">
        <f t="shared" si="19"/>
        <v>0</v>
      </c>
      <c r="BL143" s="13" t="s">
        <v>102</v>
      </c>
      <c r="BM143" s="150" t="s">
        <v>649</v>
      </c>
    </row>
    <row r="144" spans="2:65" s="1" customFormat="1" ht="24.2" customHeight="1">
      <c r="B144" s="28"/>
      <c r="C144" s="157" t="s">
        <v>200</v>
      </c>
      <c r="D144" s="157" t="s">
        <v>410</v>
      </c>
      <c r="E144" s="158" t="s">
        <v>650</v>
      </c>
      <c r="F144" s="159" t="s">
        <v>651</v>
      </c>
      <c r="G144" s="160" t="s">
        <v>167</v>
      </c>
      <c r="H144" s="161">
        <v>7</v>
      </c>
      <c r="I144" s="162"/>
      <c r="J144" s="161">
        <f t="shared" si="10"/>
        <v>0</v>
      </c>
      <c r="K144" s="163"/>
      <c r="L144" s="164"/>
      <c r="M144" s="165" t="s">
        <v>1</v>
      </c>
      <c r="N144" s="166" t="s">
        <v>40</v>
      </c>
      <c r="P144" s="148">
        <f t="shared" si="11"/>
        <v>0</v>
      </c>
      <c r="Q144" s="148">
        <v>6.9999999999999994E-5</v>
      </c>
      <c r="R144" s="148">
        <f t="shared" si="12"/>
        <v>4.8999999999999998E-4</v>
      </c>
      <c r="S144" s="148">
        <v>0</v>
      </c>
      <c r="T144" s="149">
        <f t="shared" si="13"/>
        <v>0</v>
      </c>
      <c r="AR144" s="150" t="s">
        <v>169</v>
      </c>
      <c r="AT144" s="150" t="s">
        <v>410</v>
      </c>
      <c r="AU144" s="150" t="s">
        <v>83</v>
      </c>
      <c r="AY144" s="13" t="s">
        <v>137</v>
      </c>
      <c r="BE144" s="151">
        <f t="shared" si="14"/>
        <v>0</v>
      </c>
      <c r="BF144" s="151">
        <f t="shared" si="15"/>
        <v>0</v>
      </c>
      <c r="BG144" s="151">
        <f t="shared" si="16"/>
        <v>0</v>
      </c>
      <c r="BH144" s="151">
        <f t="shared" si="17"/>
        <v>0</v>
      </c>
      <c r="BI144" s="151">
        <f t="shared" si="18"/>
        <v>0</v>
      </c>
      <c r="BJ144" s="13" t="s">
        <v>83</v>
      </c>
      <c r="BK144" s="151">
        <f t="shared" si="19"/>
        <v>0</v>
      </c>
      <c r="BL144" s="13" t="s">
        <v>102</v>
      </c>
      <c r="BM144" s="150" t="s">
        <v>652</v>
      </c>
    </row>
    <row r="145" spans="2:65" s="1" customFormat="1" ht="24.2" customHeight="1">
      <c r="B145" s="28"/>
      <c r="C145" s="139" t="s">
        <v>205</v>
      </c>
      <c r="D145" s="139" t="s">
        <v>139</v>
      </c>
      <c r="E145" s="140" t="s">
        <v>653</v>
      </c>
      <c r="F145" s="141" t="s">
        <v>654</v>
      </c>
      <c r="G145" s="142" t="s">
        <v>167</v>
      </c>
      <c r="H145" s="143">
        <v>20</v>
      </c>
      <c r="I145" s="144"/>
      <c r="J145" s="143">
        <f t="shared" si="10"/>
        <v>0</v>
      </c>
      <c r="K145" s="145"/>
      <c r="L145" s="28"/>
      <c r="M145" s="146" t="s">
        <v>1</v>
      </c>
      <c r="N145" s="147" t="s">
        <v>40</v>
      </c>
      <c r="P145" s="148">
        <f t="shared" si="11"/>
        <v>0</v>
      </c>
      <c r="Q145" s="148">
        <v>2.0000000000000002E-5</v>
      </c>
      <c r="R145" s="148">
        <f t="shared" si="12"/>
        <v>4.0000000000000002E-4</v>
      </c>
      <c r="S145" s="148">
        <v>0</v>
      </c>
      <c r="T145" s="149">
        <f t="shared" si="13"/>
        <v>0</v>
      </c>
      <c r="AR145" s="150" t="s">
        <v>102</v>
      </c>
      <c r="AT145" s="150" t="s">
        <v>139</v>
      </c>
      <c r="AU145" s="150" t="s">
        <v>83</v>
      </c>
      <c r="AY145" s="13" t="s">
        <v>137</v>
      </c>
      <c r="BE145" s="151">
        <f t="shared" si="14"/>
        <v>0</v>
      </c>
      <c r="BF145" s="151">
        <f t="shared" si="15"/>
        <v>0</v>
      </c>
      <c r="BG145" s="151">
        <f t="shared" si="16"/>
        <v>0</v>
      </c>
      <c r="BH145" s="151">
        <f t="shared" si="17"/>
        <v>0</v>
      </c>
      <c r="BI145" s="151">
        <f t="shared" si="18"/>
        <v>0</v>
      </c>
      <c r="BJ145" s="13" t="s">
        <v>83</v>
      </c>
      <c r="BK145" s="151">
        <f t="shared" si="19"/>
        <v>0</v>
      </c>
      <c r="BL145" s="13" t="s">
        <v>102</v>
      </c>
      <c r="BM145" s="150" t="s">
        <v>655</v>
      </c>
    </row>
    <row r="146" spans="2:65" s="1" customFormat="1" ht="24.2" customHeight="1">
      <c r="B146" s="28"/>
      <c r="C146" s="157" t="s">
        <v>209</v>
      </c>
      <c r="D146" s="157" t="s">
        <v>410</v>
      </c>
      <c r="E146" s="158" t="s">
        <v>656</v>
      </c>
      <c r="F146" s="159" t="s">
        <v>657</v>
      </c>
      <c r="G146" s="160" t="s">
        <v>167</v>
      </c>
      <c r="H146" s="161">
        <v>20</v>
      </c>
      <c r="I146" s="162"/>
      <c r="J146" s="161">
        <f t="shared" si="10"/>
        <v>0</v>
      </c>
      <c r="K146" s="163"/>
      <c r="L146" s="164"/>
      <c r="M146" s="165" t="s">
        <v>1</v>
      </c>
      <c r="N146" s="166" t="s">
        <v>40</v>
      </c>
      <c r="P146" s="148">
        <f t="shared" si="11"/>
        <v>0</v>
      </c>
      <c r="Q146" s="148">
        <v>4.0000000000000002E-4</v>
      </c>
      <c r="R146" s="148">
        <f t="shared" si="12"/>
        <v>8.0000000000000002E-3</v>
      </c>
      <c r="S146" s="148">
        <v>0</v>
      </c>
      <c r="T146" s="149">
        <f t="shared" si="13"/>
        <v>0</v>
      </c>
      <c r="AR146" s="150" t="s">
        <v>169</v>
      </c>
      <c r="AT146" s="150" t="s">
        <v>410</v>
      </c>
      <c r="AU146" s="150" t="s">
        <v>83</v>
      </c>
      <c r="AY146" s="13" t="s">
        <v>137</v>
      </c>
      <c r="BE146" s="151">
        <f t="shared" si="14"/>
        <v>0</v>
      </c>
      <c r="BF146" s="151">
        <f t="shared" si="15"/>
        <v>0</v>
      </c>
      <c r="BG146" s="151">
        <f t="shared" si="16"/>
        <v>0</v>
      </c>
      <c r="BH146" s="151">
        <f t="shared" si="17"/>
        <v>0</v>
      </c>
      <c r="BI146" s="151">
        <f t="shared" si="18"/>
        <v>0</v>
      </c>
      <c r="BJ146" s="13" t="s">
        <v>83</v>
      </c>
      <c r="BK146" s="151">
        <f t="shared" si="19"/>
        <v>0</v>
      </c>
      <c r="BL146" s="13" t="s">
        <v>102</v>
      </c>
      <c r="BM146" s="150" t="s">
        <v>658</v>
      </c>
    </row>
    <row r="147" spans="2:65" s="1" customFormat="1" ht="24.2" customHeight="1">
      <c r="B147" s="28"/>
      <c r="C147" s="139" t="s">
        <v>213</v>
      </c>
      <c r="D147" s="139" t="s">
        <v>139</v>
      </c>
      <c r="E147" s="140" t="s">
        <v>659</v>
      </c>
      <c r="F147" s="141" t="s">
        <v>660</v>
      </c>
      <c r="G147" s="142" t="s">
        <v>148</v>
      </c>
      <c r="H147" s="143">
        <v>88</v>
      </c>
      <c r="I147" s="144"/>
      <c r="J147" s="143">
        <f t="shared" si="10"/>
        <v>0</v>
      </c>
      <c r="K147" s="145"/>
      <c r="L147" s="28"/>
      <c r="M147" s="146" t="s">
        <v>1</v>
      </c>
      <c r="N147" s="147" t="s">
        <v>40</v>
      </c>
      <c r="P147" s="148">
        <f t="shared" si="11"/>
        <v>0</v>
      </c>
      <c r="Q147" s="148">
        <v>0</v>
      </c>
      <c r="R147" s="148">
        <f t="shared" si="12"/>
        <v>0</v>
      </c>
      <c r="S147" s="148">
        <v>0</v>
      </c>
      <c r="T147" s="149">
        <f t="shared" si="13"/>
        <v>0</v>
      </c>
      <c r="AR147" s="150" t="s">
        <v>102</v>
      </c>
      <c r="AT147" s="150" t="s">
        <v>139</v>
      </c>
      <c r="AU147" s="150" t="s">
        <v>83</v>
      </c>
      <c r="AY147" s="13" t="s">
        <v>137</v>
      </c>
      <c r="BE147" s="151">
        <f t="shared" si="14"/>
        <v>0</v>
      </c>
      <c r="BF147" s="151">
        <f t="shared" si="15"/>
        <v>0</v>
      </c>
      <c r="BG147" s="151">
        <f t="shared" si="16"/>
        <v>0</v>
      </c>
      <c r="BH147" s="151">
        <f t="shared" si="17"/>
        <v>0</v>
      </c>
      <c r="BI147" s="151">
        <f t="shared" si="18"/>
        <v>0</v>
      </c>
      <c r="BJ147" s="13" t="s">
        <v>83</v>
      </c>
      <c r="BK147" s="151">
        <f t="shared" si="19"/>
        <v>0</v>
      </c>
      <c r="BL147" s="13" t="s">
        <v>102</v>
      </c>
      <c r="BM147" s="150" t="s">
        <v>661</v>
      </c>
    </row>
    <row r="148" spans="2:65" s="1" customFormat="1" ht="24.2" customHeight="1">
      <c r="B148" s="28"/>
      <c r="C148" s="139" t="s">
        <v>217</v>
      </c>
      <c r="D148" s="139" t="s">
        <v>139</v>
      </c>
      <c r="E148" s="140" t="s">
        <v>662</v>
      </c>
      <c r="F148" s="141" t="s">
        <v>663</v>
      </c>
      <c r="G148" s="142" t="s">
        <v>148</v>
      </c>
      <c r="H148" s="143">
        <v>88</v>
      </c>
      <c r="I148" s="144"/>
      <c r="J148" s="143">
        <f t="shared" si="10"/>
        <v>0</v>
      </c>
      <c r="K148" s="145"/>
      <c r="L148" s="28"/>
      <c r="M148" s="146" t="s">
        <v>1</v>
      </c>
      <c r="N148" s="147" t="s">
        <v>40</v>
      </c>
      <c r="P148" s="148">
        <f t="shared" si="11"/>
        <v>0</v>
      </c>
      <c r="Q148" s="148">
        <v>0</v>
      </c>
      <c r="R148" s="148">
        <f t="shared" si="12"/>
        <v>0</v>
      </c>
      <c r="S148" s="148">
        <v>0</v>
      </c>
      <c r="T148" s="149">
        <f t="shared" si="13"/>
        <v>0</v>
      </c>
      <c r="AR148" s="150" t="s">
        <v>102</v>
      </c>
      <c r="AT148" s="150" t="s">
        <v>139</v>
      </c>
      <c r="AU148" s="150" t="s">
        <v>83</v>
      </c>
      <c r="AY148" s="13" t="s">
        <v>137</v>
      </c>
      <c r="BE148" s="151">
        <f t="shared" si="14"/>
        <v>0</v>
      </c>
      <c r="BF148" s="151">
        <f t="shared" si="15"/>
        <v>0</v>
      </c>
      <c r="BG148" s="151">
        <f t="shared" si="16"/>
        <v>0</v>
      </c>
      <c r="BH148" s="151">
        <f t="shared" si="17"/>
        <v>0</v>
      </c>
      <c r="BI148" s="151">
        <f t="shared" si="18"/>
        <v>0</v>
      </c>
      <c r="BJ148" s="13" t="s">
        <v>83</v>
      </c>
      <c r="BK148" s="151">
        <f t="shared" si="19"/>
        <v>0</v>
      </c>
      <c r="BL148" s="13" t="s">
        <v>102</v>
      </c>
      <c r="BM148" s="150" t="s">
        <v>664</v>
      </c>
    </row>
    <row r="149" spans="2:65" s="1" customFormat="1" ht="24.2" customHeight="1">
      <c r="B149" s="28"/>
      <c r="C149" s="139" t="s">
        <v>221</v>
      </c>
      <c r="D149" s="139" t="s">
        <v>139</v>
      </c>
      <c r="E149" s="140" t="s">
        <v>665</v>
      </c>
      <c r="F149" s="141" t="s">
        <v>666</v>
      </c>
      <c r="G149" s="142" t="s">
        <v>167</v>
      </c>
      <c r="H149" s="143">
        <v>1</v>
      </c>
      <c r="I149" s="144"/>
      <c r="J149" s="143">
        <f t="shared" si="10"/>
        <v>0</v>
      </c>
      <c r="K149" s="145"/>
      <c r="L149" s="28"/>
      <c r="M149" s="146" t="s">
        <v>1</v>
      </c>
      <c r="N149" s="147" t="s">
        <v>40</v>
      </c>
      <c r="P149" s="148">
        <f t="shared" si="11"/>
        <v>0</v>
      </c>
      <c r="Q149" s="148">
        <v>0</v>
      </c>
      <c r="R149" s="148">
        <f t="shared" si="12"/>
        <v>0</v>
      </c>
      <c r="S149" s="148">
        <v>0</v>
      </c>
      <c r="T149" s="149">
        <f t="shared" si="13"/>
        <v>0</v>
      </c>
      <c r="AR149" s="150" t="s">
        <v>102</v>
      </c>
      <c r="AT149" s="150" t="s">
        <v>139</v>
      </c>
      <c r="AU149" s="150" t="s">
        <v>83</v>
      </c>
      <c r="AY149" s="13" t="s">
        <v>137</v>
      </c>
      <c r="BE149" s="151">
        <f t="shared" si="14"/>
        <v>0</v>
      </c>
      <c r="BF149" s="151">
        <f t="shared" si="15"/>
        <v>0</v>
      </c>
      <c r="BG149" s="151">
        <f t="shared" si="16"/>
        <v>0</v>
      </c>
      <c r="BH149" s="151">
        <f t="shared" si="17"/>
        <v>0</v>
      </c>
      <c r="BI149" s="151">
        <f t="shared" si="18"/>
        <v>0</v>
      </c>
      <c r="BJ149" s="13" t="s">
        <v>83</v>
      </c>
      <c r="BK149" s="151">
        <f t="shared" si="19"/>
        <v>0</v>
      </c>
      <c r="BL149" s="13" t="s">
        <v>102</v>
      </c>
      <c r="BM149" s="150" t="s">
        <v>667</v>
      </c>
    </row>
    <row r="150" spans="2:65" s="1" customFormat="1" ht="24.2" customHeight="1">
      <c r="B150" s="28"/>
      <c r="C150" s="157" t="s">
        <v>225</v>
      </c>
      <c r="D150" s="157" t="s">
        <v>410</v>
      </c>
      <c r="E150" s="158" t="s">
        <v>668</v>
      </c>
      <c r="F150" s="159" t="s">
        <v>669</v>
      </c>
      <c r="G150" s="160" t="s">
        <v>167</v>
      </c>
      <c r="H150" s="161">
        <v>1</v>
      </c>
      <c r="I150" s="162"/>
      <c r="J150" s="161">
        <f t="shared" si="10"/>
        <v>0</v>
      </c>
      <c r="K150" s="163"/>
      <c r="L150" s="164"/>
      <c r="M150" s="165" t="s">
        <v>1</v>
      </c>
      <c r="N150" s="166" t="s">
        <v>40</v>
      </c>
      <c r="P150" s="148">
        <f t="shared" si="11"/>
        <v>0</v>
      </c>
      <c r="Q150" s="148">
        <v>5.7</v>
      </c>
      <c r="R150" s="148">
        <f t="shared" si="12"/>
        <v>5.7</v>
      </c>
      <c r="S150" s="148">
        <v>0</v>
      </c>
      <c r="T150" s="149">
        <f t="shared" si="13"/>
        <v>0</v>
      </c>
      <c r="AR150" s="150" t="s">
        <v>169</v>
      </c>
      <c r="AT150" s="150" t="s">
        <v>410</v>
      </c>
      <c r="AU150" s="150" t="s">
        <v>83</v>
      </c>
      <c r="AY150" s="13" t="s">
        <v>137</v>
      </c>
      <c r="BE150" s="151">
        <f t="shared" si="14"/>
        <v>0</v>
      </c>
      <c r="BF150" s="151">
        <f t="shared" si="15"/>
        <v>0</v>
      </c>
      <c r="BG150" s="151">
        <f t="shared" si="16"/>
        <v>0</v>
      </c>
      <c r="BH150" s="151">
        <f t="shared" si="17"/>
        <v>0</v>
      </c>
      <c r="BI150" s="151">
        <f t="shared" si="18"/>
        <v>0</v>
      </c>
      <c r="BJ150" s="13" t="s">
        <v>83</v>
      </c>
      <c r="BK150" s="151">
        <f t="shared" si="19"/>
        <v>0</v>
      </c>
      <c r="BL150" s="13" t="s">
        <v>102</v>
      </c>
      <c r="BM150" s="150" t="s">
        <v>670</v>
      </c>
    </row>
    <row r="151" spans="2:65" s="1" customFormat="1" ht="24.2" customHeight="1">
      <c r="B151" s="28"/>
      <c r="C151" s="139" t="s">
        <v>7</v>
      </c>
      <c r="D151" s="139" t="s">
        <v>139</v>
      </c>
      <c r="E151" s="140" t="s">
        <v>581</v>
      </c>
      <c r="F151" s="141" t="s">
        <v>582</v>
      </c>
      <c r="G151" s="142" t="s">
        <v>167</v>
      </c>
      <c r="H151" s="143">
        <v>1</v>
      </c>
      <c r="I151" s="144"/>
      <c r="J151" s="143">
        <f t="shared" si="10"/>
        <v>0</v>
      </c>
      <c r="K151" s="145"/>
      <c r="L151" s="28"/>
      <c r="M151" s="146" t="s">
        <v>1</v>
      </c>
      <c r="N151" s="147" t="s">
        <v>40</v>
      </c>
      <c r="P151" s="148">
        <f t="shared" si="11"/>
        <v>0</v>
      </c>
      <c r="Q151" s="148">
        <v>4.1999999999999997E-3</v>
      </c>
      <c r="R151" s="148">
        <f t="shared" si="12"/>
        <v>4.1999999999999997E-3</v>
      </c>
      <c r="S151" s="148">
        <v>0</v>
      </c>
      <c r="T151" s="149">
        <f t="shared" si="13"/>
        <v>0</v>
      </c>
      <c r="AR151" s="150" t="s">
        <v>102</v>
      </c>
      <c r="AT151" s="150" t="s">
        <v>139</v>
      </c>
      <c r="AU151" s="150" t="s">
        <v>83</v>
      </c>
      <c r="AY151" s="13" t="s">
        <v>137</v>
      </c>
      <c r="BE151" s="151">
        <f t="shared" si="14"/>
        <v>0</v>
      </c>
      <c r="BF151" s="151">
        <f t="shared" si="15"/>
        <v>0</v>
      </c>
      <c r="BG151" s="151">
        <f t="shared" si="16"/>
        <v>0</v>
      </c>
      <c r="BH151" s="151">
        <f t="shared" si="17"/>
        <v>0</v>
      </c>
      <c r="BI151" s="151">
        <f t="shared" si="18"/>
        <v>0</v>
      </c>
      <c r="BJ151" s="13" t="s">
        <v>83</v>
      </c>
      <c r="BK151" s="151">
        <f t="shared" si="19"/>
        <v>0</v>
      </c>
      <c r="BL151" s="13" t="s">
        <v>102</v>
      </c>
      <c r="BM151" s="150" t="s">
        <v>671</v>
      </c>
    </row>
    <row r="152" spans="2:65" s="1" customFormat="1" ht="21.75" customHeight="1">
      <c r="B152" s="28"/>
      <c r="C152" s="157" t="s">
        <v>236</v>
      </c>
      <c r="D152" s="157" t="s">
        <v>410</v>
      </c>
      <c r="E152" s="158" t="s">
        <v>672</v>
      </c>
      <c r="F152" s="159" t="s">
        <v>673</v>
      </c>
      <c r="G152" s="160" t="s">
        <v>167</v>
      </c>
      <c r="H152" s="161">
        <v>1</v>
      </c>
      <c r="I152" s="162"/>
      <c r="J152" s="161">
        <f t="shared" si="10"/>
        <v>0</v>
      </c>
      <c r="K152" s="163"/>
      <c r="L152" s="164"/>
      <c r="M152" s="165" t="s">
        <v>1</v>
      </c>
      <c r="N152" s="166" t="s">
        <v>40</v>
      </c>
      <c r="P152" s="148">
        <f t="shared" si="11"/>
        <v>0</v>
      </c>
      <c r="Q152" s="148">
        <v>5.5E-2</v>
      </c>
      <c r="R152" s="148">
        <f t="shared" si="12"/>
        <v>5.5E-2</v>
      </c>
      <c r="S152" s="148">
        <v>0</v>
      </c>
      <c r="T152" s="149">
        <f t="shared" si="13"/>
        <v>0</v>
      </c>
      <c r="AR152" s="150" t="s">
        <v>169</v>
      </c>
      <c r="AT152" s="150" t="s">
        <v>410</v>
      </c>
      <c r="AU152" s="150" t="s">
        <v>83</v>
      </c>
      <c r="AY152" s="13" t="s">
        <v>137</v>
      </c>
      <c r="BE152" s="151">
        <f t="shared" si="14"/>
        <v>0</v>
      </c>
      <c r="BF152" s="151">
        <f t="shared" si="15"/>
        <v>0</v>
      </c>
      <c r="BG152" s="151">
        <f t="shared" si="16"/>
        <v>0</v>
      </c>
      <c r="BH152" s="151">
        <f t="shared" si="17"/>
        <v>0</v>
      </c>
      <c r="BI152" s="151">
        <f t="shared" si="18"/>
        <v>0</v>
      </c>
      <c r="BJ152" s="13" t="s">
        <v>83</v>
      </c>
      <c r="BK152" s="151">
        <f t="shared" si="19"/>
        <v>0</v>
      </c>
      <c r="BL152" s="13" t="s">
        <v>102</v>
      </c>
      <c r="BM152" s="150" t="s">
        <v>674</v>
      </c>
    </row>
    <row r="153" spans="2:65" s="1" customFormat="1" ht="16.5" customHeight="1">
      <c r="B153" s="28"/>
      <c r="C153" s="139" t="s">
        <v>240</v>
      </c>
      <c r="D153" s="139" t="s">
        <v>139</v>
      </c>
      <c r="E153" s="140" t="s">
        <v>675</v>
      </c>
      <c r="F153" s="141" t="s">
        <v>676</v>
      </c>
      <c r="G153" s="142" t="s">
        <v>148</v>
      </c>
      <c r="H153" s="143">
        <v>88</v>
      </c>
      <c r="I153" s="144"/>
      <c r="J153" s="143">
        <f t="shared" si="10"/>
        <v>0</v>
      </c>
      <c r="K153" s="145"/>
      <c r="L153" s="28"/>
      <c r="M153" s="146" t="s">
        <v>1</v>
      </c>
      <c r="N153" s="147" t="s">
        <v>40</v>
      </c>
      <c r="P153" s="148">
        <f t="shared" si="11"/>
        <v>0</v>
      </c>
      <c r="Q153" s="148">
        <v>8.7000000000000001E-5</v>
      </c>
      <c r="R153" s="148">
        <f t="shared" si="12"/>
        <v>7.6559999999999996E-3</v>
      </c>
      <c r="S153" s="148">
        <v>0</v>
      </c>
      <c r="T153" s="149">
        <f t="shared" si="13"/>
        <v>0</v>
      </c>
      <c r="AR153" s="150" t="s">
        <v>102</v>
      </c>
      <c r="AT153" s="150" t="s">
        <v>139</v>
      </c>
      <c r="AU153" s="150" t="s">
        <v>83</v>
      </c>
      <c r="AY153" s="13" t="s">
        <v>137</v>
      </c>
      <c r="BE153" s="151">
        <f t="shared" si="14"/>
        <v>0</v>
      </c>
      <c r="BF153" s="151">
        <f t="shared" si="15"/>
        <v>0</v>
      </c>
      <c r="BG153" s="151">
        <f t="shared" si="16"/>
        <v>0</v>
      </c>
      <c r="BH153" s="151">
        <f t="shared" si="17"/>
        <v>0</v>
      </c>
      <c r="BI153" s="151">
        <f t="shared" si="18"/>
        <v>0</v>
      </c>
      <c r="BJ153" s="13" t="s">
        <v>83</v>
      </c>
      <c r="BK153" s="151">
        <f t="shared" si="19"/>
        <v>0</v>
      </c>
      <c r="BL153" s="13" t="s">
        <v>102</v>
      </c>
      <c r="BM153" s="150" t="s">
        <v>677</v>
      </c>
    </row>
    <row r="154" spans="2:65" s="1" customFormat="1" ht="24.2" customHeight="1">
      <c r="B154" s="28"/>
      <c r="C154" s="139" t="s">
        <v>244</v>
      </c>
      <c r="D154" s="139" t="s">
        <v>139</v>
      </c>
      <c r="E154" s="140" t="s">
        <v>678</v>
      </c>
      <c r="F154" s="141" t="s">
        <v>679</v>
      </c>
      <c r="G154" s="142" t="s">
        <v>148</v>
      </c>
      <c r="H154" s="143">
        <v>74</v>
      </c>
      <c r="I154" s="144"/>
      <c r="J154" s="143">
        <f t="shared" si="10"/>
        <v>0</v>
      </c>
      <c r="K154" s="145"/>
      <c r="L154" s="28"/>
      <c r="M154" s="146" t="s">
        <v>1</v>
      </c>
      <c r="N154" s="147" t="s">
        <v>40</v>
      </c>
      <c r="P154" s="148">
        <f t="shared" si="11"/>
        <v>0</v>
      </c>
      <c r="Q154" s="148">
        <v>1E-4</v>
      </c>
      <c r="R154" s="148">
        <f t="shared" si="12"/>
        <v>7.4000000000000003E-3</v>
      </c>
      <c r="S154" s="148">
        <v>0</v>
      </c>
      <c r="T154" s="149">
        <f t="shared" si="13"/>
        <v>0</v>
      </c>
      <c r="AR154" s="150" t="s">
        <v>102</v>
      </c>
      <c r="AT154" s="150" t="s">
        <v>139</v>
      </c>
      <c r="AU154" s="150" t="s">
        <v>83</v>
      </c>
      <c r="AY154" s="13" t="s">
        <v>137</v>
      </c>
      <c r="BE154" s="151">
        <f t="shared" si="14"/>
        <v>0</v>
      </c>
      <c r="BF154" s="151">
        <f t="shared" si="15"/>
        <v>0</v>
      </c>
      <c r="BG154" s="151">
        <f t="shared" si="16"/>
        <v>0</v>
      </c>
      <c r="BH154" s="151">
        <f t="shared" si="17"/>
        <v>0</v>
      </c>
      <c r="BI154" s="151">
        <f t="shared" si="18"/>
        <v>0</v>
      </c>
      <c r="BJ154" s="13" t="s">
        <v>83</v>
      </c>
      <c r="BK154" s="151">
        <f t="shared" si="19"/>
        <v>0</v>
      </c>
      <c r="BL154" s="13" t="s">
        <v>102</v>
      </c>
      <c r="BM154" s="150" t="s">
        <v>680</v>
      </c>
    </row>
    <row r="155" spans="2:65" s="11" customFormat="1" ht="22.9" customHeight="1">
      <c r="B155" s="127"/>
      <c r="D155" s="128" t="s">
        <v>73</v>
      </c>
      <c r="E155" s="137" t="s">
        <v>144</v>
      </c>
      <c r="F155" s="137" t="s">
        <v>145</v>
      </c>
      <c r="I155" s="130"/>
      <c r="J155" s="138">
        <f>BK155</f>
        <v>0</v>
      </c>
      <c r="L155" s="127"/>
      <c r="M155" s="132"/>
      <c r="P155" s="133">
        <f>SUM(P156:P162)</f>
        <v>0</v>
      </c>
      <c r="R155" s="133">
        <f>SUM(R156:R162)</f>
        <v>2.1954239999999996E-3</v>
      </c>
      <c r="T155" s="134">
        <f>SUM(T156:T162)</f>
        <v>37.055999999999997</v>
      </c>
      <c r="AR155" s="128" t="s">
        <v>79</v>
      </c>
      <c r="AT155" s="135" t="s">
        <v>73</v>
      </c>
      <c r="AU155" s="135" t="s">
        <v>79</v>
      </c>
      <c r="AY155" s="128" t="s">
        <v>137</v>
      </c>
      <c r="BK155" s="136">
        <f>SUM(BK156:BK162)</f>
        <v>0</v>
      </c>
    </row>
    <row r="156" spans="2:65" s="1" customFormat="1" ht="24.2" customHeight="1">
      <c r="B156" s="28"/>
      <c r="C156" s="139" t="s">
        <v>250</v>
      </c>
      <c r="D156" s="139" t="s">
        <v>139</v>
      </c>
      <c r="E156" s="140" t="s">
        <v>146</v>
      </c>
      <c r="F156" s="141" t="s">
        <v>147</v>
      </c>
      <c r="G156" s="142" t="s">
        <v>148</v>
      </c>
      <c r="H156" s="143">
        <v>145.19999999999999</v>
      </c>
      <c r="I156" s="144"/>
      <c r="J156" s="143">
        <f t="shared" ref="J156:J162" si="20">ROUND(I156*H156,2)</f>
        <v>0</v>
      </c>
      <c r="K156" s="145"/>
      <c r="L156" s="28"/>
      <c r="M156" s="146" t="s">
        <v>1</v>
      </c>
      <c r="N156" s="147" t="s">
        <v>40</v>
      </c>
      <c r="P156" s="148">
        <f t="shared" ref="P156:P162" si="21">O156*H156</f>
        <v>0</v>
      </c>
      <c r="Q156" s="148">
        <v>1.5119999999999999E-5</v>
      </c>
      <c r="R156" s="148">
        <f t="shared" ref="R156:R162" si="22">Q156*H156</f>
        <v>2.1954239999999996E-3</v>
      </c>
      <c r="S156" s="148">
        <v>0</v>
      </c>
      <c r="T156" s="149">
        <f t="shared" ref="T156:T162" si="23">S156*H156</f>
        <v>0</v>
      </c>
      <c r="AR156" s="150" t="s">
        <v>102</v>
      </c>
      <c r="AT156" s="150" t="s">
        <v>139</v>
      </c>
      <c r="AU156" s="150" t="s">
        <v>83</v>
      </c>
      <c r="AY156" s="13" t="s">
        <v>137</v>
      </c>
      <c r="BE156" s="151">
        <f t="shared" ref="BE156:BE162" si="24">IF(N156="základná",J156,0)</f>
        <v>0</v>
      </c>
      <c r="BF156" s="151">
        <f t="shared" ref="BF156:BF162" si="25">IF(N156="znížená",J156,0)</f>
        <v>0</v>
      </c>
      <c r="BG156" s="151">
        <f t="shared" ref="BG156:BG162" si="26">IF(N156="zákl. prenesená",J156,0)</f>
        <v>0</v>
      </c>
      <c r="BH156" s="151">
        <f t="shared" ref="BH156:BH162" si="27">IF(N156="zníž. prenesená",J156,0)</f>
        <v>0</v>
      </c>
      <c r="BI156" s="151">
        <f t="shared" ref="BI156:BI162" si="28">IF(N156="nulová",J156,0)</f>
        <v>0</v>
      </c>
      <c r="BJ156" s="13" t="s">
        <v>83</v>
      </c>
      <c r="BK156" s="151">
        <f t="shared" ref="BK156:BK162" si="29">ROUND(I156*H156,2)</f>
        <v>0</v>
      </c>
      <c r="BL156" s="13" t="s">
        <v>102</v>
      </c>
      <c r="BM156" s="150" t="s">
        <v>681</v>
      </c>
    </row>
    <row r="157" spans="2:65" s="1" customFormat="1" ht="33" customHeight="1">
      <c r="B157" s="28"/>
      <c r="C157" s="139" t="s">
        <v>254</v>
      </c>
      <c r="D157" s="139" t="s">
        <v>139</v>
      </c>
      <c r="E157" s="140" t="s">
        <v>594</v>
      </c>
      <c r="F157" s="141" t="s">
        <v>595</v>
      </c>
      <c r="G157" s="142" t="s">
        <v>142</v>
      </c>
      <c r="H157" s="143">
        <v>15.44</v>
      </c>
      <c r="I157" s="144"/>
      <c r="J157" s="143">
        <f t="shared" si="20"/>
        <v>0</v>
      </c>
      <c r="K157" s="145"/>
      <c r="L157" s="28"/>
      <c r="M157" s="146" t="s">
        <v>1</v>
      </c>
      <c r="N157" s="147" t="s">
        <v>40</v>
      </c>
      <c r="P157" s="148">
        <f t="shared" si="21"/>
        <v>0</v>
      </c>
      <c r="Q157" s="148">
        <v>0</v>
      </c>
      <c r="R157" s="148">
        <f t="shared" si="22"/>
        <v>0</v>
      </c>
      <c r="S157" s="148">
        <v>2.4</v>
      </c>
      <c r="T157" s="149">
        <f t="shared" si="23"/>
        <v>37.055999999999997</v>
      </c>
      <c r="AR157" s="150" t="s">
        <v>102</v>
      </c>
      <c r="AT157" s="150" t="s">
        <v>139</v>
      </c>
      <c r="AU157" s="150" t="s">
        <v>83</v>
      </c>
      <c r="AY157" s="13" t="s">
        <v>137</v>
      </c>
      <c r="BE157" s="151">
        <f t="shared" si="24"/>
        <v>0</v>
      </c>
      <c r="BF157" s="151">
        <f t="shared" si="25"/>
        <v>0</v>
      </c>
      <c r="BG157" s="151">
        <f t="shared" si="26"/>
        <v>0</v>
      </c>
      <c r="BH157" s="151">
        <f t="shared" si="27"/>
        <v>0</v>
      </c>
      <c r="BI157" s="151">
        <f t="shared" si="28"/>
        <v>0</v>
      </c>
      <c r="BJ157" s="13" t="s">
        <v>83</v>
      </c>
      <c r="BK157" s="151">
        <f t="shared" si="29"/>
        <v>0</v>
      </c>
      <c r="BL157" s="13" t="s">
        <v>102</v>
      </c>
      <c r="BM157" s="150" t="s">
        <v>682</v>
      </c>
    </row>
    <row r="158" spans="2:65" s="1" customFormat="1" ht="21.75" customHeight="1">
      <c r="B158" s="28"/>
      <c r="C158" s="139" t="s">
        <v>260</v>
      </c>
      <c r="D158" s="139" t="s">
        <v>139</v>
      </c>
      <c r="E158" s="140" t="s">
        <v>201</v>
      </c>
      <c r="F158" s="141" t="s">
        <v>202</v>
      </c>
      <c r="G158" s="142" t="s">
        <v>203</v>
      </c>
      <c r="H158" s="143">
        <v>37.06</v>
      </c>
      <c r="I158" s="144"/>
      <c r="J158" s="143">
        <f t="shared" si="20"/>
        <v>0</v>
      </c>
      <c r="K158" s="145"/>
      <c r="L158" s="28"/>
      <c r="M158" s="146" t="s">
        <v>1</v>
      </c>
      <c r="N158" s="147" t="s">
        <v>40</v>
      </c>
      <c r="P158" s="148">
        <f t="shared" si="21"/>
        <v>0</v>
      </c>
      <c r="Q158" s="148">
        <v>0</v>
      </c>
      <c r="R158" s="148">
        <f t="shared" si="22"/>
        <v>0</v>
      </c>
      <c r="S158" s="148">
        <v>0</v>
      </c>
      <c r="T158" s="149">
        <f t="shared" si="23"/>
        <v>0</v>
      </c>
      <c r="AR158" s="150" t="s">
        <v>102</v>
      </c>
      <c r="AT158" s="150" t="s">
        <v>139</v>
      </c>
      <c r="AU158" s="150" t="s">
        <v>83</v>
      </c>
      <c r="AY158" s="13" t="s">
        <v>137</v>
      </c>
      <c r="BE158" s="151">
        <f t="shared" si="24"/>
        <v>0</v>
      </c>
      <c r="BF158" s="151">
        <f t="shared" si="25"/>
        <v>0</v>
      </c>
      <c r="BG158" s="151">
        <f t="shared" si="26"/>
        <v>0</v>
      </c>
      <c r="BH158" s="151">
        <f t="shared" si="27"/>
        <v>0</v>
      </c>
      <c r="BI158" s="151">
        <f t="shared" si="28"/>
        <v>0</v>
      </c>
      <c r="BJ158" s="13" t="s">
        <v>83</v>
      </c>
      <c r="BK158" s="151">
        <f t="shared" si="29"/>
        <v>0</v>
      </c>
      <c r="BL158" s="13" t="s">
        <v>102</v>
      </c>
      <c r="BM158" s="150" t="s">
        <v>683</v>
      </c>
    </row>
    <row r="159" spans="2:65" s="1" customFormat="1" ht="24.2" customHeight="1">
      <c r="B159" s="28"/>
      <c r="C159" s="139" t="s">
        <v>264</v>
      </c>
      <c r="D159" s="139" t="s">
        <v>139</v>
      </c>
      <c r="E159" s="140" t="s">
        <v>210</v>
      </c>
      <c r="F159" s="141" t="s">
        <v>211</v>
      </c>
      <c r="G159" s="142" t="s">
        <v>203</v>
      </c>
      <c r="H159" s="143">
        <v>37.06</v>
      </c>
      <c r="I159" s="144"/>
      <c r="J159" s="143">
        <f t="shared" si="20"/>
        <v>0</v>
      </c>
      <c r="K159" s="145"/>
      <c r="L159" s="28"/>
      <c r="M159" s="146" t="s">
        <v>1</v>
      </c>
      <c r="N159" s="147" t="s">
        <v>40</v>
      </c>
      <c r="P159" s="148">
        <f t="shared" si="21"/>
        <v>0</v>
      </c>
      <c r="Q159" s="148">
        <v>0</v>
      </c>
      <c r="R159" s="148">
        <f t="shared" si="22"/>
        <v>0</v>
      </c>
      <c r="S159" s="148">
        <v>0</v>
      </c>
      <c r="T159" s="149">
        <f t="shared" si="23"/>
        <v>0</v>
      </c>
      <c r="AR159" s="150" t="s">
        <v>102</v>
      </c>
      <c r="AT159" s="150" t="s">
        <v>139</v>
      </c>
      <c r="AU159" s="150" t="s">
        <v>83</v>
      </c>
      <c r="AY159" s="13" t="s">
        <v>137</v>
      </c>
      <c r="BE159" s="151">
        <f t="shared" si="24"/>
        <v>0</v>
      </c>
      <c r="BF159" s="151">
        <f t="shared" si="25"/>
        <v>0</v>
      </c>
      <c r="BG159" s="151">
        <f t="shared" si="26"/>
        <v>0</v>
      </c>
      <c r="BH159" s="151">
        <f t="shared" si="27"/>
        <v>0</v>
      </c>
      <c r="BI159" s="151">
        <f t="shared" si="28"/>
        <v>0</v>
      </c>
      <c r="BJ159" s="13" t="s">
        <v>83</v>
      </c>
      <c r="BK159" s="151">
        <f t="shared" si="29"/>
        <v>0</v>
      </c>
      <c r="BL159" s="13" t="s">
        <v>102</v>
      </c>
      <c r="BM159" s="150" t="s">
        <v>684</v>
      </c>
    </row>
    <row r="160" spans="2:65" s="1" customFormat="1" ht="24.2" customHeight="1">
      <c r="B160" s="28"/>
      <c r="C160" s="139" t="s">
        <v>268</v>
      </c>
      <c r="D160" s="139" t="s">
        <v>139</v>
      </c>
      <c r="E160" s="140" t="s">
        <v>214</v>
      </c>
      <c r="F160" s="141" t="s">
        <v>215</v>
      </c>
      <c r="G160" s="142" t="s">
        <v>203</v>
      </c>
      <c r="H160" s="143">
        <v>185.3</v>
      </c>
      <c r="I160" s="144"/>
      <c r="J160" s="143">
        <f t="shared" si="20"/>
        <v>0</v>
      </c>
      <c r="K160" s="145"/>
      <c r="L160" s="28"/>
      <c r="M160" s="146" t="s">
        <v>1</v>
      </c>
      <c r="N160" s="147" t="s">
        <v>40</v>
      </c>
      <c r="P160" s="148">
        <f t="shared" si="21"/>
        <v>0</v>
      </c>
      <c r="Q160" s="148">
        <v>0</v>
      </c>
      <c r="R160" s="148">
        <f t="shared" si="22"/>
        <v>0</v>
      </c>
      <c r="S160" s="148">
        <v>0</v>
      </c>
      <c r="T160" s="149">
        <f t="shared" si="23"/>
        <v>0</v>
      </c>
      <c r="AR160" s="150" t="s">
        <v>102</v>
      </c>
      <c r="AT160" s="150" t="s">
        <v>139</v>
      </c>
      <c r="AU160" s="150" t="s">
        <v>83</v>
      </c>
      <c r="AY160" s="13" t="s">
        <v>137</v>
      </c>
      <c r="BE160" s="151">
        <f t="shared" si="24"/>
        <v>0</v>
      </c>
      <c r="BF160" s="151">
        <f t="shared" si="25"/>
        <v>0</v>
      </c>
      <c r="BG160" s="151">
        <f t="shared" si="26"/>
        <v>0</v>
      </c>
      <c r="BH160" s="151">
        <f t="shared" si="27"/>
        <v>0</v>
      </c>
      <c r="BI160" s="151">
        <f t="shared" si="28"/>
        <v>0</v>
      </c>
      <c r="BJ160" s="13" t="s">
        <v>83</v>
      </c>
      <c r="BK160" s="151">
        <f t="shared" si="29"/>
        <v>0</v>
      </c>
      <c r="BL160" s="13" t="s">
        <v>102</v>
      </c>
      <c r="BM160" s="150" t="s">
        <v>685</v>
      </c>
    </row>
    <row r="161" spans="2:65" s="1" customFormat="1" ht="24.2" customHeight="1">
      <c r="B161" s="28"/>
      <c r="C161" s="139" t="s">
        <v>381</v>
      </c>
      <c r="D161" s="139" t="s">
        <v>139</v>
      </c>
      <c r="E161" s="140" t="s">
        <v>218</v>
      </c>
      <c r="F161" s="141" t="s">
        <v>219</v>
      </c>
      <c r="G161" s="142" t="s">
        <v>203</v>
      </c>
      <c r="H161" s="143">
        <v>37.06</v>
      </c>
      <c r="I161" s="144"/>
      <c r="J161" s="143">
        <f t="shared" si="20"/>
        <v>0</v>
      </c>
      <c r="K161" s="145"/>
      <c r="L161" s="28"/>
      <c r="M161" s="146" t="s">
        <v>1</v>
      </c>
      <c r="N161" s="147" t="s">
        <v>40</v>
      </c>
      <c r="P161" s="148">
        <f t="shared" si="21"/>
        <v>0</v>
      </c>
      <c r="Q161" s="148">
        <v>0</v>
      </c>
      <c r="R161" s="148">
        <f t="shared" si="22"/>
        <v>0</v>
      </c>
      <c r="S161" s="148">
        <v>0</v>
      </c>
      <c r="T161" s="149">
        <f t="shared" si="23"/>
        <v>0</v>
      </c>
      <c r="AR161" s="150" t="s">
        <v>102</v>
      </c>
      <c r="AT161" s="150" t="s">
        <v>139</v>
      </c>
      <c r="AU161" s="150" t="s">
        <v>83</v>
      </c>
      <c r="AY161" s="13" t="s">
        <v>137</v>
      </c>
      <c r="BE161" s="151">
        <f t="shared" si="24"/>
        <v>0</v>
      </c>
      <c r="BF161" s="151">
        <f t="shared" si="25"/>
        <v>0</v>
      </c>
      <c r="BG161" s="151">
        <f t="shared" si="26"/>
        <v>0</v>
      </c>
      <c r="BH161" s="151">
        <f t="shared" si="27"/>
        <v>0</v>
      </c>
      <c r="BI161" s="151">
        <f t="shared" si="28"/>
        <v>0</v>
      </c>
      <c r="BJ161" s="13" t="s">
        <v>83</v>
      </c>
      <c r="BK161" s="151">
        <f t="shared" si="29"/>
        <v>0</v>
      </c>
      <c r="BL161" s="13" t="s">
        <v>102</v>
      </c>
      <c r="BM161" s="150" t="s">
        <v>686</v>
      </c>
    </row>
    <row r="162" spans="2:65" s="1" customFormat="1" ht="33" customHeight="1">
      <c r="B162" s="28"/>
      <c r="C162" s="139" t="s">
        <v>385</v>
      </c>
      <c r="D162" s="139" t="s">
        <v>139</v>
      </c>
      <c r="E162" s="140" t="s">
        <v>226</v>
      </c>
      <c r="F162" s="141" t="s">
        <v>227</v>
      </c>
      <c r="G162" s="142" t="s">
        <v>203</v>
      </c>
      <c r="H162" s="143">
        <v>37.06</v>
      </c>
      <c r="I162" s="144"/>
      <c r="J162" s="143">
        <f t="shared" si="20"/>
        <v>0</v>
      </c>
      <c r="K162" s="145"/>
      <c r="L162" s="28"/>
      <c r="M162" s="146" t="s">
        <v>1</v>
      </c>
      <c r="N162" s="147" t="s">
        <v>40</v>
      </c>
      <c r="P162" s="148">
        <f t="shared" si="21"/>
        <v>0</v>
      </c>
      <c r="Q162" s="148">
        <v>0</v>
      </c>
      <c r="R162" s="148">
        <f t="shared" si="22"/>
        <v>0</v>
      </c>
      <c r="S162" s="148">
        <v>0</v>
      </c>
      <c r="T162" s="149">
        <f t="shared" si="23"/>
        <v>0</v>
      </c>
      <c r="AR162" s="150" t="s">
        <v>102</v>
      </c>
      <c r="AT162" s="150" t="s">
        <v>139</v>
      </c>
      <c r="AU162" s="150" t="s">
        <v>83</v>
      </c>
      <c r="AY162" s="13" t="s">
        <v>137</v>
      </c>
      <c r="BE162" s="151">
        <f t="shared" si="24"/>
        <v>0</v>
      </c>
      <c r="BF162" s="151">
        <f t="shared" si="25"/>
        <v>0</v>
      </c>
      <c r="BG162" s="151">
        <f t="shared" si="26"/>
        <v>0</v>
      </c>
      <c r="BH162" s="151">
        <f t="shared" si="27"/>
        <v>0</v>
      </c>
      <c r="BI162" s="151">
        <f t="shared" si="28"/>
        <v>0</v>
      </c>
      <c r="BJ162" s="13" t="s">
        <v>83</v>
      </c>
      <c r="BK162" s="151">
        <f t="shared" si="29"/>
        <v>0</v>
      </c>
      <c r="BL162" s="13" t="s">
        <v>102</v>
      </c>
      <c r="BM162" s="150" t="s">
        <v>687</v>
      </c>
    </row>
    <row r="163" spans="2:65" s="11" customFormat="1" ht="25.9" customHeight="1">
      <c r="B163" s="127"/>
      <c r="D163" s="128" t="s">
        <v>73</v>
      </c>
      <c r="E163" s="129" t="s">
        <v>232</v>
      </c>
      <c r="F163" s="129" t="s">
        <v>233</v>
      </c>
      <c r="I163" s="130"/>
      <c r="J163" s="131">
        <f>BK163</f>
        <v>0</v>
      </c>
      <c r="L163" s="127"/>
      <c r="M163" s="132"/>
      <c r="P163" s="133">
        <f>P164+P167</f>
        <v>0</v>
      </c>
      <c r="R163" s="133">
        <f>R164+R167</f>
        <v>8.8292000000000006E-3</v>
      </c>
      <c r="T163" s="134">
        <f>T164+T167</f>
        <v>0</v>
      </c>
      <c r="AR163" s="128" t="s">
        <v>83</v>
      </c>
      <c r="AT163" s="135" t="s">
        <v>73</v>
      </c>
      <c r="AU163" s="135" t="s">
        <v>74</v>
      </c>
      <c r="AY163" s="128" t="s">
        <v>137</v>
      </c>
      <c r="BK163" s="136">
        <f>BK164+BK167</f>
        <v>0</v>
      </c>
    </row>
    <row r="164" spans="2:65" s="11" customFormat="1" ht="22.9" customHeight="1">
      <c r="B164" s="127"/>
      <c r="D164" s="128" t="s">
        <v>73</v>
      </c>
      <c r="E164" s="137" t="s">
        <v>688</v>
      </c>
      <c r="F164" s="137" t="s">
        <v>689</v>
      </c>
      <c r="I164" s="130"/>
      <c r="J164" s="138">
        <f>BK164</f>
        <v>0</v>
      </c>
      <c r="L164" s="127"/>
      <c r="M164" s="132"/>
      <c r="P164" s="133">
        <f>SUM(P165:P166)</f>
        <v>0</v>
      </c>
      <c r="R164" s="133">
        <f>SUM(R165:R166)</f>
        <v>4.6992000000000006E-3</v>
      </c>
      <c r="T164" s="134">
        <f>SUM(T165:T166)</f>
        <v>0</v>
      </c>
      <c r="AR164" s="128" t="s">
        <v>83</v>
      </c>
      <c r="AT164" s="135" t="s">
        <v>73</v>
      </c>
      <c r="AU164" s="135" t="s">
        <v>79</v>
      </c>
      <c r="AY164" s="128" t="s">
        <v>137</v>
      </c>
      <c r="BK164" s="136">
        <f>SUM(BK165:BK166)</f>
        <v>0</v>
      </c>
    </row>
    <row r="165" spans="2:65" s="1" customFormat="1" ht="21.75" customHeight="1">
      <c r="B165" s="28"/>
      <c r="C165" s="139" t="s">
        <v>389</v>
      </c>
      <c r="D165" s="139" t="s">
        <v>139</v>
      </c>
      <c r="E165" s="140" t="s">
        <v>690</v>
      </c>
      <c r="F165" s="141" t="s">
        <v>691</v>
      </c>
      <c r="G165" s="142" t="s">
        <v>148</v>
      </c>
      <c r="H165" s="143">
        <v>88</v>
      </c>
      <c r="I165" s="144"/>
      <c r="J165" s="143">
        <f>ROUND(I165*H165,2)</f>
        <v>0</v>
      </c>
      <c r="K165" s="145"/>
      <c r="L165" s="28"/>
      <c r="M165" s="146" t="s">
        <v>1</v>
      </c>
      <c r="N165" s="147" t="s">
        <v>40</v>
      </c>
      <c r="P165" s="148">
        <f>O165*H165</f>
        <v>0</v>
      </c>
      <c r="Q165" s="148">
        <v>3.3000000000000003E-5</v>
      </c>
      <c r="R165" s="148">
        <f>Q165*H165</f>
        <v>2.9040000000000003E-3</v>
      </c>
      <c r="S165" s="148">
        <v>0</v>
      </c>
      <c r="T165" s="149">
        <f>S165*H165</f>
        <v>0</v>
      </c>
      <c r="AR165" s="150" t="s">
        <v>200</v>
      </c>
      <c r="AT165" s="150" t="s">
        <v>139</v>
      </c>
      <c r="AU165" s="150" t="s">
        <v>83</v>
      </c>
      <c r="AY165" s="13" t="s">
        <v>137</v>
      </c>
      <c r="BE165" s="151">
        <f>IF(N165="základná",J165,0)</f>
        <v>0</v>
      </c>
      <c r="BF165" s="151">
        <f>IF(N165="znížená",J165,0)</f>
        <v>0</v>
      </c>
      <c r="BG165" s="151">
        <f>IF(N165="zákl. prenesená",J165,0)</f>
        <v>0</v>
      </c>
      <c r="BH165" s="151">
        <f>IF(N165="zníž. prenesená",J165,0)</f>
        <v>0</v>
      </c>
      <c r="BI165" s="151">
        <f>IF(N165="nulová",J165,0)</f>
        <v>0</v>
      </c>
      <c r="BJ165" s="13" t="s">
        <v>83</v>
      </c>
      <c r="BK165" s="151">
        <f>ROUND(I165*H165,2)</f>
        <v>0</v>
      </c>
      <c r="BL165" s="13" t="s">
        <v>200</v>
      </c>
      <c r="BM165" s="150" t="s">
        <v>692</v>
      </c>
    </row>
    <row r="166" spans="2:65" s="1" customFormat="1" ht="33" customHeight="1">
      <c r="B166" s="28"/>
      <c r="C166" s="157" t="s">
        <v>393</v>
      </c>
      <c r="D166" s="157" t="s">
        <v>410</v>
      </c>
      <c r="E166" s="158" t="s">
        <v>693</v>
      </c>
      <c r="F166" s="159" t="s">
        <v>694</v>
      </c>
      <c r="G166" s="160" t="s">
        <v>148</v>
      </c>
      <c r="H166" s="161">
        <v>89.76</v>
      </c>
      <c r="I166" s="162"/>
      <c r="J166" s="161">
        <f>ROUND(I166*H166,2)</f>
        <v>0</v>
      </c>
      <c r="K166" s="163"/>
      <c r="L166" s="164"/>
      <c r="M166" s="165" t="s">
        <v>1</v>
      </c>
      <c r="N166" s="166" t="s">
        <v>40</v>
      </c>
      <c r="P166" s="148">
        <f>O166*H166</f>
        <v>0</v>
      </c>
      <c r="Q166" s="148">
        <v>2.0000000000000002E-5</v>
      </c>
      <c r="R166" s="148">
        <f>Q166*H166</f>
        <v>1.7952000000000003E-3</v>
      </c>
      <c r="S166" s="148">
        <v>0</v>
      </c>
      <c r="T166" s="149">
        <f>S166*H166</f>
        <v>0</v>
      </c>
      <c r="AR166" s="150" t="s">
        <v>381</v>
      </c>
      <c r="AT166" s="150" t="s">
        <v>410</v>
      </c>
      <c r="AU166" s="150" t="s">
        <v>83</v>
      </c>
      <c r="AY166" s="13" t="s">
        <v>137</v>
      </c>
      <c r="BE166" s="151">
        <f>IF(N166="základná",J166,0)</f>
        <v>0</v>
      </c>
      <c r="BF166" s="151">
        <f>IF(N166="znížená",J166,0)</f>
        <v>0</v>
      </c>
      <c r="BG166" s="151">
        <f>IF(N166="zákl. prenesená",J166,0)</f>
        <v>0</v>
      </c>
      <c r="BH166" s="151">
        <f>IF(N166="zníž. prenesená",J166,0)</f>
        <v>0</v>
      </c>
      <c r="BI166" s="151">
        <f>IF(N166="nulová",J166,0)</f>
        <v>0</v>
      </c>
      <c r="BJ166" s="13" t="s">
        <v>83</v>
      </c>
      <c r="BK166" s="151">
        <f>ROUND(I166*H166,2)</f>
        <v>0</v>
      </c>
      <c r="BL166" s="13" t="s">
        <v>200</v>
      </c>
      <c r="BM166" s="150" t="s">
        <v>695</v>
      </c>
    </row>
    <row r="167" spans="2:65" s="11" customFormat="1" ht="22.9" customHeight="1">
      <c r="B167" s="127"/>
      <c r="D167" s="128" t="s">
        <v>73</v>
      </c>
      <c r="E167" s="137" t="s">
        <v>696</v>
      </c>
      <c r="F167" s="137" t="s">
        <v>697</v>
      </c>
      <c r="I167" s="130"/>
      <c r="J167" s="138">
        <f>BK167</f>
        <v>0</v>
      </c>
      <c r="L167" s="127"/>
      <c r="M167" s="132"/>
      <c r="P167" s="133">
        <f>P168</f>
        <v>0</v>
      </c>
      <c r="R167" s="133">
        <f>R168</f>
        <v>4.13E-3</v>
      </c>
      <c r="T167" s="134">
        <f>T168</f>
        <v>0</v>
      </c>
      <c r="AR167" s="128" t="s">
        <v>83</v>
      </c>
      <c r="AT167" s="135" t="s">
        <v>73</v>
      </c>
      <c r="AU167" s="135" t="s">
        <v>79</v>
      </c>
      <c r="AY167" s="128" t="s">
        <v>137</v>
      </c>
      <c r="BK167" s="136">
        <f>BK168</f>
        <v>0</v>
      </c>
    </row>
    <row r="168" spans="2:65" s="1" customFormat="1" ht="24.2" customHeight="1">
      <c r="B168" s="28"/>
      <c r="C168" s="139" t="s">
        <v>399</v>
      </c>
      <c r="D168" s="139" t="s">
        <v>139</v>
      </c>
      <c r="E168" s="140" t="s">
        <v>698</v>
      </c>
      <c r="F168" s="141" t="s">
        <v>699</v>
      </c>
      <c r="G168" s="142" t="s">
        <v>167</v>
      </c>
      <c r="H168" s="143">
        <v>7</v>
      </c>
      <c r="I168" s="144"/>
      <c r="J168" s="143">
        <f>ROUND(I168*H168,2)</f>
        <v>0</v>
      </c>
      <c r="K168" s="145"/>
      <c r="L168" s="28"/>
      <c r="M168" s="152" t="s">
        <v>1</v>
      </c>
      <c r="N168" s="153" t="s">
        <v>40</v>
      </c>
      <c r="O168" s="154"/>
      <c r="P168" s="155">
        <f>O168*H168</f>
        <v>0</v>
      </c>
      <c r="Q168" s="155">
        <v>5.9000000000000003E-4</v>
      </c>
      <c r="R168" s="155">
        <f>Q168*H168</f>
        <v>4.13E-3</v>
      </c>
      <c r="S168" s="155">
        <v>0</v>
      </c>
      <c r="T168" s="156">
        <f>S168*H168</f>
        <v>0</v>
      </c>
      <c r="AR168" s="150" t="s">
        <v>200</v>
      </c>
      <c r="AT168" s="150" t="s">
        <v>139</v>
      </c>
      <c r="AU168" s="150" t="s">
        <v>83</v>
      </c>
      <c r="AY168" s="13" t="s">
        <v>137</v>
      </c>
      <c r="BE168" s="151">
        <f>IF(N168="základná",J168,0)</f>
        <v>0</v>
      </c>
      <c r="BF168" s="151">
        <f>IF(N168="znížená",J168,0)</f>
        <v>0</v>
      </c>
      <c r="BG168" s="151">
        <f>IF(N168="zákl. prenesená",J168,0)</f>
        <v>0</v>
      </c>
      <c r="BH168" s="151">
        <f>IF(N168="zníž. prenesená",J168,0)</f>
        <v>0</v>
      </c>
      <c r="BI168" s="151">
        <f>IF(N168="nulová",J168,0)</f>
        <v>0</v>
      </c>
      <c r="BJ168" s="13" t="s">
        <v>83</v>
      </c>
      <c r="BK168" s="151">
        <f>ROUND(I168*H168,2)</f>
        <v>0</v>
      </c>
      <c r="BL168" s="13" t="s">
        <v>200</v>
      </c>
      <c r="BM168" s="150" t="s">
        <v>700</v>
      </c>
    </row>
    <row r="169" spans="2:65" s="1" customFormat="1" ht="6.95" customHeight="1">
      <c r="B169" s="43"/>
      <c r="C169" s="44"/>
      <c r="D169" s="44"/>
      <c r="E169" s="44"/>
      <c r="F169" s="44"/>
      <c r="G169" s="44"/>
      <c r="H169" s="44"/>
      <c r="I169" s="44"/>
      <c r="J169" s="44"/>
      <c r="K169" s="44"/>
      <c r="L169" s="28"/>
    </row>
  </sheetData>
  <sheetProtection algorithmName="SHA-512" hashValue="tsp40obGMBxSq25t9JU/JbJWYGoYEQZVhO64r20BYHjoE4xlmwDwnFnGfJ9JvNhErWBcCq3IOXcYYoSuqiMLmA==" saltValue="vpzj+bo3ZDc+kjPC2auIV4gBxnrj6WZNN1kKOPKy5b2ric4qjvWkDaOGPRfW8wZrw+csdSrR2PhD+7URtGNq4A==" spinCount="100000" sheet="1" objects="1" scenarios="1" formatColumns="0" formatRows="0" autoFilter="0"/>
  <autoFilter ref="C123:K168" xr:uid="{00000000-0009-0000-0000-000007000000}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BM284"/>
  <sheetViews>
    <sheetView showGridLines="0" topLeftCell="A20" workbookViewId="0">
      <selection activeCell="F45" sqref="F45"/>
    </sheetView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AT2" s="13" t="s">
        <v>107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74</v>
      </c>
    </row>
    <row r="4" spans="2:46" ht="24.95" customHeight="1">
      <c r="B4" s="16"/>
      <c r="D4" s="17" t="s">
        <v>108</v>
      </c>
      <c r="L4" s="16"/>
      <c r="M4" s="92" t="s">
        <v>9</v>
      </c>
      <c r="AT4" s="13" t="s">
        <v>4</v>
      </c>
    </row>
    <row r="5" spans="2:46" ht="6.95" customHeight="1">
      <c r="B5" s="16"/>
      <c r="L5" s="16"/>
    </row>
    <row r="6" spans="2:46" ht="12" customHeight="1">
      <c r="B6" s="16"/>
      <c r="D6" s="23" t="s">
        <v>14</v>
      </c>
      <c r="L6" s="16"/>
    </row>
    <row r="7" spans="2:46" ht="16.5" customHeight="1">
      <c r="B7" s="16"/>
      <c r="E7" s="212" t="str">
        <f>'Rekapitulácia stavby'!K6</f>
        <v>Teľatník - stavebné úpravy</v>
      </c>
      <c r="F7" s="213"/>
      <c r="G7" s="213"/>
      <c r="H7" s="213"/>
      <c r="L7" s="16"/>
    </row>
    <row r="8" spans="2:46" s="1" customFormat="1" ht="12" customHeight="1">
      <c r="B8" s="28"/>
      <c r="D8" s="23" t="s">
        <v>109</v>
      </c>
      <c r="L8" s="28"/>
    </row>
    <row r="9" spans="2:46" s="1" customFormat="1" ht="16.5" customHeight="1">
      <c r="B9" s="28"/>
      <c r="E9" s="167" t="s">
        <v>701</v>
      </c>
      <c r="F9" s="214"/>
      <c r="G9" s="214"/>
      <c r="H9" s="214"/>
      <c r="L9" s="28"/>
    </row>
    <row r="10" spans="2:46" s="1" customFormat="1" ht="11.25">
      <c r="B10" s="28"/>
      <c r="L10" s="28"/>
    </row>
    <row r="11" spans="2:46" s="1" customFormat="1" ht="12" customHeight="1">
      <c r="B11" s="28"/>
      <c r="D11" s="23" t="s">
        <v>16</v>
      </c>
      <c r="F11" s="21" t="s">
        <v>1</v>
      </c>
      <c r="I11" s="23" t="s">
        <v>17</v>
      </c>
      <c r="J11" s="21" t="s">
        <v>1</v>
      </c>
      <c r="L11" s="28"/>
    </row>
    <row r="12" spans="2:46" s="1" customFormat="1" ht="12" customHeight="1">
      <c r="B12" s="28"/>
      <c r="D12" s="23" t="s">
        <v>18</v>
      </c>
      <c r="F12" s="21" t="s">
        <v>19</v>
      </c>
      <c r="I12" s="23" t="s">
        <v>20</v>
      </c>
      <c r="J12" s="51" t="str">
        <f>'Rekapitulácia stavby'!AN8</f>
        <v>21. 5. 2025</v>
      </c>
      <c r="L12" s="28"/>
    </row>
    <row r="13" spans="2:46" s="1" customFormat="1" ht="10.9" customHeight="1">
      <c r="B13" s="28"/>
      <c r="L13" s="28"/>
    </row>
    <row r="14" spans="2:46" s="1" customFormat="1" ht="12" customHeight="1">
      <c r="B14" s="28"/>
      <c r="D14" s="23" t="s">
        <v>22</v>
      </c>
      <c r="I14" s="23" t="s">
        <v>23</v>
      </c>
      <c r="J14" s="21" t="s">
        <v>1</v>
      </c>
      <c r="L14" s="28"/>
    </row>
    <row r="15" spans="2:46" s="1" customFormat="1" ht="18" customHeight="1">
      <c r="B15" s="28"/>
      <c r="E15" s="21" t="s">
        <v>24</v>
      </c>
      <c r="I15" s="23" t="s">
        <v>25</v>
      </c>
      <c r="J15" s="21" t="s">
        <v>1</v>
      </c>
      <c r="L15" s="28"/>
    </row>
    <row r="16" spans="2:46" s="1" customFormat="1" ht="6.95" customHeight="1">
      <c r="B16" s="28"/>
      <c r="L16" s="28"/>
    </row>
    <row r="17" spans="2:12" s="1" customFormat="1" ht="12" customHeight="1">
      <c r="B17" s="28"/>
      <c r="D17" s="23" t="s">
        <v>26</v>
      </c>
      <c r="I17" s="23" t="s">
        <v>23</v>
      </c>
      <c r="J17" s="24" t="str">
        <f>'Rekapitulácia stavby'!AN13</f>
        <v>Vyplň údaj</v>
      </c>
      <c r="L17" s="28"/>
    </row>
    <row r="18" spans="2:12" s="1" customFormat="1" ht="18" customHeight="1">
      <c r="B18" s="28"/>
      <c r="E18" s="215" t="str">
        <f>'Rekapitulácia stavby'!E14</f>
        <v>Vyplň údaj</v>
      </c>
      <c r="F18" s="193"/>
      <c r="G18" s="193"/>
      <c r="H18" s="193"/>
      <c r="I18" s="23" t="s">
        <v>25</v>
      </c>
      <c r="J18" s="24" t="str">
        <f>'Rekapitulácia stavby'!AN14</f>
        <v>Vyplň údaj</v>
      </c>
      <c r="L18" s="28"/>
    </row>
    <row r="19" spans="2:12" s="1" customFormat="1" ht="6.95" customHeight="1">
      <c r="B19" s="28"/>
      <c r="L19" s="28"/>
    </row>
    <row r="20" spans="2:12" s="1" customFormat="1" ht="12" customHeight="1">
      <c r="B20" s="28"/>
      <c r="D20" s="23" t="s">
        <v>28</v>
      </c>
      <c r="I20" s="23" t="s">
        <v>23</v>
      </c>
      <c r="J20" s="21" t="s">
        <v>1</v>
      </c>
      <c r="L20" s="28"/>
    </row>
    <row r="21" spans="2:12" s="1" customFormat="1" ht="18" customHeight="1">
      <c r="B21" s="28"/>
      <c r="E21" s="21" t="s">
        <v>30</v>
      </c>
      <c r="I21" s="23" t="s">
        <v>25</v>
      </c>
      <c r="J21" s="21" t="s">
        <v>1</v>
      </c>
      <c r="L21" s="28"/>
    </row>
    <row r="22" spans="2:12" s="1" customFormat="1" ht="6.95" customHeight="1">
      <c r="B22" s="28"/>
      <c r="L22" s="28"/>
    </row>
    <row r="23" spans="2:12" s="1" customFormat="1" ht="12" customHeight="1">
      <c r="B23" s="28"/>
      <c r="D23" s="23" t="s">
        <v>31</v>
      </c>
      <c r="I23" s="23" t="s">
        <v>23</v>
      </c>
      <c r="J23" s="21" t="str">
        <f>IF('Rekapitulácia stavby'!AN19="","",'Rekapitulácia stavby'!AN19)</f>
        <v/>
      </c>
      <c r="L23" s="28"/>
    </row>
    <row r="24" spans="2:12" s="1" customFormat="1" ht="18" customHeight="1">
      <c r="B24" s="28"/>
      <c r="E24" s="21" t="str">
        <f>IF('Rekapitulácia stavby'!E20="","",'Rekapitulácia stavby'!E20)</f>
        <v xml:space="preserve"> </v>
      </c>
      <c r="I24" s="23" t="s">
        <v>25</v>
      </c>
      <c r="J24" s="21" t="str">
        <f>IF('Rekapitulácia stavby'!AN20="","",'Rekapitulácia stavby'!AN20)</f>
        <v/>
      </c>
      <c r="L24" s="28"/>
    </row>
    <row r="25" spans="2:12" s="1" customFormat="1" ht="6.95" customHeight="1">
      <c r="B25" s="28"/>
      <c r="L25" s="28"/>
    </row>
    <row r="26" spans="2:12" s="1" customFormat="1" ht="12" customHeight="1">
      <c r="B26" s="28"/>
      <c r="D26" s="23" t="s">
        <v>33</v>
      </c>
      <c r="L26" s="28"/>
    </row>
    <row r="27" spans="2:12" s="7" customFormat="1" ht="16.5" customHeight="1">
      <c r="B27" s="93"/>
      <c r="E27" s="198" t="s">
        <v>1</v>
      </c>
      <c r="F27" s="198"/>
      <c r="G27" s="198"/>
      <c r="H27" s="198"/>
      <c r="L27" s="93"/>
    </row>
    <row r="28" spans="2:12" s="1" customFormat="1" ht="6.95" customHeight="1">
      <c r="B28" s="28"/>
      <c r="L28" s="28"/>
    </row>
    <row r="29" spans="2:12" s="1" customFormat="1" ht="6.95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35" customHeight="1">
      <c r="B30" s="28"/>
      <c r="D30" s="94" t="s">
        <v>34</v>
      </c>
      <c r="J30" s="65">
        <f>ROUND(J132, 2)</f>
        <v>0</v>
      </c>
      <c r="L30" s="28"/>
    </row>
    <row r="31" spans="2:12" s="1" customFormat="1" ht="6.95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45" customHeight="1">
      <c r="B32" s="28"/>
      <c r="F32" s="31" t="s">
        <v>36</v>
      </c>
      <c r="I32" s="31" t="s">
        <v>35</v>
      </c>
      <c r="J32" s="31" t="s">
        <v>37</v>
      </c>
      <c r="L32" s="28"/>
    </row>
    <row r="33" spans="2:12" s="1" customFormat="1" ht="14.45" customHeight="1">
      <c r="B33" s="28"/>
      <c r="D33" s="54" t="s">
        <v>38</v>
      </c>
      <c r="E33" s="33" t="s">
        <v>39</v>
      </c>
      <c r="F33" s="95">
        <f>ROUND((SUM(BE132:BE283)),  2)</f>
        <v>0</v>
      </c>
      <c r="G33" s="96"/>
      <c r="H33" s="96"/>
      <c r="I33" s="97">
        <v>0.23</v>
      </c>
      <c r="J33" s="95">
        <f>ROUND(((SUM(BE132:BE283))*I33),  2)</f>
        <v>0</v>
      </c>
      <c r="L33" s="28"/>
    </row>
    <row r="34" spans="2:12" s="1" customFormat="1" ht="14.45" customHeight="1">
      <c r="B34" s="28"/>
      <c r="E34" s="33" t="s">
        <v>40</v>
      </c>
      <c r="F34" s="95">
        <f>ROUND((SUM(BF132:BF283)),  2)</f>
        <v>0</v>
      </c>
      <c r="G34" s="96"/>
      <c r="H34" s="96"/>
      <c r="I34" s="97">
        <v>0.23</v>
      </c>
      <c r="J34" s="95">
        <f>ROUND(((SUM(BF132:BF283))*I34),  2)</f>
        <v>0</v>
      </c>
      <c r="L34" s="28"/>
    </row>
    <row r="35" spans="2:12" s="1" customFormat="1" ht="14.45" customHeight="1">
      <c r="B35" s="28"/>
      <c r="E35" s="23" t="s">
        <v>41</v>
      </c>
      <c r="F35" s="85">
        <f>ROUND((SUM(BG132:BG283)),  2)</f>
        <v>0</v>
      </c>
      <c r="I35" s="98">
        <v>0.23</v>
      </c>
      <c r="J35" s="85">
        <f>0</f>
        <v>0</v>
      </c>
      <c r="L35" s="28"/>
    </row>
    <row r="36" spans="2:12" s="1" customFormat="1" ht="14.45" customHeight="1">
      <c r="B36" s="28"/>
      <c r="E36" s="23" t="s">
        <v>42</v>
      </c>
      <c r="F36" s="85">
        <f>ROUND((SUM(BH132:BH283)),  2)</f>
        <v>0</v>
      </c>
      <c r="I36" s="98">
        <v>0.23</v>
      </c>
      <c r="J36" s="85">
        <f>0</f>
        <v>0</v>
      </c>
      <c r="L36" s="28"/>
    </row>
    <row r="37" spans="2:12" s="1" customFormat="1" ht="14.45" customHeight="1">
      <c r="B37" s="28"/>
      <c r="E37" s="33" t="s">
        <v>43</v>
      </c>
      <c r="F37" s="95">
        <f>ROUND((SUM(BI132:BI283)),  2)</f>
        <v>0</v>
      </c>
      <c r="G37" s="96"/>
      <c r="H37" s="96"/>
      <c r="I37" s="97">
        <v>0</v>
      </c>
      <c r="J37" s="95">
        <f>0</f>
        <v>0</v>
      </c>
      <c r="L37" s="28"/>
    </row>
    <row r="38" spans="2:12" s="1" customFormat="1" ht="6.95" customHeight="1">
      <c r="B38" s="28"/>
      <c r="L38" s="28"/>
    </row>
    <row r="39" spans="2:12" s="1" customFormat="1" ht="25.35" customHeight="1">
      <c r="B39" s="28"/>
      <c r="C39" s="99"/>
      <c r="D39" s="100" t="s">
        <v>44</v>
      </c>
      <c r="E39" s="56"/>
      <c r="F39" s="56"/>
      <c r="G39" s="101" t="s">
        <v>45</v>
      </c>
      <c r="H39" s="102" t="s">
        <v>46</v>
      </c>
      <c r="I39" s="56"/>
      <c r="J39" s="103">
        <f>SUM(J30:J37)</f>
        <v>0</v>
      </c>
      <c r="K39" s="104"/>
      <c r="L39" s="28"/>
    </row>
    <row r="40" spans="2:12" s="1" customFormat="1" ht="14.45" customHeight="1">
      <c r="B40" s="28"/>
      <c r="L40" s="28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40" t="s">
        <v>47</v>
      </c>
      <c r="E50" s="41"/>
      <c r="F50" s="41"/>
      <c r="G50" s="40" t="s">
        <v>48</v>
      </c>
      <c r="H50" s="41"/>
      <c r="I50" s="41"/>
      <c r="J50" s="41"/>
      <c r="K50" s="41"/>
      <c r="L50" s="28"/>
    </row>
    <row r="51" spans="2:12" ht="11.25">
      <c r="B51" s="16"/>
      <c r="L51" s="16"/>
    </row>
    <row r="52" spans="2:12" ht="11.25">
      <c r="B52" s="16"/>
      <c r="L52" s="16"/>
    </row>
    <row r="53" spans="2:12" ht="11.25">
      <c r="B53" s="16"/>
      <c r="L53" s="16"/>
    </row>
    <row r="54" spans="2:12" ht="11.25">
      <c r="B54" s="16"/>
      <c r="L54" s="16"/>
    </row>
    <row r="55" spans="2:12" ht="11.25">
      <c r="B55" s="16"/>
      <c r="L55" s="16"/>
    </row>
    <row r="56" spans="2:12" ht="11.25">
      <c r="B56" s="16"/>
      <c r="L56" s="16"/>
    </row>
    <row r="57" spans="2:12" ht="11.25">
      <c r="B57" s="16"/>
      <c r="L57" s="16"/>
    </row>
    <row r="58" spans="2:12" ht="11.25">
      <c r="B58" s="16"/>
      <c r="L58" s="16"/>
    </row>
    <row r="59" spans="2:12" ht="11.25">
      <c r="B59" s="16"/>
      <c r="L59" s="16"/>
    </row>
    <row r="60" spans="2:12" ht="11.25">
      <c r="B60" s="16"/>
      <c r="L60" s="16"/>
    </row>
    <row r="61" spans="2:12" s="1" customFormat="1" ht="12.75">
      <c r="B61" s="28"/>
      <c r="D61" s="42" t="s">
        <v>49</v>
      </c>
      <c r="E61" s="30"/>
      <c r="F61" s="105" t="s">
        <v>50</v>
      </c>
      <c r="G61" s="42" t="s">
        <v>49</v>
      </c>
      <c r="H61" s="30"/>
      <c r="I61" s="30"/>
      <c r="J61" s="106" t="s">
        <v>50</v>
      </c>
      <c r="K61" s="30"/>
      <c r="L61" s="28"/>
    </row>
    <row r="62" spans="2:12" ht="11.25">
      <c r="B62" s="16"/>
      <c r="L62" s="16"/>
    </row>
    <row r="63" spans="2:12" ht="11.25">
      <c r="B63" s="16"/>
      <c r="L63" s="16"/>
    </row>
    <row r="64" spans="2:12" ht="11.25">
      <c r="B64" s="16"/>
      <c r="L64" s="16"/>
    </row>
    <row r="65" spans="2:12" s="1" customFormat="1" ht="12.75">
      <c r="B65" s="28"/>
      <c r="D65" s="40" t="s">
        <v>51</v>
      </c>
      <c r="E65" s="41"/>
      <c r="F65" s="41"/>
      <c r="G65" s="40" t="s">
        <v>52</v>
      </c>
      <c r="H65" s="41"/>
      <c r="I65" s="41"/>
      <c r="J65" s="41"/>
      <c r="K65" s="41"/>
      <c r="L65" s="28"/>
    </row>
    <row r="66" spans="2:12" ht="11.25">
      <c r="B66" s="16"/>
      <c r="L66" s="16"/>
    </row>
    <row r="67" spans="2:12" ht="11.25">
      <c r="B67" s="16"/>
      <c r="L67" s="16"/>
    </row>
    <row r="68" spans="2:12" ht="11.25">
      <c r="B68" s="16"/>
      <c r="L68" s="16"/>
    </row>
    <row r="69" spans="2:12" ht="11.25">
      <c r="B69" s="16"/>
      <c r="L69" s="16"/>
    </row>
    <row r="70" spans="2:12" ht="11.25">
      <c r="B70" s="16"/>
      <c r="L70" s="16"/>
    </row>
    <row r="71" spans="2:12" ht="11.25">
      <c r="B71" s="16"/>
      <c r="L71" s="16"/>
    </row>
    <row r="72" spans="2:12" ht="11.25">
      <c r="B72" s="16"/>
      <c r="L72" s="16"/>
    </row>
    <row r="73" spans="2:12" ht="11.25">
      <c r="B73" s="16"/>
      <c r="L73" s="16"/>
    </row>
    <row r="74" spans="2:12" ht="11.25">
      <c r="B74" s="16"/>
      <c r="L74" s="16"/>
    </row>
    <row r="75" spans="2:12" ht="11.25">
      <c r="B75" s="16"/>
      <c r="L75" s="16"/>
    </row>
    <row r="76" spans="2:12" s="1" customFormat="1" ht="12.75">
      <c r="B76" s="28"/>
      <c r="D76" s="42" t="s">
        <v>49</v>
      </c>
      <c r="E76" s="30"/>
      <c r="F76" s="105" t="s">
        <v>50</v>
      </c>
      <c r="G76" s="42" t="s">
        <v>49</v>
      </c>
      <c r="H76" s="30"/>
      <c r="I76" s="30"/>
      <c r="J76" s="106" t="s">
        <v>50</v>
      </c>
      <c r="K76" s="30"/>
      <c r="L76" s="28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4.95" customHeight="1">
      <c r="B82" s="28"/>
      <c r="C82" s="17" t="s">
        <v>111</v>
      </c>
      <c r="L82" s="28"/>
    </row>
    <row r="83" spans="2:47" s="1" customFormat="1" ht="6.95" customHeight="1">
      <c r="B83" s="28"/>
      <c r="L83" s="28"/>
    </row>
    <row r="84" spans="2:47" s="1" customFormat="1" ht="12" customHeight="1">
      <c r="B84" s="28"/>
      <c r="C84" s="23" t="s">
        <v>14</v>
      </c>
      <c r="L84" s="28"/>
    </row>
    <row r="85" spans="2:47" s="1" customFormat="1" ht="16.5" customHeight="1">
      <c r="B85" s="28"/>
      <c r="E85" s="212" t="str">
        <f>E7</f>
        <v>Teľatník - stavebné úpravy</v>
      </c>
      <c r="F85" s="213"/>
      <c r="G85" s="213"/>
      <c r="H85" s="213"/>
      <c r="L85" s="28"/>
    </row>
    <row r="86" spans="2:47" s="1" customFormat="1" ht="12" customHeight="1">
      <c r="B86" s="28"/>
      <c r="C86" s="23" t="s">
        <v>109</v>
      </c>
      <c r="L86" s="28"/>
    </row>
    <row r="87" spans="2:47" s="1" customFormat="1" ht="16.5" customHeight="1">
      <c r="B87" s="28"/>
      <c r="E87" s="167" t="str">
        <f>E9</f>
        <v>5 - Elektroinštalácia</v>
      </c>
      <c r="F87" s="214"/>
      <c r="G87" s="214"/>
      <c r="H87" s="214"/>
      <c r="L87" s="28"/>
    </row>
    <row r="88" spans="2:47" s="1" customFormat="1" ht="6.95" customHeight="1">
      <c r="B88" s="28"/>
      <c r="L88" s="28"/>
    </row>
    <row r="89" spans="2:47" s="1" customFormat="1" ht="12" customHeight="1">
      <c r="B89" s="28"/>
      <c r="C89" s="23" t="s">
        <v>18</v>
      </c>
      <c r="F89" s="21" t="str">
        <f>F12</f>
        <v>Dohňany, parc.č. 1237/7,1237/1</v>
      </c>
      <c r="I89" s="23" t="s">
        <v>20</v>
      </c>
      <c r="J89" s="51" t="str">
        <f>IF(J12="","",J12)</f>
        <v>21. 5. 2025</v>
      </c>
      <c r="L89" s="28"/>
    </row>
    <row r="90" spans="2:47" s="1" customFormat="1" ht="6.95" customHeight="1">
      <c r="B90" s="28"/>
      <c r="L90" s="28"/>
    </row>
    <row r="91" spans="2:47" s="1" customFormat="1" ht="40.15" customHeight="1">
      <c r="B91" s="28"/>
      <c r="C91" s="23" t="s">
        <v>22</v>
      </c>
      <c r="F91" s="21" t="str">
        <f>E15</f>
        <v>PD Mestečko</v>
      </c>
      <c r="I91" s="23" t="s">
        <v>28</v>
      </c>
      <c r="J91" s="26" t="str">
        <f>E21</f>
        <v>T-architecture s.r.o.,Keblianska 466/83,020 01 PÚ</v>
      </c>
      <c r="L91" s="28"/>
    </row>
    <row r="92" spans="2:47" s="1" customFormat="1" ht="15.2" customHeight="1">
      <c r="B92" s="28"/>
      <c r="C92" s="23" t="s">
        <v>26</v>
      </c>
      <c r="F92" s="21" t="str">
        <f>IF(E18="","",E18)</f>
        <v>Vyplň údaj</v>
      </c>
      <c r="I92" s="23" t="s">
        <v>31</v>
      </c>
      <c r="J92" s="26" t="str">
        <f>E24</f>
        <v xml:space="preserve"> </v>
      </c>
      <c r="L92" s="28"/>
    </row>
    <row r="93" spans="2:47" s="1" customFormat="1" ht="10.35" customHeight="1">
      <c r="B93" s="28"/>
      <c r="L93" s="28"/>
    </row>
    <row r="94" spans="2:47" s="1" customFormat="1" ht="29.25" customHeight="1">
      <c r="B94" s="28"/>
      <c r="C94" s="107" t="s">
        <v>112</v>
      </c>
      <c r="D94" s="99"/>
      <c r="E94" s="99"/>
      <c r="F94" s="99"/>
      <c r="G94" s="99"/>
      <c r="H94" s="99"/>
      <c r="I94" s="99"/>
      <c r="J94" s="108" t="s">
        <v>113</v>
      </c>
      <c r="K94" s="99"/>
      <c r="L94" s="28"/>
    </row>
    <row r="95" spans="2:47" s="1" customFormat="1" ht="10.35" customHeight="1">
      <c r="B95" s="28"/>
      <c r="L95" s="28"/>
    </row>
    <row r="96" spans="2:47" s="1" customFormat="1" ht="22.9" customHeight="1">
      <c r="B96" s="28"/>
      <c r="C96" s="109" t="s">
        <v>114</v>
      </c>
      <c r="J96" s="65">
        <f>J132</f>
        <v>0</v>
      </c>
      <c r="L96" s="28"/>
      <c r="AU96" s="13" t="s">
        <v>115</v>
      </c>
    </row>
    <row r="97" spans="2:12" s="8" customFormat="1" ht="24.95" customHeight="1">
      <c r="B97" s="110"/>
      <c r="D97" s="111" t="s">
        <v>702</v>
      </c>
      <c r="E97" s="112"/>
      <c r="F97" s="112"/>
      <c r="G97" s="112"/>
      <c r="H97" s="112"/>
      <c r="I97" s="112"/>
      <c r="J97" s="113">
        <f>J133</f>
        <v>0</v>
      </c>
      <c r="L97" s="110"/>
    </row>
    <row r="98" spans="2:12" s="9" customFormat="1" ht="19.899999999999999" customHeight="1">
      <c r="B98" s="114"/>
      <c r="D98" s="115" t="s">
        <v>703</v>
      </c>
      <c r="E98" s="116"/>
      <c r="F98" s="116"/>
      <c r="G98" s="116"/>
      <c r="H98" s="116"/>
      <c r="I98" s="116"/>
      <c r="J98" s="117">
        <f>J134</f>
        <v>0</v>
      </c>
      <c r="L98" s="114"/>
    </row>
    <row r="99" spans="2:12" s="9" customFormat="1" ht="19.899999999999999" customHeight="1">
      <c r="B99" s="114"/>
      <c r="D99" s="115" t="s">
        <v>704</v>
      </c>
      <c r="E99" s="116"/>
      <c r="F99" s="116"/>
      <c r="G99" s="116"/>
      <c r="H99" s="116"/>
      <c r="I99" s="116"/>
      <c r="J99" s="117">
        <f>J156</f>
        <v>0</v>
      </c>
      <c r="L99" s="114"/>
    </row>
    <row r="100" spans="2:12" s="8" customFormat="1" ht="24.95" customHeight="1">
      <c r="B100" s="110"/>
      <c r="D100" s="111" t="s">
        <v>705</v>
      </c>
      <c r="E100" s="112"/>
      <c r="F100" s="112"/>
      <c r="G100" s="112"/>
      <c r="H100" s="112"/>
      <c r="I100" s="112"/>
      <c r="J100" s="113">
        <f>J183</f>
        <v>0</v>
      </c>
      <c r="L100" s="110"/>
    </row>
    <row r="101" spans="2:12" s="8" customFormat="1" ht="24.95" customHeight="1">
      <c r="B101" s="110"/>
      <c r="D101" s="111" t="s">
        <v>706</v>
      </c>
      <c r="E101" s="112"/>
      <c r="F101" s="112"/>
      <c r="G101" s="112"/>
      <c r="H101" s="112"/>
      <c r="I101" s="112"/>
      <c r="J101" s="113">
        <f>J185</f>
        <v>0</v>
      </c>
      <c r="L101" s="110"/>
    </row>
    <row r="102" spans="2:12" s="9" customFormat="1" ht="19.899999999999999" customHeight="1">
      <c r="B102" s="114"/>
      <c r="D102" s="115" t="s">
        <v>703</v>
      </c>
      <c r="E102" s="116"/>
      <c r="F102" s="116"/>
      <c r="G102" s="116"/>
      <c r="H102" s="116"/>
      <c r="I102" s="116"/>
      <c r="J102" s="117">
        <f>J186</f>
        <v>0</v>
      </c>
      <c r="L102" s="114"/>
    </row>
    <row r="103" spans="2:12" s="9" customFormat="1" ht="19.899999999999999" customHeight="1">
      <c r="B103" s="114"/>
      <c r="D103" s="115" t="s">
        <v>707</v>
      </c>
      <c r="E103" s="116"/>
      <c r="F103" s="116"/>
      <c r="G103" s="116"/>
      <c r="H103" s="116"/>
      <c r="I103" s="116"/>
      <c r="J103" s="117">
        <f>J197</f>
        <v>0</v>
      </c>
      <c r="L103" s="114"/>
    </row>
    <row r="104" spans="2:12" s="9" customFormat="1" ht="19.899999999999999" customHeight="1">
      <c r="B104" s="114"/>
      <c r="D104" s="115" t="s">
        <v>708</v>
      </c>
      <c r="E104" s="116"/>
      <c r="F104" s="116"/>
      <c r="G104" s="116"/>
      <c r="H104" s="116"/>
      <c r="I104" s="116"/>
      <c r="J104" s="117">
        <f>J204</f>
        <v>0</v>
      </c>
      <c r="L104" s="114"/>
    </row>
    <row r="105" spans="2:12" s="8" customFormat="1" ht="24.95" customHeight="1">
      <c r="B105" s="110"/>
      <c r="D105" s="111" t="s">
        <v>709</v>
      </c>
      <c r="E105" s="112"/>
      <c r="F105" s="112"/>
      <c r="G105" s="112"/>
      <c r="H105" s="112"/>
      <c r="I105" s="112"/>
      <c r="J105" s="113">
        <f>J208</f>
        <v>0</v>
      </c>
      <c r="L105" s="110"/>
    </row>
    <row r="106" spans="2:12" s="9" customFormat="1" ht="19.899999999999999" customHeight="1">
      <c r="B106" s="114"/>
      <c r="D106" s="115" t="s">
        <v>703</v>
      </c>
      <c r="E106" s="116"/>
      <c r="F106" s="116"/>
      <c r="G106" s="116"/>
      <c r="H106" s="116"/>
      <c r="I106" s="116"/>
      <c r="J106" s="117">
        <f>J209</f>
        <v>0</v>
      </c>
      <c r="L106" s="114"/>
    </row>
    <row r="107" spans="2:12" s="9" customFormat="1" ht="19.899999999999999" customHeight="1">
      <c r="B107" s="114"/>
      <c r="D107" s="115" t="s">
        <v>707</v>
      </c>
      <c r="E107" s="116"/>
      <c r="F107" s="116"/>
      <c r="G107" s="116"/>
      <c r="H107" s="116"/>
      <c r="I107" s="116"/>
      <c r="J107" s="117">
        <f>J231</f>
        <v>0</v>
      </c>
      <c r="L107" s="114"/>
    </row>
    <row r="108" spans="2:12" s="9" customFormat="1" ht="19.899999999999999" customHeight="1">
      <c r="B108" s="114"/>
      <c r="D108" s="115" t="s">
        <v>708</v>
      </c>
      <c r="E108" s="116"/>
      <c r="F108" s="116"/>
      <c r="G108" s="116"/>
      <c r="H108" s="116"/>
      <c r="I108" s="116"/>
      <c r="J108" s="117">
        <f>J240</f>
        <v>0</v>
      </c>
      <c r="L108" s="114"/>
    </row>
    <row r="109" spans="2:12" s="8" customFormat="1" ht="24.95" customHeight="1">
      <c r="B109" s="110"/>
      <c r="D109" s="111" t="s">
        <v>710</v>
      </c>
      <c r="E109" s="112"/>
      <c r="F109" s="112"/>
      <c r="G109" s="112"/>
      <c r="H109" s="112"/>
      <c r="I109" s="112"/>
      <c r="J109" s="113">
        <f>J244</f>
        <v>0</v>
      </c>
      <c r="L109" s="110"/>
    </row>
    <row r="110" spans="2:12" s="9" customFormat="1" ht="19.899999999999999" customHeight="1">
      <c r="B110" s="114"/>
      <c r="D110" s="115" t="s">
        <v>703</v>
      </c>
      <c r="E110" s="116"/>
      <c r="F110" s="116"/>
      <c r="G110" s="116"/>
      <c r="H110" s="116"/>
      <c r="I110" s="116"/>
      <c r="J110" s="117">
        <f>J245</f>
        <v>0</v>
      </c>
      <c r="L110" s="114"/>
    </row>
    <row r="111" spans="2:12" s="9" customFormat="1" ht="19.899999999999999" customHeight="1">
      <c r="B111" s="114"/>
      <c r="D111" s="115" t="s">
        <v>707</v>
      </c>
      <c r="E111" s="116"/>
      <c r="F111" s="116"/>
      <c r="G111" s="116"/>
      <c r="H111" s="116"/>
      <c r="I111" s="116"/>
      <c r="J111" s="117">
        <f>J260</f>
        <v>0</v>
      </c>
      <c r="L111" s="114"/>
    </row>
    <row r="112" spans="2:12" s="9" customFormat="1" ht="19.899999999999999" customHeight="1">
      <c r="B112" s="114"/>
      <c r="D112" s="115" t="s">
        <v>708</v>
      </c>
      <c r="E112" s="116"/>
      <c r="F112" s="116"/>
      <c r="G112" s="116"/>
      <c r="H112" s="116"/>
      <c r="I112" s="116"/>
      <c r="J112" s="117">
        <f>J271</f>
        <v>0</v>
      </c>
      <c r="L112" s="114"/>
    </row>
    <row r="113" spans="2:12" s="1" customFormat="1" ht="21.75" customHeight="1">
      <c r="B113" s="28"/>
      <c r="L113" s="28"/>
    </row>
    <row r="114" spans="2:12" s="1" customFormat="1" ht="6.95" customHeight="1">
      <c r="B114" s="43"/>
      <c r="C114" s="44"/>
      <c r="D114" s="44"/>
      <c r="E114" s="44"/>
      <c r="F114" s="44"/>
      <c r="G114" s="44"/>
      <c r="H114" s="44"/>
      <c r="I114" s="44"/>
      <c r="J114" s="44"/>
      <c r="K114" s="44"/>
      <c r="L114" s="28"/>
    </row>
    <row r="118" spans="2:12" s="1" customFormat="1" ht="6.95" customHeight="1">
      <c r="B118" s="45"/>
      <c r="C118" s="46"/>
      <c r="D118" s="46"/>
      <c r="E118" s="46"/>
      <c r="F118" s="46"/>
      <c r="G118" s="46"/>
      <c r="H118" s="46"/>
      <c r="I118" s="46"/>
      <c r="J118" s="46"/>
      <c r="K118" s="46"/>
      <c r="L118" s="28"/>
    </row>
    <row r="119" spans="2:12" s="1" customFormat="1" ht="24.95" customHeight="1">
      <c r="B119" s="28"/>
      <c r="C119" s="17" t="s">
        <v>123</v>
      </c>
      <c r="L119" s="28"/>
    </row>
    <row r="120" spans="2:12" s="1" customFormat="1" ht="6.95" customHeight="1">
      <c r="B120" s="28"/>
      <c r="L120" s="28"/>
    </row>
    <row r="121" spans="2:12" s="1" customFormat="1" ht="12" customHeight="1">
      <c r="B121" s="28"/>
      <c r="C121" s="23" t="s">
        <v>14</v>
      </c>
      <c r="L121" s="28"/>
    </row>
    <row r="122" spans="2:12" s="1" customFormat="1" ht="16.5" customHeight="1">
      <c r="B122" s="28"/>
      <c r="E122" s="212" t="str">
        <f>E7</f>
        <v>Teľatník - stavebné úpravy</v>
      </c>
      <c r="F122" s="213"/>
      <c r="G122" s="213"/>
      <c r="H122" s="213"/>
      <c r="L122" s="28"/>
    </row>
    <row r="123" spans="2:12" s="1" customFormat="1" ht="12" customHeight="1">
      <c r="B123" s="28"/>
      <c r="C123" s="23" t="s">
        <v>109</v>
      </c>
      <c r="L123" s="28"/>
    </row>
    <row r="124" spans="2:12" s="1" customFormat="1" ht="16.5" customHeight="1">
      <c r="B124" s="28"/>
      <c r="E124" s="167" t="str">
        <f>E9</f>
        <v>5 - Elektroinštalácia</v>
      </c>
      <c r="F124" s="214"/>
      <c r="G124" s="214"/>
      <c r="H124" s="214"/>
      <c r="L124" s="28"/>
    </row>
    <row r="125" spans="2:12" s="1" customFormat="1" ht="6.95" customHeight="1">
      <c r="B125" s="28"/>
      <c r="L125" s="28"/>
    </row>
    <row r="126" spans="2:12" s="1" customFormat="1" ht="12" customHeight="1">
      <c r="B126" s="28"/>
      <c r="C126" s="23" t="s">
        <v>18</v>
      </c>
      <c r="F126" s="21" t="str">
        <f>F12</f>
        <v>Dohňany, parc.č. 1237/7,1237/1</v>
      </c>
      <c r="I126" s="23" t="s">
        <v>20</v>
      </c>
      <c r="J126" s="51" t="str">
        <f>IF(J12="","",J12)</f>
        <v>21. 5. 2025</v>
      </c>
      <c r="L126" s="28"/>
    </row>
    <row r="127" spans="2:12" s="1" customFormat="1" ht="6.95" customHeight="1">
      <c r="B127" s="28"/>
      <c r="L127" s="28"/>
    </row>
    <row r="128" spans="2:12" s="1" customFormat="1" ht="40.15" customHeight="1">
      <c r="B128" s="28"/>
      <c r="C128" s="23" t="s">
        <v>22</v>
      </c>
      <c r="F128" s="21" t="str">
        <f>E15</f>
        <v>PD Mestečko</v>
      </c>
      <c r="I128" s="23" t="s">
        <v>28</v>
      </c>
      <c r="J128" s="26" t="str">
        <f>E21</f>
        <v>T-architecture s.r.o.,Keblianska 466/83,020 01 PÚ</v>
      </c>
      <c r="L128" s="28"/>
    </row>
    <row r="129" spans="2:65" s="1" customFormat="1" ht="15.2" customHeight="1">
      <c r="B129" s="28"/>
      <c r="C129" s="23" t="s">
        <v>26</v>
      </c>
      <c r="F129" s="21" t="str">
        <f>IF(E18="","",E18)</f>
        <v>Vyplň údaj</v>
      </c>
      <c r="I129" s="23" t="s">
        <v>31</v>
      </c>
      <c r="J129" s="26" t="str">
        <f>E24</f>
        <v xml:space="preserve"> </v>
      </c>
      <c r="L129" s="28"/>
    </row>
    <row r="130" spans="2:65" s="1" customFormat="1" ht="10.35" customHeight="1">
      <c r="B130" s="28"/>
      <c r="L130" s="28"/>
    </row>
    <row r="131" spans="2:65" s="10" customFormat="1" ht="29.25" customHeight="1">
      <c r="B131" s="118"/>
      <c r="C131" s="119" t="s">
        <v>124</v>
      </c>
      <c r="D131" s="120" t="s">
        <v>59</v>
      </c>
      <c r="E131" s="120" t="s">
        <v>55</v>
      </c>
      <c r="F131" s="120" t="s">
        <v>56</v>
      </c>
      <c r="G131" s="120" t="s">
        <v>125</v>
      </c>
      <c r="H131" s="120" t="s">
        <v>126</v>
      </c>
      <c r="I131" s="120" t="s">
        <v>127</v>
      </c>
      <c r="J131" s="121" t="s">
        <v>113</v>
      </c>
      <c r="K131" s="122" t="s">
        <v>128</v>
      </c>
      <c r="L131" s="118"/>
      <c r="M131" s="58" t="s">
        <v>1</v>
      </c>
      <c r="N131" s="59" t="s">
        <v>38</v>
      </c>
      <c r="O131" s="59" t="s">
        <v>129</v>
      </c>
      <c r="P131" s="59" t="s">
        <v>130</v>
      </c>
      <c r="Q131" s="59" t="s">
        <v>131</v>
      </c>
      <c r="R131" s="59" t="s">
        <v>132</v>
      </c>
      <c r="S131" s="59" t="s">
        <v>133</v>
      </c>
      <c r="T131" s="60" t="s">
        <v>134</v>
      </c>
    </row>
    <row r="132" spans="2:65" s="1" customFormat="1" ht="22.9" customHeight="1">
      <c r="B132" s="28"/>
      <c r="C132" s="63" t="s">
        <v>114</v>
      </c>
      <c r="J132" s="123">
        <f>BK132</f>
        <v>0</v>
      </c>
      <c r="L132" s="28"/>
      <c r="M132" s="61"/>
      <c r="N132" s="52"/>
      <c r="O132" s="52"/>
      <c r="P132" s="124">
        <f>P133+P183+P185+P208+P244</f>
        <v>0</v>
      </c>
      <c r="Q132" s="52"/>
      <c r="R132" s="124">
        <f>R133+R183+R185+R208+R244</f>
        <v>0</v>
      </c>
      <c r="S132" s="52"/>
      <c r="T132" s="125">
        <f>T133+T183+T185+T208+T244</f>
        <v>0</v>
      </c>
      <c r="AT132" s="13" t="s">
        <v>73</v>
      </c>
      <c r="AU132" s="13" t="s">
        <v>115</v>
      </c>
      <c r="BK132" s="126">
        <f>BK133+BK183+BK185+BK208+BK244</f>
        <v>0</v>
      </c>
    </row>
    <row r="133" spans="2:65" s="11" customFormat="1" ht="25.9" customHeight="1">
      <c r="B133" s="127"/>
      <c r="D133" s="128" t="s">
        <v>73</v>
      </c>
      <c r="E133" s="129" t="s">
        <v>711</v>
      </c>
      <c r="F133" s="129" t="s">
        <v>712</v>
      </c>
      <c r="I133" s="130"/>
      <c r="J133" s="131">
        <f>BK133</f>
        <v>0</v>
      </c>
      <c r="L133" s="127"/>
      <c r="M133" s="132"/>
      <c r="P133" s="133">
        <f>P134+P156</f>
        <v>0</v>
      </c>
      <c r="R133" s="133">
        <f>R134+R156</f>
        <v>0</v>
      </c>
      <c r="T133" s="134">
        <f>T134+T156</f>
        <v>0</v>
      </c>
      <c r="AR133" s="128" t="s">
        <v>79</v>
      </c>
      <c r="AT133" s="135" t="s">
        <v>73</v>
      </c>
      <c r="AU133" s="135" t="s">
        <v>74</v>
      </c>
      <c r="AY133" s="128" t="s">
        <v>137</v>
      </c>
      <c r="BK133" s="136">
        <f>BK134+BK156</f>
        <v>0</v>
      </c>
    </row>
    <row r="134" spans="2:65" s="11" customFormat="1" ht="22.9" customHeight="1">
      <c r="B134" s="127"/>
      <c r="D134" s="128" t="s">
        <v>73</v>
      </c>
      <c r="E134" s="137" t="s">
        <v>713</v>
      </c>
      <c r="F134" s="137" t="s">
        <v>714</v>
      </c>
      <c r="I134" s="130"/>
      <c r="J134" s="138">
        <f>BK134</f>
        <v>0</v>
      </c>
      <c r="L134" s="127"/>
      <c r="M134" s="132"/>
      <c r="P134" s="133">
        <f>SUM(P135:P155)</f>
        <v>0</v>
      </c>
      <c r="R134" s="133">
        <f>SUM(R135:R155)</f>
        <v>0</v>
      </c>
      <c r="T134" s="134">
        <f>SUM(T135:T155)</f>
        <v>0</v>
      </c>
      <c r="AR134" s="128" t="s">
        <v>79</v>
      </c>
      <c r="AT134" s="135" t="s">
        <v>73</v>
      </c>
      <c r="AU134" s="135" t="s">
        <v>79</v>
      </c>
      <c r="AY134" s="128" t="s">
        <v>137</v>
      </c>
      <c r="BK134" s="136">
        <f>SUM(BK135:BK155)</f>
        <v>0</v>
      </c>
    </row>
    <row r="135" spans="2:65" s="1" customFormat="1" ht="16.5" customHeight="1">
      <c r="B135" s="28"/>
      <c r="C135" s="157" t="s">
        <v>79</v>
      </c>
      <c r="D135" s="157" t="s">
        <v>410</v>
      </c>
      <c r="E135" s="158" t="s">
        <v>715</v>
      </c>
      <c r="F135" s="159" t="s">
        <v>716</v>
      </c>
      <c r="G135" s="160" t="s">
        <v>148</v>
      </c>
      <c r="H135" s="161">
        <v>260</v>
      </c>
      <c r="I135" s="162"/>
      <c r="J135" s="161">
        <f t="shared" ref="J135:J155" si="0">ROUND(I135*H135,2)</f>
        <v>0</v>
      </c>
      <c r="K135" s="163"/>
      <c r="L135" s="164"/>
      <c r="M135" s="165" t="s">
        <v>1</v>
      </c>
      <c r="N135" s="166" t="s">
        <v>40</v>
      </c>
      <c r="P135" s="148">
        <f t="shared" ref="P135:P155" si="1">O135*H135</f>
        <v>0</v>
      </c>
      <c r="Q135" s="148">
        <v>0</v>
      </c>
      <c r="R135" s="148">
        <f t="shared" ref="R135:R155" si="2">Q135*H135</f>
        <v>0</v>
      </c>
      <c r="S135" s="148">
        <v>0</v>
      </c>
      <c r="T135" s="149">
        <f t="shared" ref="T135:T155" si="3">S135*H135</f>
        <v>0</v>
      </c>
      <c r="AR135" s="150" t="s">
        <v>169</v>
      </c>
      <c r="AT135" s="150" t="s">
        <v>410</v>
      </c>
      <c r="AU135" s="150" t="s">
        <v>83</v>
      </c>
      <c r="AY135" s="13" t="s">
        <v>137</v>
      </c>
      <c r="BE135" s="151">
        <f t="shared" ref="BE135:BE155" si="4">IF(N135="základná",J135,0)</f>
        <v>0</v>
      </c>
      <c r="BF135" s="151">
        <f t="shared" ref="BF135:BF155" si="5">IF(N135="znížená",J135,0)</f>
        <v>0</v>
      </c>
      <c r="BG135" s="151">
        <f t="shared" ref="BG135:BG155" si="6">IF(N135="zákl. prenesená",J135,0)</f>
        <v>0</v>
      </c>
      <c r="BH135" s="151">
        <f t="shared" ref="BH135:BH155" si="7">IF(N135="zníž. prenesená",J135,0)</f>
        <v>0</v>
      </c>
      <c r="BI135" s="151">
        <f t="shared" ref="BI135:BI155" si="8">IF(N135="nulová",J135,0)</f>
        <v>0</v>
      </c>
      <c r="BJ135" s="13" t="s">
        <v>83</v>
      </c>
      <c r="BK135" s="151">
        <f t="shared" ref="BK135:BK155" si="9">ROUND(I135*H135,2)</f>
        <v>0</v>
      </c>
      <c r="BL135" s="13" t="s">
        <v>102</v>
      </c>
      <c r="BM135" s="150" t="s">
        <v>102</v>
      </c>
    </row>
    <row r="136" spans="2:65" s="1" customFormat="1" ht="16.5" customHeight="1">
      <c r="B136" s="28"/>
      <c r="C136" s="157" t="s">
        <v>83</v>
      </c>
      <c r="D136" s="157" t="s">
        <v>410</v>
      </c>
      <c r="E136" s="158" t="s">
        <v>717</v>
      </c>
      <c r="F136" s="159" t="s">
        <v>718</v>
      </c>
      <c r="G136" s="160" t="s">
        <v>148</v>
      </c>
      <c r="H136" s="161">
        <v>265</v>
      </c>
      <c r="I136" s="162"/>
      <c r="J136" s="161">
        <f t="shared" si="0"/>
        <v>0</v>
      </c>
      <c r="K136" s="163"/>
      <c r="L136" s="164"/>
      <c r="M136" s="165" t="s">
        <v>1</v>
      </c>
      <c r="N136" s="166" t="s">
        <v>40</v>
      </c>
      <c r="P136" s="148">
        <f t="shared" si="1"/>
        <v>0</v>
      </c>
      <c r="Q136" s="148">
        <v>0</v>
      </c>
      <c r="R136" s="148">
        <f t="shared" si="2"/>
        <v>0</v>
      </c>
      <c r="S136" s="148">
        <v>0</v>
      </c>
      <c r="T136" s="149">
        <f t="shared" si="3"/>
        <v>0</v>
      </c>
      <c r="AR136" s="150" t="s">
        <v>169</v>
      </c>
      <c r="AT136" s="150" t="s">
        <v>410</v>
      </c>
      <c r="AU136" s="150" t="s">
        <v>83</v>
      </c>
      <c r="AY136" s="13" t="s">
        <v>137</v>
      </c>
      <c r="BE136" s="151">
        <f t="shared" si="4"/>
        <v>0</v>
      </c>
      <c r="BF136" s="151">
        <f t="shared" si="5"/>
        <v>0</v>
      </c>
      <c r="BG136" s="151">
        <f t="shared" si="6"/>
        <v>0</v>
      </c>
      <c r="BH136" s="151">
        <f t="shared" si="7"/>
        <v>0</v>
      </c>
      <c r="BI136" s="151">
        <f t="shared" si="8"/>
        <v>0</v>
      </c>
      <c r="BJ136" s="13" t="s">
        <v>83</v>
      </c>
      <c r="BK136" s="151">
        <f t="shared" si="9"/>
        <v>0</v>
      </c>
      <c r="BL136" s="13" t="s">
        <v>102</v>
      </c>
      <c r="BM136" s="150" t="s">
        <v>160</v>
      </c>
    </row>
    <row r="137" spans="2:65" s="1" customFormat="1" ht="16.5" customHeight="1">
      <c r="B137" s="28"/>
      <c r="C137" s="157" t="s">
        <v>99</v>
      </c>
      <c r="D137" s="157" t="s">
        <v>410</v>
      </c>
      <c r="E137" s="158" t="s">
        <v>719</v>
      </c>
      <c r="F137" s="159" t="s">
        <v>720</v>
      </c>
      <c r="G137" s="160" t="s">
        <v>148</v>
      </c>
      <c r="H137" s="161">
        <v>220</v>
      </c>
      <c r="I137" s="162"/>
      <c r="J137" s="161">
        <f t="shared" si="0"/>
        <v>0</v>
      </c>
      <c r="K137" s="163"/>
      <c r="L137" s="164"/>
      <c r="M137" s="165" t="s">
        <v>1</v>
      </c>
      <c r="N137" s="166" t="s">
        <v>40</v>
      </c>
      <c r="P137" s="148">
        <f t="shared" si="1"/>
        <v>0</v>
      </c>
      <c r="Q137" s="148">
        <v>0</v>
      </c>
      <c r="R137" s="148">
        <f t="shared" si="2"/>
        <v>0</v>
      </c>
      <c r="S137" s="148">
        <v>0</v>
      </c>
      <c r="T137" s="149">
        <f t="shared" si="3"/>
        <v>0</v>
      </c>
      <c r="AR137" s="150" t="s">
        <v>169</v>
      </c>
      <c r="AT137" s="150" t="s">
        <v>410</v>
      </c>
      <c r="AU137" s="150" t="s">
        <v>83</v>
      </c>
      <c r="AY137" s="13" t="s">
        <v>137</v>
      </c>
      <c r="BE137" s="151">
        <f t="shared" si="4"/>
        <v>0</v>
      </c>
      <c r="BF137" s="151">
        <f t="shared" si="5"/>
        <v>0</v>
      </c>
      <c r="BG137" s="151">
        <f t="shared" si="6"/>
        <v>0</v>
      </c>
      <c r="BH137" s="151">
        <f t="shared" si="7"/>
        <v>0</v>
      </c>
      <c r="BI137" s="151">
        <f t="shared" si="8"/>
        <v>0</v>
      </c>
      <c r="BJ137" s="13" t="s">
        <v>83</v>
      </c>
      <c r="BK137" s="151">
        <f t="shared" si="9"/>
        <v>0</v>
      </c>
      <c r="BL137" s="13" t="s">
        <v>102</v>
      </c>
      <c r="BM137" s="150" t="s">
        <v>169</v>
      </c>
    </row>
    <row r="138" spans="2:65" s="1" customFormat="1" ht="16.5" customHeight="1">
      <c r="B138" s="28"/>
      <c r="C138" s="157" t="s">
        <v>102</v>
      </c>
      <c r="D138" s="157" t="s">
        <v>410</v>
      </c>
      <c r="E138" s="158" t="s">
        <v>721</v>
      </c>
      <c r="F138" s="159" t="s">
        <v>722</v>
      </c>
      <c r="G138" s="160" t="s">
        <v>148</v>
      </c>
      <c r="H138" s="161">
        <v>10</v>
      </c>
      <c r="I138" s="162"/>
      <c r="J138" s="161">
        <f t="shared" si="0"/>
        <v>0</v>
      </c>
      <c r="K138" s="163"/>
      <c r="L138" s="164"/>
      <c r="M138" s="165" t="s">
        <v>1</v>
      </c>
      <c r="N138" s="166" t="s">
        <v>40</v>
      </c>
      <c r="P138" s="148">
        <f t="shared" si="1"/>
        <v>0</v>
      </c>
      <c r="Q138" s="148">
        <v>0</v>
      </c>
      <c r="R138" s="148">
        <f t="shared" si="2"/>
        <v>0</v>
      </c>
      <c r="S138" s="148">
        <v>0</v>
      </c>
      <c r="T138" s="149">
        <f t="shared" si="3"/>
        <v>0</v>
      </c>
      <c r="AR138" s="150" t="s">
        <v>169</v>
      </c>
      <c r="AT138" s="150" t="s">
        <v>410</v>
      </c>
      <c r="AU138" s="150" t="s">
        <v>83</v>
      </c>
      <c r="AY138" s="13" t="s">
        <v>137</v>
      </c>
      <c r="BE138" s="151">
        <f t="shared" si="4"/>
        <v>0</v>
      </c>
      <c r="BF138" s="151">
        <f t="shared" si="5"/>
        <v>0</v>
      </c>
      <c r="BG138" s="151">
        <f t="shared" si="6"/>
        <v>0</v>
      </c>
      <c r="BH138" s="151">
        <f t="shared" si="7"/>
        <v>0</v>
      </c>
      <c r="BI138" s="151">
        <f t="shared" si="8"/>
        <v>0</v>
      </c>
      <c r="BJ138" s="13" t="s">
        <v>83</v>
      </c>
      <c r="BK138" s="151">
        <f t="shared" si="9"/>
        <v>0</v>
      </c>
      <c r="BL138" s="13" t="s">
        <v>102</v>
      </c>
      <c r="BM138" s="150" t="s">
        <v>176</v>
      </c>
    </row>
    <row r="139" spans="2:65" s="1" customFormat="1" ht="16.5" customHeight="1">
      <c r="B139" s="28"/>
      <c r="C139" s="157" t="s">
        <v>105</v>
      </c>
      <c r="D139" s="157" t="s">
        <v>410</v>
      </c>
      <c r="E139" s="158" t="s">
        <v>723</v>
      </c>
      <c r="F139" s="159" t="s">
        <v>724</v>
      </c>
      <c r="G139" s="160" t="s">
        <v>148</v>
      </c>
      <c r="H139" s="161">
        <v>38</v>
      </c>
      <c r="I139" s="162"/>
      <c r="J139" s="161">
        <f t="shared" si="0"/>
        <v>0</v>
      </c>
      <c r="K139" s="163"/>
      <c r="L139" s="164"/>
      <c r="M139" s="165" t="s">
        <v>1</v>
      </c>
      <c r="N139" s="166" t="s">
        <v>40</v>
      </c>
      <c r="P139" s="148">
        <f t="shared" si="1"/>
        <v>0</v>
      </c>
      <c r="Q139" s="148">
        <v>0</v>
      </c>
      <c r="R139" s="148">
        <f t="shared" si="2"/>
        <v>0</v>
      </c>
      <c r="S139" s="148">
        <v>0</v>
      </c>
      <c r="T139" s="149">
        <f t="shared" si="3"/>
        <v>0</v>
      </c>
      <c r="AR139" s="150" t="s">
        <v>169</v>
      </c>
      <c r="AT139" s="150" t="s">
        <v>410</v>
      </c>
      <c r="AU139" s="150" t="s">
        <v>83</v>
      </c>
      <c r="AY139" s="13" t="s">
        <v>137</v>
      </c>
      <c r="BE139" s="151">
        <f t="shared" si="4"/>
        <v>0</v>
      </c>
      <c r="BF139" s="151">
        <f t="shared" si="5"/>
        <v>0</v>
      </c>
      <c r="BG139" s="151">
        <f t="shared" si="6"/>
        <v>0</v>
      </c>
      <c r="BH139" s="151">
        <f t="shared" si="7"/>
        <v>0</v>
      </c>
      <c r="BI139" s="151">
        <f t="shared" si="8"/>
        <v>0</v>
      </c>
      <c r="BJ139" s="13" t="s">
        <v>83</v>
      </c>
      <c r="BK139" s="151">
        <f t="shared" si="9"/>
        <v>0</v>
      </c>
      <c r="BL139" s="13" t="s">
        <v>102</v>
      </c>
      <c r="BM139" s="150" t="s">
        <v>184</v>
      </c>
    </row>
    <row r="140" spans="2:65" s="1" customFormat="1" ht="16.5" customHeight="1">
      <c r="B140" s="28"/>
      <c r="C140" s="157" t="s">
        <v>160</v>
      </c>
      <c r="D140" s="157" t="s">
        <v>410</v>
      </c>
      <c r="E140" s="158" t="s">
        <v>725</v>
      </c>
      <c r="F140" s="159" t="s">
        <v>726</v>
      </c>
      <c r="G140" s="160" t="s">
        <v>148</v>
      </c>
      <c r="H140" s="161">
        <v>42</v>
      </c>
      <c r="I140" s="162"/>
      <c r="J140" s="161">
        <f t="shared" si="0"/>
        <v>0</v>
      </c>
      <c r="K140" s="163"/>
      <c r="L140" s="164"/>
      <c r="M140" s="165" t="s">
        <v>1</v>
      </c>
      <c r="N140" s="166" t="s">
        <v>40</v>
      </c>
      <c r="P140" s="148">
        <f t="shared" si="1"/>
        <v>0</v>
      </c>
      <c r="Q140" s="148">
        <v>0</v>
      </c>
      <c r="R140" s="148">
        <f t="shared" si="2"/>
        <v>0</v>
      </c>
      <c r="S140" s="148">
        <v>0</v>
      </c>
      <c r="T140" s="149">
        <f t="shared" si="3"/>
        <v>0</v>
      </c>
      <c r="AR140" s="150" t="s">
        <v>169</v>
      </c>
      <c r="AT140" s="150" t="s">
        <v>410</v>
      </c>
      <c r="AU140" s="150" t="s">
        <v>83</v>
      </c>
      <c r="AY140" s="13" t="s">
        <v>137</v>
      </c>
      <c r="BE140" s="151">
        <f t="shared" si="4"/>
        <v>0</v>
      </c>
      <c r="BF140" s="151">
        <f t="shared" si="5"/>
        <v>0</v>
      </c>
      <c r="BG140" s="151">
        <f t="shared" si="6"/>
        <v>0</v>
      </c>
      <c r="BH140" s="151">
        <f t="shared" si="7"/>
        <v>0</v>
      </c>
      <c r="BI140" s="151">
        <f t="shared" si="8"/>
        <v>0</v>
      </c>
      <c r="BJ140" s="13" t="s">
        <v>83</v>
      </c>
      <c r="BK140" s="151">
        <f t="shared" si="9"/>
        <v>0</v>
      </c>
      <c r="BL140" s="13" t="s">
        <v>102</v>
      </c>
      <c r="BM140" s="150" t="s">
        <v>192</v>
      </c>
    </row>
    <row r="141" spans="2:65" s="1" customFormat="1" ht="16.5" customHeight="1">
      <c r="B141" s="28"/>
      <c r="C141" s="157" t="s">
        <v>164</v>
      </c>
      <c r="D141" s="157" t="s">
        <v>410</v>
      </c>
      <c r="E141" s="158" t="s">
        <v>727</v>
      </c>
      <c r="F141" s="159" t="s">
        <v>728</v>
      </c>
      <c r="G141" s="160" t="s">
        <v>148</v>
      </c>
      <c r="H141" s="161">
        <v>12</v>
      </c>
      <c r="I141" s="162"/>
      <c r="J141" s="161">
        <f t="shared" si="0"/>
        <v>0</v>
      </c>
      <c r="K141" s="163"/>
      <c r="L141" s="164"/>
      <c r="M141" s="165" t="s">
        <v>1</v>
      </c>
      <c r="N141" s="166" t="s">
        <v>40</v>
      </c>
      <c r="P141" s="148">
        <f t="shared" si="1"/>
        <v>0</v>
      </c>
      <c r="Q141" s="148">
        <v>0</v>
      </c>
      <c r="R141" s="148">
        <f t="shared" si="2"/>
        <v>0</v>
      </c>
      <c r="S141" s="148">
        <v>0</v>
      </c>
      <c r="T141" s="149">
        <f t="shared" si="3"/>
        <v>0</v>
      </c>
      <c r="AR141" s="150" t="s">
        <v>169</v>
      </c>
      <c r="AT141" s="150" t="s">
        <v>410</v>
      </c>
      <c r="AU141" s="150" t="s">
        <v>83</v>
      </c>
      <c r="AY141" s="13" t="s">
        <v>137</v>
      </c>
      <c r="BE141" s="151">
        <f t="shared" si="4"/>
        <v>0</v>
      </c>
      <c r="BF141" s="151">
        <f t="shared" si="5"/>
        <v>0</v>
      </c>
      <c r="BG141" s="151">
        <f t="shared" si="6"/>
        <v>0</v>
      </c>
      <c r="BH141" s="151">
        <f t="shared" si="7"/>
        <v>0</v>
      </c>
      <c r="BI141" s="151">
        <f t="shared" si="8"/>
        <v>0</v>
      </c>
      <c r="BJ141" s="13" t="s">
        <v>83</v>
      </c>
      <c r="BK141" s="151">
        <f t="shared" si="9"/>
        <v>0</v>
      </c>
      <c r="BL141" s="13" t="s">
        <v>102</v>
      </c>
      <c r="BM141" s="150" t="s">
        <v>200</v>
      </c>
    </row>
    <row r="142" spans="2:65" s="1" customFormat="1" ht="24.2" customHeight="1">
      <c r="B142" s="28"/>
      <c r="C142" s="157" t="s">
        <v>169</v>
      </c>
      <c r="D142" s="157" t="s">
        <v>410</v>
      </c>
      <c r="E142" s="158" t="s">
        <v>729</v>
      </c>
      <c r="F142" s="159" t="s">
        <v>730</v>
      </c>
      <c r="G142" s="160" t="s">
        <v>148</v>
      </c>
      <c r="H142" s="161">
        <v>340</v>
      </c>
      <c r="I142" s="162"/>
      <c r="J142" s="161">
        <f t="shared" si="0"/>
        <v>0</v>
      </c>
      <c r="K142" s="163"/>
      <c r="L142" s="164"/>
      <c r="M142" s="165" t="s">
        <v>1</v>
      </c>
      <c r="N142" s="166" t="s">
        <v>40</v>
      </c>
      <c r="P142" s="148">
        <f t="shared" si="1"/>
        <v>0</v>
      </c>
      <c r="Q142" s="148">
        <v>0</v>
      </c>
      <c r="R142" s="148">
        <f t="shared" si="2"/>
        <v>0</v>
      </c>
      <c r="S142" s="148">
        <v>0</v>
      </c>
      <c r="T142" s="149">
        <f t="shared" si="3"/>
        <v>0</v>
      </c>
      <c r="AR142" s="150" t="s">
        <v>169</v>
      </c>
      <c r="AT142" s="150" t="s">
        <v>410</v>
      </c>
      <c r="AU142" s="150" t="s">
        <v>83</v>
      </c>
      <c r="AY142" s="13" t="s">
        <v>137</v>
      </c>
      <c r="BE142" s="151">
        <f t="shared" si="4"/>
        <v>0</v>
      </c>
      <c r="BF142" s="151">
        <f t="shared" si="5"/>
        <v>0</v>
      </c>
      <c r="BG142" s="151">
        <f t="shared" si="6"/>
        <v>0</v>
      </c>
      <c r="BH142" s="151">
        <f t="shared" si="7"/>
        <v>0</v>
      </c>
      <c r="BI142" s="151">
        <f t="shared" si="8"/>
        <v>0</v>
      </c>
      <c r="BJ142" s="13" t="s">
        <v>83</v>
      </c>
      <c r="BK142" s="151">
        <f t="shared" si="9"/>
        <v>0</v>
      </c>
      <c r="BL142" s="13" t="s">
        <v>102</v>
      </c>
      <c r="BM142" s="150" t="s">
        <v>209</v>
      </c>
    </row>
    <row r="143" spans="2:65" s="1" customFormat="1" ht="24.2" customHeight="1">
      <c r="B143" s="28"/>
      <c r="C143" s="157" t="s">
        <v>144</v>
      </c>
      <c r="D143" s="157" t="s">
        <v>410</v>
      </c>
      <c r="E143" s="158" t="s">
        <v>731</v>
      </c>
      <c r="F143" s="159" t="s">
        <v>732</v>
      </c>
      <c r="G143" s="160" t="s">
        <v>148</v>
      </c>
      <c r="H143" s="161">
        <v>76</v>
      </c>
      <c r="I143" s="162"/>
      <c r="J143" s="161">
        <f t="shared" si="0"/>
        <v>0</v>
      </c>
      <c r="K143" s="163"/>
      <c r="L143" s="164"/>
      <c r="M143" s="165" t="s">
        <v>1</v>
      </c>
      <c r="N143" s="166" t="s">
        <v>40</v>
      </c>
      <c r="P143" s="148">
        <f t="shared" si="1"/>
        <v>0</v>
      </c>
      <c r="Q143" s="148">
        <v>0</v>
      </c>
      <c r="R143" s="148">
        <f t="shared" si="2"/>
        <v>0</v>
      </c>
      <c r="S143" s="148">
        <v>0</v>
      </c>
      <c r="T143" s="149">
        <f t="shared" si="3"/>
        <v>0</v>
      </c>
      <c r="AR143" s="150" t="s">
        <v>169</v>
      </c>
      <c r="AT143" s="150" t="s">
        <v>410</v>
      </c>
      <c r="AU143" s="150" t="s">
        <v>83</v>
      </c>
      <c r="AY143" s="13" t="s">
        <v>137</v>
      </c>
      <c r="BE143" s="151">
        <f t="shared" si="4"/>
        <v>0</v>
      </c>
      <c r="BF143" s="151">
        <f t="shared" si="5"/>
        <v>0</v>
      </c>
      <c r="BG143" s="151">
        <f t="shared" si="6"/>
        <v>0</v>
      </c>
      <c r="BH143" s="151">
        <f t="shared" si="7"/>
        <v>0</v>
      </c>
      <c r="BI143" s="151">
        <f t="shared" si="8"/>
        <v>0</v>
      </c>
      <c r="BJ143" s="13" t="s">
        <v>83</v>
      </c>
      <c r="BK143" s="151">
        <f t="shared" si="9"/>
        <v>0</v>
      </c>
      <c r="BL143" s="13" t="s">
        <v>102</v>
      </c>
      <c r="BM143" s="150" t="s">
        <v>217</v>
      </c>
    </row>
    <row r="144" spans="2:65" s="1" customFormat="1" ht="24.2" customHeight="1">
      <c r="B144" s="28"/>
      <c r="C144" s="157" t="s">
        <v>176</v>
      </c>
      <c r="D144" s="157" t="s">
        <v>410</v>
      </c>
      <c r="E144" s="158" t="s">
        <v>733</v>
      </c>
      <c r="F144" s="159" t="s">
        <v>734</v>
      </c>
      <c r="G144" s="160" t="s">
        <v>148</v>
      </c>
      <c r="H144" s="161">
        <v>76</v>
      </c>
      <c r="I144" s="162"/>
      <c r="J144" s="161">
        <f t="shared" si="0"/>
        <v>0</v>
      </c>
      <c r="K144" s="163"/>
      <c r="L144" s="164"/>
      <c r="M144" s="165" t="s">
        <v>1</v>
      </c>
      <c r="N144" s="166" t="s">
        <v>40</v>
      </c>
      <c r="P144" s="148">
        <f t="shared" si="1"/>
        <v>0</v>
      </c>
      <c r="Q144" s="148">
        <v>0</v>
      </c>
      <c r="R144" s="148">
        <f t="shared" si="2"/>
        <v>0</v>
      </c>
      <c r="S144" s="148">
        <v>0</v>
      </c>
      <c r="T144" s="149">
        <f t="shared" si="3"/>
        <v>0</v>
      </c>
      <c r="AR144" s="150" t="s">
        <v>169</v>
      </c>
      <c r="AT144" s="150" t="s">
        <v>410</v>
      </c>
      <c r="AU144" s="150" t="s">
        <v>83</v>
      </c>
      <c r="AY144" s="13" t="s">
        <v>137</v>
      </c>
      <c r="BE144" s="151">
        <f t="shared" si="4"/>
        <v>0</v>
      </c>
      <c r="BF144" s="151">
        <f t="shared" si="5"/>
        <v>0</v>
      </c>
      <c r="BG144" s="151">
        <f t="shared" si="6"/>
        <v>0</v>
      </c>
      <c r="BH144" s="151">
        <f t="shared" si="7"/>
        <v>0</v>
      </c>
      <c r="BI144" s="151">
        <f t="shared" si="8"/>
        <v>0</v>
      </c>
      <c r="BJ144" s="13" t="s">
        <v>83</v>
      </c>
      <c r="BK144" s="151">
        <f t="shared" si="9"/>
        <v>0</v>
      </c>
      <c r="BL144" s="13" t="s">
        <v>102</v>
      </c>
      <c r="BM144" s="150" t="s">
        <v>225</v>
      </c>
    </row>
    <row r="145" spans="2:65" s="1" customFormat="1" ht="24.2" customHeight="1">
      <c r="B145" s="28"/>
      <c r="C145" s="157" t="s">
        <v>180</v>
      </c>
      <c r="D145" s="157" t="s">
        <v>410</v>
      </c>
      <c r="E145" s="158" t="s">
        <v>735</v>
      </c>
      <c r="F145" s="159" t="s">
        <v>736</v>
      </c>
      <c r="G145" s="160" t="s">
        <v>148</v>
      </c>
      <c r="H145" s="161">
        <v>66</v>
      </c>
      <c r="I145" s="162"/>
      <c r="J145" s="161">
        <f t="shared" si="0"/>
        <v>0</v>
      </c>
      <c r="K145" s="163"/>
      <c r="L145" s="164"/>
      <c r="M145" s="165" t="s">
        <v>1</v>
      </c>
      <c r="N145" s="166" t="s">
        <v>40</v>
      </c>
      <c r="P145" s="148">
        <f t="shared" si="1"/>
        <v>0</v>
      </c>
      <c r="Q145" s="148">
        <v>0</v>
      </c>
      <c r="R145" s="148">
        <f t="shared" si="2"/>
        <v>0</v>
      </c>
      <c r="S145" s="148">
        <v>0</v>
      </c>
      <c r="T145" s="149">
        <f t="shared" si="3"/>
        <v>0</v>
      </c>
      <c r="AR145" s="150" t="s">
        <v>169</v>
      </c>
      <c r="AT145" s="150" t="s">
        <v>410</v>
      </c>
      <c r="AU145" s="150" t="s">
        <v>83</v>
      </c>
      <c r="AY145" s="13" t="s">
        <v>137</v>
      </c>
      <c r="BE145" s="151">
        <f t="shared" si="4"/>
        <v>0</v>
      </c>
      <c r="BF145" s="151">
        <f t="shared" si="5"/>
        <v>0</v>
      </c>
      <c r="BG145" s="151">
        <f t="shared" si="6"/>
        <v>0</v>
      </c>
      <c r="BH145" s="151">
        <f t="shared" si="7"/>
        <v>0</v>
      </c>
      <c r="BI145" s="151">
        <f t="shared" si="8"/>
        <v>0</v>
      </c>
      <c r="BJ145" s="13" t="s">
        <v>83</v>
      </c>
      <c r="BK145" s="151">
        <f t="shared" si="9"/>
        <v>0</v>
      </c>
      <c r="BL145" s="13" t="s">
        <v>102</v>
      </c>
      <c r="BM145" s="150" t="s">
        <v>236</v>
      </c>
    </row>
    <row r="146" spans="2:65" s="1" customFormat="1" ht="16.5" customHeight="1">
      <c r="B146" s="28"/>
      <c r="C146" s="157" t="s">
        <v>184</v>
      </c>
      <c r="D146" s="157" t="s">
        <v>410</v>
      </c>
      <c r="E146" s="158" t="s">
        <v>737</v>
      </c>
      <c r="F146" s="159" t="s">
        <v>738</v>
      </c>
      <c r="G146" s="160" t="s">
        <v>167</v>
      </c>
      <c r="H146" s="161">
        <v>42</v>
      </c>
      <c r="I146" s="162"/>
      <c r="J146" s="161">
        <f t="shared" si="0"/>
        <v>0</v>
      </c>
      <c r="K146" s="163"/>
      <c r="L146" s="164"/>
      <c r="M146" s="165" t="s">
        <v>1</v>
      </c>
      <c r="N146" s="166" t="s">
        <v>40</v>
      </c>
      <c r="P146" s="148">
        <f t="shared" si="1"/>
        <v>0</v>
      </c>
      <c r="Q146" s="148">
        <v>0</v>
      </c>
      <c r="R146" s="148">
        <f t="shared" si="2"/>
        <v>0</v>
      </c>
      <c r="S146" s="148">
        <v>0</v>
      </c>
      <c r="T146" s="149">
        <f t="shared" si="3"/>
        <v>0</v>
      </c>
      <c r="AR146" s="150" t="s">
        <v>169</v>
      </c>
      <c r="AT146" s="150" t="s">
        <v>410</v>
      </c>
      <c r="AU146" s="150" t="s">
        <v>83</v>
      </c>
      <c r="AY146" s="13" t="s">
        <v>137</v>
      </c>
      <c r="BE146" s="151">
        <f t="shared" si="4"/>
        <v>0</v>
      </c>
      <c r="BF146" s="151">
        <f t="shared" si="5"/>
        <v>0</v>
      </c>
      <c r="BG146" s="151">
        <f t="shared" si="6"/>
        <v>0</v>
      </c>
      <c r="BH146" s="151">
        <f t="shared" si="7"/>
        <v>0</v>
      </c>
      <c r="BI146" s="151">
        <f t="shared" si="8"/>
        <v>0</v>
      </c>
      <c r="BJ146" s="13" t="s">
        <v>83</v>
      </c>
      <c r="BK146" s="151">
        <f t="shared" si="9"/>
        <v>0</v>
      </c>
      <c r="BL146" s="13" t="s">
        <v>102</v>
      </c>
      <c r="BM146" s="150" t="s">
        <v>244</v>
      </c>
    </row>
    <row r="147" spans="2:65" s="1" customFormat="1" ht="16.5" customHeight="1">
      <c r="B147" s="28"/>
      <c r="C147" s="157" t="s">
        <v>188</v>
      </c>
      <c r="D147" s="157" t="s">
        <v>410</v>
      </c>
      <c r="E147" s="158" t="s">
        <v>739</v>
      </c>
      <c r="F147" s="159" t="s">
        <v>740</v>
      </c>
      <c r="G147" s="160" t="s">
        <v>167</v>
      </c>
      <c r="H147" s="161">
        <v>6</v>
      </c>
      <c r="I147" s="162"/>
      <c r="J147" s="161">
        <f t="shared" si="0"/>
        <v>0</v>
      </c>
      <c r="K147" s="163"/>
      <c r="L147" s="164"/>
      <c r="M147" s="165" t="s">
        <v>1</v>
      </c>
      <c r="N147" s="166" t="s">
        <v>40</v>
      </c>
      <c r="P147" s="148">
        <f t="shared" si="1"/>
        <v>0</v>
      </c>
      <c r="Q147" s="148">
        <v>0</v>
      </c>
      <c r="R147" s="148">
        <f t="shared" si="2"/>
        <v>0</v>
      </c>
      <c r="S147" s="148">
        <v>0</v>
      </c>
      <c r="T147" s="149">
        <f t="shared" si="3"/>
        <v>0</v>
      </c>
      <c r="AR147" s="150" t="s">
        <v>169</v>
      </c>
      <c r="AT147" s="150" t="s">
        <v>410</v>
      </c>
      <c r="AU147" s="150" t="s">
        <v>83</v>
      </c>
      <c r="AY147" s="13" t="s">
        <v>137</v>
      </c>
      <c r="BE147" s="151">
        <f t="shared" si="4"/>
        <v>0</v>
      </c>
      <c r="BF147" s="151">
        <f t="shared" si="5"/>
        <v>0</v>
      </c>
      <c r="BG147" s="151">
        <f t="shared" si="6"/>
        <v>0</v>
      </c>
      <c r="BH147" s="151">
        <f t="shared" si="7"/>
        <v>0</v>
      </c>
      <c r="BI147" s="151">
        <f t="shared" si="8"/>
        <v>0</v>
      </c>
      <c r="BJ147" s="13" t="s">
        <v>83</v>
      </c>
      <c r="BK147" s="151">
        <f t="shared" si="9"/>
        <v>0</v>
      </c>
      <c r="BL147" s="13" t="s">
        <v>102</v>
      </c>
      <c r="BM147" s="150" t="s">
        <v>254</v>
      </c>
    </row>
    <row r="148" spans="2:65" s="1" customFormat="1" ht="16.5" customHeight="1">
      <c r="B148" s="28"/>
      <c r="C148" s="157" t="s">
        <v>192</v>
      </c>
      <c r="D148" s="157" t="s">
        <v>410</v>
      </c>
      <c r="E148" s="158" t="s">
        <v>741</v>
      </c>
      <c r="F148" s="159" t="s">
        <v>742</v>
      </c>
      <c r="G148" s="160" t="s">
        <v>167</v>
      </c>
      <c r="H148" s="161">
        <v>1</v>
      </c>
      <c r="I148" s="162"/>
      <c r="J148" s="161">
        <f t="shared" si="0"/>
        <v>0</v>
      </c>
      <c r="K148" s="163"/>
      <c r="L148" s="164"/>
      <c r="M148" s="165" t="s">
        <v>1</v>
      </c>
      <c r="N148" s="166" t="s">
        <v>40</v>
      </c>
      <c r="P148" s="148">
        <f t="shared" si="1"/>
        <v>0</v>
      </c>
      <c r="Q148" s="148">
        <v>0</v>
      </c>
      <c r="R148" s="148">
        <f t="shared" si="2"/>
        <v>0</v>
      </c>
      <c r="S148" s="148">
        <v>0</v>
      </c>
      <c r="T148" s="149">
        <f t="shared" si="3"/>
        <v>0</v>
      </c>
      <c r="AR148" s="150" t="s">
        <v>169</v>
      </c>
      <c r="AT148" s="150" t="s">
        <v>410</v>
      </c>
      <c r="AU148" s="150" t="s">
        <v>83</v>
      </c>
      <c r="AY148" s="13" t="s">
        <v>137</v>
      </c>
      <c r="BE148" s="151">
        <f t="shared" si="4"/>
        <v>0</v>
      </c>
      <c r="BF148" s="151">
        <f t="shared" si="5"/>
        <v>0</v>
      </c>
      <c r="BG148" s="151">
        <f t="shared" si="6"/>
        <v>0</v>
      </c>
      <c r="BH148" s="151">
        <f t="shared" si="7"/>
        <v>0</v>
      </c>
      <c r="BI148" s="151">
        <f t="shared" si="8"/>
        <v>0</v>
      </c>
      <c r="BJ148" s="13" t="s">
        <v>83</v>
      </c>
      <c r="BK148" s="151">
        <f t="shared" si="9"/>
        <v>0</v>
      </c>
      <c r="BL148" s="13" t="s">
        <v>102</v>
      </c>
      <c r="BM148" s="150" t="s">
        <v>264</v>
      </c>
    </row>
    <row r="149" spans="2:65" s="1" customFormat="1" ht="16.5" customHeight="1">
      <c r="B149" s="28"/>
      <c r="C149" s="157" t="s">
        <v>196</v>
      </c>
      <c r="D149" s="157" t="s">
        <v>410</v>
      </c>
      <c r="E149" s="158" t="s">
        <v>743</v>
      </c>
      <c r="F149" s="159" t="s">
        <v>744</v>
      </c>
      <c r="G149" s="160" t="s">
        <v>167</v>
      </c>
      <c r="H149" s="161">
        <v>14</v>
      </c>
      <c r="I149" s="162"/>
      <c r="J149" s="161">
        <f t="shared" si="0"/>
        <v>0</v>
      </c>
      <c r="K149" s="163"/>
      <c r="L149" s="164"/>
      <c r="M149" s="165" t="s">
        <v>1</v>
      </c>
      <c r="N149" s="166" t="s">
        <v>40</v>
      </c>
      <c r="P149" s="148">
        <f t="shared" si="1"/>
        <v>0</v>
      </c>
      <c r="Q149" s="148">
        <v>0</v>
      </c>
      <c r="R149" s="148">
        <f t="shared" si="2"/>
        <v>0</v>
      </c>
      <c r="S149" s="148">
        <v>0</v>
      </c>
      <c r="T149" s="149">
        <f t="shared" si="3"/>
        <v>0</v>
      </c>
      <c r="AR149" s="150" t="s">
        <v>169</v>
      </c>
      <c r="AT149" s="150" t="s">
        <v>410</v>
      </c>
      <c r="AU149" s="150" t="s">
        <v>83</v>
      </c>
      <c r="AY149" s="13" t="s">
        <v>137</v>
      </c>
      <c r="BE149" s="151">
        <f t="shared" si="4"/>
        <v>0</v>
      </c>
      <c r="BF149" s="151">
        <f t="shared" si="5"/>
        <v>0</v>
      </c>
      <c r="BG149" s="151">
        <f t="shared" si="6"/>
        <v>0</v>
      </c>
      <c r="BH149" s="151">
        <f t="shared" si="7"/>
        <v>0</v>
      </c>
      <c r="BI149" s="151">
        <f t="shared" si="8"/>
        <v>0</v>
      </c>
      <c r="BJ149" s="13" t="s">
        <v>83</v>
      </c>
      <c r="BK149" s="151">
        <f t="shared" si="9"/>
        <v>0</v>
      </c>
      <c r="BL149" s="13" t="s">
        <v>102</v>
      </c>
      <c r="BM149" s="150" t="s">
        <v>381</v>
      </c>
    </row>
    <row r="150" spans="2:65" s="1" customFormat="1" ht="16.5" customHeight="1">
      <c r="B150" s="28"/>
      <c r="C150" s="157" t="s">
        <v>200</v>
      </c>
      <c r="D150" s="157" t="s">
        <v>410</v>
      </c>
      <c r="E150" s="158" t="s">
        <v>745</v>
      </c>
      <c r="F150" s="159" t="s">
        <v>746</v>
      </c>
      <c r="G150" s="160" t="s">
        <v>167</v>
      </c>
      <c r="H150" s="161">
        <v>42</v>
      </c>
      <c r="I150" s="162"/>
      <c r="J150" s="161">
        <f t="shared" si="0"/>
        <v>0</v>
      </c>
      <c r="K150" s="163"/>
      <c r="L150" s="164"/>
      <c r="M150" s="165" t="s">
        <v>1</v>
      </c>
      <c r="N150" s="166" t="s">
        <v>40</v>
      </c>
      <c r="P150" s="148">
        <f t="shared" si="1"/>
        <v>0</v>
      </c>
      <c r="Q150" s="148">
        <v>0</v>
      </c>
      <c r="R150" s="148">
        <f t="shared" si="2"/>
        <v>0</v>
      </c>
      <c r="S150" s="148">
        <v>0</v>
      </c>
      <c r="T150" s="149">
        <f t="shared" si="3"/>
        <v>0</v>
      </c>
      <c r="AR150" s="150" t="s">
        <v>169</v>
      </c>
      <c r="AT150" s="150" t="s">
        <v>410</v>
      </c>
      <c r="AU150" s="150" t="s">
        <v>83</v>
      </c>
      <c r="AY150" s="13" t="s">
        <v>137</v>
      </c>
      <c r="BE150" s="151">
        <f t="shared" si="4"/>
        <v>0</v>
      </c>
      <c r="BF150" s="151">
        <f t="shared" si="5"/>
        <v>0</v>
      </c>
      <c r="BG150" s="151">
        <f t="shared" si="6"/>
        <v>0</v>
      </c>
      <c r="BH150" s="151">
        <f t="shared" si="7"/>
        <v>0</v>
      </c>
      <c r="BI150" s="151">
        <f t="shared" si="8"/>
        <v>0</v>
      </c>
      <c r="BJ150" s="13" t="s">
        <v>83</v>
      </c>
      <c r="BK150" s="151">
        <f t="shared" si="9"/>
        <v>0</v>
      </c>
      <c r="BL150" s="13" t="s">
        <v>102</v>
      </c>
      <c r="BM150" s="150" t="s">
        <v>389</v>
      </c>
    </row>
    <row r="151" spans="2:65" s="1" customFormat="1" ht="16.5" customHeight="1">
      <c r="B151" s="28"/>
      <c r="C151" s="157" t="s">
        <v>205</v>
      </c>
      <c r="D151" s="157" t="s">
        <v>410</v>
      </c>
      <c r="E151" s="158" t="s">
        <v>747</v>
      </c>
      <c r="F151" s="159" t="s">
        <v>748</v>
      </c>
      <c r="G151" s="160" t="s">
        <v>167</v>
      </c>
      <c r="H151" s="161">
        <v>2</v>
      </c>
      <c r="I151" s="162"/>
      <c r="J151" s="161">
        <f t="shared" si="0"/>
        <v>0</v>
      </c>
      <c r="K151" s="163"/>
      <c r="L151" s="164"/>
      <c r="M151" s="165" t="s">
        <v>1</v>
      </c>
      <c r="N151" s="166" t="s">
        <v>40</v>
      </c>
      <c r="P151" s="148">
        <f t="shared" si="1"/>
        <v>0</v>
      </c>
      <c r="Q151" s="148">
        <v>0</v>
      </c>
      <c r="R151" s="148">
        <f t="shared" si="2"/>
        <v>0</v>
      </c>
      <c r="S151" s="148">
        <v>0</v>
      </c>
      <c r="T151" s="149">
        <f t="shared" si="3"/>
        <v>0</v>
      </c>
      <c r="AR151" s="150" t="s">
        <v>169</v>
      </c>
      <c r="AT151" s="150" t="s">
        <v>410</v>
      </c>
      <c r="AU151" s="150" t="s">
        <v>83</v>
      </c>
      <c r="AY151" s="13" t="s">
        <v>137</v>
      </c>
      <c r="BE151" s="151">
        <f t="shared" si="4"/>
        <v>0</v>
      </c>
      <c r="BF151" s="151">
        <f t="shared" si="5"/>
        <v>0</v>
      </c>
      <c r="BG151" s="151">
        <f t="shared" si="6"/>
        <v>0</v>
      </c>
      <c r="BH151" s="151">
        <f t="shared" si="7"/>
        <v>0</v>
      </c>
      <c r="BI151" s="151">
        <f t="shared" si="8"/>
        <v>0</v>
      </c>
      <c r="BJ151" s="13" t="s">
        <v>83</v>
      </c>
      <c r="BK151" s="151">
        <f t="shared" si="9"/>
        <v>0</v>
      </c>
      <c r="BL151" s="13" t="s">
        <v>102</v>
      </c>
      <c r="BM151" s="150" t="s">
        <v>399</v>
      </c>
    </row>
    <row r="152" spans="2:65" s="1" customFormat="1" ht="16.5" customHeight="1">
      <c r="B152" s="28"/>
      <c r="C152" s="157" t="s">
        <v>209</v>
      </c>
      <c r="D152" s="157" t="s">
        <v>410</v>
      </c>
      <c r="E152" s="158" t="s">
        <v>749</v>
      </c>
      <c r="F152" s="159" t="s">
        <v>750</v>
      </c>
      <c r="G152" s="160" t="s">
        <v>167</v>
      </c>
      <c r="H152" s="161">
        <v>1</v>
      </c>
      <c r="I152" s="162"/>
      <c r="J152" s="161">
        <f t="shared" si="0"/>
        <v>0</v>
      </c>
      <c r="K152" s="163"/>
      <c r="L152" s="164"/>
      <c r="M152" s="165" t="s">
        <v>1</v>
      </c>
      <c r="N152" s="166" t="s">
        <v>40</v>
      </c>
      <c r="P152" s="148">
        <f t="shared" si="1"/>
        <v>0</v>
      </c>
      <c r="Q152" s="148">
        <v>0</v>
      </c>
      <c r="R152" s="148">
        <f t="shared" si="2"/>
        <v>0</v>
      </c>
      <c r="S152" s="148">
        <v>0</v>
      </c>
      <c r="T152" s="149">
        <f t="shared" si="3"/>
        <v>0</v>
      </c>
      <c r="AR152" s="150" t="s">
        <v>169</v>
      </c>
      <c r="AT152" s="150" t="s">
        <v>410</v>
      </c>
      <c r="AU152" s="150" t="s">
        <v>83</v>
      </c>
      <c r="AY152" s="13" t="s">
        <v>137</v>
      </c>
      <c r="BE152" s="151">
        <f t="shared" si="4"/>
        <v>0</v>
      </c>
      <c r="BF152" s="151">
        <f t="shared" si="5"/>
        <v>0</v>
      </c>
      <c r="BG152" s="151">
        <f t="shared" si="6"/>
        <v>0</v>
      </c>
      <c r="BH152" s="151">
        <f t="shared" si="7"/>
        <v>0</v>
      </c>
      <c r="BI152" s="151">
        <f t="shared" si="8"/>
        <v>0</v>
      </c>
      <c r="BJ152" s="13" t="s">
        <v>83</v>
      </c>
      <c r="BK152" s="151">
        <f t="shared" si="9"/>
        <v>0</v>
      </c>
      <c r="BL152" s="13" t="s">
        <v>102</v>
      </c>
      <c r="BM152" s="150" t="s">
        <v>409</v>
      </c>
    </row>
    <row r="153" spans="2:65" s="1" customFormat="1" ht="16.5" customHeight="1">
      <c r="B153" s="28"/>
      <c r="C153" s="157" t="s">
        <v>213</v>
      </c>
      <c r="D153" s="157" t="s">
        <v>410</v>
      </c>
      <c r="E153" s="158" t="s">
        <v>751</v>
      </c>
      <c r="F153" s="159" t="s">
        <v>752</v>
      </c>
      <c r="G153" s="160" t="s">
        <v>167</v>
      </c>
      <c r="H153" s="161">
        <v>1</v>
      </c>
      <c r="I153" s="162"/>
      <c r="J153" s="161">
        <f t="shared" si="0"/>
        <v>0</v>
      </c>
      <c r="K153" s="163"/>
      <c r="L153" s="164"/>
      <c r="M153" s="165" t="s">
        <v>1</v>
      </c>
      <c r="N153" s="166" t="s">
        <v>40</v>
      </c>
      <c r="P153" s="148">
        <f t="shared" si="1"/>
        <v>0</v>
      </c>
      <c r="Q153" s="148">
        <v>0</v>
      </c>
      <c r="R153" s="148">
        <f t="shared" si="2"/>
        <v>0</v>
      </c>
      <c r="S153" s="148">
        <v>0</v>
      </c>
      <c r="T153" s="149">
        <f t="shared" si="3"/>
        <v>0</v>
      </c>
      <c r="AR153" s="150" t="s">
        <v>169</v>
      </c>
      <c r="AT153" s="150" t="s">
        <v>410</v>
      </c>
      <c r="AU153" s="150" t="s">
        <v>83</v>
      </c>
      <c r="AY153" s="13" t="s">
        <v>137</v>
      </c>
      <c r="BE153" s="151">
        <f t="shared" si="4"/>
        <v>0</v>
      </c>
      <c r="BF153" s="151">
        <f t="shared" si="5"/>
        <v>0</v>
      </c>
      <c r="BG153" s="151">
        <f t="shared" si="6"/>
        <v>0</v>
      </c>
      <c r="BH153" s="151">
        <f t="shared" si="7"/>
        <v>0</v>
      </c>
      <c r="BI153" s="151">
        <f t="shared" si="8"/>
        <v>0</v>
      </c>
      <c r="BJ153" s="13" t="s">
        <v>83</v>
      </c>
      <c r="BK153" s="151">
        <f t="shared" si="9"/>
        <v>0</v>
      </c>
      <c r="BL153" s="13" t="s">
        <v>102</v>
      </c>
      <c r="BM153" s="150" t="s">
        <v>418</v>
      </c>
    </row>
    <row r="154" spans="2:65" s="1" customFormat="1" ht="16.5" customHeight="1">
      <c r="B154" s="28"/>
      <c r="C154" s="157" t="s">
        <v>217</v>
      </c>
      <c r="D154" s="157" t="s">
        <v>410</v>
      </c>
      <c r="E154" s="158" t="s">
        <v>753</v>
      </c>
      <c r="F154" s="159" t="s">
        <v>754</v>
      </c>
      <c r="G154" s="160" t="s">
        <v>433</v>
      </c>
      <c r="H154" s="162"/>
      <c r="I154" s="162"/>
      <c r="J154" s="161">
        <f t="shared" si="0"/>
        <v>0</v>
      </c>
      <c r="K154" s="163"/>
      <c r="L154" s="164"/>
      <c r="M154" s="165" t="s">
        <v>1</v>
      </c>
      <c r="N154" s="166" t="s">
        <v>40</v>
      </c>
      <c r="P154" s="148">
        <f t="shared" si="1"/>
        <v>0</v>
      </c>
      <c r="Q154" s="148">
        <v>0</v>
      </c>
      <c r="R154" s="148">
        <f t="shared" si="2"/>
        <v>0</v>
      </c>
      <c r="S154" s="148">
        <v>0</v>
      </c>
      <c r="T154" s="149">
        <f t="shared" si="3"/>
        <v>0</v>
      </c>
      <c r="AR154" s="150" t="s">
        <v>169</v>
      </c>
      <c r="AT154" s="150" t="s">
        <v>410</v>
      </c>
      <c r="AU154" s="150" t="s">
        <v>83</v>
      </c>
      <c r="AY154" s="13" t="s">
        <v>137</v>
      </c>
      <c r="BE154" s="151">
        <f t="shared" si="4"/>
        <v>0</v>
      </c>
      <c r="BF154" s="151">
        <f t="shared" si="5"/>
        <v>0</v>
      </c>
      <c r="BG154" s="151">
        <f t="shared" si="6"/>
        <v>0</v>
      </c>
      <c r="BH154" s="151">
        <f t="shared" si="7"/>
        <v>0</v>
      </c>
      <c r="BI154" s="151">
        <f t="shared" si="8"/>
        <v>0</v>
      </c>
      <c r="BJ154" s="13" t="s">
        <v>83</v>
      </c>
      <c r="BK154" s="151">
        <f t="shared" si="9"/>
        <v>0</v>
      </c>
      <c r="BL154" s="13" t="s">
        <v>102</v>
      </c>
      <c r="BM154" s="150" t="s">
        <v>426</v>
      </c>
    </row>
    <row r="155" spans="2:65" s="1" customFormat="1" ht="16.5" customHeight="1">
      <c r="B155" s="28"/>
      <c r="C155" s="157" t="s">
        <v>221</v>
      </c>
      <c r="D155" s="157" t="s">
        <v>410</v>
      </c>
      <c r="E155" s="158" t="s">
        <v>755</v>
      </c>
      <c r="F155" s="159" t="s">
        <v>756</v>
      </c>
      <c r="G155" s="160" t="s">
        <v>433</v>
      </c>
      <c r="H155" s="162"/>
      <c r="I155" s="162"/>
      <c r="J155" s="161">
        <f t="shared" si="0"/>
        <v>0</v>
      </c>
      <c r="K155" s="163"/>
      <c r="L155" s="164"/>
      <c r="M155" s="165" t="s">
        <v>1</v>
      </c>
      <c r="N155" s="166" t="s">
        <v>40</v>
      </c>
      <c r="P155" s="148">
        <f t="shared" si="1"/>
        <v>0</v>
      </c>
      <c r="Q155" s="148">
        <v>0</v>
      </c>
      <c r="R155" s="148">
        <f t="shared" si="2"/>
        <v>0</v>
      </c>
      <c r="S155" s="148">
        <v>0</v>
      </c>
      <c r="T155" s="149">
        <f t="shared" si="3"/>
        <v>0</v>
      </c>
      <c r="AR155" s="150" t="s">
        <v>169</v>
      </c>
      <c r="AT155" s="150" t="s">
        <v>410</v>
      </c>
      <c r="AU155" s="150" t="s">
        <v>83</v>
      </c>
      <c r="AY155" s="13" t="s">
        <v>137</v>
      </c>
      <c r="BE155" s="151">
        <f t="shared" si="4"/>
        <v>0</v>
      </c>
      <c r="BF155" s="151">
        <f t="shared" si="5"/>
        <v>0</v>
      </c>
      <c r="BG155" s="151">
        <f t="shared" si="6"/>
        <v>0</v>
      </c>
      <c r="BH155" s="151">
        <f t="shared" si="7"/>
        <v>0</v>
      </c>
      <c r="BI155" s="151">
        <f t="shared" si="8"/>
        <v>0</v>
      </c>
      <c r="BJ155" s="13" t="s">
        <v>83</v>
      </c>
      <c r="BK155" s="151">
        <f t="shared" si="9"/>
        <v>0</v>
      </c>
      <c r="BL155" s="13" t="s">
        <v>102</v>
      </c>
      <c r="BM155" s="150" t="s">
        <v>757</v>
      </c>
    </row>
    <row r="156" spans="2:65" s="11" customFormat="1" ht="22.9" customHeight="1">
      <c r="B156" s="127"/>
      <c r="D156" s="128" t="s">
        <v>73</v>
      </c>
      <c r="E156" s="137" t="s">
        <v>758</v>
      </c>
      <c r="F156" s="137" t="s">
        <v>759</v>
      </c>
      <c r="I156" s="130"/>
      <c r="J156" s="138">
        <f>BK156</f>
        <v>0</v>
      </c>
      <c r="L156" s="127"/>
      <c r="M156" s="132"/>
      <c r="P156" s="133">
        <f>SUM(P157:P182)</f>
        <v>0</v>
      </c>
      <c r="R156" s="133">
        <f>SUM(R157:R182)</f>
        <v>0</v>
      </c>
      <c r="T156" s="134">
        <f>SUM(T157:T182)</f>
        <v>0</v>
      </c>
      <c r="AR156" s="128" t="s">
        <v>79</v>
      </c>
      <c r="AT156" s="135" t="s">
        <v>73</v>
      </c>
      <c r="AU156" s="135" t="s">
        <v>79</v>
      </c>
      <c r="AY156" s="128" t="s">
        <v>137</v>
      </c>
      <c r="BK156" s="136">
        <f>SUM(BK157:BK182)</f>
        <v>0</v>
      </c>
    </row>
    <row r="157" spans="2:65" s="1" customFormat="1" ht="16.5" customHeight="1">
      <c r="B157" s="28"/>
      <c r="C157" s="139" t="s">
        <v>225</v>
      </c>
      <c r="D157" s="139" t="s">
        <v>139</v>
      </c>
      <c r="E157" s="140" t="s">
        <v>760</v>
      </c>
      <c r="F157" s="141" t="s">
        <v>761</v>
      </c>
      <c r="G157" s="142" t="s">
        <v>148</v>
      </c>
      <c r="H157" s="143">
        <v>260</v>
      </c>
      <c r="I157" s="144"/>
      <c r="J157" s="143">
        <f t="shared" ref="J157:J182" si="10">ROUND(I157*H157,2)</f>
        <v>0</v>
      </c>
      <c r="K157" s="145"/>
      <c r="L157" s="28"/>
      <c r="M157" s="146" t="s">
        <v>1</v>
      </c>
      <c r="N157" s="147" t="s">
        <v>40</v>
      </c>
      <c r="P157" s="148">
        <f t="shared" ref="P157:P182" si="11">O157*H157</f>
        <v>0</v>
      </c>
      <c r="Q157" s="148">
        <v>0</v>
      </c>
      <c r="R157" s="148">
        <f t="shared" ref="R157:R182" si="12">Q157*H157</f>
        <v>0</v>
      </c>
      <c r="S157" s="148">
        <v>0</v>
      </c>
      <c r="T157" s="149">
        <f t="shared" ref="T157:T182" si="13">S157*H157</f>
        <v>0</v>
      </c>
      <c r="AR157" s="150" t="s">
        <v>102</v>
      </c>
      <c r="AT157" s="150" t="s">
        <v>139</v>
      </c>
      <c r="AU157" s="150" t="s">
        <v>83</v>
      </c>
      <c r="AY157" s="13" t="s">
        <v>137</v>
      </c>
      <c r="BE157" s="151">
        <f t="shared" ref="BE157:BE182" si="14">IF(N157="základná",J157,0)</f>
        <v>0</v>
      </c>
      <c r="BF157" s="151">
        <f t="shared" ref="BF157:BF182" si="15">IF(N157="znížená",J157,0)</f>
        <v>0</v>
      </c>
      <c r="BG157" s="151">
        <f t="shared" ref="BG157:BG182" si="16">IF(N157="zákl. prenesená",J157,0)</f>
        <v>0</v>
      </c>
      <c r="BH157" s="151">
        <f t="shared" ref="BH157:BH182" si="17">IF(N157="zníž. prenesená",J157,0)</f>
        <v>0</v>
      </c>
      <c r="BI157" s="151">
        <f t="shared" ref="BI157:BI182" si="18">IF(N157="nulová",J157,0)</f>
        <v>0</v>
      </c>
      <c r="BJ157" s="13" t="s">
        <v>83</v>
      </c>
      <c r="BK157" s="151">
        <f t="shared" ref="BK157:BK182" si="19">ROUND(I157*H157,2)</f>
        <v>0</v>
      </c>
      <c r="BL157" s="13" t="s">
        <v>102</v>
      </c>
      <c r="BM157" s="150" t="s">
        <v>762</v>
      </c>
    </row>
    <row r="158" spans="2:65" s="1" customFormat="1" ht="16.5" customHeight="1">
      <c r="B158" s="28"/>
      <c r="C158" s="139" t="s">
        <v>7</v>
      </c>
      <c r="D158" s="139" t="s">
        <v>139</v>
      </c>
      <c r="E158" s="140" t="s">
        <v>763</v>
      </c>
      <c r="F158" s="141" t="s">
        <v>764</v>
      </c>
      <c r="G158" s="142" t="s">
        <v>148</v>
      </c>
      <c r="H158" s="143">
        <v>265</v>
      </c>
      <c r="I158" s="144"/>
      <c r="J158" s="143">
        <f t="shared" si="10"/>
        <v>0</v>
      </c>
      <c r="K158" s="145"/>
      <c r="L158" s="28"/>
      <c r="M158" s="146" t="s">
        <v>1</v>
      </c>
      <c r="N158" s="147" t="s">
        <v>40</v>
      </c>
      <c r="P158" s="148">
        <f t="shared" si="11"/>
        <v>0</v>
      </c>
      <c r="Q158" s="148">
        <v>0</v>
      </c>
      <c r="R158" s="148">
        <f t="shared" si="12"/>
        <v>0</v>
      </c>
      <c r="S158" s="148">
        <v>0</v>
      </c>
      <c r="T158" s="149">
        <f t="shared" si="13"/>
        <v>0</v>
      </c>
      <c r="AR158" s="150" t="s">
        <v>102</v>
      </c>
      <c r="AT158" s="150" t="s">
        <v>139</v>
      </c>
      <c r="AU158" s="150" t="s">
        <v>83</v>
      </c>
      <c r="AY158" s="13" t="s">
        <v>137</v>
      </c>
      <c r="BE158" s="151">
        <f t="shared" si="14"/>
        <v>0</v>
      </c>
      <c r="BF158" s="151">
        <f t="shared" si="15"/>
        <v>0</v>
      </c>
      <c r="BG158" s="151">
        <f t="shared" si="16"/>
        <v>0</v>
      </c>
      <c r="BH158" s="151">
        <f t="shared" si="17"/>
        <v>0</v>
      </c>
      <c r="BI158" s="151">
        <f t="shared" si="18"/>
        <v>0</v>
      </c>
      <c r="BJ158" s="13" t="s">
        <v>83</v>
      </c>
      <c r="BK158" s="151">
        <f t="shared" si="19"/>
        <v>0</v>
      </c>
      <c r="BL158" s="13" t="s">
        <v>102</v>
      </c>
      <c r="BM158" s="150" t="s">
        <v>765</v>
      </c>
    </row>
    <row r="159" spans="2:65" s="1" customFormat="1" ht="16.5" customHeight="1">
      <c r="B159" s="28"/>
      <c r="C159" s="139" t="s">
        <v>236</v>
      </c>
      <c r="D159" s="139" t="s">
        <v>139</v>
      </c>
      <c r="E159" s="140" t="s">
        <v>766</v>
      </c>
      <c r="F159" s="141" t="s">
        <v>767</v>
      </c>
      <c r="G159" s="142" t="s">
        <v>148</v>
      </c>
      <c r="H159" s="143">
        <v>220</v>
      </c>
      <c r="I159" s="144"/>
      <c r="J159" s="143">
        <f t="shared" si="10"/>
        <v>0</v>
      </c>
      <c r="K159" s="145"/>
      <c r="L159" s="28"/>
      <c r="M159" s="146" t="s">
        <v>1</v>
      </c>
      <c r="N159" s="147" t="s">
        <v>40</v>
      </c>
      <c r="P159" s="148">
        <f t="shared" si="11"/>
        <v>0</v>
      </c>
      <c r="Q159" s="148">
        <v>0</v>
      </c>
      <c r="R159" s="148">
        <f t="shared" si="12"/>
        <v>0</v>
      </c>
      <c r="S159" s="148">
        <v>0</v>
      </c>
      <c r="T159" s="149">
        <f t="shared" si="13"/>
        <v>0</v>
      </c>
      <c r="AR159" s="150" t="s">
        <v>102</v>
      </c>
      <c r="AT159" s="150" t="s">
        <v>139</v>
      </c>
      <c r="AU159" s="150" t="s">
        <v>83</v>
      </c>
      <c r="AY159" s="13" t="s">
        <v>137</v>
      </c>
      <c r="BE159" s="151">
        <f t="shared" si="14"/>
        <v>0</v>
      </c>
      <c r="BF159" s="151">
        <f t="shared" si="15"/>
        <v>0</v>
      </c>
      <c r="BG159" s="151">
        <f t="shared" si="16"/>
        <v>0</v>
      </c>
      <c r="BH159" s="151">
        <f t="shared" si="17"/>
        <v>0</v>
      </c>
      <c r="BI159" s="151">
        <f t="shared" si="18"/>
        <v>0</v>
      </c>
      <c r="BJ159" s="13" t="s">
        <v>83</v>
      </c>
      <c r="BK159" s="151">
        <f t="shared" si="19"/>
        <v>0</v>
      </c>
      <c r="BL159" s="13" t="s">
        <v>102</v>
      </c>
      <c r="BM159" s="150" t="s">
        <v>768</v>
      </c>
    </row>
    <row r="160" spans="2:65" s="1" customFormat="1" ht="16.5" customHeight="1">
      <c r="B160" s="28"/>
      <c r="C160" s="139" t="s">
        <v>240</v>
      </c>
      <c r="D160" s="139" t="s">
        <v>139</v>
      </c>
      <c r="E160" s="140" t="s">
        <v>769</v>
      </c>
      <c r="F160" s="141" t="s">
        <v>770</v>
      </c>
      <c r="G160" s="142" t="s">
        <v>148</v>
      </c>
      <c r="H160" s="143">
        <v>10</v>
      </c>
      <c r="I160" s="144"/>
      <c r="J160" s="143">
        <f t="shared" si="10"/>
        <v>0</v>
      </c>
      <c r="K160" s="145"/>
      <c r="L160" s="28"/>
      <c r="M160" s="146" t="s">
        <v>1</v>
      </c>
      <c r="N160" s="147" t="s">
        <v>40</v>
      </c>
      <c r="P160" s="148">
        <f t="shared" si="11"/>
        <v>0</v>
      </c>
      <c r="Q160" s="148">
        <v>0</v>
      </c>
      <c r="R160" s="148">
        <f t="shared" si="12"/>
        <v>0</v>
      </c>
      <c r="S160" s="148">
        <v>0</v>
      </c>
      <c r="T160" s="149">
        <f t="shared" si="13"/>
        <v>0</v>
      </c>
      <c r="AR160" s="150" t="s">
        <v>102</v>
      </c>
      <c r="AT160" s="150" t="s">
        <v>139</v>
      </c>
      <c r="AU160" s="150" t="s">
        <v>83</v>
      </c>
      <c r="AY160" s="13" t="s">
        <v>137</v>
      </c>
      <c r="BE160" s="151">
        <f t="shared" si="14"/>
        <v>0</v>
      </c>
      <c r="BF160" s="151">
        <f t="shared" si="15"/>
        <v>0</v>
      </c>
      <c r="BG160" s="151">
        <f t="shared" si="16"/>
        <v>0</v>
      </c>
      <c r="BH160" s="151">
        <f t="shared" si="17"/>
        <v>0</v>
      </c>
      <c r="BI160" s="151">
        <f t="shared" si="18"/>
        <v>0</v>
      </c>
      <c r="BJ160" s="13" t="s">
        <v>83</v>
      </c>
      <c r="BK160" s="151">
        <f t="shared" si="19"/>
        <v>0</v>
      </c>
      <c r="BL160" s="13" t="s">
        <v>102</v>
      </c>
      <c r="BM160" s="150" t="s">
        <v>771</v>
      </c>
    </row>
    <row r="161" spans="2:65" s="1" customFormat="1" ht="16.5" customHeight="1">
      <c r="B161" s="28"/>
      <c r="C161" s="139" t="s">
        <v>244</v>
      </c>
      <c r="D161" s="139" t="s">
        <v>139</v>
      </c>
      <c r="E161" s="140" t="s">
        <v>772</v>
      </c>
      <c r="F161" s="141" t="s">
        <v>724</v>
      </c>
      <c r="G161" s="142" t="s">
        <v>148</v>
      </c>
      <c r="H161" s="143">
        <v>38</v>
      </c>
      <c r="I161" s="144"/>
      <c r="J161" s="143">
        <f t="shared" si="10"/>
        <v>0</v>
      </c>
      <c r="K161" s="145"/>
      <c r="L161" s="28"/>
      <c r="M161" s="146" t="s">
        <v>1</v>
      </c>
      <c r="N161" s="147" t="s">
        <v>40</v>
      </c>
      <c r="P161" s="148">
        <f t="shared" si="11"/>
        <v>0</v>
      </c>
      <c r="Q161" s="148">
        <v>0</v>
      </c>
      <c r="R161" s="148">
        <f t="shared" si="12"/>
        <v>0</v>
      </c>
      <c r="S161" s="148">
        <v>0</v>
      </c>
      <c r="T161" s="149">
        <f t="shared" si="13"/>
        <v>0</v>
      </c>
      <c r="AR161" s="150" t="s">
        <v>102</v>
      </c>
      <c r="AT161" s="150" t="s">
        <v>139</v>
      </c>
      <c r="AU161" s="150" t="s">
        <v>83</v>
      </c>
      <c r="AY161" s="13" t="s">
        <v>137</v>
      </c>
      <c r="BE161" s="151">
        <f t="shared" si="14"/>
        <v>0</v>
      </c>
      <c r="BF161" s="151">
        <f t="shared" si="15"/>
        <v>0</v>
      </c>
      <c r="BG161" s="151">
        <f t="shared" si="16"/>
        <v>0</v>
      </c>
      <c r="BH161" s="151">
        <f t="shared" si="17"/>
        <v>0</v>
      </c>
      <c r="BI161" s="151">
        <f t="shared" si="18"/>
        <v>0</v>
      </c>
      <c r="BJ161" s="13" t="s">
        <v>83</v>
      </c>
      <c r="BK161" s="151">
        <f t="shared" si="19"/>
        <v>0</v>
      </c>
      <c r="BL161" s="13" t="s">
        <v>102</v>
      </c>
      <c r="BM161" s="150" t="s">
        <v>773</v>
      </c>
    </row>
    <row r="162" spans="2:65" s="1" customFormat="1" ht="16.5" customHeight="1">
      <c r="B162" s="28"/>
      <c r="C162" s="139" t="s">
        <v>250</v>
      </c>
      <c r="D162" s="139" t="s">
        <v>139</v>
      </c>
      <c r="E162" s="140" t="s">
        <v>774</v>
      </c>
      <c r="F162" s="141" t="s">
        <v>726</v>
      </c>
      <c r="G162" s="142" t="s">
        <v>148</v>
      </c>
      <c r="H162" s="143">
        <v>42</v>
      </c>
      <c r="I162" s="144"/>
      <c r="J162" s="143">
        <f t="shared" si="10"/>
        <v>0</v>
      </c>
      <c r="K162" s="145"/>
      <c r="L162" s="28"/>
      <c r="M162" s="146" t="s">
        <v>1</v>
      </c>
      <c r="N162" s="147" t="s">
        <v>40</v>
      </c>
      <c r="P162" s="148">
        <f t="shared" si="11"/>
        <v>0</v>
      </c>
      <c r="Q162" s="148">
        <v>0</v>
      </c>
      <c r="R162" s="148">
        <f t="shared" si="12"/>
        <v>0</v>
      </c>
      <c r="S162" s="148">
        <v>0</v>
      </c>
      <c r="T162" s="149">
        <f t="shared" si="13"/>
        <v>0</v>
      </c>
      <c r="AR162" s="150" t="s">
        <v>102</v>
      </c>
      <c r="AT162" s="150" t="s">
        <v>139</v>
      </c>
      <c r="AU162" s="150" t="s">
        <v>83</v>
      </c>
      <c r="AY162" s="13" t="s">
        <v>137</v>
      </c>
      <c r="BE162" s="151">
        <f t="shared" si="14"/>
        <v>0</v>
      </c>
      <c r="BF162" s="151">
        <f t="shared" si="15"/>
        <v>0</v>
      </c>
      <c r="BG162" s="151">
        <f t="shared" si="16"/>
        <v>0</v>
      </c>
      <c r="BH162" s="151">
        <f t="shared" si="17"/>
        <v>0</v>
      </c>
      <c r="BI162" s="151">
        <f t="shared" si="18"/>
        <v>0</v>
      </c>
      <c r="BJ162" s="13" t="s">
        <v>83</v>
      </c>
      <c r="BK162" s="151">
        <f t="shared" si="19"/>
        <v>0</v>
      </c>
      <c r="BL162" s="13" t="s">
        <v>102</v>
      </c>
      <c r="BM162" s="150" t="s">
        <v>775</v>
      </c>
    </row>
    <row r="163" spans="2:65" s="1" customFormat="1" ht="16.5" customHeight="1">
      <c r="B163" s="28"/>
      <c r="C163" s="139" t="s">
        <v>254</v>
      </c>
      <c r="D163" s="139" t="s">
        <v>139</v>
      </c>
      <c r="E163" s="140" t="s">
        <v>776</v>
      </c>
      <c r="F163" s="141" t="s">
        <v>728</v>
      </c>
      <c r="G163" s="142" t="s">
        <v>148</v>
      </c>
      <c r="H163" s="143">
        <v>12</v>
      </c>
      <c r="I163" s="144"/>
      <c r="J163" s="143">
        <f t="shared" si="10"/>
        <v>0</v>
      </c>
      <c r="K163" s="145"/>
      <c r="L163" s="28"/>
      <c r="M163" s="146" t="s">
        <v>1</v>
      </c>
      <c r="N163" s="147" t="s">
        <v>40</v>
      </c>
      <c r="P163" s="148">
        <f t="shared" si="11"/>
        <v>0</v>
      </c>
      <c r="Q163" s="148">
        <v>0</v>
      </c>
      <c r="R163" s="148">
        <f t="shared" si="12"/>
        <v>0</v>
      </c>
      <c r="S163" s="148">
        <v>0</v>
      </c>
      <c r="T163" s="149">
        <f t="shared" si="13"/>
        <v>0</v>
      </c>
      <c r="AR163" s="150" t="s">
        <v>102</v>
      </c>
      <c r="AT163" s="150" t="s">
        <v>139</v>
      </c>
      <c r="AU163" s="150" t="s">
        <v>83</v>
      </c>
      <c r="AY163" s="13" t="s">
        <v>137</v>
      </c>
      <c r="BE163" s="151">
        <f t="shared" si="14"/>
        <v>0</v>
      </c>
      <c r="BF163" s="151">
        <f t="shared" si="15"/>
        <v>0</v>
      </c>
      <c r="BG163" s="151">
        <f t="shared" si="16"/>
        <v>0</v>
      </c>
      <c r="BH163" s="151">
        <f t="shared" si="17"/>
        <v>0</v>
      </c>
      <c r="BI163" s="151">
        <f t="shared" si="18"/>
        <v>0</v>
      </c>
      <c r="BJ163" s="13" t="s">
        <v>83</v>
      </c>
      <c r="BK163" s="151">
        <f t="shared" si="19"/>
        <v>0</v>
      </c>
      <c r="BL163" s="13" t="s">
        <v>102</v>
      </c>
      <c r="BM163" s="150" t="s">
        <v>777</v>
      </c>
    </row>
    <row r="164" spans="2:65" s="1" customFormat="1" ht="24.2" customHeight="1">
      <c r="B164" s="28"/>
      <c r="C164" s="139" t="s">
        <v>260</v>
      </c>
      <c r="D164" s="139" t="s">
        <v>139</v>
      </c>
      <c r="E164" s="140" t="s">
        <v>778</v>
      </c>
      <c r="F164" s="141" t="s">
        <v>730</v>
      </c>
      <c r="G164" s="142" t="s">
        <v>148</v>
      </c>
      <c r="H164" s="143">
        <v>340</v>
      </c>
      <c r="I164" s="144"/>
      <c r="J164" s="143">
        <f t="shared" si="10"/>
        <v>0</v>
      </c>
      <c r="K164" s="145"/>
      <c r="L164" s="28"/>
      <c r="M164" s="146" t="s">
        <v>1</v>
      </c>
      <c r="N164" s="147" t="s">
        <v>40</v>
      </c>
      <c r="P164" s="148">
        <f t="shared" si="11"/>
        <v>0</v>
      </c>
      <c r="Q164" s="148">
        <v>0</v>
      </c>
      <c r="R164" s="148">
        <f t="shared" si="12"/>
        <v>0</v>
      </c>
      <c r="S164" s="148">
        <v>0</v>
      </c>
      <c r="T164" s="149">
        <f t="shared" si="13"/>
        <v>0</v>
      </c>
      <c r="AR164" s="150" t="s">
        <v>102</v>
      </c>
      <c r="AT164" s="150" t="s">
        <v>139</v>
      </c>
      <c r="AU164" s="150" t="s">
        <v>83</v>
      </c>
      <c r="AY164" s="13" t="s">
        <v>137</v>
      </c>
      <c r="BE164" s="151">
        <f t="shared" si="14"/>
        <v>0</v>
      </c>
      <c r="BF164" s="151">
        <f t="shared" si="15"/>
        <v>0</v>
      </c>
      <c r="BG164" s="151">
        <f t="shared" si="16"/>
        <v>0</v>
      </c>
      <c r="BH164" s="151">
        <f t="shared" si="17"/>
        <v>0</v>
      </c>
      <c r="BI164" s="151">
        <f t="shared" si="18"/>
        <v>0</v>
      </c>
      <c r="BJ164" s="13" t="s">
        <v>83</v>
      </c>
      <c r="BK164" s="151">
        <f t="shared" si="19"/>
        <v>0</v>
      </c>
      <c r="BL164" s="13" t="s">
        <v>102</v>
      </c>
      <c r="BM164" s="150" t="s">
        <v>779</v>
      </c>
    </row>
    <row r="165" spans="2:65" s="1" customFormat="1" ht="24.2" customHeight="1">
      <c r="B165" s="28"/>
      <c r="C165" s="139" t="s">
        <v>264</v>
      </c>
      <c r="D165" s="139" t="s">
        <v>139</v>
      </c>
      <c r="E165" s="140" t="s">
        <v>780</v>
      </c>
      <c r="F165" s="141" t="s">
        <v>732</v>
      </c>
      <c r="G165" s="142" t="s">
        <v>148</v>
      </c>
      <c r="H165" s="143">
        <v>76</v>
      </c>
      <c r="I165" s="144"/>
      <c r="J165" s="143">
        <f t="shared" si="10"/>
        <v>0</v>
      </c>
      <c r="K165" s="145"/>
      <c r="L165" s="28"/>
      <c r="M165" s="146" t="s">
        <v>1</v>
      </c>
      <c r="N165" s="147" t="s">
        <v>40</v>
      </c>
      <c r="P165" s="148">
        <f t="shared" si="11"/>
        <v>0</v>
      </c>
      <c r="Q165" s="148">
        <v>0</v>
      </c>
      <c r="R165" s="148">
        <f t="shared" si="12"/>
        <v>0</v>
      </c>
      <c r="S165" s="148">
        <v>0</v>
      </c>
      <c r="T165" s="149">
        <f t="shared" si="13"/>
        <v>0</v>
      </c>
      <c r="AR165" s="150" t="s">
        <v>102</v>
      </c>
      <c r="AT165" s="150" t="s">
        <v>139</v>
      </c>
      <c r="AU165" s="150" t="s">
        <v>83</v>
      </c>
      <c r="AY165" s="13" t="s">
        <v>137</v>
      </c>
      <c r="BE165" s="151">
        <f t="shared" si="14"/>
        <v>0</v>
      </c>
      <c r="BF165" s="151">
        <f t="shared" si="15"/>
        <v>0</v>
      </c>
      <c r="BG165" s="151">
        <f t="shared" si="16"/>
        <v>0</v>
      </c>
      <c r="BH165" s="151">
        <f t="shared" si="17"/>
        <v>0</v>
      </c>
      <c r="BI165" s="151">
        <f t="shared" si="18"/>
        <v>0</v>
      </c>
      <c r="BJ165" s="13" t="s">
        <v>83</v>
      </c>
      <c r="BK165" s="151">
        <f t="shared" si="19"/>
        <v>0</v>
      </c>
      <c r="BL165" s="13" t="s">
        <v>102</v>
      </c>
      <c r="BM165" s="150" t="s">
        <v>781</v>
      </c>
    </row>
    <row r="166" spans="2:65" s="1" customFormat="1" ht="24.2" customHeight="1">
      <c r="B166" s="28"/>
      <c r="C166" s="139" t="s">
        <v>268</v>
      </c>
      <c r="D166" s="139" t="s">
        <v>139</v>
      </c>
      <c r="E166" s="140" t="s">
        <v>782</v>
      </c>
      <c r="F166" s="141" t="s">
        <v>734</v>
      </c>
      <c r="G166" s="142" t="s">
        <v>148</v>
      </c>
      <c r="H166" s="143">
        <v>76</v>
      </c>
      <c r="I166" s="144"/>
      <c r="J166" s="143">
        <f t="shared" si="10"/>
        <v>0</v>
      </c>
      <c r="K166" s="145"/>
      <c r="L166" s="28"/>
      <c r="M166" s="146" t="s">
        <v>1</v>
      </c>
      <c r="N166" s="147" t="s">
        <v>40</v>
      </c>
      <c r="P166" s="148">
        <f t="shared" si="11"/>
        <v>0</v>
      </c>
      <c r="Q166" s="148">
        <v>0</v>
      </c>
      <c r="R166" s="148">
        <f t="shared" si="12"/>
        <v>0</v>
      </c>
      <c r="S166" s="148">
        <v>0</v>
      </c>
      <c r="T166" s="149">
        <f t="shared" si="13"/>
        <v>0</v>
      </c>
      <c r="AR166" s="150" t="s">
        <v>102</v>
      </c>
      <c r="AT166" s="150" t="s">
        <v>139</v>
      </c>
      <c r="AU166" s="150" t="s">
        <v>83</v>
      </c>
      <c r="AY166" s="13" t="s">
        <v>137</v>
      </c>
      <c r="BE166" s="151">
        <f t="shared" si="14"/>
        <v>0</v>
      </c>
      <c r="BF166" s="151">
        <f t="shared" si="15"/>
        <v>0</v>
      </c>
      <c r="BG166" s="151">
        <f t="shared" si="16"/>
        <v>0</v>
      </c>
      <c r="BH166" s="151">
        <f t="shared" si="17"/>
        <v>0</v>
      </c>
      <c r="BI166" s="151">
        <f t="shared" si="18"/>
        <v>0</v>
      </c>
      <c r="BJ166" s="13" t="s">
        <v>83</v>
      </c>
      <c r="BK166" s="151">
        <f t="shared" si="19"/>
        <v>0</v>
      </c>
      <c r="BL166" s="13" t="s">
        <v>102</v>
      </c>
      <c r="BM166" s="150" t="s">
        <v>783</v>
      </c>
    </row>
    <row r="167" spans="2:65" s="1" customFormat="1" ht="24.2" customHeight="1">
      <c r="B167" s="28"/>
      <c r="C167" s="139" t="s">
        <v>381</v>
      </c>
      <c r="D167" s="139" t="s">
        <v>139</v>
      </c>
      <c r="E167" s="140" t="s">
        <v>784</v>
      </c>
      <c r="F167" s="141" t="s">
        <v>736</v>
      </c>
      <c r="G167" s="142" t="s">
        <v>148</v>
      </c>
      <c r="H167" s="143">
        <v>66</v>
      </c>
      <c r="I167" s="144"/>
      <c r="J167" s="143">
        <f t="shared" si="10"/>
        <v>0</v>
      </c>
      <c r="K167" s="145"/>
      <c r="L167" s="28"/>
      <c r="M167" s="146" t="s">
        <v>1</v>
      </c>
      <c r="N167" s="147" t="s">
        <v>40</v>
      </c>
      <c r="P167" s="148">
        <f t="shared" si="11"/>
        <v>0</v>
      </c>
      <c r="Q167" s="148">
        <v>0</v>
      </c>
      <c r="R167" s="148">
        <f t="shared" si="12"/>
        <v>0</v>
      </c>
      <c r="S167" s="148">
        <v>0</v>
      </c>
      <c r="T167" s="149">
        <f t="shared" si="13"/>
        <v>0</v>
      </c>
      <c r="AR167" s="150" t="s">
        <v>102</v>
      </c>
      <c r="AT167" s="150" t="s">
        <v>139</v>
      </c>
      <c r="AU167" s="150" t="s">
        <v>83</v>
      </c>
      <c r="AY167" s="13" t="s">
        <v>137</v>
      </c>
      <c r="BE167" s="151">
        <f t="shared" si="14"/>
        <v>0</v>
      </c>
      <c r="BF167" s="151">
        <f t="shared" si="15"/>
        <v>0</v>
      </c>
      <c r="BG167" s="151">
        <f t="shared" si="16"/>
        <v>0</v>
      </c>
      <c r="BH167" s="151">
        <f t="shared" si="17"/>
        <v>0</v>
      </c>
      <c r="BI167" s="151">
        <f t="shared" si="18"/>
        <v>0</v>
      </c>
      <c r="BJ167" s="13" t="s">
        <v>83</v>
      </c>
      <c r="BK167" s="151">
        <f t="shared" si="19"/>
        <v>0</v>
      </c>
      <c r="BL167" s="13" t="s">
        <v>102</v>
      </c>
      <c r="BM167" s="150" t="s">
        <v>785</v>
      </c>
    </row>
    <row r="168" spans="2:65" s="1" customFormat="1" ht="16.5" customHeight="1">
      <c r="B168" s="28"/>
      <c r="C168" s="139" t="s">
        <v>385</v>
      </c>
      <c r="D168" s="139" t="s">
        <v>139</v>
      </c>
      <c r="E168" s="140" t="s">
        <v>786</v>
      </c>
      <c r="F168" s="141" t="s">
        <v>787</v>
      </c>
      <c r="G168" s="142" t="s">
        <v>167</v>
      </c>
      <c r="H168" s="143">
        <v>12</v>
      </c>
      <c r="I168" s="144"/>
      <c r="J168" s="143">
        <f t="shared" si="10"/>
        <v>0</v>
      </c>
      <c r="K168" s="145"/>
      <c r="L168" s="28"/>
      <c r="M168" s="146" t="s">
        <v>1</v>
      </c>
      <c r="N168" s="147" t="s">
        <v>40</v>
      </c>
      <c r="P168" s="148">
        <f t="shared" si="11"/>
        <v>0</v>
      </c>
      <c r="Q168" s="148">
        <v>0</v>
      </c>
      <c r="R168" s="148">
        <f t="shared" si="12"/>
        <v>0</v>
      </c>
      <c r="S168" s="148">
        <v>0</v>
      </c>
      <c r="T168" s="149">
        <f t="shared" si="13"/>
        <v>0</v>
      </c>
      <c r="AR168" s="150" t="s">
        <v>102</v>
      </c>
      <c r="AT168" s="150" t="s">
        <v>139</v>
      </c>
      <c r="AU168" s="150" t="s">
        <v>83</v>
      </c>
      <c r="AY168" s="13" t="s">
        <v>137</v>
      </c>
      <c r="BE168" s="151">
        <f t="shared" si="14"/>
        <v>0</v>
      </c>
      <c r="BF168" s="151">
        <f t="shared" si="15"/>
        <v>0</v>
      </c>
      <c r="BG168" s="151">
        <f t="shared" si="16"/>
        <v>0</v>
      </c>
      <c r="BH168" s="151">
        <f t="shared" si="17"/>
        <v>0</v>
      </c>
      <c r="BI168" s="151">
        <f t="shared" si="18"/>
        <v>0</v>
      </c>
      <c r="BJ168" s="13" t="s">
        <v>83</v>
      </c>
      <c r="BK168" s="151">
        <f t="shared" si="19"/>
        <v>0</v>
      </c>
      <c r="BL168" s="13" t="s">
        <v>102</v>
      </c>
      <c r="BM168" s="150" t="s">
        <v>788</v>
      </c>
    </row>
    <row r="169" spans="2:65" s="1" customFormat="1" ht="16.5" customHeight="1">
      <c r="B169" s="28"/>
      <c r="C169" s="139" t="s">
        <v>389</v>
      </c>
      <c r="D169" s="139" t="s">
        <v>139</v>
      </c>
      <c r="E169" s="140" t="s">
        <v>789</v>
      </c>
      <c r="F169" s="141" t="s">
        <v>790</v>
      </c>
      <c r="G169" s="142" t="s">
        <v>167</v>
      </c>
      <c r="H169" s="143">
        <v>2</v>
      </c>
      <c r="I169" s="144"/>
      <c r="J169" s="143">
        <f t="shared" si="10"/>
        <v>0</v>
      </c>
      <c r="K169" s="145"/>
      <c r="L169" s="28"/>
      <c r="M169" s="146" t="s">
        <v>1</v>
      </c>
      <c r="N169" s="147" t="s">
        <v>40</v>
      </c>
      <c r="P169" s="148">
        <f t="shared" si="11"/>
        <v>0</v>
      </c>
      <c r="Q169" s="148">
        <v>0</v>
      </c>
      <c r="R169" s="148">
        <f t="shared" si="12"/>
        <v>0</v>
      </c>
      <c r="S169" s="148">
        <v>0</v>
      </c>
      <c r="T169" s="149">
        <f t="shared" si="13"/>
        <v>0</v>
      </c>
      <c r="AR169" s="150" t="s">
        <v>102</v>
      </c>
      <c r="AT169" s="150" t="s">
        <v>139</v>
      </c>
      <c r="AU169" s="150" t="s">
        <v>83</v>
      </c>
      <c r="AY169" s="13" t="s">
        <v>137</v>
      </c>
      <c r="BE169" s="151">
        <f t="shared" si="14"/>
        <v>0</v>
      </c>
      <c r="BF169" s="151">
        <f t="shared" si="15"/>
        <v>0</v>
      </c>
      <c r="BG169" s="151">
        <f t="shared" si="16"/>
        <v>0</v>
      </c>
      <c r="BH169" s="151">
        <f t="shared" si="17"/>
        <v>0</v>
      </c>
      <c r="BI169" s="151">
        <f t="shared" si="18"/>
        <v>0</v>
      </c>
      <c r="BJ169" s="13" t="s">
        <v>83</v>
      </c>
      <c r="BK169" s="151">
        <f t="shared" si="19"/>
        <v>0</v>
      </c>
      <c r="BL169" s="13" t="s">
        <v>102</v>
      </c>
      <c r="BM169" s="150" t="s">
        <v>791</v>
      </c>
    </row>
    <row r="170" spans="2:65" s="1" customFormat="1" ht="16.5" customHeight="1">
      <c r="B170" s="28"/>
      <c r="C170" s="139" t="s">
        <v>393</v>
      </c>
      <c r="D170" s="139" t="s">
        <v>139</v>
      </c>
      <c r="E170" s="140" t="s">
        <v>792</v>
      </c>
      <c r="F170" s="141" t="s">
        <v>793</v>
      </c>
      <c r="G170" s="142" t="s">
        <v>167</v>
      </c>
      <c r="H170" s="143">
        <v>38</v>
      </c>
      <c r="I170" s="144"/>
      <c r="J170" s="143">
        <f t="shared" si="10"/>
        <v>0</v>
      </c>
      <c r="K170" s="145"/>
      <c r="L170" s="28"/>
      <c r="M170" s="146" t="s">
        <v>1</v>
      </c>
      <c r="N170" s="147" t="s">
        <v>40</v>
      </c>
      <c r="P170" s="148">
        <f t="shared" si="11"/>
        <v>0</v>
      </c>
      <c r="Q170" s="148">
        <v>0</v>
      </c>
      <c r="R170" s="148">
        <f t="shared" si="12"/>
        <v>0</v>
      </c>
      <c r="S170" s="148">
        <v>0</v>
      </c>
      <c r="T170" s="149">
        <f t="shared" si="13"/>
        <v>0</v>
      </c>
      <c r="AR170" s="150" t="s">
        <v>102</v>
      </c>
      <c r="AT170" s="150" t="s">
        <v>139</v>
      </c>
      <c r="AU170" s="150" t="s">
        <v>83</v>
      </c>
      <c r="AY170" s="13" t="s">
        <v>137</v>
      </c>
      <c r="BE170" s="151">
        <f t="shared" si="14"/>
        <v>0</v>
      </c>
      <c r="BF170" s="151">
        <f t="shared" si="15"/>
        <v>0</v>
      </c>
      <c r="BG170" s="151">
        <f t="shared" si="16"/>
        <v>0</v>
      </c>
      <c r="BH170" s="151">
        <f t="shared" si="17"/>
        <v>0</v>
      </c>
      <c r="BI170" s="151">
        <f t="shared" si="18"/>
        <v>0</v>
      </c>
      <c r="BJ170" s="13" t="s">
        <v>83</v>
      </c>
      <c r="BK170" s="151">
        <f t="shared" si="19"/>
        <v>0</v>
      </c>
      <c r="BL170" s="13" t="s">
        <v>102</v>
      </c>
      <c r="BM170" s="150" t="s">
        <v>794</v>
      </c>
    </row>
    <row r="171" spans="2:65" s="1" customFormat="1" ht="16.5" customHeight="1">
      <c r="B171" s="28"/>
      <c r="C171" s="139" t="s">
        <v>399</v>
      </c>
      <c r="D171" s="139" t="s">
        <v>139</v>
      </c>
      <c r="E171" s="140" t="s">
        <v>795</v>
      </c>
      <c r="F171" s="141" t="s">
        <v>796</v>
      </c>
      <c r="G171" s="142" t="s">
        <v>167</v>
      </c>
      <c r="H171" s="143">
        <v>2</v>
      </c>
      <c r="I171" s="144"/>
      <c r="J171" s="143">
        <f t="shared" si="10"/>
        <v>0</v>
      </c>
      <c r="K171" s="145"/>
      <c r="L171" s="28"/>
      <c r="M171" s="146" t="s">
        <v>1</v>
      </c>
      <c r="N171" s="147" t="s">
        <v>40</v>
      </c>
      <c r="P171" s="148">
        <f t="shared" si="11"/>
        <v>0</v>
      </c>
      <c r="Q171" s="148">
        <v>0</v>
      </c>
      <c r="R171" s="148">
        <f t="shared" si="12"/>
        <v>0</v>
      </c>
      <c r="S171" s="148">
        <v>0</v>
      </c>
      <c r="T171" s="149">
        <f t="shared" si="13"/>
        <v>0</v>
      </c>
      <c r="AR171" s="150" t="s">
        <v>102</v>
      </c>
      <c r="AT171" s="150" t="s">
        <v>139</v>
      </c>
      <c r="AU171" s="150" t="s">
        <v>83</v>
      </c>
      <c r="AY171" s="13" t="s">
        <v>137</v>
      </c>
      <c r="BE171" s="151">
        <f t="shared" si="14"/>
        <v>0</v>
      </c>
      <c r="BF171" s="151">
        <f t="shared" si="15"/>
        <v>0</v>
      </c>
      <c r="BG171" s="151">
        <f t="shared" si="16"/>
        <v>0</v>
      </c>
      <c r="BH171" s="151">
        <f t="shared" si="17"/>
        <v>0</v>
      </c>
      <c r="BI171" s="151">
        <f t="shared" si="18"/>
        <v>0</v>
      </c>
      <c r="BJ171" s="13" t="s">
        <v>83</v>
      </c>
      <c r="BK171" s="151">
        <f t="shared" si="19"/>
        <v>0</v>
      </c>
      <c r="BL171" s="13" t="s">
        <v>102</v>
      </c>
      <c r="BM171" s="150" t="s">
        <v>797</v>
      </c>
    </row>
    <row r="172" spans="2:65" s="1" customFormat="1" ht="16.5" customHeight="1">
      <c r="B172" s="28"/>
      <c r="C172" s="139" t="s">
        <v>405</v>
      </c>
      <c r="D172" s="139" t="s">
        <v>139</v>
      </c>
      <c r="E172" s="140" t="s">
        <v>798</v>
      </c>
      <c r="F172" s="141" t="s">
        <v>799</v>
      </c>
      <c r="G172" s="142" t="s">
        <v>167</v>
      </c>
      <c r="H172" s="143">
        <v>1</v>
      </c>
      <c r="I172" s="144"/>
      <c r="J172" s="143">
        <f t="shared" si="10"/>
        <v>0</v>
      </c>
      <c r="K172" s="145"/>
      <c r="L172" s="28"/>
      <c r="M172" s="146" t="s">
        <v>1</v>
      </c>
      <c r="N172" s="147" t="s">
        <v>40</v>
      </c>
      <c r="P172" s="148">
        <f t="shared" si="11"/>
        <v>0</v>
      </c>
      <c r="Q172" s="148">
        <v>0</v>
      </c>
      <c r="R172" s="148">
        <f t="shared" si="12"/>
        <v>0</v>
      </c>
      <c r="S172" s="148">
        <v>0</v>
      </c>
      <c r="T172" s="149">
        <f t="shared" si="13"/>
        <v>0</v>
      </c>
      <c r="AR172" s="150" t="s">
        <v>102</v>
      </c>
      <c r="AT172" s="150" t="s">
        <v>139</v>
      </c>
      <c r="AU172" s="150" t="s">
        <v>83</v>
      </c>
      <c r="AY172" s="13" t="s">
        <v>137</v>
      </c>
      <c r="BE172" s="151">
        <f t="shared" si="14"/>
        <v>0</v>
      </c>
      <c r="BF172" s="151">
        <f t="shared" si="15"/>
        <v>0</v>
      </c>
      <c r="BG172" s="151">
        <f t="shared" si="16"/>
        <v>0</v>
      </c>
      <c r="BH172" s="151">
        <f t="shared" si="17"/>
        <v>0</v>
      </c>
      <c r="BI172" s="151">
        <f t="shared" si="18"/>
        <v>0</v>
      </c>
      <c r="BJ172" s="13" t="s">
        <v>83</v>
      </c>
      <c r="BK172" s="151">
        <f t="shared" si="19"/>
        <v>0</v>
      </c>
      <c r="BL172" s="13" t="s">
        <v>102</v>
      </c>
      <c r="BM172" s="150" t="s">
        <v>800</v>
      </c>
    </row>
    <row r="173" spans="2:65" s="1" customFormat="1" ht="16.5" customHeight="1">
      <c r="B173" s="28"/>
      <c r="C173" s="139" t="s">
        <v>409</v>
      </c>
      <c r="D173" s="139" t="s">
        <v>139</v>
      </c>
      <c r="E173" s="140" t="s">
        <v>801</v>
      </c>
      <c r="F173" s="141" t="s">
        <v>802</v>
      </c>
      <c r="G173" s="142" t="s">
        <v>167</v>
      </c>
      <c r="H173" s="143">
        <v>6</v>
      </c>
      <c r="I173" s="144"/>
      <c r="J173" s="143">
        <f t="shared" si="10"/>
        <v>0</v>
      </c>
      <c r="K173" s="145"/>
      <c r="L173" s="28"/>
      <c r="M173" s="146" t="s">
        <v>1</v>
      </c>
      <c r="N173" s="147" t="s">
        <v>40</v>
      </c>
      <c r="P173" s="148">
        <f t="shared" si="11"/>
        <v>0</v>
      </c>
      <c r="Q173" s="148">
        <v>0</v>
      </c>
      <c r="R173" s="148">
        <f t="shared" si="12"/>
        <v>0</v>
      </c>
      <c r="S173" s="148">
        <v>0</v>
      </c>
      <c r="T173" s="149">
        <f t="shared" si="13"/>
        <v>0</v>
      </c>
      <c r="AR173" s="150" t="s">
        <v>102</v>
      </c>
      <c r="AT173" s="150" t="s">
        <v>139</v>
      </c>
      <c r="AU173" s="150" t="s">
        <v>83</v>
      </c>
      <c r="AY173" s="13" t="s">
        <v>137</v>
      </c>
      <c r="BE173" s="151">
        <f t="shared" si="14"/>
        <v>0</v>
      </c>
      <c r="BF173" s="151">
        <f t="shared" si="15"/>
        <v>0</v>
      </c>
      <c r="BG173" s="151">
        <f t="shared" si="16"/>
        <v>0</v>
      </c>
      <c r="BH173" s="151">
        <f t="shared" si="17"/>
        <v>0</v>
      </c>
      <c r="BI173" s="151">
        <f t="shared" si="18"/>
        <v>0</v>
      </c>
      <c r="BJ173" s="13" t="s">
        <v>83</v>
      </c>
      <c r="BK173" s="151">
        <f t="shared" si="19"/>
        <v>0</v>
      </c>
      <c r="BL173" s="13" t="s">
        <v>102</v>
      </c>
      <c r="BM173" s="150" t="s">
        <v>803</v>
      </c>
    </row>
    <row r="174" spans="2:65" s="1" customFormat="1" ht="16.5" customHeight="1">
      <c r="B174" s="28"/>
      <c r="C174" s="139" t="s">
        <v>414</v>
      </c>
      <c r="D174" s="139" t="s">
        <v>139</v>
      </c>
      <c r="E174" s="140" t="s">
        <v>804</v>
      </c>
      <c r="F174" s="141" t="s">
        <v>742</v>
      </c>
      <c r="G174" s="142" t="s">
        <v>167</v>
      </c>
      <c r="H174" s="143">
        <v>1</v>
      </c>
      <c r="I174" s="144"/>
      <c r="J174" s="143">
        <f t="shared" si="10"/>
        <v>0</v>
      </c>
      <c r="K174" s="145"/>
      <c r="L174" s="28"/>
      <c r="M174" s="146" t="s">
        <v>1</v>
      </c>
      <c r="N174" s="147" t="s">
        <v>40</v>
      </c>
      <c r="P174" s="148">
        <f t="shared" si="11"/>
        <v>0</v>
      </c>
      <c r="Q174" s="148">
        <v>0</v>
      </c>
      <c r="R174" s="148">
        <f t="shared" si="12"/>
        <v>0</v>
      </c>
      <c r="S174" s="148">
        <v>0</v>
      </c>
      <c r="T174" s="149">
        <f t="shared" si="13"/>
        <v>0</v>
      </c>
      <c r="AR174" s="150" t="s">
        <v>102</v>
      </c>
      <c r="AT174" s="150" t="s">
        <v>139</v>
      </c>
      <c r="AU174" s="150" t="s">
        <v>83</v>
      </c>
      <c r="AY174" s="13" t="s">
        <v>137</v>
      </c>
      <c r="BE174" s="151">
        <f t="shared" si="14"/>
        <v>0</v>
      </c>
      <c r="BF174" s="151">
        <f t="shared" si="15"/>
        <v>0</v>
      </c>
      <c r="BG174" s="151">
        <f t="shared" si="16"/>
        <v>0</v>
      </c>
      <c r="BH174" s="151">
        <f t="shared" si="17"/>
        <v>0</v>
      </c>
      <c r="BI174" s="151">
        <f t="shared" si="18"/>
        <v>0</v>
      </c>
      <c r="BJ174" s="13" t="s">
        <v>83</v>
      </c>
      <c r="BK174" s="151">
        <f t="shared" si="19"/>
        <v>0</v>
      </c>
      <c r="BL174" s="13" t="s">
        <v>102</v>
      </c>
      <c r="BM174" s="150" t="s">
        <v>805</v>
      </c>
    </row>
    <row r="175" spans="2:65" s="1" customFormat="1" ht="16.5" customHeight="1">
      <c r="B175" s="28"/>
      <c r="C175" s="139" t="s">
        <v>418</v>
      </c>
      <c r="D175" s="139" t="s">
        <v>139</v>
      </c>
      <c r="E175" s="140" t="s">
        <v>806</v>
      </c>
      <c r="F175" s="141" t="s">
        <v>807</v>
      </c>
      <c r="G175" s="142" t="s">
        <v>167</v>
      </c>
      <c r="H175" s="143">
        <v>1</v>
      </c>
      <c r="I175" s="144"/>
      <c r="J175" s="143">
        <f t="shared" si="10"/>
        <v>0</v>
      </c>
      <c r="K175" s="145"/>
      <c r="L175" s="28"/>
      <c r="M175" s="146" t="s">
        <v>1</v>
      </c>
      <c r="N175" s="147" t="s">
        <v>40</v>
      </c>
      <c r="P175" s="148">
        <f t="shared" si="11"/>
        <v>0</v>
      </c>
      <c r="Q175" s="148">
        <v>0</v>
      </c>
      <c r="R175" s="148">
        <f t="shared" si="12"/>
        <v>0</v>
      </c>
      <c r="S175" s="148">
        <v>0</v>
      </c>
      <c r="T175" s="149">
        <f t="shared" si="13"/>
        <v>0</v>
      </c>
      <c r="AR175" s="150" t="s">
        <v>102</v>
      </c>
      <c r="AT175" s="150" t="s">
        <v>139</v>
      </c>
      <c r="AU175" s="150" t="s">
        <v>83</v>
      </c>
      <c r="AY175" s="13" t="s">
        <v>137</v>
      </c>
      <c r="BE175" s="151">
        <f t="shared" si="14"/>
        <v>0</v>
      </c>
      <c r="BF175" s="151">
        <f t="shared" si="15"/>
        <v>0</v>
      </c>
      <c r="BG175" s="151">
        <f t="shared" si="16"/>
        <v>0</v>
      </c>
      <c r="BH175" s="151">
        <f t="shared" si="17"/>
        <v>0</v>
      </c>
      <c r="BI175" s="151">
        <f t="shared" si="18"/>
        <v>0</v>
      </c>
      <c r="BJ175" s="13" t="s">
        <v>83</v>
      </c>
      <c r="BK175" s="151">
        <f t="shared" si="19"/>
        <v>0</v>
      </c>
      <c r="BL175" s="13" t="s">
        <v>102</v>
      </c>
      <c r="BM175" s="150" t="s">
        <v>808</v>
      </c>
    </row>
    <row r="176" spans="2:65" s="1" customFormat="1" ht="16.5" customHeight="1">
      <c r="B176" s="28"/>
      <c r="C176" s="139" t="s">
        <v>422</v>
      </c>
      <c r="D176" s="139" t="s">
        <v>139</v>
      </c>
      <c r="E176" s="140" t="s">
        <v>809</v>
      </c>
      <c r="F176" s="141" t="s">
        <v>744</v>
      </c>
      <c r="G176" s="142" t="s">
        <v>167</v>
      </c>
      <c r="H176" s="143">
        <v>58</v>
      </c>
      <c r="I176" s="144"/>
      <c r="J176" s="143">
        <f t="shared" si="10"/>
        <v>0</v>
      </c>
      <c r="K176" s="145"/>
      <c r="L176" s="28"/>
      <c r="M176" s="146" t="s">
        <v>1</v>
      </c>
      <c r="N176" s="147" t="s">
        <v>40</v>
      </c>
      <c r="P176" s="148">
        <f t="shared" si="11"/>
        <v>0</v>
      </c>
      <c r="Q176" s="148">
        <v>0</v>
      </c>
      <c r="R176" s="148">
        <f t="shared" si="12"/>
        <v>0</v>
      </c>
      <c r="S176" s="148">
        <v>0</v>
      </c>
      <c r="T176" s="149">
        <f t="shared" si="13"/>
        <v>0</v>
      </c>
      <c r="AR176" s="150" t="s">
        <v>102</v>
      </c>
      <c r="AT176" s="150" t="s">
        <v>139</v>
      </c>
      <c r="AU176" s="150" t="s">
        <v>83</v>
      </c>
      <c r="AY176" s="13" t="s">
        <v>137</v>
      </c>
      <c r="BE176" s="151">
        <f t="shared" si="14"/>
        <v>0</v>
      </c>
      <c r="BF176" s="151">
        <f t="shared" si="15"/>
        <v>0</v>
      </c>
      <c r="BG176" s="151">
        <f t="shared" si="16"/>
        <v>0</v>
      </c>
      <c r="BH176" s="151">
        <f t="shared" si="17"/>
        <v>0</v>
      </c>
      <c r="BI176" s="151">
        <f t="shared" si="18"/>
        <v>0</v>
      </c>
      <c r="BJ176" s="13" t="s">
        <v>83</v>
      </c>
      <c r="BK176" s="151">
        <f t="shared" si="19"/>
        <v>0</v>
      </c>
      <c r="BL176" s="13" t="s">
        <v>102</v>
      </c>
      <c r="BM176" s="150" t="s">
        <v>810</v>
      </c>
    </row>
    <row r="177" spans="2:65" s="1" customFormat="1" ht="16.5" customHeight="1">
      <c r="B177" s="28"/>
      <c r="C177" s="139" t="s">
        <v>426</v>
      </c>
      <c r="D177" s="139" t="s">
        <v>139</v>
      </c>
      <c r="E177" s="140" t="s">
        <v>811</v>
      </c>
      <c r="F177" s="141" t="s">
        <v>812</v>
      </c>
      <c r="G177" s="142" t="s">
        <v>167</v>
      </c>
      <c r="H177" s="143">
        <v>6</v>
      </c>
      <c r="I177" s="144"/>
      <c r="J177" s="143">
        <f t="shared" si="10"/>
        <v>0</v>
      </c>
      <c r="K177" s="145"/>
      <c r="L177" s="28"/>
      <c r="M177" s="146" t="s">
        <v>1</v>
      </c>
      <c r="N177" s="147" t="s">
        <v>40</v>
      </c>
      <c r="P177" s="148">
        <f t="shared" si="11"/>
        <v>0</v>
      </c>
      <c r="Q177" s="148">
        <v>0</v>
      </c>
      <c r="R177" s="148">
        <f t="shared" si="12"/>
        <v>0</v>
      </c>
      <c r="S177" s="148">
        <v>0</v>
      </c>
      <c r="T177" s="149">
        <f t="shared" si="13"/>
        <v>0</v>
      </c>
      <c r="AR177" s="150" t="s">
        <v>102</v>
      </c>
      <c r="AT177" s="150" t="s">
        <v>139</v>
      </c>
      <c r="AU177" s="150" t="s">
        <v>83</v>
      </c>
      <c r="AY177" s="13" t="s">
        <v>137</v>
      </c>
      <c r="BE177" s="151">
        <f t="shared" si="14"/>
        <v>0</v>
      </c>
      <c r="BF177" s="151">
        <f t="shared" si="15"/>
        <v>0</v>
      </c>
      <c r="BG177" s="151">
        <f t="shared" si="16"/>
        <v>0</v>
      </c>
      <c r="BH177" s="151">
        <f t="shared" si="17"/>
        <v>0</v>
      </c>
      <c r="BI177" s="151">
        <f t="shared" si="18"/>
        <v>0</v>
      </c>
      <c r="BJ177" s="13" t="s">
        <v>83</v>
      </c>
      <c r="BK177" s="151">
        <f t="shared" si="19"/>
        <v>0</v>
      </c>
      <c r="BL177" s="13" t="s">
        <v>102</v>
      </c>
      <c r="BM177" s="150" t="s">
        <v>813</v>
      </c>
    </row>
    <row r="178" spans="2:65" s="1" customFormat="1" ht="16.5" customHeight="1">
      <c r="B178" s="28"/>
      <c r="C178" s="139" t="s">
        <v>430</v>
      </c>
      <c r="D178" s="139" t="s">
        <v>139</v>
      </c>
      <c r="E178" s="140" t="s">
        <v>814</v>
      </c>
      <c r="F178" s="141" t="s">
        <v>746</v>
      </c>
      <c r="G178" s="142" t="s">
        <v>167</v>
      </c>
      <c r="H178" s="143">
        <v>42</v>
      </c>
      <c r="I178" s="144"/>
      <c r="J178" s="143">
        <f t="shared" si="10"/>
        <v>0</v>
      </c>
      <c r="K178" s="145"/>
      <c r="L178" s="28"/>
      <c r="M178" s="146" t="s">
        <v>1</v>
      </c>
      <c r="N178" s="147" t="s">
        <v>40</v>
      </c>
      <c r="P178" s="148">
        <f t="shared" si="11"/>
        <v>0</v>
      </c>
      <c r="Q178" s="148">
        <v>0</v>
      </c>
      <c r="R178" s="148">
        <f t="shared" si="12"/>
        <v>0</v>
      </c>
      <c r="S178" s="148">
        <v>0</v>
      </c>
      <c r="T178" s="149">
        <f t="shared" si="13"/>
        <v>0</v>
      </c>
      <c r="AR178" s="150" t="s">
        <v>102</v>
      </c>
      <c r="AT178" s="150" t="s">
        <v>139</v>
      </c>
      <c r="AU178" s="150" t="s">
        <v>83</v>
      </c>
      <c r="AY178" s="13" t="s">
        <v>137</v>
      </c>
      <c r="BE178" s="151">
        <f t="shared" si="14"/>
        <v>0</v>
      </c>
      <c r="BF178" s="151">
        <f t="shared" si="15"/>
        <v>0</v>
      </c>
      <c r="BG178" s="151">
        <f t="shared" si="16"/>
        <v>0</v>
      </c>
      <c r="BH178" s="151">
        <f t="shared" si="17"/>
        <v>0</v>
      </c>
      <c r="BI178" s="151">
        <f t="shared" si="18"/>
        <v>0</v>
      </c>
      <c r="BJ178" s="13" t="s">
        <v>83</v>
      </c>
      <c r="BK178" s="151">
        <f t="shared" si="19"/>
        <v>0</v>
      </c>
      <c r="BL178" s="13" t="s">
        <v>102</v>
      </c>
      <c r="BM178" s="150" t="s">
        <v>815</v>
      </c>
    </row>
    <row r="179" spans="2:65" s="1" customFormat="1" ht="16.5" customHeight="1">
      <c r="B179" s="28"/>
      <c r="C179" s="139" t="s">
        <v>757</v>
      </c>
      <c r="D179" s="139" t="s">
        <v>139</v>
      </c>
      <c r="E179" s="140" t="s">
        <v>816</v>
      </c>
      <c r="F179" s="141" t="s">
        <v>817</v>
      </c>
      <c r="G179" s="142" t="s">
        <v>167</v>
      </c>
      <c r="H179" s="143">
        <v>1</v>
      </c>
      <c r="I179" s="144"/>
      <c r="J179" s="143">
        <f t="shared" si="10"/>
        <v>0</v>
      </c>
      <c r="K179" s="145"/>
      <c r="L179" s="28"/>
      <c r="M179" s="146" t="s">
        <v>1</v>
      </c>
      <c r="N179" s="147" t="s">
        <v>40</v>
      </c>
      <c r="P179" s="148">
        <f t="shared" si="11"/>
        <v>0</v>
      </c>
      <c r="Q179" s="148">
        <v>0</v>
      </c>
      <c r="R179" s="148">
        <f t="shared" si="12"/>
        <v>0</v>
      </c>
      <c r="S179" s="148">
        <v>0</v>
      </c>
      <c r="T179" s="149">
        <f t="shared" si="13"/>
        <v>0</v>
      </c>
      <c r="AR179" s="150" t="s">
        <v>102</v>
      </c>
      <c r="AT179" s="150" t="s">
        <v>139</v>
      </c>
      <c r="AU179" s="150" t="s">
        <v>83</v>
      </c>
      <c r="AY179" s="13" t="s">
        <v>137</v>
      </c>
      <c r="BE179" s="151">
        <f t="shared" si="14"/>
        <v>0</v>
      </c>
      <c r="BF179" s="151">
        <f t="shared" si="15"/>
        <v>0</v>
      </c>
      <c r="BG179" s="151">
        <f t="shared" si="16"/>
        <v>0</v>
      </c>
      <c r="BH179" s="151">
        <f t="shared" si="17"/>
        <v>0</v>
      </c>
      <c r="BI179" s="151">
        <f t="shared" si="18"/>
        <v>0</v>
      </c>
      <c r="BJ179" s="13" t="s">
        <v>83</v>
      </c>
      <c r="BK179" s="151">
        <f t="shared" si="19"/>
        <v>0</v>
      </c>
      <c r="BL179" s="13" t="s">
        <v>102</v>
      </c>
      <c r="BM179" s="150" t="s">
        <v>818</v>
      </c>
    </row>
    <row r="180" spans="2:65" s="1" customFormat="1" ht="16.5" customHeight="1">
      <c r="B180" s="28"/>
      <c r="C180" s="139" t="s">
        <v>819</v>
      </c>
      <c r="D180" s="139" t="s">
        <v>139</v>
      </c>
      <c r="E180" s="140" t="s">
        <v>820</v>
      </c>
      <c r="F180" s="141" t="s">
        <v>821</v>
      </c>
      <c r="G180" s="142" t="s">
        <v>167</v>
      </c>
      <c r="H180" s="143">
        <v>366</v>
      </c>
      <c r="I180" s="144"/>
      <c r="J180" s="143">
        <f t="shared" si="10"/>
        <v>0</v>
      </c>
      <c r="K180" s="145"/>
      <c r="L180" s="28"/>
      <c r="M180" s="146" t="s">
        <v>1</v>
      </c>
      <c r="N180" s="147" t="s">
        <v>40</v>
      </c>
      <c r="P180" s="148">
        <f t="shared" si="11"/>
        <v>0</v>
      </c>
      <c r="Q180" s="148">
        <v>0</v>
      </c>
      <c r="R180" s="148">
        <f t="shared" si="12"/>
        <v>0</v>
      </c>
      <c r="S180" s="148">
        <v>0</v>
      </c>
      <c r="T180" s="149">
        <f t="shared" si="13"/>
        <v>0</v>
      </c>
      <c r="AR180" s="150" t="s">
        <v>102</v>
      </c>
      <c r="AT180" s="150" t="s">
        <v>139</v>
      </c>
      <c r="AU180" s="150" t="s">
        <v>83</v>
      </c>
      <c r="AY180" s="13" t="s">
        <v>137</v>
      </c>
      <c r="BE180" s="151">
        <f t="shared" si="14"/>
        <v>0</v>
      </c>
      <c r="BF180" s="151">
        <f t="shared" si="15"/>
        <v>0</v>
      </c>
      <c r="BG180" s="151">
        <f t="shared" si="16"/>
        <v>0</v>
      </c>
      <c r="BH180" s="151">
        <f t="shared" si="17"/>
        <v>0</v>
      </c>
      <c r="BI180" s="151">
        <f t="shared" si="18"/>
        <v>0</v>
      </c>
      <c r="BJ180" s="13" t="s">
        <v>83</v>
      </c>
      <c r="BK180" s="151">
        <f t="shared" si="19"/>
        <v>0</v>
      </c>
      <c r="BL180" s="13" t="s">
        <v>102</v>
      </c>
      <c r="BM180" s="150" t="s">
        <v>822</v>
      </c>
    </row>
    <row r="181" spans="2:65" s="1" customFormat="1" ht="16.5" customHeight="1">
      <c r="B181" s="28"/>
      <c r="C181" s="139" t="s">
        <v>762</v>
      </c>
      <c r="D181" s="139" t="s">
        <v>139</v>
      </c>
      <c r="E181" s="140" t="s">
        <v>823</v>
      </c>
      <c r="F181" s="141" t="s">
        <v>824</v>
      </c>
      <c r="G181" s="142" t="s">
        <v>167</v>
      </c>
      <c r="H181" s="143">
        <v>8</v>
      </c>
      <c r="I181" s="144"/>
      <c r="J181" s="143">
        <f t="shared" si="10"/>
        <v>0</v>
      </c>
      <c r="K181" s="145"/>
      <c r="L181" s="28"/>
      <c r="M181" s="146" t="s">
        <v>1</v>
      </c>
      <c r="N181" s="147" t="s">
        <v>40</v>
      </c>
      <c r="P181" s="148">
        <f t="shared" si="11"/>
        <v>0</v>
      </c>
      <c r="Q181" s="148">
        <v>0</v>
      </c>
      <c r="R181" s="148">
        <f t="shared" si="12"/>
        <v>0</v>
      </c>
      <c r="S181" s="148">
        <v>0</v>
      </c>
      <c r="T181" s="149">
        <f t="shared" si="13"/>
        <v>0</v>
      </c>
      <c r="AR181" s="150" t="s">
        <v>102</v>
      </c>
      <c r="AT181" s="150" t="s">
        <v>139</v>
      </c>
      <c r="AU181" s="150" t="s">
        <v>83</v>
      </c>
      <c r="AY181" s="13" t="s">
        <v>137</v>
      </c>
      <c r="BE181" s="151">
        <f t="shared" si="14"/>
        <v>0</v>
      </c>
      <c r="BF181" s="151">
        <f t="shared" si="15"/>
        <v>0</v>
      </c>
      <c r="BG181" s="151">
        <f t="shared" si="16"/>
        <v>0</v>
      </c>
      <c r="BH181" s="151">
        <f t="shared" si="17"/>
        <v>0</v>
      </c>
      <c r="BI181" s="151">
        <f t="shared" si="18"/>
        <v>0</v>
      </c>
      <c r="BJ181" s="13" t="s">
        <v>83</v>
      </c>
      <c r="BK181" s="151">
        <f t="shared" si="19"/>
        <v>0</v>
      </c>
      <c r="BL181" s="13" t="s">
        <v>102</v>
      </c>
      <c r="BM181" s="150" t="s">
        <v>825</v>
      </c>
    </row>
    <row r="182" spans="2:65" s="1" customFormat="1" ht="16.5" customHeight="1">
      <c r="B182" s="28"/>
      <c r="C182" s="139" t="s">
        <v>826</v>
      </c>
      <c r="D182" s="139" t="s">
        <v>139</v>
      </c>
      <c r="E182" s="140" t="s">
        <v>827</v>
      </c>
      <c r="F182" s="141" t="s">
        <v>828</v>
      </c>
      <c r="G182" s="142" t="s">
        <v>433</v>
      </c>
      <c r="H182" s="144"/>
      <c r="I182" s="144"/>
      <c r="J182" s="143">
        <f t="shared" si="10"/>
        <v>0</v>
      </c>
      <c r="K182" s="145"/>
      <c r="L182" s="28"/>
      <c r="M182" s="146" t="s">
        <v>1</v>
      </c>
      <c r="N182" s="147" t="s">
        <v>40</v>
      </c>
      <c r="P182" s="148">
        <f t="shared" si="11"/>
        <v>0</v>
      </c>
      <c r="Q182" s="148">
        <v>0</v>
      </c>
      <c r="R182" s="148">
        <f t="shared" si="12"/>
        <v>0</v>
      </c>
      <c r="S182" s="148">
        <v>0</v>
      </c>
      <c r="T182" s="149">
        <f t="shared" si="13"/>
        <v>0</v>
      </c>
      <c r="AR182" s="150" t="s">
        <v>102</v>
      </c>
      <c r="AT182" s="150" t="s">
        <v>139</v>
      </c>
      <c r="AU182" s="150" t="s">
        <v>83</v>
      </c>
      <c r="AY182" s="13" t="s">
        <v>137</v>
      </c>
      <c r="BE182" s="151">
        <f t="shared" si="14"/>
        <v>0</v>
      </c>
      <c r="BF182" s="151">
        <f t="shared" si="15"/>
        <v>0</v>
      </c>
      <c r="BG182" s="151">
        <f t="shared" si="16"/>
        <v>0</v>
      </c>
      <c r="BH182" s="151">
        <f t="shared" si="17"/>
        <v>0</v>
      </c>
      <c r="BI182" s="151">
        <f t="shared" si="18"/>
        <v>0</v>
      </c>
      <c r="BJ182" s="13" t="s">
        <v>83</v>
      </c>
      <c r="BK182" s="151">
        <f t="shared" si="19"/>
        <v>0</v>
      </c>
      <c r="BL182" s="13" t="s">
        <v>102</v>
      </c>
      <c r="BM182" s="150" t="s">
        <v>829</v>
      </c>
    </row>
    <row r="183" spans="2:65" s="11" customFormat="1" ht="25.9" customHeight="1">
      <c r="B183" s="127"/>
      <c r="D183" s="128" t="s">
        <v>73</v>
      </c>
      <c r="E183" s="129" t="s">
        <v>830</v>
      </c>
      <c r="F183" s="129" t="s">
        <v>831</v>
      </c>
      <c r="I183" s="130"/>
      <c r="J183" s="131">
        <f>BK183</f>
        <v>0</v>
      </c>
      <c r="L183" s="127"/>
      <c r="M183" s="132"/>
      <c r="P183" s="133">
        <f>P184</f>
        <v>0</v>
      </c>
      <c r="R183" s="133">
        <f>R184</f>
        <v>0</v>
      </c>
      <c r="T183" s="134">
        <f>T184</f>
        <v>0</v>
      </c>
      <c r="AR183" s="128" t="s">
        <v>79</v>
      </c>
      <c r="AT183" s="135" t="s">
        <v>73</v>
      </c>
      <c r="AU183" s="135" t="s">
        <v>74</v>
      </c>
      <c r="AY183" s="128" t="s">
        <v>137</v>
      </c>
      <c r="BK183" s="136">
        <f>BK184</f>
        <v>0</v>
      </c>
    </row>
    <row r="184" spans="2:65" s="1" customFormat="1" ht="16.5" customHeight="1">
      <c r="B184" s="28"/>
      <c r="C184" s="139" t="s">
        <v>765</v>
      </c>
      <c r="D184" s="139" t="s">
        <v>139</v>
      </c>
      <c r="E184" s="140" t="s">
        <v>832</v>
      </c>
      <c r="F184" s="141" t="s">
        <v>831</v>
      </c>
      <c r="G184" s="142" t="s">
        <v>167</v>
      </c>
      <c r="H184" s="143">
        <v>1</v>
      </c>
      <c r="I184" s="144"/>
      <c r="J184" s="143">
        <f>ROUND(I184*H184,2)</f>
        <v>0</v>
      </c>
      <c r="K184" s="145"/>
      <c r="L184" s="28"/>
      <c r="M184" s="146" t="s">
        <v>1</v>
      </c>
      <c r="N184" s="147" t="s">
        <v>40</v>
      </c>
      <c r="P184" s="148">
        <f>O184*H184</f>
        <v>0</v>
      </c>
      <c r="Q184" s="148">
        <v>0</v>
      </c>
      <c r="R184" s="148">
        <f>Q184*H184</f>
        <v>0</v>
      </c>
      <c r="S184" s="148">
        <v>0</v>
      </c>
      <c r="T184" s="149">
        <f>S184*H184</f>
        <v>0</v>
      </c>
      <c r="AR184" s="150" t="s">
        <v>102</v>
      </c>
      <c r="AT184" s="150" t="s">
        <v>139</v>
      </c>
      <c r="AU184" s="150" t="s">
        <v>79</v>
      </c>
      <c r="AY184" s="13" t="s">
        <v>137</v>
      </c>
      <c r="BE184" s="151">
        <f>IF(N184="základná",J184,0)</f>
        <v>0</v>
      </c>
      <c r="BF184" s="151">
        <f>IF(N184="znížená",J184,0)</f>
        <v>0</v>
      </c>
      <c r="BG184" s="151">
        <f>IF(N184="zákl. prenesená",J184,0)</f>
        <v>0</v>
      </c>
      <c r="BH184" s="151">
        <f>IF(N184="zníž. prenesená",J184,0)</f>
        <v>0</v>
      </c>
      <c r="BI184" s="151">
        <f>IF(N184="nulová",J184,0)</f>
        <v>0</v>
      </c>
      <c r="BJ184" s="13" t="s">
        <v>83</v>
      </c>
      <c r="BK184" s="151">
        <f>ROUND(I184*H184,2)</f>
        <v>0</v>
      </c>
      <c r="BL184" s="13" t="s">
        <v>102</v>
      </c>
      <c r="BM184" s="150" t="s">
        <v>833</v>
      </c>
    </row>
    <row r="185" spans="2:65" s="11" customFormat="1" ht="25.9" customHeight="1">
      <c r="B185" s="127"/>
      <c r="D185" s="128" t="s">
        <v>73</v>
      </c>
      <c r="E185" s="129" t="s">
        <v>834</v>
      </c>
      <c r="F185" s="129" t="s">
        <v>835</v>
      </c>
      <c r="I185" s="130"/>
      <c r="J185" s="131">
        <f>BK185</f>
        <v>0</v>
      </c>
      <c r="L185" s="127"/>
      <c r="M185" s="132"/>
      <c r="P185" s="133">
        <f>P186+P197+P204</f>
        <v>0</v>
      </c>
      <c r="R185" s="133">
        <f>R186+R197+R204</f>
        <v>0</v>
      </c>
      <c r="T185" s="134">
        <f>T186+T197+T204</f>
        <v>0</v>
      </c>
      <c r="AR185" s="128" t="s">
        <v>79</v>
      </c>
      <c r="AT185" s="135" t="s">
        <v>73</v>
      </c>
      <c r="AU185" s="135" t="s">
        <v>74</v>
      </c>
      <c r="AY185" s="128" t="s">
        <v>137</v>
      </c>
      <c r="BK185" s="136">
        <f>BK186+BK197+BK204</f>
        <v>0</v>
      </c>
    </row>
    <row r="186" spans="2:65" s="11" customFormat="1" ht="22.9" customHeight="1">
      <c r="B186" s="127"/>
      <c r="D186" s="128" t="s">
        <v>73</v>
      </c>
      <c r="E186" s="137" t="s">
        <v>713</v>
      </c>
      <c r="F186" s="137" t="s">
        <v>714</v>
      </c>
      <c r="I186" s="130"/>
      <c r="J186" s="138">
        <f>BK186</f>
        <v>0</v>
      </c>
      <c r="L186" s="127"/>
      <c r="M186" s="132"/>
      <c r="P186" s="133">
        <f>SUM(P187:P196)</f>
        <v>0</v>
      </c>
      <c r="R186" s="133">
        <f>SUM(R187:R196)</f>
        <v>0</v>
      </c>
      <c r="T186" s="134">
        <f>SUM(T187:T196)</f>
        <v>0</v>
      </c>
      <c r="AR186" s="128" t="s">
        <v>79</v>
      </c>
      <c r="AT186" s="135" t="s">
        <v>73</v>
      </c>
      <c r="AU186" s="135" t="s">
        <v>79</v>
      </c>
      <c r="AY186" s="128" t="s">
        <v>137</v>
      </c>
      <c r="BK186" s="136">
        <f>SUM(BK187:BK196)</f>
        <v>0</v>
      </c>
    </row>
    <row r="187" spans="2:65" s="1" customFormat="1" ht="16.5" customHeight="1">
      <c r="B187" s="28"/>
      <c r="C187" s="157" t="s">
        <v>836</v>
      </c>
      <c r="D187" s="157" t="s">
        <v>410</v>
      </c>
      <c r="E187" s="158" t="s">
        <v>837</v>
      </c>
      <c r="F187" s="159" t="s">
        <v>838</v>
      </c>
      <c r="G187" s="160" t="s">
        <v>148</v>
      </c>
      <c r="H187" s="161">
        <v>86</v>
      </c>
      <c r="I187" s="162"/>
      <c r="J187" s="161">
        <f t="shared" ref="J187:J196" si="20">ROUND(I187*H187,2)</f>
        <v>0</v>
      </c>
      <c r="K187" s="163"/>
      <c r="L187" s="164"/>
      <c r="M187" s="165" t="s">
        <v>1</v>
      </c>
      <c r="N187" s="166" t="s">
        <v>40</v>
      </c>
      <c r="P187" s="148">
        <f t="shared" ref="P187:P196" si="21">O187*H187</f>
        <v>0</v>
      </c>
      <c r="Q187" s="148">
        <v>0</v>
      </c>
      <c r="R187" s="148">
        <f t="shared" ref="R187:R196" si="22">Q187*H187</f>
        <v>0</v>
      </c>
      <c r="S187" s="148">
        <v>0</v>
      </c>
      <c r="T187" s="149">
        <f t="shared" ref="T187:T196" si="23">S187*H187</f>
        <v>0</v>
      </c>
      <c r="AR187" s="150" t="s">
        <v>169</v>
      </c>
      <c r="AT187" s="150" t="s">
        <v>410</v>
      </c>
      <c r="AU187" s="150" t="s">
        <v>83</v>
      </c>
      <c r="AY187" s="13" t="s">
        <v>137</v>
      </c>
      <c r="BE187" s="151">
        <f t="shared" ref="BE187:BE196" si="24">IF(N187="základná",J187,0)</f>
        <v>0</v>
      </c>
      <c r="BF187" s="151">
        <f t="shared" ref="BF187:BF196" si="25">IF(N187="znížená",J187,0)</f>
        <v>0</v>
      </c>
      <c r="BG187" s="151">
        <f t="shared" ref="BG187:BG196" si="26">IF(N187="zákl. prenesená",J187,0)</f>
        <v>0</v>
      </c>
      <c r="BH187" s="151">
        <f t="shared" ref="BH187:BH196" si="27">IF(N187="zníž. prenesená",J187,0)</f>
        <v>0</v>
      </c>
      <c r="BI187" s="151">
        <f t="shared" ref="BI187:BI196" si="28">IF(N187="nulová",J187,0)</f>
        <v>0</v>
      </c>
      <c r="BJ187" s="13" t="s">
        <v>83</v>
      </c>
      <c r="BK187" s="151">
        <f t="shared" ref="BK187:BK196" si="29">ROUND(I187*H187,2)</f>
        <v>0</v>
      </c>
      <c r="BL187" s="13" t="s">
        <v>102</v>
      </c>
      <c r="BM187" s="150" t="s">
        <v>839</v>
      </c>
    </row>
    <row r="188" spans="2:65" s="1" customFormat="1" ht="16.5" customHeight="1">
      <c r="B188" s="28"/>
      <c r="C188" s="157" t="s">
        <v>768</v>
      </c>
      <c r="D188" s="157" t="s">
        <v>410</v>
      </c>
      <c r="E188" s="158" t="s">
        <v>840</v>
      </c>
      <c r="F188" s="159" t="s">
        <v>841</v>
      </c>
      <c r="G188" s="160" t="s">
        <v>148</v>
      </c>
      <c r="H188" s="161">
        <v>880</v>
      </c>
      <c r="I188" s="162"/>
      <c r="J188" s="161">
        <f t="shared" si="20"/>
        <v>0</v>
      </c>
      <c r="K188" s="163"/>
      <c r="L188" s="164"/>
      <c r="M188" s="165" t="s">
        <v>1</v>
      </c>
      <c r="N188" s="166" t="s">
        <v>40</v>
      </c>
      <c r="P188" s="148">
        <f t="shared" si="21"/>
        <v>0</v>
      </c>
      <c r="Q188" s="148">
        <v>0</v>
      </c>
      <c r="R188" s="148">
        <f t="shared" si="22"/>
        <v>0</v>
      </c>
      <c r="S188" s="148">
        <v>0</v>
      </c>
      <c r="T188" s="149">
        <f t="shared" si="23"/>
        <v>0</v>
      </c>
      <c r="AR188" s="150" t="s">
        <v>169</v>
      </c>
      <c r="AT188" s="150" t="s">
        <v>410</v>
      </c>
      <c r="AU188" s="150" t="s">
        <v>83</v>
      </c>
      <c r="AY188" s="13" t="s">
        <v>137</v>
      </c>
      <c r="BE188" s="151">
        <f t="shared" si="24"/>
        <v>0</v>
      </c>
      <c r="BF188" s="151">
        <f t="shared" si="25"/>
        <v>0</v>
      </c>
      <c r="BG188" s="151">
        <f t="shared" si="26"/>
        <v>0</v>
      </c>
      <c r="BH188" s="151">
        <f t="shared" si="27"/>
        <v>0</v>
      </c>
      <c r="BI188" s="151">
        <f t="shared" si="28"/>
        <v>0</v>
      </c>
      <c r="BJ188" s="13" t="s">
        <v>83</v>
      </c>
      <c r="BK188" s="151">
        <f t="shared" si="29"/>
        <v>0</v>
      </c>
      <c r="BL188" s="13" t="s">
        <v>102</v>
      </c>
      <c r="BM188" s="150" t="s">
        <v>842</v>
      </c>
    </row>
    <row r="189" spans="2:65" s="1" customFormat="1" ht="16.5" customHeight="1">
      <c r="B189" s="28"/>
      <c r="C189" s="157" t="s">
        <v>843</v>
      </c>
      <c r="D189" s="157" t="s">
        <v>410</v>
      </c>
      <c r="E189" s="158" t="s">
        <v>844</v>
      </c>
      <c r="F189" s="159" t="s">
        <v>845</v>
      </c>
      <c r="G189" s="160" t="s">
        <v>167</v>
      </c>
      <c r="H189" s="161">
        <v>18</v>
      </c>
      <c r="I189" s="162"/>
      <c r="J189" s="161">
        <f t="shared" si="20"/>
        <v>0</v>
      </c>
      <c r="K189" s="163"/>
      <c r="L189" s="164"/>
      <c r="M189" s="165" t="s">
        <v>1</v>
      </c>
      <c r="N189" s="166" t="s">
        <v>40</v>
      </c>
      <c r="P189" s="148">
        <f t="shared" si="21"/>
        <v>0</v>
      </c>
      <c r="Q189" s="148">
        <v>0</v>
      </c>
      <c r="R189" s="148">
        <f t="shared" si="22"/>
        <v>0</v>
      </c>
      <c r="S189" s="148">
        <v>0</v>
      </c>
      <c r="T189" s="149">
        <f t="shared" si="23"/>
        <v>0</v>
      </c>
      <c r="AR189" s="150" t="s">
        <v>169</v>
      </c>
      <c r="AT189" s="150" t="s">
        <v>410</v>
      </c>
      <c r="AU189" s="150" t="s">
        <v>83</v>
      </c>
      <c r="AY189" s="13" t="s">
        <v>137</v>
      </c>
      <c r="BE189" s="151">
        <f t="shared" si="24"/>
        <v>0</v>
      </c>
      <c r="BF189" s="151">
        <f t="shared" si="25"/>
        <v>0</v>
      </c>
      <c r="BG189" s="151">
        <f t="shared" si="26"/>
        <v>0</v>
      </c>
      <c r="BH189" s="151">
        <f t="shared" si="27"/>
        <v>0</v>
      </c>
      <c r="BI189" s="151">
        <f t="shared" si="28"/>
        <v>0</v>
      </c>
      <c r="BJ189" s="13" t="s">
        <v>83</v>
      </c>
      <c r="BK189" s="151">
        <f t="shared" si="29"/>
        <v>0</v>
      </c>
      <c r="BL189" s="13" t="s">
        <v>102</v>
      </c>
      <c r="BM189" s="150" t="s">
        <v>846</v>
      </c>
    </row>
    <row r="190" spans="2:65" s="1" customFormat="1" ht="16.5" customHeight="1">
      <c r="B190" s="28"/>
      <c r="C190" s="157" t="s">
        <v>771</v>
      </c>
      <c r="D190" s="157" t="s">
        <v>410</v>
      </c>
      <c r="E190" s="158" t="s">
        <v>847</v>
      </c>
      <c r="F190" s="159" t="s">
        <v>848</v>
      </c>
      <c r="G190" s="160" t="s">
        <v>167</v>
      </c>
      <c r="H190" s="161">
        <v>182</v>
      </c>
      <c r="I190" s="162"/>
      <c r="J190" s="161">
        <f t="shared" si="20"/>
        <v>0</v>
      </c>
      <c r="K190" s="163"/>
      <c r="L190" s="164"/>
      <c r="M190" s="165" t="s">
        <v>1</v>
      </c>
      <c r="N190" s="166" t="s">
        <v>40</v>
      </c>
      <c r="P190" s="148">
        <f t="shared" si="21"/>
        <v>0</v>
      </c>
      <c r="Q190" s="148">
        <v>0</v>
      </c>
      <c r="R190" s="148">
        <f t="shared" si="22"/>
        <v>0</v>
      </c>
      <c r="S190" s="148">
        <v>0</v>
      </c>
      <c r="T190" s="149">
        <f t="shared" si="23"/>
        <v>0</v>
      </c>
      <c r="AR190" s="150" t="s">
        <v>169</v>
      </c>
      <c r="AT190" s="150" t="s">
        <v>410</v>
      </c>
      <c r="AU190" s="150" t="s">
        <v>83</v>
      </c>
      <c r="AY190" s="13" t="s">
        <v>137</v>
      </c>
      <c r="BE190" s="151">
        <f t="shared" si="24"/>
        <v>0</v>
      </c>
      <c r="BF190" s="151">
        <f t="shared" si="25"/>
        <v>0</v>
      </c>
      <c r="BG190" s="151">
        <f t="shared" si="26"/>
        <v>0</v>
      </c>
      <c r="BH190" s="151">
        <f t="shared" si="27"/>
        <v>0</v>
      </c>
      <c r="BI190" s="151">
        <f t="shared" si="28"/>
        <v>0</v>
      </c>
      <c r="BJ190" s="13" t="s">
        <v>83</v>
      </c>
      <c r="BK190" s="151">
        <f t="shared" si="29"/>
        <v>0</v>
      </c>
      <c r="BL190" s="13" t="s">
        <v>102</v>
      </c>
      <c r="BM190" s="150" t="s">
        <v>849</v>
      </c>
    </row>
    <row r="191" spans="2:65" s="1" customFormat="1" ht="16.5" customHeight="1">
      <c r="B191" s="28"/>
      <c r="C191" s="157" t="s">
        <v>850</v>
      </c>
      <c r="D191" s="157" t="s">
        <v>410</v>
      </c>
      <c r="E191" s="158" t="s">
        <v>851</v>
      </c>
      <c r="F191" s="159" t="s">
        <v>852</v>
      </c>
      <c r="G191" s="160" t="s">
        <v>167</v>
      </c>
      <c r="H191" s="161">
        <v>12</v>
      </c>
      <c r="I191" s="162"/>
      <c r="J191" s="161">
        <f t="shared" si="20"/>
        <v>0</v>
      </c>
      <c r="K191" s="163"/>
      <c r="L191" s="164"/>
      <c r="M191" s="165" t="s">
        <v>1</v>
      </c>
      <c r="N191" s="166" t="s">
        <v>40</v>
      </c>
      <c r="P191" s="148">
        <f t="shared" si="21"/>
        <v>0</v>
      </c>
      <c r="Q191" s="148">
        <v>0</v>
      </c>
      <c r="R191" s="148">
        <f t="shared" si="22"/>
        <v>0</v>
      </c>
      <c r="S191" s="148">
        <v>0</v>
      </c>
      <c r="T191" s="149">
        <f t="shared" si="23"/>
        <v>0</v>
      </c>
      <c r="AR191" s="150" t="s">
        <v>169</v>
      </c>
      <c r="AT191" s="150" t="s">
        <v>410</v>
      </c>
      <c r="AU191" s="150" t="s">
        <v>83</v>
      </c>
      <c r="AY191" s="13" t="s">
        <v>137</v>
      </c>
      <c r="BE191" s="151">
        <f t="shared" si="24"/>
        <v>0</v>
      </c>
      <c r="BF191" s="151">
        <f t="shared" si="25"/>
        <v>0</v>
      </c>
      <c r="BG191" s="151">
        <f t="shared" si="26"/>
        <v>0</v>
      </c>
      <c r="BH191" s="151">
        <f t="shared" si="27"/>
        <v>0</v>
      </c>
      <c r="BI191" s="151">
        <f t="shared" si="28"/>
        <v>0</v>
      </c>
      <c r="BJ191" s="13" t="s">
        <v>83</v>
      </c>
      <c r="BK191" s="151">
        <f t="shared" si="29"/>
        <v>0</v>
      </c>
      <c r="BL191" s="13" t="s">
        <v>102</v>
      </c>
      <c r="BM191" s="150" t="s">
        <v>853</v>
      </c>
    </row>
    <row r="192" spans="2:65" s="1" customFormat="1" ht="16.5" customHeight="1">
      <c r="B192" s="28"/>
      <c r="C192" s="157" t="s">
        <v>773</v>
      </c>
      <c r="D192" s="157" t="s">
        <v>410</v>
      </c>
      <c r="E192" s="158" t="s">
        <v>854</v>
      </c>
      <c r="F192" s="159" t="s">
        <v>855</v>
      </c>
      <c r="G192" s="160" t="s">
        <v>167</v>
      </c>
      <c r="H192" s="161">
        <v>6</v>
      </c>
      <c r="I192" s="162"/>
      <c r="J192" s="161">
        <f t="shared" si="20"/>
        <v>0</v>
      </c>
      <c r="K192" s="163"/>
      <c r="L192" s="164"/>
      <c r="M192" s="165" t="s">
        <v>1</v>
      </c>
      <c r="N192" s="166" t="s">
        <v>40</v>
      </c>
      <c r="P192" s="148">
        <f t="shared" si="21"/>
        <v>0</v>
      </c>
      <c r="Q192" s="148">
        <v>0</v>
      </c>
      <c r="R192" s="148">
        <f t="shared" si="22"/>
        <v>0</v>
      </c>
      <c r="S192" s="148">
        <v>0</v>
      </c>
      <c r="T192" s="149">
        <f t="shared" si="23"/>
        <v>0</v>
      </c>
      <c r="AR192" s="150" t="s">
        <v>169</v>
      </c>
      <c r="AT192" s="150" t="s">
        <v>410</v>
      </c>
      <c r="AU192" s="150" t="s">
        <v>83</v>
      </c>
      <c r="AY192" s="13" t="s">
        <v>137</v>
      </c>
      <c r="BE192" s="151">
        <f t="shared" si="24"/>
        <v>0</v>
      </c>
      <c r="BF192" s="151">
        <f t="shared" si="25"/>
        <v>0</v>
      </c>
      <c r="BG192" s="151">
        <f t="shared" si="26"/>
        <v>0</v>
      </c>
      <c r="BH192" s="151">
        <f t="shared" si="27"/>
        <v>0</v>
      </c>
      <c r="BI192" s="151">
        <f t="shared" si="28"/>
        <v>0</v>
      </c>
      <c r="BJ192" s="13" t="s">
        <v>83</v>
      </c>
      <c r="BK192" s="151">
        <f t="shared" si="29"/>
        <v>0</v>
      </c>
      <c r="BL192" s="13" t="s">
        <v>102</v>
      </c>
      <c r="BM192" s="150" t="s">
        <v>856</v>
      </c>
    </row>
    <row r="193" spans="2:65" s="1" customFormat="1" ht="16.5" customHeight="1">
      <c r="B193" s="28"/>
      <c r="C193" s="157" t="s">
        <v>857</v>
      </c>
      <c r="D193" s="157" t="s">
        <v>410</v>
      </c>
      <c r="E193" s="158" t="s">
        <v>858</v>
      </c>
      <c r="F193" s="159" t="s">
        <v>859</v>
      </c>
      <c r="G193" s="160" t="s">
        <v>167</v>
      </c>
      <c r="H193" s="161">
        <v>16</v>
      </c>
      <c r="I193" s="162"/>
      <c r="J193" s="161">
        <f t="shared" si="20"/>
        <v>0</v>
      </c>
      <c r="K193" s="163"/>
      <c r="L193" s="164"/>
      <c r="M193" s="165" t="s">
        <v>1</v>
      </c>
      <c r="N193" s="166" t="s">
        <v>40</v>
      </c>
      <c r="P193" s="148">
        <f t="shared" si="21"/>
        <v>0</v>
      </c>
      <c r="Q193" s="148">
        <v>0</v>
      </c>
      <c r="R193" s="148">
        <f t="shared" si="22"/>
        <v>0</v>
      </c>
      <c r="S193" s="148">
        <v>0</v>
      </c>
      <c r="T193" s="149">
        <f t="shared" si="23"/>
        <v>0</v>
      </c>
      <c r="AR193" s="150" t="s">
        <v>169</v>
      </c>
      <c r="AT193" s="150" t="s">
        <v>410</v>
      </c>
      <c r="AU193" s="150" t="s">
        <v>83</v>
      </c>
      <c r="AY193" s="13" t="s">
        <v>137</v>
      </c>
      <c r="BE193" s="151">
        <f t="shared" si="24"/>
        <v>0</v>
      </c>
      <c r="BF193" s="151">
        <f t="shared" si="25"/>
        <v>0</v>
      </c>
      <c r="BG193" s="151">
        <f t="shared" si="26"/>
        <v>0</v>
      </c>
      <c r="BH193" s="151">
        <f t="shared" si="27"/>
        <v>0</v>
      </c>
      <c r="BI193" s="151">
        <f t="shared" si="28"/>
        <v>0</v>
      </c>
      <c r="BJ193" s="13" t="s">
        <v>83</v>
      </c>
      <c r="BK193" s="151">
        <f t="shared" si="29"/>
        <v>0</v>
      </c>
      <c r="BL193" s="13" t="s">
        <v>102</v>
      </c>
      <c r="BM193" s="150" t="s">
        <v>860</v>
      </c>
    </row>
    <row r="194" spans="2:65" s="1" customFormat="1" ht="16.5" customHeight="1">
      <c r="B194" s="28"/>
      <c r="C194" s="157" t="s">
        <v>775</v>
      </c>
      <c r="D194" s="157" t="s">
        <v>410</v>
      </c>
      <c r="E194" s="158" t="s">
        <v>861</v>
      </c>
      <c r="F194" s="159" t="s">
        <v>752</v>
      </c>
      <c r="G194" s="160" t="s">
        <v>167</v>
      </c>
      <c r="H194" s="161">
        <v>1</v>
      </c>
      <c r="I194" s="162"/>
      <c r="J194" s="161">
        <f t="shared" si="20"/>
        <v>0</v>
      </c>
      <c r="K194" s="163"/>
      <c r="L194" s="164"/>
      <c r="M194" s="165" t="s">
        <v>1</v>
      </c>
      <c r="N194" s="166" t="s">
        <v>40</v>
      </c>
      <c r="P194" s="148">
        <f t="shared" si="21"/>
        <v>0</v>
      </c>
      <c r="Q194" s="148">
        <v>0</v>
      </c>
      <c r="R194" s="148">
        <f t="shared" si="22"/>
        <v>0</v>
      </c>
      <c r="S194" s="148">
        <v>0</v>
      </c>
      <c r="T194" s="149">
        <f t="shared" si="23"/>
        <v>0</v>
      </c>
      <c r="AR194" s="150" t="s">
        <v>169</v>
      </c>
      <c r="AT194" s="150" t="s">
        <v>410</v>
      </c>
      <c r="AU194" s="150" t="s">
        <v>83</v>
      </c>
      <c r="AY194" s="13" t="s">
        <v>137</v>
      </c>
      <c r="BE194" s="151">
        <f t="shared" si="24"/>
        <v>0</v>
      </c>
      <c r="BF194" s="151">
        <f t="shared" si="25"/>
        <v>0</v>
      </c>
      <c r="BG194" s="151">
        <f t="shared" si="26"/>
        <v>0</v>
      </c>
      <c r="BH194" s="151">
        <f t="shared" si="27"/>
        <v>0</v>
      </c>
      <c r="BI194" s="151">
        <f t="shared" si="28"/>
        <v>0</v>
      </c>
      <c r="BJ194" s="13" t="s">
        <v>83</v>
      </c>
      <c r="BK194" s="151">
        <f t="shared" si="29"/>
        <v>0</v>
      </c>
      <c r="BL194" s="13" t="s">
        <v>102</v>
      </c>
      <c r="BM194" s="150" t="s">
        <v>862</v>
      </c>
    </row>
    <row r="195" spans="2:65" s="1" customFormat="1" ht="16.5" customHeight="1">
      <c r="B195" s="28"/>
      <c r="C195" s="157" t="s">
        <v>863</v>
      </c>
      <c r="D195" s="157" t="s">
        <v>410</v>
      </c>
      <c r="E195" s="158" t="s">
        <v>864</v>
      </c>
      <c r="F195" s="159" t="s">
        <v>754</v>
      </c>
      <c r="G195" s="160" t="s">
        <v>433</v>
      </c>
      <c r="H195" s="162"/>
      <c r="I195" s="162"/>
      <c r="J195" s="161">
        <f t="shared" si="20"/>
        <v>0</v>
      </c>
      <c r="K195" s="163"/>
      <c r="L195" s="164"/>
      <c r="M195" s="165" t="s">
        <v>1</v>
      </c>
      <c r="N195" s="166" t="s">
        <v>40</v>
      </c>
      <c r="P195" s="148">
        <f t="shared" si="21"/>
        <v>0</v>
      </c>
      <c r="Q195" s="148">
        <v>0</v>
      </c>
      <c r="R195" s="148">
        <f t="shared" si="22"/>
        <v>0</v>
      </c>
      <c r="S195" s="148">
        <v>0</v>
      </c>
      <c r="T195" s="149">
        <f t="shared" si="23"/>
        <v>0</v>
      </c>
      <c r="AR195" s="150" t="s">
        <v>169</v>
      </c>
      <c r="AT195" s="150" t="s">
        <v>410</v>
      </c>
      <c r="AU195" s="150" t="s">
        <v>83</v>
      </c>
      <c r="AY195" s="13" t="s">
        <v>137</v>
      </c>
      <c r="BE195" s="151">
        <f t="shared" si="24"/>
        <v>0</v>
      </c>
      <c r="BF195" s="151">
        <f t="shared" si="25"/>
        <v>0</v>
      </c>
      <c r="BG195" s="151">
        <f t="shared" si="26"/>
        <v>0</v>
      </c>
      <c r="BH195" s="151">
        <f t="shared" si="27"/>
        <v>0</v>
      </c>
      <c r="BI195" s="151">
        <f t="shared" si="28"/>
        <v>0</v>
      </c>
      <c r="BJ195" s="13" t="s">
        <v>83</v>
      </c>
      <c r="BK195" s="151">
        <f t="shared" si="29"/>
        <v>0</v>
      </c>
      <c r="BL195" s="13" t="s">
        <v>102</v>
      </c>
      <c r="BM195" s="150" t="s">
        <v>865</v>
      </c>
    </row>
    <row r="196" spans="2:65" s="1" customFormat="1" ht="16.5" customHeight="1">
      <c r="B196" s="28"/>
      <c r="C196" s="157" t="s">
        <v>777</v>
      </c>
      <c r="D196" s="157" t="s">
        <v>410</v>
      </c>
      <c r="E196" s="158" t="s">
        <v>866</v>
      </c>
      <c r="F196" s="159" t="s">
        <v>756</v>
      </c>
      <c r="G196" s="160" t="s">
        <v>433</v>
      </c>
      <c r="H196" s="162"/>
      <c r="I196" s="162"/>
      <c r="J196" s="161">
        <f t="shared" si="20"/>
        <v>0</v>
      </c>
      <c r="K196" s="163"/>
      <c r="L196" s="164"/>
      <c r="M196" s="165" t="s">
        <v>1</v>
      </c>
      <c r="N196" s="166" t="s">
        <v>40</v>
      </c>
      <c r="P196" s="148">
        <f t="shared" si="21"/>
        <v>0</v>
      </c>
      <c r="Q196" s="148">
        <v>0</v>
      </c>
      <c r="R196" s="148">
        <f t="shared" si="22"/>
        <v>0</v>
      </c>
      <c r="S196" s="148">
        <v>0</v>
      </c>
      <c r="T196" s="149">
        <f t="shared" si="23"/>
        <v>0</v>
      </c>
      <c r="AR196" s="150" t="s">
        <v>169</v>
      </c>
      <c r="AT196" s="150" t="s">
        <v>410</v>
      </c>
      <c r="AU196" s="150" t="s">
        <v>83</v>
      </c>
      <c r="AY196" s="13" t="s">
        <v>137</v>
      </c>
      <c r="BE196" s="151">
        <f t="shared" si="24"/>
        <v>0</v>
      </c>
      <c r="BF196" s="151">
        <f t="shared" si="25"/>
        <v>0</v>
      </c>
      <c r="BG196" s="151">
        <f t="shared" si="26"/>
        <v>0</v>
      </c>
      <c r="BH196" s="151">
        <f t="shared" si="27"/>
        <v>0</v>
      </c>
      <c r="BI196" s="151">
        <f t="shared" si="28"/>
        <v>0</v>
      </c>
      <c r="BJ196" s="13" t="s">
        <v>83</v>
      </c>
      <c r="BK196" s="151">
        <f t="shared" si="29"/>
        <v>0</v>
      </c>
      <c r="BL196" s="13" t="s">
        <v>102</v>
      </c>
      <c r="BM196" s="150" t="s">
        <v>867</v>
      </c>
    </row>
    <row r="197" spans="2:65" s="11" customFormat="1" ht="22.9" customHeight="1">
      <c r="B197" s="127"/>
      <c r="D197" s="128" t="s">
        <v>73</v>
      </c>
      <c r="E197" s="137" t="s">
        <v>868</v>
      </c>
      <c r="F197" s="137" t="s">
        <v>869</v>
      </c>
      <c r="I197" s="130"/>
      <c r="J197" s="138">
        <f>BK197</f>
        <v>0</v>
      </c>
      <c r="L197" s="127"/>
      <c r="M197" s="132"/>
      <c r="P197" s="133">
        <f>SUM(P198:P203)</f>
        <v>0</v>
      </c>
      <c r="R197" s="133">
        <f>SUM(R198:R203)</f>
        <v>0</v>
      </c>
      <c r="T197" s="134">
        <f>SUM(T198:T203)</f>
        <v>0</v>
      </c>
      <c r="AR197" s="128" t="s">
        <v>79</v>
      </c>
      <c r="AT197" s="135" t="s">
        <v>73</v>
      </c>
      <c r="AU197" s="135" t="s">
        <v>79</v>
      </c>
      <c r="AY197" s="128" t="s">
        <v>137</v>
      </c>
      <c r="BK197" s="136">
        <f>SUM(BK198:BK203)</f>
        <v>0</v>
      </c>
    </row>
    <row r="198" spans="2:65" s="1" customFormat="1" ht="16.5" customHeight="1">
      <c r="B198" s="28"/>
      <c r="C198" s="139" t="s">
        <v>870</v>
      </c>
      <c r="D198" s="139" t="s">
        <v>139</v>
      </c>
      <c r="E198" s="140" t="s">
        <v>871</v>
      </c>
      <c r="F198" s="141" t="s">
        <v>838</v>
      </c>
      <c r="G198" s="142" t="s">
        <v>148</v>
      </c>
      <c r="H198" s="143">
        <v>86</v>
      </c>
      <c r="I198" s="144"/>
      <c r="J198" s="143">
        <f t="shared" ref="J198:J203" si="30">ROUND(I198*H198,2)</f>
        <v>0</v>
      </c>
      <c r="K198" s="145"/>
      <c r="L198" s="28"/>
      <c r="M198" s="146" t="s">
        <v>1</v>
      </c>
      <c r="N198" s="147" t="s">
        <v>40</v>
      </c>
      <c r="P198" s="148">
        <f t="shared" ref="P198:P203" si="31">O198*H198</f>
        <v>0</v>
      </c>
      <c r="Q198" s="148">
        <v>0</v>
      </c>
      <c r="R198" s="148">
        <f t="shared" ref="R198:R203" si="32">Q198*H198</f>
        <v>0</v>
      </c>
      <c r="S198" s="148">
        <v>0</v>
      </c>
      <c r="T198" s="149">
        <f t="shared" ref="T198:T203" si="33">S198*H198</f>
        <v>0</v>
      </c>
      <c r="AR198" s="150" t="s">
        <v>102</v>
      </c>
      <c r="AT198" s="150" t="s">
        <v>139</v>
      </c>
      <c r="AU198" s="150" t="s">
        <v>83</v>
      </c>
      <c r="AY198" s="13" t="s">
        <v>137</v>
      </c>
      <c r="BE198" s="151">
        <f t="shared" ref="BE198:BE203" si="34">IF(N198="základná",J198,0)</f>
        <v>0</v>
      </c>
      <c r="BF198" s="151">
        <f t="shared" ref="BF198:BF203" si="35">IF(N198="znížená",J198,0)</f>
        <v>0</v>
      </c>
      <c r="BG198" s="151">
        <f t="shared" ref="BG198:BG203" si="36">IF(N198="zákl. prenesená",J198,0)</f>
        <v>0</v>
      </c>
      <c r="BH198" s="151">
        <f t="shared" ref="BH198:BH203" si="37">IF(N198="zníž. prenesená",J198,0)</f>
        <v>0</v>
      </c>
      <c r="BI198" s="151">
        <f t="shared" ref="BI198:BI203" si="38">IF(N198="nulová",J198,0)</f>
        <v>0</v>
      </c>
      <c r="BJ198" s="13" t="s">
        <v>83</v>
      </c>
      <c r="BK198" s="151">
        <f t="shared" ref="BK198:BK203" si="39">ROUND(I198*H198,2)</f>
        <v>0</v>
      </c>
      <c r="BL198" s="13" t="s">
        <v>102</v>
      </c>
      <c r="BM198" s="150" t="s">
        <v>872</v>
      </c>
    </row>
    <row r="199" spans="2:65" s="1" customFormat="1" ht="16.5" customHeight="1">
      <c r="B199" s="28"/>
      <c r="C199" s="139" t="s">
        <v>779</v>
      </c>
      <c r="D199" s="139" t="s">
        <v>139</v>
      </c>
      <c r="E199" s="140" t="s">
        <v>873</v>
      </c>
      <c r="F199" s="141" t="s">
        <v>874</v>
      </c>
      <c r="G199" s="142" t="s">
        <v>148</v>
      </c>
      <c r="H199" s="143">
        <v>880</v>
      </c>
      <c r="I199" s="144"/>
      <c r="J199" s="143">
        <f t="shared" si="30"/>
        <v>0</v>
      </c>
      <c r="K199" s="145"/>
      <c r="L199" s="28"/>
      <c r="M199" s="146" t="s">
        <v>1</v>
      </c>
      <c r="N199" s="147" t="s">
        <v>40</v>
      </c>
      <c r="P199" s="148">
        <f t="shared" si="31"/>
        <v>0</v>
      </c>
      <c r="Q199" s="148">
        <v>0</v>
      </c>
      <c r="R199" s="148">
        <f t="shared" si="32"/>
        <v>0</v>
      </c>
      <c r="S199" s="148">
        <v>0</v>
      </c>
      <c r="T199" s="149">
        <f t="shared" si="33"/>
        <v>0</v>
      </c>
      <c r="AR199" s="150" t="s">
        <v>102</v>
      </c>
      <c r="AT199" s="150" t="s">
        <v>139</v>
      </c>
      <c r="AU199" s="150" t="s">
        <v>83</v>
      </c>
      <c r="AY199" s="13" t="s">
        <v>137</v>
      </c>
      <c r="BE199" s="151">
        <f t="shared" si="34"/>
        <v>0</v>
      </c>
      <c r="BF199" s="151">
        <f t="shared" si="35"/>
        <v>0</v>
      </c>
      <c r="BG199" s="151">
        <f t="shared" si="36"/>
        <v>0</v>
      </c>
      <c r="BH199" s="151">
        <f t="shared" si="37"/>
        <v>0</v>
      </c>
      <c r="BI199" s="151">
        <f t="shared" si="38"/>
        <v>0</v>
      </c>
      <c r="BJ199" s="13" t="s">
        <v>83</v>
      </c>
      <c r="BK199" s="151">
        <f t="shared" si="39"/>
        <v>0</v>
      </c>
      <c r="BL199" s="13" t="s">
        <v>102</v>
      </c>
      <c r="BM199" s="150" t="s">
        <v>875</v>
      </c>
    </row>
    <row r="200" spans="2:65" s="1" customFormat="1" ht="16.5" customHeight="1">
      <c r="B200" s="28"/>
      <c r="C200" s="139" t="s">
        <v>876</v>
      </c>
      <c r="D200" s="139" t="s">
        <v>139</v>
      </c>
      <c r="E200" s="140" t="s">
        <v>877</v>
      </c>
      <c r="F200" s="141" t="s">
        <v>878</v>
      </c>
      <c r="G200" s="142" t="s">
        <v>167</v>
      </c>
      <c r="H200" s="143">
        <v>20</v>
      </c>
      <c r="I200" s="144"/>
      <c r="J200" s="143">
        <f t="shared" si="30"/>
        <v>0</v>
      </c>
      <c r="K200" s="145"/>
      <c r="L200" s="28"/>
      <c r="M200" s="146" t="s">
        <v>1</v>
      </c>
      <c r="N200" s="147" t="s">
        <v>40</v>
      </c>
      <c r="P200" s="148">
        <f t="shared" si="31"/>
        <v>0</v>
      </c>
      <c r="Q200" s="148">
        <v>0</v>
      </c>
      <c r="R200" s="148">
        <f t="shared" si="32"/>
        <v>0</v>
      </c>
      <c r="S200" s="148">
        <v>0</v>
      </c>
      <c r="T200" s="149">
        <f t="shared" si="33"/>
        <v>0</v>
      </c>
      <c r="AR200" s="150" t="s">
        <v>102</v>
      </c>
      <c r="AT200" s="150" t="s">
        <v>139</v>
      </c>
      <c r="AU200" s="150" t="s">
        <v>83</v>
      </c>
      <c r="AY200" s="13" t="s">
        <v>137</v>
      </c>
      <c r="BE200" s="151">
        <f t="shared" si="34"/>
        <v>0</v>
      </c>
      <c r="BF200" s="151">
        <f t="shared" si="35"/>
        <v>0</v>
      </c>
      <c r="BG200" s="151">
        <f t="shared" si="36"/>
        <v>0</v>
      </c>
      <c r="BH200" s="151">
        <f t="shared" si="37"/>
        <v>0</v>
      </c>
      <c r="BI200" s="151">
        <f t="shared" si="38"/>
        <v>0</v>
      </c>
      <c r="BJ200" s="13" t="s">
        <v>83</v>
      </c>
      <c r="BK200" s="151">
        <f t="shared" si="39"/>
        <v>0</v>
      </c>
      <c r="BL200" s="13" t="s">
        <v>102</v>
      </c>
      <c r="BM200" s="150" t="s">
        <v>879</v>
      </c>
    </row>
    <row r="201" spans="2:65" s="1" customFormat="1" ht="16.5" customHeight="1">
      <c r="B201" s="28"/>
      <c r="C201" s="139" t="s">
        <v>781</v>
      </c>
      <c r="D201" s="139" t="s">
        <v>139</v>
      </c>
      <c r="E201" s="140" t="s">
        <v>880</v>
      </c>
      <c r="F201" s="141" t="s">
        <v>881</v>
      </c>
      <c r="G201" s="142" t="s">
        <v>167</v>
      </c>
      <c r="H201" s="143">
        <v>200</v>
      </c>
      <c r="I201" s="144"/>
      <c r="J201" s="143">
        <f t="shared" si="30"/>
        <v>0</v>
      </c>
      <c r="K201" s="145"/>
      <c r="L201" s="28"/>
      <c r="M201" s="146" t="s">
        <v>1</v>
      </c>
      <c r="N201" s="147" t="s">
        <v>40</v>
      </c>
      <c r="P201" s="148">
        <f t="shared" si="31"/>
        <v>0</v>
      </c>
      <c r="Q201" s="148">
        <v>0</v>
      </c>
      <c r="R201" s="148">
        <f t="shared" si="32"/>
        <v>0</v>
      </c>
      <c r="S201" s="148">
        <v>0</v>
      </c>
      <c r="T201" s="149">
        <f t="shared" si="33"/>
        <v>0</v>
      </c>
      <c r="AR201" s="150" t="s">
        <v>102</v>
      </c>
      <c r="AT201" s="150" t="s">
        <v>139</v>
      </c>
      <c r="AU201" s="150" t="s">
        <v>83</v>
      </c>
      <c r="AY201" s="13" t="s">
        <v>137</v>
      </c>
      <c r="BE201" s="151">
        <f t="shared" si="34"/>
        <v>0</v>
      </c>
      <c r="BF201" s="151">
        <f t="shared" si="35"/>
        <v>0</v>
      </c>
      <c r="BG201" s="151">
        <f t="shared" si="36"/>
        <v>0</v>
      </c>
      <c r="BH201" s="151">
        <f t="shared" si="37"/>
        <v>0</v>
      </c>
      <c r="BI201" s="151">
        <f t="shared" si="38"/>
        <v>0</v>
      </c>
      <c r="BJ201" s="13" t="s">
        <v>83</v>
      </c>
      <c r="BK201" s="151">
        <f t="shared" si="39"/>
        <v>0</v>
      </c>
      <c r="BL201" s="13" t="s">
        <v>102</v>
      </c>
      <c r="BM201" s="150" t="s">
        <v>882</v>
      </c>
    </row>
    <row r="202" spans="2:65" s="1" customFormat="1" ht="16.5" customHeight="1">
      <c r="B202" s="28"/>
      <c r="C202" s="139" t="s">
        <v>883</v>
      </c>
      <c r="D202" s="139" t="s">
        <v>139</v>
      </c>
      <c r="E202" s="140" t="s">
        <v>884</v>
      </c>
      <c r="F202" s="141" t="s">
        <v>885</v>
      </c>
      <c r="G202" s="142" t="s">
        <v>167</v>
      </c>
      <c r="H202" s="143">
        <v>38</v>
      </c>
      <c r="I202" s="144"/>
      <c r="J202" s="143">
        <f t="shared" si="30"/>
        <v>0</v>
      </c>
      <c r="K202" s="145"/>
      <c r="L202" s="28"/>
      <c r="M202" s="146" t="s">
        <v>1</v>
      </c>
      <c r="N202" s="147" t="s">
        <v>40</v>
      </c>
      <c r="P202" s="148">
        <f t="shared" si="31"/>
        <v>0</v>
      </c>
      <c r="Q202" s="148">
        <v>0</v>
      </c>
      <c r="R202" s="148">
        <f t="shared" si="32"/>
        <v>0</v>
      </c>
      <c r="S202" s="148">
        <v>0</v>
      </c>
      <c r="T202" s="149">
        <f t="shared" si="33"/>
        <v>0</v>
      </c>
      <c r="AR202" s="150" t="s">
        <v>102</v>
      </c>
      <c r="AT202" s="150" t="s">
        <v>139</v>
      </c>
      <c r="AU202" s="150" t="s">
        <v>83</v>
      </c>
      <c r="AY202" s="13" t="s">
        <v>137</v>
      </c>
      <c r="BE202" s="151">
        <f t="shared" si="34"/>
        <v>0</v>
      </c>
      <c r="BF202" s="151">
        <f t="shared" si="35"/>
        <v>0</v>
      </c>
      <c r="BG202" s="151">
        <f t="shared" si="36"/>
        <v>0</v>
      </c>
      <c r="BH202" s="151">
        <f t="shared" si="37"/>
        <v>0</v>
      </c>
      <c r="BI202" s="151">
        <f t="shared" si="38"/>
        <v>0</v>
      </c>
      <c r="BJ202" s="13" t="s">
        <v>83</v>
      </c>
      <c r="BK202" s="151">
        <f t="shared" si="39"/>
        <v>0</v>
      </c>
      <c r="BL202" s="13" t="s">
        <v>102</v>
      </c>
      <c r="BM202" s="150" t="s">
        <v>886</v>
      </c>
    </row>
    <row r="203" spans="2:65" s="1" customFormat="1" ht="16.5" customHeight="1">
      <c r="B203" s="28"/>
      <c r="C203" s="139" t="s">
        <v>783</v>
      </c>
      <c r="D203" s="139" t="s">
        <v>139</v>
      </c>
      <c r="E203" s="140" t="s">
        <v>887</v>
      </c>
      <c r="F203" s="141" t="s">
        <v>828</v>
      </c>
      <c r="G203" s="142" t="s">
        <v>433</v>
      </c>
      <c r="H203" s="144"/>
      <c r="I203" s="144"/>
      <c r="J203" s="143">
        <f t="shared" si="30"/>
        <v>0</v>
      </c>
      <c r="K203" s="145"/>
      <c r="L203" s="28"/>
      <c r="M203" s="146" t="s">
        <v>1</v>
      </c>
      <c r="N203" s="147" t="s">
        <v>40</v>
      </c>
      <c r="P203" s="148">
        <f t="shared" si="31"/>
        <v>0</v>
      </c>
      <c r="Q203" s="148">
        <v>0</v>
      </c>
      <c r="R203" s="148">
        <f t="shared" si="32"/>
        <v>0</v>
      </c>
      <c r="S203" s="148">
        <v>0</v>
      </c>
      <c r="T203" s="149">
        <f t="shared" si="33"/>
        <v>0</v>
      </c>
      <c r="AR203" s="150" t="s">
        <v>102</v>
      </c>
      <c r="AT203" s="150" t="s">
        <v>139</v>
      </c>
      <c r="AU203" s="150" t="s">
        <v>83</v>
      </c>
      <c r="AY203" s="13" t="s">
        <v>137</v>
      </c>
      <c r="BE203" s="151">
        <f t="shared" si="34"/>
        <v>0</v>
      </c>
      <c r="BF203" s="151">
        <f t="shared" si="35"/>
        <v>0</v>
      </c>
      <c r="BG203" s="151">
        <f t="shared" si="36"/>
        <v>0</v>
      </c>
      <c r="BH203" s="151">
        <f t="shared" si="37"/>
        <v>0</v>
      </c>
      <c r="BI203" s="151">
        <f t="shared" si="38"/>
        <v>0</v>
      </c>
      <c r="BJ203" s="13" t="s">
        <v>83</v>
      </c>
      <c r="BK203" s="151">
        <f t="shared" si="39"/>
        <v>0</v>
      </c>
      <c r="BL203" s="13" t="s">
        <v>102</v>
      </c>
      <c r="BM203" s="150" t="s">
        <v>888</v>
      </c>
    </row>
    <row r="204" spans="2:65" s="11" customFormat="1" ht="22.9" customHeight="1">
      <c r="B204" s="127"/>
      <c r="D204" s="128" t="s">
        <v>73</v>
      </c>
      <c r="E204" s="137" t="s">
        <v>889</v>
      </c>
      <c r="F204" s="137" t="s">
        <v>138</v>
      </c>
      <c r="I204" s="130"/>
      <c r="J204" s="138">
        <f>BK204</f>
        <v>0</v>
      </c>
      <c r="L204" s="127"/>
      <c r="M204" s="132"/>
      <c r="P204" s="133">
        <f>SUM(P205:P207)</f>
        <v>0</v>
      </c>
      <c r="R204" s="133">
        <f>SUM(R205:R207)</f>
        <v>0</v>
      </c>
      <c r="T204" s="134">
        <f>SUM(T205:T207)</f>
        <v>0</v>
      </c>
      <c r="AR204" s="128" t="s">
        <v>79</v>
      </c>
      <c r="AT204" s="135" t="s">
        <v>73</v>
      </c>
      <c r="AU204" s="135" t="s">
        <v>79</v>
      </c>
      <c r="AY204" s="128" t="s">
        <v>137</v>
      </c>
      <c r="BK204" s="136">
        <f>SUM(BK205:BK207)</f>
        <v>0</v>
      </c>
    </row>
    <row r="205" spans="2:65" s="1" customFormat="1" ht="16.5" customHeight="1">
      <c r="B205" s="28"/>
      <c r="C205" s="139" t="s">
        <v>890</v>
      </c>
      <c r="D205" s="139" t="s">
        <v>139</v>
      </c>
      <c r="E205" s="140" t="s">
        <v>891</v>
      </c>
      <c r="F205" s="141" t="s">
        <v>892</v>
      </c>
      <c r="G205" s="142" t="s">
        <v>148</v>
      </c>
      <c r="H205" s="143">
        <v>20</v>
      </c>
      <c r="I205" s="144"/>
      <c r="J205" s="143">
        <f>ROUND(I205*H205,2)</f>
        <v>0</v>
      </c>
      <c r="K205" s="145"/>
      <c r="L205" s="28"/>
      <c r="M205" s="146" t="s">
        <v>1</v>
      </c>
      <c r="N205" s="147" t="s">
        <v>40</v>
      </c>
      <c r="P205" s="148">
        <f>O205*H205</f>
        <v>0</v>
      </c>
      <c r="Q205" s="148">
        <v>0</v>
      </c>
      <c r="R205" s="148">
        <f>Q205*H205</f>
        <v>0</v>
      </c>
      <c r="S205" s="148">
        <v>0</v>
      </c>
      <c r="T205" s="149">
        <f>S205*H205</f>
        <v>0</v>
      </c>
      <c r="AR205" s="150" t="s">
        <v>102</v>
      </c>
      <c r="AT205" s="150" t="s">
        <v>139</v>
      </c>
      <c r="AU205" s="150" t="s">
        <v>83</v>
      </c>
      <c r="AY205" s="13" t="s">
        <v>137</v>
      </c>
      <c r="BE205" s="151">
        <f>IF(N205="základná",J205,0)</f>
        <v>0</v>
      </c>
      <c r="BF205" s="151">
        <f>IF(N205="znížená",J205,0)</f>
        <v>0</v>
      </c>
      <c r="BG205" s="151">
        <f>IF(N205="zákl. prenesená",J205,0)</f>
        <v>0</v>
      </c>
      <c r="BH205" s="151">
        <f>IF(N205="zníž. prenesená",J205,0)</f>
        <v>0</v>
      </c>
      <c r="BI205" s="151">
        <f>IF(N205="nulová",J205,0)</f>
        <v>0</v>
      </c>
      <c r="BJ205" s="13" t="s">
        <v>83</v>
      </c>
      <c r="BK205" s="151">
        <f>ROUND(I205*H205,2)</f>
        <v>0</v>
      </c>
      <c r="BL205" s="13" t="s">
        <v>102</v>
      </c>
      <c r="BM205" s="150" t="s">
        <v>893</v>
      </c>
    </row>
    <row r="206" spans="2:65" s="1" customFormat="1" ht="16.5" customHeight="1">
      <c r="B206" s="28"/>
      <c r="C206" s="139" t="s">
        <v>785</v>
      </c>
      <c r="D206" s="139" t="s">
        <v>139</v>
      </c>
      <c r="E206" s="140" t="s">
        <v>894</v>
      </c>
      <c r="F206" s="141" t="s">
        <v>895</v>
      </c>
      <c r="G206" s="142" t="s">
        <v>148</v>
      </c>
      <c r="H206" s="143">
        <v>20</v>
      </c>
      <c r="I206" s="144"/>
      <c r="J206" s="143">
        <f>ROUND(I206*H206,2)</f>
        <v>0</v>
      </c>
      <c r="K206" s="145"/>
      <c r="L206" s="28"/>
      <c r="M206" s="146" t="s">
        <v>1</v>
      </c>
      <c r="N206" s="147" t="s">
        <v>40</v>
      </c>
      <c r="P206" s="148">
        <f>O206*H206</f>
        <v>0</v>
      </c>
      <c r="Q206" s="148">
        <v>0</v>
      </c>
      <c r="R206" s="148">
        <f>Q206*H206</f>
        <v>0</v>
      </c>
      <c r="S206" s="148">
        <v>0</v>
      </c>
      <c r="T206" s="149">
        <f>S206*H206</f>
        <v>0</v>
      </c>
      <c r="AR206" s="150" t="s">
        <v>102</v>
      </c>
      <c r="AT206" s="150" t="s">
        <v>139</v>
      </c>
      <c r="AU206" s="150" t="s">
        <v>83</v>
      </c>
      <c r="AY206" s="13" t="s">
        <v>137</v>
      </c>
      <c r="BE206" s="151">
        <f>IF(N206="základná",J206,0)</f>
        <v>0</v>
      </c>
      <c r="BF206" s="151">
        <f>IF(N206="znížená",J206,0)</f>
        <v>0</v>
      </c>
      <c r="BG206" s="151">
        <f>IF(N206="zákl. prenesená",J206,0)</f>
        <v>0</v>
      </c>
      <c r="BH206" s="151">
        <f>IF(N206="zníž. prenesená",J206,0)</f>
        <v>0</v>
      </c>
      <c r="BI206" s="151">
        <f>IF(N206="nulová",J206,0)</f>
        <v>0</v>
      </c>
      <c r="BJ206" s="13" t="s">
        <v>83</v>
      </c>
      <c r="BK206" s="151">
        <f>ROUND(I206*H206,2)</f>
        <v>0</v>
      </c>
      <c r="BL206" s="13" t="s">
        <v>102</v>
      </c>
      <c r="BM206" s="150" t="s">
        <v>896</v>
      </c>
    </row>
    <row r="207" spans="2:65" s="1" customFormat="1" ht="16.5" customHeight="1">
      <c r="B207" s="28"/>
      <c r="C207" s="139" t="s">
        <v>897</v>
      </c>
      <c r="D207" s="139" t="s">
        <v>139</v>
      </c>
      <c r="E207" s="140" t="s">
        <v>898</v>
      </c>
      <c r="F207" s="141" t="s">
        <v>899</v>
      </c>
      <c r="G207" s="142" t="s">
        <v>152</v>
      </c>
      <c r="H207" s="143">
        <v>8</v>
      </c>
      <c r="I207" s="144"/>
      <c r="J207" s="143">
        <f>ROUND(I207*H207,2)</f>
        <v>0</v>
      </c>
      <c r="K207" s="145"/>
      <c r="L207" s="28"/>
      <c r="M207" s="146" t="s">
        <v>1</v>
      </c>
      <c r="N207" s="147" t="s">
        <v>40</v>
      </c>
      <c r="P207" s="148">
        <f>O207*H207</f>
        <v>0</v>
      </c>
      <c r="Q207" s="148">
        <v>0</v>
      </c>
      <c r="R207" s="148">
        <f>Q207*H207</f>
        <v>0</v>
      </c>
      <c r="S207" s="148">
        <v>0</v>
      </c>
      <c r="T207" s="149">
        <f>S207*H207</f>
        <v>0</v>
      </c>
      <c r="AR207" s="150" t="s">
        <v>102</v>
      </c>
      <c r="AT207" s="150" t="s">
        <v>139</v>
      </c>
      <c r="AU207" s="150" t="s">
        <v>83</v>
      </c>
      <c r="AY207" s="13" t="s">
        <v>137</v>
      </c>
      <c r="BE207" s="151">
        <f>IF(N207="základná",J207,0)</f>
        <v>0</v>
      </c>
      <c r="BF207" s="151">
        <f>IF(N207="znížená",J207,0)</f>
        <v>0</v>
      </c>
      <c r="BG207" s="151">
        <f>IF(N207="zákl. prenesená",J207,0)</f>
        <v>0</v>
      </c>
      <c r="BH207" s="151">
        <f>IF(N207="zníž. prenesená",J207,0)</f>
        <v>0</v>
      </c>
      <c r="BI207" s="151">
        <f>IF(N207="nulová",J207,0)</f>
        <v>0</v>
      </c>
      <c r="BJ207" s="13" t="s">
        <v>83</v>
      </c>
      <c r="BK207" s="151">
        <f>ROUND(I207*H207,2)</f>
        <v>0</v>
      </c>
      <c r="BL207" s="13" t="s">
        <v>102</v>
      </c>
      <c r="BM207" s="150" t="s">
        <v>900</v>
      </c>
    </row>
    <row r="208" spans="2:65" s="11" customFormat="1" ht="25.9" customHeight="1">
      <c r="B208" s="127"/>
      <c r="D208" s="128" t="s">
        <v>73</v>
      </c>
      <c r="E208" s="129" t="s">
        <v>901</v>
      </c>
      <c r="F208" s="129" t="s">
        <v>902</v>
      </c>
      <c r="I208" s="130"/>
      <c r="J208" s="131">
        <f>BK208</f>
        <v>0</v>
      </c>
      <c r="L208" s="127"/>
      <c r="M208" s="132"/>
      <c r="P208" s="133">
        <f>P209+P231+P240</f>
        <v>0</v>
      </c>
      <c r="R208" s="133">
        <f>R209+R231+R240</f>
        <v>0</v>
      </c>
      <c r="T208" s="134">
        <f>T209+T231+T240</f>
        <v>0</v>
      </c>
      <c r="AR208" s="128" t="s">
        <v>79</v>
      </c>
      <c r="AT208" s="135" t="s">
        <v>73</v>
      </c>
      <c r="AU208" s="135" t="s">
        <v>74</v>
      </c>
      <c r="AY208" s="128" t="s">
        <v>137</v>
      </c>
      <c r="BK208" s="136">
        <f>BK209+BK231+BK240</f>
        <v>0</v>
      </c>
    </row>
    <row r="209" spans="2:65" s="11" customFormat="1" ht="22.9" customHeight="1">
      <c r="B209" s="127"/>
      <c r="D209" s="128" t="s">
        <v>73</v>
      </c>
      <c r="E209" s="137" t="s">
        <v>713</v>
      </c>
      <c r="F209" s="137" t="s">
        <v>714</v>
      </c>
      <c r="I209" s="130"/>
      <c r="J209" s="138">
        <f>BK209</f>
        <v>0</v>
      </c>
      <c r="L209" s="127"/>
      <c r="M209" s="132"/>
      <c r="P209" s="133">
        <f>SUM(P210:P230)</f>
        <v>0</v>
      </c>
      <c r="R209" s="133">
        <f>SUM(R210:R230)</f>
        <v>0</v>
      </c>
      <c r="T209" s="134">
        <f>SUM(T210:T230)</f>
        <v>0</v>
      </c>
      <c r="AR209" s="128" t="s">
        <v>79</v>
      </c>
      <c r="AT209" s="135" t="s">
        <v>73</v>
      </c>
      <c r="AU209" s="135" t="s">
        <v>79</v>
      </c>
      <c r="AY209" s="128" t="s">
        <v>137</v>
      </c>
      <c r="BK209" s="136">
        <f>SUM(BK210:BK230)</f>
        <v>0</v>
      </c>
    </row>
    <row r="210" spans="2:65" s="1" customFormat="1" ht="16.5" customHeight="1">
      <c r="B210" s="28"/>
      <c r="C210" s="157" t="s">
        <v>788</v>
      </c>
      <c r="D210" s="157" t="s">
        <v>410</v>
      </c>
      <c r="E210" s="158" t="s">
        <v>903</v>
      </c>
      <c r="F210" s="159" t="s">
        <v>904</v>
      </c>
      <c r="G210" s="160" t="s">
        <v>148</v>
      </c>
      <c r="H210" s="161">
        <v>276</v>
      </c>
      <c r="I210" s="162"/>
      <c r="J210" s="161">
        <f t="shared" ref="J210:J230" si="40">ROUND(I210*H210,2)</f>
        <v>0</v>
      </c>
      <c r="K210" s="163"/>
      <c r="L210" s="164"/>
      <c r="M210" s="165" t="s">
        <v>1</v>
      </c>
      <c r="N210" s="166" t="s">
        <v>40</v>
      </c>
      <c r="P210" s="148">
        <f t="shared" ref="P210:P230" si="41">O210*H210</f>
        <v>0</v>
      </c>
      <c r="Q210" s="148">
        <v>0</v>
      </c>
      <c r="R210" s="148">
        <f t="shared" ref="R210:R230" si="42">Q210*H210</f>
        <v>0</v>
      </c>
      <c r="S210" s="148">
        <v>0</v>
      </c>
      <c r="T210" s="149">
        <f t="shared" ref="T210:T230" si="43">S210*H210</f>
        <v>0</v>
      </c>
      <c r="AR210" s="150" t="s">
        <v>169</v>
      </c>
      <c r="AT210" s="150" t="s">
        <v>410</v>
      </c>
      <c r="AU210" s="150" t="s">
        <v>83</v>
      </c>
      <c r="AY210" s="13" t="s">
        <v>137</v>
      </c>
      <c r="BE210" s="151">
        <f t="shared" ref="BE210:BE230" si="44">IF(N210="základná",J210,0)</f>
        <v>0</v>
      </c>
      <c r="BF210" s="151">
        <f t="shared" ref="BF210:BF230" si="45">IF(N210="znížená",J210,0)</f>
        <v>0</v>
      </c>
      <c r="BG210" s="151">
        <f t="shared" ref="BG210:BG230" si="46">IF(N210="zákl. prenesená",J210,0)</f>
        <v>0</v>
      </c>
      <c r="BH210" s="151">
        <f t="shared" ref="BH210:BH230" si="47">IF(N210="zníž. prenesená",J210,0)</f>
        <v>0</v>
      </c>
      <c r="BI210" s="151">
        <f t="shared" ref="BI210:BI230" si="48">IF(N210="nulová",J210,0)</f>
        <v>0</v>
      </c>
      <c r="BJ210" s="13" t="s">
        <v>83</v>
      </c>
      <c r="BK210" s="151">
        <f t="shared" ref="BK210:BK230" si="49">ROUND(I210*H210,2)</f>
        <v>0</v>
      </c>
      <c r="BL210" s="13" t="s">
        <v>102</v>
      </c>
      <c r="BM210" s="150" t="s">
        <v>905</v>
      </c>
    </row>
    <row r="211" spans="2:65" s="1" customFormat="1" ht="16.5" customHeight="1">
      <c r="B211" s="28"/>
      <c r="C211" s="157" t="s">
        <v>906</v>
      </c>
      <c r="D211" s="157" t="s">
        <v>410</v>
      </c>
      <c r="E211" s="158" t="s">
        <v>837</v>
      </c>
      <c r="F211" s="159" t="s">
        <v>838</v>
      </c>
      <c r="G211" s="160" t="s">
        <v>148</v>
      </c>
      <c r="H211" s="161">
        <v>72</v>
      </c>
      <c r="I211" s="162"/>
      <c r="J211" s="161">
        <f t="shared" si="40"/>
        <v>0</v>
      </c>
      <c r="K211" s="163"/>
      <c r="L211" s="164"/>
      <c r="M211" s="165" t="s">
        <v>1</v>
      </c>
      <c r="N211" s="166" t="s">
        <v>40</v>
      </c>
      <c r="P211" s="148">
        <f t="shared" si="41"/>
        <v>0</v>
      </c>
      <c r="Q211" s="148">
        <v>0</v>
      </c>
      <c r="R211" s="148">
        <f t="shared" si="42"/>
        <v>0</v>
      </c>
      <c r="S211" s="148">
        <v>0</v>
      </c>
      <c r="T211" s="149">
        <f t="shared" si="43"/>
        <v>0</v>
      </c>
      <c r="AR211" s="150" t="s">
        <v>169</v>
      </c>
      <c r="AT211" s="150" t="s">
        <v>410</v>
      </c>
      <c r="AU211" s="150" t="s">
        <v>83</v>
      </c>
      <c r="AY211" s="13" t="s">
        <v>137</v>
      </c>
      <c r="BE211" s="151">
        <f t="shared" si="44"/>
        <v>0</v>
      </c>
      <c r="BF211" s="151">
        <f t="shared" si="45"/>
        <v>0</v>
      </c>
      <c r="BG211" s="151">
        <f t="shared" si="46"/>
        <v>0</v>
      </c>
      <c r="BH211" s="151">
        <f t="shared" si="47"/>
        <v>0</v>
      </c>
      <c r="BI211" s="151">
        <f t="shared" si="48"/>
        <v>0</v>
      </c>
      <c r="BJ211" s="13" t="s">
        <v>83</v>
      </c>
      <c r="BK211" s="151">
        <f t="shared" si="49"/>
        <v>0</v>
      </c>
      <c r="BL211" s="13" t="s">
        <v>102</v>
      </c>
      <c r="BM211" s="150" t="s">
        <v>907</v>
      </c>
    </row>
    <row r="212" spans="2:65" s="1" customFormat="1" ht="16.5" customHeight="1">
      <c r="B212" s="28"/>
      <c r="C212" s="157" t="s">
        <v>791</v>
      </c>
      <c r="D212" s="157" t="s">
        <v>410</v>
      </c>
      <c r="E212" s="158" t="s">
        <v>840</v>
      </c>
      <c r="F212" s="159" t="s">
        <v>841</v>
      </c>
      <c r="G212" s="160" t="s">
        <v>148</v>
      </c>
      <c r="H212" s="161">
        <v>220</v>
      </c>
      <c r="I212" s="162"/>
      <c r="J212" s="161">
        <f t="shared" si="40"/>
        <v>0</v>
      </c>
      <c r="K212" s="163"/>
      <c r="L212" s="164"/>
      <c r="M212" s="165" t="s">
        <v>1</v>
      </c>
      <c r="N212" s="166" t="s">
        <v>40</v>
      </c>
      <c r="P212" s="148">
        <f t="shared" si="41"/>
        <v>0</v>
      </c>
      <c r="Q212" s="148">
        <v>0</v>
      </c>
      <c r="R212" s="148">
        <f t="shared" si="42"/>
        <v>0</v>
      </c>
      <c r="S212" s="148">
        <v>0</v>
      </c>
      <c r="T212" s="149">
        <f t="shared" si="43"/>
        <v>0</v>
      </c>
      <c r="AR212" s="150" t="s">
        <v>169</v>
      </c>
      <c r="AT212" s="150" t="s">
        <v>410</v>
      </c>
      <c r="AU212" s="150" t="s">
        <v>83</v>
      </c>
      <c r="AY212" s="13" t="s">
        <v>137</v>
      </c>
      <c r="BE212" s="151">
        <f t="shared" si="44"/>
        <v>0</v>
      </c>
      <c r="BF212" s="151">
        <f t="shared" si="45"/>
        <v>0</v>
      </c>
      <c r="BG212" s="151">
        <f t="shared" si="46"/>
        <v>0</v>
      </c>
      <c r="BH212" s="151">
        <f t="shared" si="47"/>
        <v>0</v>
      </c>
      <c r="BI212" s="151">
        <f t="shared" si="48"/>
        <v>0</v>
      </c>
      <c r="BJ212" s="13" t="s">
        <v>83</v>
      </c>
      <c r="BK212" s="151">
        <f t="shared" si="49"/>
        <v>0</v>
      </c>
      <c r="BL212" s="13" t="s">
        <v>102</v>
      </c>
      <c r="BM212" s="150" t="s">
        <v>908</v>
      </c>
    </row>
    <row r="213" spans="2:65" s="1" customFormat="1" ht="16.5" customHeight="1">
      <c r="B213" s="28"/>
      <c r="C213" s="157" t="s">
        <v>909</v>
      </c>
      <c r="D213" s="157" t="s">
        <v>410</v>
      </c>
      <c r="E213" s="158" t="s">
        <v>910</v>
      </c>
      <c r="F213" s="159" t="s">
        <v>911</v>
      </c>
      <c r="G213" s="160" t="s">
        <v>167</v>
      </c>
      <c r="H213" s="161">
        <v>6</v>
      </c>
      <c r="I213" s="162"/>
      <c r="J213" s="161">
        <f t="shared" si="40"/>
        <v>0</v>
      </c>
      <c r="K213" s="163"/>
      <c r="L213" s="164"/>
      <c r="M213" s="165" t="s">
        <v>1</v>
      </c>
      <c r="N213" s="166" t="s">
        <v>40</v>
      </c>
      <c r="P213" s="148">
        <f t="shared" si="41"/>
        <v>0</v>
      </c>
      <c r="Q213" s="148">
        <v>0</v>
      </c>
      <c r="R213" s="148">
        <f t="shared" si="42"/>
        <v>0</v>
      </c>
      <c r="S213" s="148">
        <v>0</v>
      </c>
      <c r="T213" s="149">
        <f t="shared" si="43"/>
        <v>0</v>
      </c>
      <c r="AR213" s="150" t="s">
        <v>169</v>
      </c>
      <c r="AT213" s="150" t="s">
        <v>410</v>
      </c>
      <c r="AU213" s="150" t="s">
        <v>83</v>
      </c>
      <c r="AY213" s="13" t="s">
        <v>137</v>
      </c>
      <c r="BE213" s="151">
        <f t="shared" si="44"/>
        <v>0</v>
      </c>
      <c r="BF213" s="151">
        <f t="shared" si="45"/>
        <v>0</v>
      </c>
      <c r="BG213" s="151">
        <f t="shared" si="46"/>
        <v>0</v>
      </c>
      <c r="BH213" s="151">
        <f t="shared" si="47"/>
        <v>0</v>
      </c>
      <c r="BI213" s="151">
        <f t="shared" si="48"/>
        <v>0</v>
      </c>
      <c r="BJ213" s="13" t="s">
        <v>83</v>
      </c>
      <c r="BK213" s="151">
        <f t="shared" si="49"/>
        <v>0</v>
      </c>
      <c r="BL213" s="13" t="s">
        <v>102</v>
      </c>
      <c r="BM213" s="150" t="s">
        <v>912</v>
      </c>
    </row>
    <row r="214" spans="2:65" s="1" customFormat="1" ht="16.5" customHeight="1">
      <c r="B214" s="28"/>
      <c r="C214" s="157" t="s">
        <v>794</v>
      </c>
      <c r="D214" s="157" t="s">
        <v>410</v>
      </c>
      <c r="E214" s="158" t="s">
        <v>913</v>
      </c>
      <c r="F214" s="159" t="s">
        <v>914</v>
      </c>
      <c r="G214" s="160" t="s">
        <v>167</v>
      </c>
      <c r="H214" s="161">
        <v>24</v>
      </c>
      <c r="I214" s="162"/>
      <c r="J214" s="161">
        <f t="shared" si="40"/>
        <v>0</v>
      </c>
      <c r="K214" s="163"/>
      <c r="L214" s="164"/>
      <c r="M214" s="165" t="s">
        <v>1</v>
      </c>
      <c r="N214" s="166" t="s">
        <v>40</v>
      </c>
      <c r="P214" s="148">
        <f t="shared" si="41"/>
        <v>0</v>
      </c>
      <c r="Q214" s="148">
        <v>0</v>
      </c>
      <c r="R214" s="148">
        <f t="shared" si="42"/>
        <v>0</v>
      </c>
      <c r="S214" s="148">
        <v>0</v>
      </c>
      <c r="T214" s="149">
        <f t="shared" si="43"/>
        <v>0</v>
      </c>
      <c r="AR214" s="150" t="s">
        <v>169</v>
      </c>
      <c r="AT214" s="150" t="s">
        <v>410</v>
      </c>
      <c r="AU214" s="150" t="s">
        <v>83</v>
      </c>
      <c r="AY214" s="13" t="s">
        <v>137</v>
      </c>
      <c r="BE214" s="151">
        <f t="shared" si="44"/>
        <v>0</v>
      </c>
      <c r="BF214" s="151">
        <f t="shared" si="45"/>
        <v>0</v>
      </c>
      <c r="BG214" s="151">
        <f t="shared" si="46"/>
        <v>0</v>
      </c>
      <c r="BH214" s="151">
        <f t="shared" si="47"/>
        <v>0</v>
      </c>
      <c r="BI214" s="151">
        <f t="shared" si="48"/>
        <v>0</v>
      </c>
      <c r="BJ214" s="13" t="s">
        <v>83</v>
      </c>
      <c r="BK214" s="151">
        <f t="shared" si="49"/>
        <v>0</v>
      </c>
      <c r="BL214" s="13" t="s">
        <v>102</v>
      </c>
      <c r="BM214" s="150" t="s">
        <v>915</v>
      </c>
    </row>
    <row r="215" spans="2:65" s="1" customFormat="1" ht="16.5" customHeight="1">
      <c r="B215" s="28"/>
      <c r="C215" s="157" t="s">
        <v>916</v>
      </c>
      <c r="D215" s="157" t="s">
        <v>410</v>
      </c>
      <c r="E215" s="158" t="s">
        <v>917</v>
      </c>
      <c r="F215" s="159" t="s">
        <v>918</v>
      </c>
      <c r="G215" s="160" t="s">
        <v>167</v>
      </c>
      <c r="H215" s="161">
        <v>12</v>
      </c>
      <c r="I215" s="162"/>
      <c r="J215" s="161">
        <f t="shared" si="40"/>
        <v>0</v>
      </c>
      <c r="K215" s="163"/>
      <c r="L215" s="164"/>
      <c r="M215" s="165" t="s">
        <v>1</v>
      </c>
      <c r="N215" s="166" t="s">
        <v>40</v>
      </c>
      <c r="P215" s="148">
        <f t="shared" si="41"/>
        <v>0</v>
      </c>
      <c r="Q215" s="148">
        <v>0</v>
      </c>
      <c r="R215" s="148">
        <f t="shared" si="42"/>
        <v>0</v>
      </c>
      <c r="S215" s="148">
        <v>0</v>
      </c>
      <c r="T215" s="149">
        <f t="shared" si="43"/>
        <v>0</v>
      </c>
      <c r="AR215" s="150" t="s">
        <v>169</v>
      </c>
      <c r="AT215" s="150" t="s">
        <v>410</v>
      </c>
      <c r="AU215" s="150" t="s">
        <v>83</v>
      </c>
      <c r="AY215" s="13" t="s">
        <v>137</v>
      </c>
      <c r="BE215" s="151">
        <f t="shared" si="44"/>
        <v>0</v>
      </c>
      <c r="BF215" s="151">
        <f t="shared" si="45"/>
        <v>0</v>
      </c>
      <c r="BG215" s="151">
        <f t="shared" si="46"/>
        <v>0</v>
      </c>
      <c r="BH215" s="151">
        <f t="shared" si="47"/>
        <v>0</v>
      </c>
      <c r="BI215" s="151">
        <f t="shared" si="48"/>
        <v>0</v>
      </c>
      <c r="BJ215" s="13" t="s">
        <v>83</v>
      </c>
      <c r="BK215" s="151">
        <f t="shared" si="49"/>
        <v>0</v>
      </c>
      <c r="BL215" s="13" t="s">
        <v>102</v>
      </c>
      <c r="BM215" s="150" t="s">
        <v>919</v>
      </c>
    </row>
    <row r="216" spans="2:65" s="1" customFormat="1" ht="16.5" customHeight="1">
      <c r="B216" s="28"/>
      <c r="C216" s="157" t="s">
        <v>797</v>
      </c>
      <c r="D216" s="157" t="s">
        <v>410</v>
      </c>
      <c r="E216" s="158" t="s">
        <v>920</v>
      </c>
      <c r="F216" s="159" t="s">
        <v>845</v>
      </c>
      <c r="G216" s="160" t="s">
        <v>167</v>
      </c>
      <c r="H216" s="161">
        <v>12</v>
      </c>
      <c r="I216" s="162"/>
      <c r="J216" s="161">
        <f t="shared" si="40"/>
        <v>0</v>
      </c>
      <c r="K216" s="163"/>
      <c r="L216" s="164"/>
      <c r="M216" s="165" t="s">
        <v>1</v>
      </c>
      <c r="N216" s="166" t="s">
        <v>40</v>
      </c>
      <c r="P216" s="148">
        <f t="shared" si="41"/>
        <v>0</v>
      </c>
      <c r="Q216" s="148">
        <v>0</v>
      </c>
      <c r="R216" s="148">
        <f t="shared" si="42"/>
        <v>0</v>
      </c>
      <c r="S216" s="148">
        <v>0</v>
      </c>
      <c r="T216" s="149">
        <f t="shared" si="43"/>
        <v>0</v>
      </c>
      <c r="AR216" s="150" t="s">
        <v>169</v>
      </c>
      <c r="AT216" s="150" t="s">
        <v>410</v>
      </c>
      <c r="AU216" s="150" t="s">
        <v>83</v>
      </c>
      <c r="AY216" s="13" t="s">
        <v>137</v>
      </c>
      <c r="BE216" s="151">
        <f t="shared" si="44"/>
        <v>0</v>
      </c>
      <c r="BF216" s="151">
        <f t="shared" si="45"/>
        <v>0</v>
      </c>
      <c r="BG216" s="151">
        <f t="shared" si="46"/>
        <v>0</v>
      </c>
      <c r="BH216" s="151">
        <f t="shared" si="47"/>
        <v>0</v>
      </c>
      <c r="BI216" s="151">
        <f t="shared" si="48"/>
        <v>0</v>
      </c>
      <c r="BJ216" s="13" t="s">
        <v>83</v>
      </c>
      <c r="BK216" s="151">
        <f t="shared" si="49"/>
        <v>0</v>
      </c>
      <c r="BL216" s="13" t="s">
        <v>102</v>
      </c>
      <c r="BM216" s="150" t="s">
        <v>921</v>
      </c>
    </row>
    <row r="217" spans="2:65" s="1" customFormat="1" ht="16.5" customHeight="1">
      <c r="B217" s="28"/>
      <c r="C217" s="157" t="s">
        <v>922</v>
      </c>
      <c r="D217" s="157" t="s">
        <v>410</v>
      </c>
      <c r="E217" s="158" t="s">
        <v>923</v>
      </c>
      <c r="F217" s="159" t="s">
        <v>848</v>
      </c>
      <c r="G217" s="160" t="s">
        <v>167</v>
      </c>
      <c r="H217" s="161">
        <v>24</v>
      </c>
      <c r="I217" s="162"/>
      <c r="J217" s="161">
        <f t="shared" si="40"/>
        <v>0</v>
      </c>
      <c r="K217" s="163"/>
      <c r="L217" s="164"/>
      <c r="M217" s="165" t="s">
        <v>1</v>
      </c>
      <c r="N217" s="166" t="s">
        <v>40</v>
      </c>
      <c r="P217" s="148">
        <f t="shared" si="41"/>
        <v>0</v>
      </c>
      <c r="Q217" s="148">
        <v>0</v>
      </c>
      <c r="R217" s="148">
        <f t="shared" si="42"/>
        <v>0</v>
      </c>
      <c r="S217" s="148">
        <v>0</v>
      </c>
      <c r="T217" s="149">
        <f t="shared" si="43"/>
        <v>0</v>
      </c>
      <c r="AR217" s="150" t="s">
        <v>169</v>
      </c>
      <c r="AT217" s="150" t="s">
        <v>410</v>
      </c>
      <c r="AU217" s="150" t="s">
        <v>83</v>
      </c>
      <c r="AY217" s="13" t="s">
        <v>137</v>
      </c>
      <c r="BE217" s="151">
        <f t="shared" si="44"/>
        <v>0</v>
      </c>
      <c r="BF217" s="151">
        <f t="shared" si="45"/>
        <v>0</v>
      </c>
      <c r="BG217" s="151">
        <f t="shared" si="46"/>
        <v>0</v>
      </c>
      <c r="BH217" s="151">
        <f t="shared" si="47"/>
        <v>0</v>
      </c>
      <c r="BI217" s="151">
        <f t="shared" si="48"/>
        <v>0</v>
      </c>
      <c r="BJ217" s="13" t="s">
        <v>83</v>
      </c>
      <c r="BK217" s="151">
        <f t="shared" si="49"/>
        <v>0</v>
      </c>
      <c r="BL217" s="13" t="s">
        <v>102</v>
      </c>
      <c r="BM217" s="150" t="s">
        <v>924</v>
      </c>
    </row>
    <row r="218" spans="2:65" s="1" customFormat="1" ht="16.5" customHeight="1">
      <c r="B218" s="28"/>
      <c r="C218" s="157" t="s">
        <v>800</v>
      </c>
      <c r="D218" s="157" t="s">
        <v>410</v>
      </c>
      <c r="E218" s="158" t="s">
        <v>925</v>
      </c>
      <c r="F218" s="159" t="s">
        <v>852</v>
      </c>
      <c r="G218" s="160" t="s">
        <v>167</v>
      </c>
      <c r="H218" s="161">
        <v>72</v>
      </c>
      <c r="I218" s="162"/>
      <c r="J218" s="161">
        <f t="shared" si="40"/>
        <v>0</v>
      </c>
      <c r="K218" s="163"/>
      <c r="L218" s="164"/>
      <c r="M218" s="165" t="s">
        <v>1</v>
      </c>
      <c r="N218" s="166" t="s">
        <v>40</v>
      </c>
      <c r="P218" s="148">
        <f t="shared" si="41"/>
        <v>0</v>
      </c>
      <c r="Q218" s="148">
        <v>0</v>
      </c>
      <c r="R218" s="148">
        <f t="shared" si="42"/>
        <v>0</v>
      </c>
      <c r="S218" s="148">
        <v>0</v>
      </c>
      <c r="T218" s="149">
        <f t="shared" si="43"/>
        <v>0</v>
      </c>
      <c r="AR218" s="150" t="s">
        <v>169</v>
      </c>
      <c r="AT218" s="150" t="s">
        <v>410</v>
      </c>
      <c r="AU218" s="150" t="s">
        <v>83</v>
      </c>
      <c r="AY218" s="13" t="s">
        <v>137</v>
      </c>
      <c r="BE218" s="151">
        <f t="shared" si="44"/>
        <v>0</v>
      </c>
      <c r="BF218" s="151">
        <f t="shared" si="45"/>
        <v>0</v>
      </c>
      <c r="BG218" s="151">
        <f t="shared" si="46"/>
        <v>0</v>
      </c>
      <c r="BH218" s="151">
        <f t="shared" si="47"/>
        <v>0</v>
      </c>
      <c r="BI218" s="151">
        <f t="shared" si="48"/>
        <v>0</v>
      </c>
      <c r="BJ218" s="13" t="s">
        <v>83</v>
      </c>
      <c r="BK218" s="151">
        <f t="shared" si="49"/>
        <v>0</v>
      </c>
      <c r="BL218" s="13" t="s">
        <v>102</v>
      </c>
      <c r="BM218" s="150" t="s">
        <v>926</v>
      </c>
    </row>
    <row r="219" spans="2:65" s="1" customFormat="1" ht="16.5" customHeight="1">
      <c r="B219" s="28"/>
      <c r="C219" s="157" t="s">
        <v>927</v>
      </c>
      <c r="D219" s="157" t="s">
        <v>410</v>
      </c>
      <c r="E219" s="158" t="s">
        <v>928</v>
      </c>
      <c r="F219" s="159" t="s">
        <v>855</v>
      </c>
      <c r="G219" s="160" t="s">
        <v>167</v>
      </c>
      <c r="H219" s="161">
        <v>4</v>
      </c>
      <c r="I219" s="162"/>
      <c r="J219" s="161">
        <f t="shared" si="40"/>
        <v>0</v>
      </c>
      <c r="K219" s="163"/>
      <c r="L219" s="164"/>
      <c r="M219" s="165" t="s">
        <v>1</v>
      </c>
      <c r="N219" s="166" t="s">
        <v>40</v>
      </c>
      <c r="P219" s="148">
        <f t="shared" si="41"/>
        <v>0</v>
      </c>
      <c r="Q219" s="148">
        <v>0</v>
      </c>
      <c r="R219" s="148">
        <f t="shared" si="42"/>
        <v>0</v>
      </c>
      <c r="S219" s="148">
        <v>0</v>
      </c>
      <c r="T219" s="149">
        <f t="shared" si="43"/>
        <v>0</v>
      </c>
      <c r="AR219" s="150" t="s">
        <v>169</v>
      </c>
      <c r="AT219" s="150" t="s">
        <v>410</v>
      </c>
      <c r="AU219" s="150" t="s">
        <v>83</v>
      </c>
      <c r="AY219" s="13" t="s">
        <v>137</v>
      </c>
      <c r="BE219" s="151">
        <f t="shared" si="44"/>
        <v>0</v>
      </c>
      <c r="BF219" s="151">
        <f t="shared" si="45"/>
        <v>0</v>
      </c>
      <c r="BG219" s="151">
        <f t="shared" si="46"/>
        <v>0</v>
      </c>
      <c r="BH219" s="151">
        <f t="shared" si="47"/>
        <v>0</v>
      </c>
      <c r="BI219" s="151">
        <f t="shared" si="48"/>
        <v>0</v>
      </c>
      <c r="BJ219" s="13" t="s">
        <v>83</v>
      </c>
      <c r="BK219" s="151">
        <f t="shared" si="49"/>
        <v>0</v>
      </c>
      <c r="BL219" s="13" t="s">
        <v>102</v>
      </c>
      <c r="BM219" s="150" t="s">
        <v>929</v>
      </c>
    </row>
    <row r="220" spans="2:65" s="1" customFormat="1" ht="16.5" customHeight="1">
      <c r="B220" s="28"/>
      <c r="C220" s="157" t="s">
        <v>803</v>
      </c>
      <c r="D220" s="157" t="s">
        <v>410</v>
      </c>
      <c r="E220" s="158" t="s">
        <v>930</v>
      </c>
      <c r="F220" s="159" t="s">
        <v>859</v>
      </c>
      <c r="G220" s="160" t="s">
        <v>167</v>
      </c>
      <c r="H220" s="161">
        <v>24</v>
      </c>
      <c r="I220" s="162"/>
      <c r="J220" s="161">
        <f t="shared" si="40"/>
        <v>0</v>
      </c>
      <c r="K220" s="163"/>
      <c r="L220" s="164"/>
      <c r="M220" s="165" t="s">
        <v>1</v>
      </c>
      <c r="N220" s="166" t="s">
        <v>40</v>
      </c>
      <c r="P220" s="148">
        <f t="shared" si="41"/>
        <v>0</v>
      </c>
      <c r="Q220" s="148">
        <v>0</v>
      </c>
      <c r="R220" s="148">
        <f t="shared" si="42"/>
        <v>0</v>
      </c>
      <c r="S220" s="148">
        <v>0</v>
      </c>
      <c r="T220" s="149">
        <f t="shared" si="43"/>
        <v>0</v>
      </c>
      <c r="AR220" s="150" t="s">
        <v>169</v>
      </c>
      <c r="AT220" s="150" t="s">
        <v>410</v>
      </c>
      <c r="AU220" s="150" t="s">
        <v>83</v>
      </c>
      <c r="AY220" s="13" t="s">
        <v>137</v>
      </c>
      <c r="BE220" s="151">
        <f t="shared" si="44"/>
        <v>0</v>
      </c>
      <c r="BF220" s="151">
        <f t="shared" si="45"/>
        <v>0</v>
      </c>
      <c r="BG220" s="151">
        <f t="shared" si="46"/>
        <v>0</v>
      </c>
      <c r="BH220" s="151">
        <f t="shared" si="47"/>
        <v>0</v>
      </c>
      <c r="BI220" s="151">
        <f t="shared" si="48"/>
        <v>0</v>
      </c>
      <c r="BJ220" s="13" t="s">
        <v>83</v>
      </c>
      <c r="BK220" s="151">
        <f t="shared" si="49"/>
        <v>0</v>
      </c>
      <c r="BL220" s="13" t="s">
        <v>102</v>
      </c>
      <c r="BM220" s="150" t="s">
        <v>931</v>
      </c>
    </row>
    <row r="221" spans="2:65" s="1" customFormat="1" ht="16.5" customHeight="1">
      <c r="B221" s="28"/>
      <c r="C221" s="157" t="s">
        <v>932</v>
      </c>
      <c r="D221" s="157" t="s">
        <v>410</v>
      </c>
      <c r="E221" s="158" t="s">
        <v>933</v>
      </c>
      <c r="F221" s="159" t="s">
        <v>934</v>
      </c>
      <c r="G221" s="160" t="s">
        <v>167</v>
      </c>
      <c r="H221" s="161">
        <v>6</v>
      </c>
      <c r="I221" s="162"/>
      <c r="J221" s="161">
        <f t="shared" si="40"/>
        <v>0</v>
      </c>
      <c r="K221" s="163"/>
      <c r="L221" s="164"/>
      <c r="M221" s="165" t="s">
        <v>1</v>
      </c>
      <c r="N221" s="166" t="s">
        <v>40</v>
      </c>
      <c r="P221" s="148">
        <f t="shared" si="41"/>
        <v>0</v>
      </c>
      <c r="Q221" s="148">
        <v>0</v>
      </c>
      <c r="R221" s="148">
        <f t="shared" si="42"/>
        <v>0</v>
      </c>
      <c r="S221" s="148">
        <v>0</v>
      </c>
      <c r="T221" s="149">
        <f t="shared" si="43"/>
        <v>0</v>
      </c>
      <c r="AR221" s="150" t="s">
        <v>169</v>
      </c>
      <c r="AT221" s="150" t="s">
        <v>410</v>
      </c>
      <c r="AU221" s="150" t="s">
        <v>83</v>
      </c>
      <c r="AY221" s="13" t="s">
        <v>137</v>
      </c>
      <c r="BE221" s="151">
        <f t="shared" si="44"/>
        <v>0</v>
      </c>
      <c r="BF221" s="151">
        <f t="shared" si="45"/>
        <v>0</v>
      </c>
      <c r="BG221" s="151">
        <f t="shared" si="46"/>
        <v>0</v>
      </c>
      <c r="BH221" s="151">
        <f t="shared" si="47"/>
        <v>0</v>
      </c>
      <c r="BI221" s="151">
        <f t="shared" si="48"/>
        <v>0</v>
      </c>
      <c r="BJ221" s="13" t="s">
        <v>83</v>
      </c>
      <c r="BK221" s="151">
        <f t="shared" si="49"/>
        <v>0</v>
      </c>
      <c r="BL221" s="13" t="s">
        <v>102</v>
      </c>
      <c r="BM221" s="150" t="s">
        <v>935</v>
      </c>
    </row>
    <row r="222" spans="2:65" s="1" customFormat="1" ht="16.5" customHeight="1">
      <c r="B222" s="28"/>
      <c r="C222" s="157" t="s">
        <v>805</v>
      </c>
      <c r="D222" s="157" t="s">
        <v>410</v>
      </c>
      <c r="E222" s="158" t="s">
        <v>936</v>
      </c>
      <c r="F222" s="159" t="s">
        <v>937</v>
      </c>
      <c r="G222" s="160" t="s">
        <v>167</v>
      </c>
      <c r="H222" s="161">
        <v>12</v>
      </c>
      <c r="I222" s="162"/>
      <c r="J222" s="161">
        <f t="shared" si="40"/>
        <v>0</v>
      </c>
      <c r="K222" s="163"/>
      <c r="L222" s="164"/>
      <c r="M222" s="165" t="s">
        <v>1</v>
      </c>
      <c r="N222" s="166" t="s">
        <v>40</v>
      </c>
      <c r="P222" s="148">
        <f t="shared" si="41"/>
        <v>0</v>
      </c>
      <c r="Q222" s="148">
        <v>0</v>
      </c>
      <c r="R222" s="148">
        <f t="shared" si="42"/>
        <v>0</v>
      </c>
      <c r="S222" s="148">
        <v>0</v>
      </c>
      <c r="T222" s="149">
        <f t="shared" si="43"/>
        <v>0</v>
      </c>
      <c r="AR222" s="150" t="s">
        <v>169</v>
      </c>
      <c r="AT222" s="150" t="s">
        <v>410</v>
      </c>
      <c r="AU222" s="150" t="s">
        <v>83</v>
      </c>
      <c r="AY222" s="13" t="s">
        <v>137</v>
      </c>
      <c r="BE222" s="151">
        <f t="shared" si="44"/>
        <v>0</v>
      </c>
      <c r="BF222" s="151">
        <f t="shared" si="45"/>
        <v>0</v>
      </c>
      <c r="BG222" s="151">
        <f t="shared" si="46"/>
        <v>0</v>
      </c>
      <c r="BH222" s="151">
        <f t="shared" si="47"/>
        <v>0</v>
      </c>
      <c r="BI222" s="151">
        <f t="shared" si="48"/>
        <v>0</v>
      </c>
      <c r="BJ222" s="13" t="s">
        <v>83</v>
      </c>
      <c r="BK222" s="151">
        <f t="shared" si="49"/>
        <v>0</v>
      </c>
      <c r="BL222" s="13" t="s">
        <v>102</v>
      </c>
      <c r="BM222" s="150" t="s">
        <v>938</v>
      </c>
    </row>
    <row r="223" spans="2:65" s="1" customFormat="1" ht="16.5" customHeight="1">
      <c r="B223" s="28"/>
      <c r="C223" s="157" t="s">
        <v>939</v>
      </c>
      <c r="D223" s="157" t="s">
        <v>410</v>
      </c>
      <c r="E223" s="158" t="s">
        <v>940</v>
      </c>
      <c r="F223" s="159" t="s">
        <v>941</v>
      </c>
      <c r="G223" s="160" t="s">
        <v>167</v>
      </c>
      <c r="H223" s="161">
        <v>216</v>
      </c>
      <c r="I223" s="162"/>
      <c r="J223" s="161">
        <f t="shared" si="40"/>
        <v>0</v>
      </c>
      <c r="K223" s="163"/>
      <c r="L223" s="164"/>
      <c r="M223" s="165" t="s">
        <v>1</v>
      </c>
      <c r="N223" s="166" t="s">
        <v>40</v>
      </c>
      <c r="P223" s="148">
        <f t="shared" si="41"/>
        <v>0</v>
      </c>
      <c r="Q223" s="148">
        <v>0</v>
      </c>
      <c r="R223" s="148">
        <f t="shared" si="42"/>
        <v>0</v>
      </c>
      <c r="S223" s="148">
        <v>0</v>
      </c>
      <c r="T223" s="149">
        <f t="shared" si="43"/>
        <v>0</v>
      </c>
      <c r="AR223" s="150" t="s">
        <v>169</v>
      </c>
      <c r="AT223" s="150" t="s">
        <v>410</v>
      </c>
      <c r="AU223" s="150" t="s">
        <v>83</v>
      </c>
      <c r="AY223" s="13" t="s">
        <v>137</v>
      </c>
      <c r="BE223" s="151">
        <f t="shared" si="44"/>
        <v>0</v>
      </c>
      <c r="BF223" s="151">
        <f t="shared" si="45"/>
        <v>0</v>
      </c>
      <c r="BG223" s="151">
        <f t="shared" si="46"/>
        <v>0</v>
      </c>
      <c r="BH223" s="151">
        <f t="shared" si="47"/>
        <v>0</v>
      </c>
      <c r="BI223" s="151">
        <f t="shared" si="48"/>
        <v>0</v>
      </c>
      <c r="BJ223" s="13" t="s">
        <v>83</v>
      </c>
      <c r="BK223" s="151">
        <f t="shared" si="49"/>
        <v>0</v>
      </c>
      <c r="BL223" s="13" t="s">
        <v>102</v>
      </c>
      <c r="BM223" s="150" t="s">
        <v>942</v>
      </c>
    </row>
    <row r="224" spans="2:65" s="1" customFormat="1" ht="16.5" customHeight="1">
      <c r="B224" s="28"/>
      <c r="C224" s="157" t="s">
        <v>808</v>
      </c>
      <c r="D224" s="157" t="s">
        <v>410</v>
      </c>
      <c r="E224" s="158" t="s">
        <v>943</v>
      </c>
      <c r="F224" s="159" t="s">
        <v>944</v>
      </c>
      <c r="G224" s="160" t="s">
        <v>167</v>
      </c>
      <c r="H224" s="161">
        <v>9</v>
      </c>
      <c r="I224" s="162"/>
      <c r="J224" s="161">
        <f t="shared" si="40"/>
        <v>0</v>
      </c>
      <c r="K224" s="163"/>
      <c r="L224" s="164"/>
      <c r="M224" s="165" t="s">
        <v>1</v>
      </c>
      <c r="N224" s="166" t="s">
        <v>40</v>
      </c>
      <c r="P224" s="148">
        <f t="shared" si="41"/>
        <v>0</v>
      </c>
      <c r="Q224" s="148">
        <v>0</v>
      </c>
      <c r="R224" s="148">
        <f t="shared" si="42"/>
        <v>0</v>
      </c>
      <c r="S224" s="148">
        <v>0</v>
      </c>
      <c r="T224" s="149">
        <f t="shared" si="43"/>
        <v>0</v>
      </c>
      <c r="AR224" s="150" t="s">
        <v>169</v>
      </c>
      <c r="AT224" s="150" t="s">
        <v>410</v>
      </c>
      <c r="AU224" s="150" t="s">
        <v>83</v>
      </c>
      <c r="AY224" s="13" t="s">
        <v>137</v>
      </c>
      <c r="BE224" s="151">
        <f t="shared" si="44"/>
        <v>0</v>
      </c>
      <c r="BF224" s="151">
        <f t="shared" si="45"/>
        <v>0</v>
      </c>
      <c r="BG224" s="151">
        <f t="shared" si="46"/>
        <v>0</v>
      </c>
      <c r="BH224" s="151">
        <f t="shared" si="47"/>
        <v>0</v>
      </c>
      <c r="BI224" s="151">
        <f t="shared" si="48"/>
        <v>0</v>
      </c>
      <c r="BJ224" s="13" t="s">
        <v>83</v>
      </c>
      <c r="BK224" s="151">
        <f t="shared" si="49"/>
        <v>0</v>
      </c>
      <c r="BL224" s="13" t="s">
        <v>102</v>
      </c>
      <c r="BM224" s="150" t="s">
        <v>945</v>
      </c>
    </row>
    <row r="225" spans="2:65" s="1" customFormat="1" ht="16.5" customHeight="1">
      <c r="B225" s="28"/>
      <c r="C225" s="157" t="s">
        <v>946</v>
      </c>
      <c r="D225" s="157" t="s">
        <v>410</v>
      </c>
      <c r="E225" s="158" t="s">
        <v>947</v>
      </c>
      <c r="F225" s="159" t="s">
        <v>948</v>
      </c>
      <c r="G225" s="160" t="s">
        <v>167</v>
      </c>
      <c r="H225" s="161">
        <v>24</v>
      </c>
      <c r="I225" s="162"/>
      <c r="J225" s="161">
        <f t="shared" si="40"/>
        <v>0</v>
      </c>
      <c r="K225" s="163"/>
      <c r="L225" s="164"/>
      <c r="M225" s="165" t="s">
        <v>1</v>
      </c>
      <c r="N225" s="166" t="s">
        <v>40</v>
      </c>
      <c r="P225" s="148">
        <f t="shared" si="41"/>
        <v>0</v>
      </c>
      <c r="Q225" s="148">
        <v>0</v>
      </c>
      <c r="R225" s="148">
        <f t="shared" si="42"/>
        <v>0</v>
      </c>
      <c r="S225" s="148">
        <v>0</v>
      </c>
      <c r="T225" s="149">
        <f t="shared" si="43"/>
        <v>0</v>
      </c>
      <c r="AR225" s="150" t="s">
        <v>169</v>
      </c>
      <c r="AT225" s="150" t="s">
        <v>410</v>
      </c>
      <c r="AU225" s="150" t="s">
        <v>83</v>
      </c>
      <c r="AY225" s="13" t="s">
        <v>137</v>
      </c>
      <c r="BE225" s="151">
        <f t="shared" si="44"/>
        <v>0</v>
      </c>
      <c r="BF225" s="151">
        <f t="shared" si="45"/>
        <v>0</v>
      </c>
      <c r="BG225" s="151">
        <f t="shared" si="46"/>
        <v>0</v>
      </c>
      <c r="BH225" s="151">
        <f t="shared" si="47"/>
        <v>0</v>
      </c>
      <c r="BI225" s="151">
        <f t="shared" si="48"/>
        <v>0</v>
      </c>
      <c r="BJ225" s="13" t="s">
        <v>83</v>
      </c>
      <c r="BK225" s="151">
        <f t="shared" si="49"/>
        <v>0</v>
      </c>
      <c r="BL225" s="13" t="s">
        <v>102</v>
      </c>
      <c r="BM225" s="150" t="s">
        <v>949</v>
      </c>
    </row>
    <row r="226" spans="2:65" s="1" customFormat="1" ht="24.2" customHeight="1">
      <c r="B226" s="28"/>
      <c r="C226" s="157" t="s">
        <v>810</v>
      </c>
      <c r="D226" s="157" t="s">
        <v>410</v>
      </c>
      <c r="E226" s="158" t="s">
        <v>950</v>
      </c>
      <c r="F226" s="159" t="s">
        <v>951</v>
      </c>
      <c r="G226" s="160" t="s">
        <v>167</v>
      </c>
      <c r="H226" s="161">
        <v>12</v>
      </c>
      <c r="I226" s="162"/>
      <c r="J226" s="161">
        <f t="shared" si="40"/>
        <v>0</v>
      </c>
      <c r="K226" s="163"/>
      <c r="L226" s="164"/>
      <c r="M226" s="165" t="s">
        <v>1</v>
      </c>
      <c r="N226" s="166" t="s">
        <v>40</v>
      </c>
      <c r="P226" s="148">
        <f t="shared" si="41"/>
        <v>0</v>
      </c>
      <c r="Q226" s="148">
        <v>0</v>
      </c>
      <c r="R226" s="148">
        <f t="shared" si="42"/>
        <v>0</v>
      </c>
      <c r="S226" s="148">
        <v>0</v>
      </c>
      <c r="T226" s="149">
        <f t="shared" si="43"/>
        <v>0</v>
      </c>
      <c r="AR226" s="150" t="s">
        <v>169</v>
      </c>
      <c r="AT226" s="150" t="s">
        <v>410</v>
      </c>
      <c r="AU226" s="150" t="s">
        <v>83</v>
      </c>
      <c r="AY226" s="13" t="s">
        <v>137</v>
      </c>
      <c r="BE226" s="151">
        <f t="shared" si="44"/>
        <v>0</v>
      </c>
      <c r="BF226" s="151">
        <f t="shared" si="45"/>
        <v>0</v>
      </c>
      <c r="BG226" s="151">
        <f t="shared" si="46"/>
        <v>0</v>
      </c>
      <c r="BH226" s="151">
        <f t="shared" si="47"/>
        <v>0</v>
      </c>
      <c r="BI226" s="151">
        <f t="shared" si="48"/>
        <v>0</v>
      </c>
      <c r="BJ226" s="13" t="s">
        <v>83</v>
      </c>
      <c r="BK226" s="151">
        <f t="shared" si="49"/>
        <v>0</v>
      </c>
      <c r="BL226" s="13" t="s">
        <v>102</v>
      </c>
      <c r="BM226" s="150" t="s">
        <v>952</v>
      </c>
    </row>
    <row r="227" spans="2:65" s="1" customFormat="1" ht="24.2" customHeight="1">
      <c r="B227" s="28"/>
      <c r="C227" s="157" t="s">
        <v>953</v>
      </c>
      <c r="D227" s="157" t="s">
        <v>410</v>
      </c>
      <c r="E227" s="158" t="s">
        <v>954</v>
      </c>
      <c r="F227" s="159" t="s">
        <v>955</v>
      </c>
      <c r="G227" s="160" t="s">
        <v>167</v>
      </c>
      <c r="H227" s="161">
        <v>12</v>
      </c>
      <c r="I227" s="162"/>
      <c r="J227" s="161">
        <f t="shared" si="40"/>
        <v>0</v>
      </c>
      <c r="K227" s="163"/>
      <c r="L227" s="164"/>
      <c r="M227" s="165" t="s">
        <v>1</v>
      </c>
      <c r="N227" s="166" t="s">
        <v>40</v>
      </c>
      <c r="P227" s="148">
        <f t="shared" si="41"/>
        <v>0</v>
      </c>
      <c r="Q227" s="148">
        <v>0</v>
      </c>
      <c r="R227" s="148">
        <f t="shared" si="42"/>
        <v>0</v>
      </c>
      <c r="S227" s="148">
        <v>0</v>
      </c>
      <c r="T227" s="149">
        <f t="shared" si="43"/>
        <v>0</v>
      </c>
      <c r="AR227" s="150" t="s">
        <v>169</v>
      </c>
      <c r="AT227" s="150" t="s">
        <v>410</v>
      </c>
      <c r="AU227" s="150" t="s">
        <v>83</v>
      </c>
      <c r="AY227" s="13" t="s">
        <v>137</v>
      </c>
      <c r="BE227" s="151">
        <f t="shared" si="44"/>
        <v>0</v>
      </c>
      <c r="BF227" s="151">
        <f t="shared" si="45"/>
        <v>0</v>
      </c>
      <c r="BG227" s="151">
        <f t="shared" si="46"/>
        <v>0</v>
      </c>
      <c r="BH227" s="151">
        <f t="shared" si="47"/>
        <v>0</v>
      </c>
      <c r="BI227" s="151">
        <f t="shared" si="48"/>
        <v>0</v>
      </c>
      <c r="BJ227" s="13" t="s">
        <v>83</v>
      </c>
      <c r="BK227" s="151">
        <f t="shared" si="49"/>
        <v>0</v>
      </c>
      <c r="BL227" s="13" t="s">
        <v>102</v>
      </c>
      <c r="BM227" s="150" t="s">
        <v>956</v>
      </c>
    </row>
    <row r="228" spans="2:65" s="1" customFormat="1" ht="16.5" customHeight="1">
      <c r="B228" s="28"/>
      <c r="C228" s="157" t="s">
        <v>813</v>
      </c>
      <c r="D228" s="157" t="s">
        <v>410</v>
      </c>
      <c r="E228" s="158" t="s">
        <v>861</v>
      </c>
      <c r="F228" s="159" t="s">
        <v>752</v>
      </c>
      <c r="G228" s="160" t="s">
        <v>167</v>
      </c>
      <c r="H228" s="161">
        <v>1</v>
      </c>
      <c r="I228" s="162"/>
      <c r="J228" s="161">
        <f t="shared" si="40"/>
        <v>0</v>
      </c>
      <c r="K228" s="163"/>
      <c r="L228" s="164"/>
      <c r="M228" s="165" t="s">
        <v>1</v>
      </c>
      <c r="N228" s="166" t="s">
        <v>40</v>
      </c>
      <c r="P228" s="148">
        <f t="shared" si="41"/>
        <v>0</v>
      </c>
      <c r="Q228" s="148">
        <v>0</v>
      </c>
      <c r="R228" s="148">
        <f t="shared" si="42"/>
        <v>0</v>
      </c>
      <c r="S228" s="148">
        <v>0</v>
      </c>
      <c r="T228" s="149">
        <f t="shared" si="43"/>
        <v>0</v>
      </c>
      <c r="AR228" s="150" t="s">
        <v>169</v>
      </c>
      <c r="AT228" s="150" t="s">
        <v>410</v>
      </c>
      <c r="AU228" s="150" t="s">
        <v>83</v>
      </c>
      <c r="AY228" s="13" t="s">
        <v>137</v>
      </c>
      <c r="BE228" s="151">
        <f t="shared" si="44"/>
        <v>0</v>
      </c>
      <c r="BF228" s="151">
        <f t="shared" si="45"/>
        <v>0</v>
      </c>
      <c r="BG228" s="151">
        <f t="shared" si="46"/>
        <v>0</v>
      </c>
      <c r="BH228" s="151">
        <f t="shared" si="47"/>
        <v>0</v>
      </c>
      <c r="BI228" s="151">
        <f t="shared" si="48"/>
        <v>0</v>
      </c>
      <c r="BJ228" s="13" t="s">
        <v>83</v>
      </c>
      <c r="BK228" s="151">
        <f t="shared" si="49"/>
        <v>0</v>
      </c>
      <c r="BL228" s="13" t="s">
        <v>102</v>
      </c>
      <c r="BM228" s="150" t="s">
        <v>957</v>
      </c>
    </row>
    <row r="229" spans="2:65" s="1" customFormat="1" ht="16.5" customHeight="1">
      <c r="B229" s="28"/>
      <c r="C229" s="157" t="s">
        <v>958</v>
      </c>
      <c r="D229" s="157" t="s">
        <v>410</v>
      </c>
      <c r="E229" s="158" t="s">
        <v>959</v>
      </c>
      <c r="F229" s="159" t="s">
        <v>754</v>
      </c>
      <c r="G229" s="160" t="s">
        <v>433</v>
      </c>
      <c r="H229" s="162"/>
      <c r="I229" s="162"/>
      <c r="J229" s="161">
        <f t="shared" si="40"/>
        <v>0</v>
      </c>
      <c r="K229" s="163"/>
      <c r="L229" s="164"/>
      <c r="M229" s="165" t="s">
        <v>1</v>
      </c>
      <c r="N229" s="166" t="s">
        <v>40</v>
      </c>
      <c r="P229" s="148">
        <f t="shared" si="41"/>
        <v>0</v>
      </c>
      <c r="Q229" s="148">
        <v>0</v>
      </c>
      <c r="R229" s="148">
        <f t="shared" si="42"/>
        <v>0</v>
      </c>
      <c r="S229" s="148">
        <v>0</v>
      </c>
      <c r="T229" s="149">
        <f t="shared" si="43"/>
        <v>0</v>
      </c>
      <c r="AR229" s="150" t="s">
        <v>169</v>
      </c>
      <c r="AT229" s="150" t="s">
        <v>410</v>
      </c>
      <c r="AU229" s="150" t="s">
        <v>83</v>
      </c>
      <c r="AY229" s="13" t="s">
        <v>137</v>
      </c>
      <c r="BE229" s="151">
        <f t="shared" si="44"/>
        <v>0</v>
      </c>
      <c r="BF229" s="151">
        <f t="shared" si="45"/>
        <v>0</v>
      </c>
      <c r="BG229" s="151">
        <f t="shared" si="46"/>
        <v>0</v>
      </c>
      <c r="BH229" s="151">
        <f t="shared" si="47"/>
        <v>0</v>
      </c>
      <c r="BI229" s="151">
        <f t="shared" si="48"/>
        <v>0</v>
      </c>
      <c r="BJ229" s="13" t="s">
        <v>83</v>
      </c>
      <c r="BK229" s="151">
        <f t="shared" si="49"/>
        <v>0</v>
      </c>
      <c r="BL229" s="13" t="s">
        <v>102</v>
      </c>
      <c r="BM229" s="150" t="s">
        <v>960</v>
      </c>
    </row>
    <row r="230" spans="2:65" s="1" customFormat="1" ht="16.5" customHeight="1">
      <c r="B230" s="28"/>
      <c r="C230" s="157" t="s">
        <v>815</v>
      </c>
      <c r="D230" s="157" t="s">
        <v>410</v>
      </c>
      <c r="E230" s="158" t="s">
        <v>961</v>
      </c>
      <c r="F230" s="159" t="s">
        <v>756</v>
      </c>
      <c r="G230" s="160" t="s">
        <v>433</v>
      </c>
      <c r="H230" s="162"/>
      <c r="I230" s="162"/>
      <c r="J230" s="161">
        <f t="shared" si="40"/>
        <v>0</v>
      </c>
      <c r="K230" s="163"/>
      <c r="L230" s="164"/>
      <c r="M230" s="165" t="s">
        <v>1</v>
      </c>
      <c r="N230" s="166" t="s">
        <v>40</v>
      </c>
      <c r="P230" s="148">
        <f t="shared" si="41"/>
        <v>0</v>
      </c>
      <c r="Q230" s="148">
        <v>0</v>
      </c>
      <c r="R230" s="148">
        <f t="shared" si="42"/>
        <v>0</v>
      </c>
      <c r="S230" s="148">
        <v>0</v>
      </c>
      <c r="T230" s="149">
        <f t="shared" si="43"/>
        <v>0</v>
      </c>
      <c r="AR230" s="150" t="s">
        <v>169</v>
      </c>
      <c r="AT230" s="150" t="s">
        <v>410</v>
      </c>
      <c r="AU230" s="150" t="s">
        <v>83</v>
      </c>
      <c r="AY230" s="13" t="s">
        <v>137</v>
      </c>
      <c r="BE230" s="151">
        <f t="shared" si="44"/>
        <v>0</v>
      </c>
      <c r="BF230" s="151">
        <f t="shared" si="45"/>
        <v>0</v>
      </c>
      <c r="BG230" s="151">
        <f t="shared" si="46"/>
        <v>0</v>
      </c>
      <c r="BH230" s="151">
        <f t="shared" si="47"/>
        <v>0</v>
      </c>
      <c r="BI230" s="151">
        <f t="shared" si="48"/>
        <v>0</v>
      </c>
      <c r="BJ230" s="13" t="s">
        <v>83</v>
      </c>
      <c r="BK230" s="151">
        <f t="shared" si="49"/>
        <v>0</v>
      </c>
      <c r="BL230" s="13" t="s">
        <v>102</v>
      </c>
      <c r="BM230" s="150" t="s">
        <v>962</v>
      </c>
    </row>
    <row r="231" spans="2:65" s="11" customFormat="1" ht="22.9" customHeight="1">
      <c r="B231" s="127"/>
      <c r="D231" s="128" t="s">
        <v>73</v>
      </c>
      <c r="E231" s="137" t="s">
        <v>868</v>
      </c>
      <c r="F231" s="137" t="s">
        <v>869</v>
      </c>
      <c r="I231" s="130"/>
      <c r="J231" s="138">
        <f>BK231</f>
        <v>0</v>
      </c>
      <c r="L231" s="127"/>
      <c r="M231" s="132"/>
      <c r="P231" s="133">
        <f>SUM(P232:P239)</f>
        <v>0</v>
      </c>
      <c r="R231" s="133">
        <f>SUM(R232:R239)</f>
        <v>0</v>
      </c>
      <c r="T231" s="134">
        <f>SUM(T232:T239)</f>
        <v>0</v>
      </c>
      <c r="AR231" s="128" t="s">
        <v>79</v>
      </c>
      <c r="AT231" s="135" t="s">
        <v>73</v>
      </c>
      <c r="AU231" s="135" t="s">
        <v>79</v>
      </c>
      <c r="AY231" s="128" t="s">
        <v>137</v>
      </c>
      <c r="BK231" s="136">
        <f>SUM(BK232:BK239)</f>
        <v>0</v>
      </c>
    </row>
    <row r="232" spans="2:65" s="1" customFormat="1" ht="16.5" customHeight="1">
      <c r="B232" s="28"/>
      <c r="C232" s="139" t="s">
        <v>963</v>
      </c>
      <c r="D232" s="139" t="s">
        <v>139</v>
      </c>
      <c r="E232" s="140" t="s">
        <v>964</v>
      </c>
      <c r="F232" s="141" t="s">
        <v>965</v>
      </c>
      <c r="G232" s="142" t="s">
        <v>148</v>
      </c>
      <c r="H232" s="143">
        <v>276</v>
      </c>
      <c r="I232" s="144"/>
      <c r="J232" s="143">
        <f t="shared" ref="J232:J239" si="50">ROUND(I232*H232,2)</f>
        <v>0</v>
      </c>
      <c r="K232" s="145"/>
      <c r="L232" s="28"/>
      <c r="M232" s="146" t="s">
        <v>1</v>
      </c>
      <c r="N232" s="147" t="s">
        <v>40</v>
      </c>
      <c r="P232" s="148">
        <f t="shared" ref="P232:P239" si="51">O232*H232</f>
        <v>0</v>
      </c>
      <c r="Q232" s="148">
        <v>0</v>
      </c>
      <c r="R232" s="148">
        <f t="shared" ref="R232:R239" si="52">Q232*H232</f>
        <v>0</v>
      </c>
      <c r="S232" s="148">
        <v>0</v>
      </c>
      <c r="T232" s="149">
        <f t="shared" ref="T232:T239" si="53">S232*H232</f>
        <v>0</v>
      </c>
      <c r="AR232" s="150" t="s">
        <v>102</v>
      </c>
      <c r="AT232" s="150" t="s">
        <v>139</v>
      </c>
      <c r="AU232" s="150" t="s">
        <v>83</v>
      </c>
      <c r="AY232" s="13" t="s">
        <v>137</v>
      </c>
      <c r="BE232" s="151">
        <f t="shared" ref="BE232:BE239" si="54">IF(N232="základná",J232,0)</f>
        <v>0</v>
      </c>
      <c r="BF232" s="151">
        <f t="shared" ref="BF232:BF239" si="55">IF(N232="znížená",J232,0)</f>
        <v>0</v>
      </c>
      <c r="BG232" s="151">
        <f t="shared" ref="BG232:BG239" si="56">IF(N232="zákl. prenesená",J232,0)</f>
        <v>0</v>
      </c>
      <c r="BH232" s="151">
        <f t="shared" ref="BH232:BH239" si="57">IF(N232="zníž. prenesená",J232,0)</f>
        <v>0</v>
      </c>
      <c r="BI232" s="151">
        <f t="shared" ref="BI232:BI239" si="58">IF(N232="nulová",J232,0)</f>
        <v>0</v>
      </c>
      <c r="BJ232" s="13" t="s">
        <v>83</v>
      </c>
      <c r="BK232" s="151">
        <f t="shared" ref="BK232:BK239" si="59">ROUND(I232*H232,2)</f>
        <v>0</v>
      </c>
      <c r="BL232" s="13" t="s">
        <v>102</v>
      </c>
      <c r="BM232" s="150" t="s">
        <v>966</v>
      </c>
    </row>
    <row r="233" spans="2:65" s="1" customFormat="1" ht="16.5" customHeight="1">
      <c r="B233" s="28"/>
      <c r="C233" s="139" t="s">
        <v>818</v>
      </c>
      <c r="D233" s="139" t="s">
        <v>139</v>
      </c>
      <c r="E233" s="140" t="s">
        <v>967</v>
      </c>
      <c r="F233" s="141" t="s">
        <v>968</v>
      </c>
      <c r="G233" s="142" t="s">
        <v>148</v>
      </c>
      <c r="H233" s="143">
        <v>72</v>
      </c>
      <c r="I233" s="144"/>
      <c r="J233" s="143">
        <f t="shared" si="50"/>
        <v>0</v>
      </c>
      <c r="K233" s="145"/>
      <c r="L233" s="28"/>
      <c r="M233" s="146" t="s">
        <v>1</v>
      </c>
      <c r="N233" s="147" t="s">
        <v>40</v>
      </c>
      <c r="P233" s="148">
        <f t="shared" si="51"/>
        <v>0</v>
      </c>
      <c r="Q233" s="148">
        <v>0</v>
      </c>
      <c r="R233" s="148">
        <f t="shared" si="52"/>
        <v>0</v>
      </c>
      <c r="S233" s="148">
        <v>0</v>
      </c>
      <c r="T233" s="149">
        <f t="shared" si="53"/>
        <v>0</v>
      </c>
      <c r="AR233" s="150" t="s">
        <v>102</v>
      </c>
      <c r="AT233" s="150" t="s">
        <v>139</v>
      </c>
      <c r="AU233" s="150" t="s">
        <v>83</v>
      </c>
      <c r="AY233" s="13" t="s">
        <v>137</v>
      </c>
      <c r="BE233" s="151">
        <f t="shared" si="54"/>
        <v>0</v>
      </c>
      <c r="BF233" s="151">
        <f t="shared" si="55"/>
        <v>0</v>
      </c>
      <c r="BG233" s="151">
        <f t="shared" si="56"/>
        <v>0</v>
      </c>
      <c r="BH233" s="151">
        <f t="shared" si="57"/>
        <v>0</v>
      </c>
      <c r="BI233" s="151">
        <f t="shared" si="58"/>
        <v>0</v>
      </c>
      <c r="BJ233" s="13" t="s">
        <v>83</v>
      </c>
      <c r="BK233" s="151">
        <f t="shared" si="59"/>
        <v>0</v>
      </c>
      <c r="BL233" s="13" t="s">
        <v>102</v>
      </c>
      <c r="BM233" s="150" t="s">
        <v>969</v>
      </c>
    </row>
    <row r="234" spans="2:65" s="1" customFormat="1" ht="16.5" customHeight="1">
      <c r="B234" s="28"/>
      <c r="C234" s="139" t="s">
        <v>970</v>
      </c>
      <c r="D234" s="139" t="s">
        <v>139</v>
      </c>
      <c r="E234" s="140" t="s">
        <v>971</v>
      </c>
      <c r="F234" s="141" t="s">
        <v>972</v>
      </c>
      <c r="G234" s="142" t="s">
        <v>148</v>
      </c>
      <c r="H234" s="143">
        <v>220</v>
      </c>
      <c r="I234" s="144"/>
      <c r="J234" s="143">
        <f t="shared" si="50"/>
        <v>0</v>
      </c>
      <c r="K234" s="145"/>
      <c r="L234" s="28"/>
      <c r="M234" s="146" t="s">
        <v>1</v>
      </c>
      <c r="N234" s="147" t="s">
        <v>40</v>
      </c>
      <c r="P234" s="148">
        <f t="shared" si="51"/>
        <v>0</v>
      </c>
      <c r="Q234" s="148">
        <v>0</v>
      </c>
      <c r="R234" s="148">
        <f t="shared" si="52"/>
        <v>0</v>
      </c>
      <c r="S234" s="148">
        <v>0</v>
      </c>
      <c r="T234" s="149">
        <f t="shared" si="53"/>
        <v>0</v>
      </c>
      <c r="AR234" s="150" t="s">
        <v>102</v>
      </c>
      <c r="AT234" s="150" t="s">
        <v>139</v>
      </c>
      <c r="AU234" s="150" t="s">
        <v>83</v>
      </c>
      <c r="AY234" s="13" t="s">
        <v>137</v>
      </c>
      <c r="BE234" s="151">
        <f t="shared" si="54"/>
        <v>0</v>
      </c>
      <c r="BF234" s="151">
        <f t="shared" si="55"/>
        <v>0</v>
      </c>
      <c r="BG234" s="151">
        <f t="shared" si="56"/>
        <v>0</v>
      </c>
      <c r="BH234" s="151">
        <f t="shared" si="57"/>
        <v>0</v>
      </c>
      <c r="BI234" s="151">
        <f t="shared" si="58"/>
        <v>0</v>
      </c>
      <c r="BJ234" s="13" t="s">
        <v>83</v>
      </c>
      <c r="BK234" s="151">
        <f t="shared" si="59"/>
        <v>0</v>
      </c>
      <c r="BL234" s="13" t="s">
        <v>102</v>
      </c>
      <c r="BM234" s="150" t="s">
        <v>973</v>
      </c>
    </row>
    <row r="235" spans="2:65" s="1" customFormat="1" ht="16.5" customHeight="1">
      <c r="B235" s="28"/>
      <c r="C235" s="139" t="s">
        <v>822</v>
      </c>
      <c r="D235" s="139" t="s">
        <v>139</v>
      </c>
      <c r="E235" s="140" t="s">
        <v>877</v>
      </c>
      <c r="F235" s="141" t="s">
        <v>878</v>
      </c>
      <c r="G235" s="142" t="s">
        <v>167</v>
      </c>
      <c r="H235" s="143">
        <v>12</v>
      </c>
      <c r="I235" s="144"/>
      <c r="J235" s="143">
        <f t="shared" si="50"/>
        <v>0</v>
      </c>
      <c r="K235" s="145"/>
      <c r="L235" s="28"/>
      <c r="M235" s="146" t="s">
        <v>1</v>
      </c>
      <c r="N235" s="147" t="s">
        <v>40</v>
      </c>
      <c r="P235" s="148">
        <f t="shared" si="51"/>
        <v>0</v>
      </c>
      <c r="Q235" s="148">
        <v>0</v>
      </c>
      <c r="R235" s="148">
        <f t="shared" si="52"/>
        <v>0</v>
      </c>
      <c r="S235" s="148">
        <v>0</v>
      </c>
      <c r="T235" s="149">
        <f t="shared" si="53"/>
        <v>0</v>
      </c>
      <c r="AR235" s="150" t="s">
        <v>102</v>
      </c>
      <c r="AT235" s="150" t="s">
        <v>139</v>
      </c>
      <c r="AU235" s="150" t="s">
        <v>83</v>
      </c>
      <c r="AY235" s="13" t="s">
        <v>137</v>
      </c>
      <c r="BE235" s="151">
        <f t="shared" si="54"/>
        <v>0</v>
      </c>
      <c r="BF235" s="151">
        <f t="shared" si="55"/>
        <v>0</v>
      </c>
      <c r="BG235" s="151">
        <f t="shared" si="56"/>
        <v>0</v>
      </c>
      <c r="BH235" s="151">
        <f t="shared" si="57"/>
        <v>0</v>
      </c>
      <c r="BI235" s="151">
        <f t="shared" si="58"/>
        <v>0</v>
      </c>
      <c r="BJ235" s="13" t="s">
        <v>83</v>
      </c>
      <c r="BK235" s="151">
        <f t="shared" si="59"/>
        <v>0</v>
      </c>
      <c r="BL235" s="13" t="s">
        <v>102</v>
      </c>
      <c r="BM235" s="150" t="s">
        <v>974</v>
      </c>
    </row>
    <row r="236" spans="2:65" s="1" customFormat="1" ht="16.5" customHeight="1">
      <c r="B236" s="28"/>
      <c r="C236" s="139" t="s">
        <v>975</v>
      </c>
      <c r="D236" s="139" t="s">
        <v>139</v>
      </c>
      <c r="E236" s="140" t="s">
        <v>880</v>
      </c>
      <c r="F236" s="141" t="s">
        <v>881</v>
      </c>
      <c r="G236" s="142" t="s">
        <v>167</v>
      </c>
      <c r="H236" s="143">
        <v>132</v>
      </c>
      <c r="I236" s="144"/>
      <c r="J236" s="143">
        <f t="shared" si="50"/>
        <v>0</v>
      </c>
      <c r="K236" s="145"/>
      <c r="L236" s="28"/>
      <c r="M236" s="146" t="s">
        <v>1</v>
      </c>
      <c r="N236" s="147" t="s">
        <v>40</v>
      </c>
      <c r="P236" s="148">
        <f t="shared" si="51"/>
        <v>0</v>
      </c>
      <c r="Q236" s="148">
        <v>0</v>
      </c>
      <c r="R236" s="148">
        <f t="shared" si="52"/>
        <v>0</v>
      </c>
      <c r="S236" s="148">
        <v>0</v>
      </c>
      <c r="T236" s="149">
        <f t="shared" si="53"/>
        <v>0</v>
      </c>
      <c r="AR236" s="150" t="s">
        <v>102</v>
      </c>
      <c r="AT236" s="150" t="s">
        <v>139</v>
      </c>
      <c r="AU236" s="150" t="s">
        <v>83</v>
      </c>
      <c r="AY236" s="13" t="s">
        <v>137</v>
      </c>
      <c r="BE236" s="151">
        <f t="shared" si="54"/>
        <v>0</v>
      </c>
      <c r="BF236" s="151">
        <f t="shared" si="55"/>
        <v>0</v>
      </c>
      <c r="BG236" s="151">
        <f t="shared" si="56"/>
        <v>0</v>
      </c>
      <c r="BH236" s="151">
        <f t="shared" si="57"/>
        <v>0</v>
      </c>
      <c r="BI236" s="151">
        <f t="shared" si="58"/>
        <v>0</v>
      </c>
      <c r="BJ236" s="13" t="s">
        <v>83</v>
      </c>
      <c r="BK236" s="151">
        <f t="shared" si="59"/>
        <v>0</v>
      </c>
      <c r="BL236" s="13" t="s">
        <v>102</v>
      </c>
      <c r="BM236" s="150" t="s">
        <v>976</v>
      </c>
    </row>
    <row r="237" spans="2:65" s="1" customFormat="1" ht="16.5" customHeight="1">
      <c r="B237" s="28"/>
      <c r="C237" s="139" t="s">
        <v>825</v>
      </c>
      <c r="D237" s="139" t="s">
        <v>139</v>
      </c>
      <c r="E237" s="140" t="s">
        <v>884</v>
      </c>
      <c r="F237" s="141" t="s">
        <v>885</v>
      </c>
      <c r="G237" s="142" t="s">
        <v>167</v>
      </c>
      <c r="H237" s="143">
        <v>52</v>
      </c>
      <c r="I237" s="144"/>
      <c r="J237" s="143">
        <f t="shared" si="50"/>
        <v>0</v>
      </c>
      <c r="K237" s="145"/>
      <c r="L237" s="28"/>
      <c r="M237" s="146" t="s">
        <v>1</v>
      </c>
      <c r="N237" s="147" t="s">
        <v>40</v>
      </c>
      <c r="P237" s="148">
        <f t="shared" si="51"/>
        <v>0</v>
      </c>
      <c r="Q237" s="148">
        <v>0</v>
      </c>
      <c r="R237" s="148">
        <f t="shared" si="52"/>
        <v>0</v>
      </c>
      <c r="S237" s="148">
        <v>0</v>
      </c>
      <c r="T237" s="149">
        <f t="shared" si="53"/>
        <v>0</v>
      </c>
      <c r="AR237" s="150" t="s">
        <v>102</v>
      </c>
      <c r="AT237" s="150" t="s">
        <v>139</v>
      </c>
      <c r="AU237" s="150" t="s">
        <v>83</v>
      </c>
      <c r="AY237" s="13" t="s">
        <v>137</v>
      </c>
      <c r="BE237" s="151">
        <f t="shared" si="54"/>
        <v>0</v>
      </c>
      <c r="BF237" s="151">
        <f t="shared" si="55"/>
        <v>0</v>
      </c>
      <c r="BG237" s="151">
        <f t="shared" si="56"/>
        <v>0</v>
      </c>
      <c r="BH237" s="151">
        <f t="shared" si="57"/>
        <v>0</v>
      </c>
      <c r="BI237" s="151">
        <f t="shared" si="58"/>
        <v>0</v>
      </c>
      <c r="BJ237" s="13" t="s">
        <v>83</v>
      </c>
      <c r="BK237" s="151">
        <f t="shared" si="59"/>
        <v>0</v>
      </c>
      <c r="BL237" s="13" t="s">
        <v>102</v>
      </c>
      <c r="BM237" s="150" t="s">
        <v>977</v>
      </c>
    </row>
    <row r="238" spans="2:65" s="1" customFormat="1" ht="16.5" customHeight="1">
      <c r="B238" s="28"/>
      <c r="C238" s="139" t="s">
        <v>978</v>
      </c>
      <c r="D238" s="139" t="s">
        <v>139</v>
      </c>
      <c r="E238" s="140" t="s">
        <v>979</v>
      </c>
      <c r="F238" s="141" t="s">
        <v>980</v>
      </c>
      <c r="G238" s="142" t="s">
        <v>167</v>
      </c>
      <c r="H238" s="143">
        <v>9</v>
      </c>
      <c r="I238" s="144"/>
      <c r="J238" s="143">
        <f t="shared" si="50"/>
        <v>0</v>
      </c>
      <c r="K238" s="145"/>
      <c r="L238" s="28"/>
      <c r="M238" s="146" t="s">
        <v>1</v>
      </c>
      <c r="N238" s="147" t="s">
        <v>40</v>
      </c>
      <c r="P238" s="148">
        <f t="shared" si="51"/>
        <v>0</v>
      </c>
      <c r="Q238" s="148">
        <v>0</v>
      </c>
      <c r="R238" s="148">
        <f t="shared" si="52"/>
        <v>0</v>
      </c>
      <c r="S238" s="148">
        <v>0</v>
      </c>
      <c r="T238" s="149">
        <f t="shared" si="53"/>
        <v>0</v>
      </c>
      <c r="AR238" s="150" t="s">
        <v>102</v>
      </c>
      <c r="AT238" s="150" t="s">
        <v>139</v>
      </c>
      <c r="AU238" s="150" t="s">
        <v>83</v>
      </c>
      <c r="AY238" s="13" t="s">
        <v>137</v>
      </c>
      <c r="BE238" s="151">
        <f t="shared" si="54"/>
        <v>0</v>
      </c>
      <c r="BF238" s="151">
        <f t="shared" si="55"/>
        <v>0</v>
      </c>
      <c r="BG238" s="151">
        <f t="shared" si="56"/>
        <v>0</v>
      </c>
      <c r="BH238" s="151">
        <f t="shared" si="57"/>
        <v>0</v>
      </c>
      <c r="BI238" s="151">
        <f t="shared" si="58"/>
        <v>0</v>
      </c>
      <c r="BJ238" s="13" t="s">
        <v>83</v>
      </c>
      <c r="BK238" s="151">
        <f t="shared" si="59"/>
        <v>0</v>
      </c>
      <c r="BL238" s="13" t="s">
        <v>102</v>
      </c>
      <c r="BM238" s="150" t="s">
        <v>981</v>
      </c>
    </row>
    <row r="239" spans="2:65" s="1" customFormat="1" ht="16.5" customHeight="1">
      <c r="B239" s="28"/>
      <c r="C239" s="139" t="s">
        <v>829</v>
      </c>
      <c r="D239" s="139" t="s">
        <v>139</v>
      </c>
      <c r="E239" s="140" t="s">
        <v>982</v>
      </c>
      <c r="F239" s="141" t="s">
        <v>828</v>
      </c>
      <c r="G239" s="142" t="s">
        <v>433</v>
      </c>
      <c r="H239" s="144"/>
      <c r="I239" s="144"/>
      <c r="J239" s="143">
        <f t="shared" si="50"/>
        <v>0</v>
      </c>
      <c r="K239" s="145"/>
      <c r="L239" s="28"/>
      <c r="M239" s="146" t="s">
        <v>1</v>
      </c>
      <c r="N239" s="147" t="s">
        <v>40</v>
      </c>
      <c r="P239" s="148">
        <f t="shared" si="51"/>
        <v>0</v>
      </c>
      <c r="Q239" s="148">
        <v>0</v>
      </c>
      <c r="R239" s="148">
        <f t="shared" si="52"/>
        <v>0</v>
      </c>
      <c r="S239" s="148">
        <v>0</v>
      </c>
      <c r="T239" s="149">
        <f t="shared" si="53"/>
        <v>0</v>
      </c>
      <c r="AR239" s="150" t="s">
        <v>102</v>
      </c>
      <c r="AT239" s="150" t="s">
        <v>139</v>
      </c>
      <c r="AU239" s="150" t="s">
        <v>83</v>
      </c>
      <c r="AY239" s="13" t="s">
        <v>137</v>
      </c>
      <c r="BE239" s="151">
        <f t="shared" si="54"/>
        <v>0</v>
      </c>
      <c r="BF239" s="151">
        <f t="shared" si="55"/>
        <v>0</v>
      </c>
      <c r="BG239" s="151">
        <f t="shared" si="56"/>
        <v>0</v>
      </c>
      <c r="BH239" s="151">
        <f t="shared" si="57"/>
        <v>0</v>
      </c>
      <c r="BI239" s="151">
        <f t="shared" si="58"/>
        <v>0</v>
      </c>
      <c r="BJ239" s="13" t="s">
        <v>83</v>
      </c>
      <c r="BK239" s="151">
        <f t="shared" si="59"/>
        <v>0</v>
      </c>
      <c r="BL239" s="13" t="s">
        <v>102</v>
      </c>
      <c r="BM239" s="150" t="s">
        <v>983</v>
      </c>
    </row>
    <row r="240" spans="2:65" s="11" customFormat="1" ht="22.9" customHeight="1">
      <c r="B240" s="127"/>
      <c r="D240" s="128" t="s">
        <v>73</v>
      </c>
      <c r="E240" s="137" t="s">
        <v>889</v>
      </c>
      <c r="F240" s="137" t="s">
        <v>138</v>
      </c>
      <c r="I240" s="130"/>
      <c r="J240" s="138">
        <f>BK240</f>
        <v>0</v>
      </c>
      <c r="L240" s="127"/>
      <c r="M240" s="132"/>
      <c r="P240" s="133">
        <f>SUM(P241:P243)</f>
        <v>0</v>
      </c>
      <c r="R240" s="133">
        <f>SUM(R241:R243)</f>
        <v>0</v>
      </c>
      <c r="T240" s="134">
        <f>SUM(T241:T243)</f>
        <v>0</v>
      </c>
      <c r="AR240" s="128" t="s">
        <v>79</v>
      </c>
      <c r="AT240" s="135" t="s">
        <v>73</v>
      </c>
      <c r="AU240" s="135" t="s">
        <v>79</v>
      </c>
      <c r="AY240" s="128" t="s">
        <v>137</v>
      </c>
      <c r="BK240" s="136">
        <f>SUM(BK241:BK243)</f>
        <v>0</v>
      </c>
    </row>
    <row r="241" spans="2:65" s="1" customFormat="1" ht="16.5" customHeight="1">
      <c r="B241" s="28"/>
      <c r="C241" s="139" t="s">
        <v>984</v>
      </c>
      <c r="D241" s="139" t="s">
        <v>139</v>
      </c>
      <c r="E241" s="140" t="s">
        <v>891</v>
      </c>
      <c r="F241" s="141" t="s">
        <v>892</v>
      </c>
      <c r="G241" s="142" t="s">
        <v>148</v>
      </c>
      <c r="H241" s="143">
        <v>192</v>
      </c>
      <c r="I241" s="144"/>
      <c r="J241" s="143">
        <f>ROUND(I241*H241,2)</f>
        <v>0</v>
      </c>
      <c r="K241" s="145"/>
      <c r="L241" s="28"/>
      <c r="M241" s="146" t="s">
        <v>1</v>
      </c>
      <c r="N241" s="147" t="s">
        <v>40</v>
      </c>
      <c r="P241" s="148">
        <f>O241*H241</f>
        <v>0</v>
      </c>
      <c r="Q241" s="148">
        <v>0</v>
      </c>
      <c r="R241" s="148">
        <f>Q241*H241</f>
        <v>0</v>
      </c>
      <c r="S241" s="148">
        <v>0</v>
      </c>
      <c r="T241" s="149">
        <f>S241*H241</f>
        <v>0</v>
      </c>
      <c r="AR241" s="150" t="s">
        <v>102</v>
      </c>
      <c r="AT241" s="150" t="s">
        <v>139</v>
      </c>
      <c r="AU241" s="150" t="s">
        <v>83</v>
      </c>
      <c r="AY241" s="13" t="s">
        <v>137</v>
      </c>
      <c r="BE241" s="151">
        <f>IF(N241="základná",J241,0)</f>
        <v>0</v>
      </c>
      <c r="BF241" s="151">
        <f>IF(N241="znížená",J241,0)</f>
        <v>0</v>
      </c>
      <c r="BG241" s="151">
        <f>IF(N241="zákl. prenesená",J241,0)</f>
        <v>0</v>
      </c>
      <c r="BH241" s="151">
        <f>IF(N241="zníž. prenesená",J241,0)</f>
        <v>0</v>
      </c>
      <c r="BI241" s="151">
        <f>IF(N241="nulová",J241,0)</f>
        <v>0</v>
      </c>
      <c r="BJ241" s="13" t="s">
        <v>83</v>
      </c>
      <c r="BK241" s="151">
        <f>ROUND(I241*H241,2)</f>
        <v>0</v>
      </c>
      <c r="BL241" s="13" t="s">
        <v>102</v>
      </c>
      <c r="BM241" s="150" t="s">
        <v>985</v>
      </c>
    </row>
    <row r="242" spans="2:65" s="1" customFormat="1" ht="16.5" customHeight="1">
      <c r="B242" s="28"/>
      <c r="C242" s="139" t="s">
        <v>833</v>
      </c>
      <c r="D242" s="139" t="s">
        <v>139</v>
      </c>
      <c r="E242" s="140" t="s">
        <v>894</v>
      </c>
      <c r="F242" s="141" t="s">
        <v>895</v>
      </c>
      <c r="G242" s="142" t="s">
        <v>148</v>
      </c>
      <c r="H242" s="143">
        <v>192</v>
      </c>
      <c r="I242" s="144"/>
      <c r="J242" s="143">
        <f>ROUND(I242*H242,2)</f>
        <v>0</v>
      </c>
      <c r="K242" s="145"/>
      <c r="L242" s="28"/>
      <c r="M242" s="146" t="s">
        <v>1</v>
      </c>
      <c r="N242" s="147" t="s">
        <v>40</v>
      </c>
      <c r="P242" s="148">
        <f>O242*H242</f>
        <v>0</v>
      </c>
      <c r="Q242" s="148">
        <v>0</v>
      </c>
      <c r="R242" s="148">
        <f>Q242*H242</f>
        <v>0</v>
      </c>
      <c r="S242" s="148">
        <v>0</v>
      </c>
      <c r="T242" s="149">
        <f>S242*H242</f>
        <v>0</v>
      </c>
      <c r="AR242" s="150" t="s">
        <v>102</v>
      </c>
      <c r="AT242" s="150" t="s">
        <v>139</v>
      </c>
      <c r="AU242" s="150" t="s">
        <v>83</v>
      </c>
      <c r="AY242" s="13" t="s">
        <v>137</v>
      </c>
      <c r="BE242" s="151">
        <f>IF(N242="základná",J242,0)</f>
        <v>0</v>
      </c>
      <c r="BF242" s="151">
        <f>IF(N242="znížená",J242,0)</f>
        <v>0</v>
      </c>
      <c r="BG242" s="151">
        <f>IF(N242="zákl. prenesená",J242,0)</f>
        <v>0</v>
      </c>
      <c r="BH242" s="151">
        <f>IF(N242="zníž. prenesená",J242,0)</f>
        <v>0</v>
      </c>
      <c r="BI242" s="151">
        <f>IF(N242="nulová",J242,0)</f>
        <v>0</v>
      </c>
      <c r="BJ242" s="13" t="s">
        <v>83</v>
      </c>
      <c r="BK242" s="151">
        <f>ROUND(I242*H242,2)</f>
        <v>0</v>
      </c>
      <c r="BL242" s="13" t="s">
        <v>102</v>
      </c>
      <c r="BM242" s="150" t="s">
        <v>986</v>
      </c>
    </row>
    <row r="243" spans="2:65" s="1" customFormat="1" ht="16.5" customHeight="1">
      <c r="B243" s="28"/>
      <c r="C243" s="139" t="s">
        <v>397</v>
      </c>
      <c r="D243" s="139" t="s">
        <v>139</v>
      </c>
      <c r="E243" s="140" t="s">
        <v>898</v>
      </c>
      <c r="F243" s="141" t="s">
        <v>899</v>
      </c>
      <c r="G243" s="142" t="s">
        <v>152</v>
      </c>
      <c r="H243" s="143">
        <v>76.8</v>
      </c>
      <c r="I243" s="144"/>
      <c r="J243" s="143">
        <f>ROUND(I243*H243,2)</f>
        <v>0</v>
      </c>
      <c r="K243" s="145"/>
      <c r="L243" s="28"/>
      <c r="M243" s="146" t="s">
        <v>1</v>
      </c>
      <c r="N243" s="147" t="s">
        <v>40</v>
      </c>
      <c r="P243" s="148">
        <f>O243*H243</f>
        <v>0</v>
      </c>
      <c r="Q243" s="148">
        <v>0</v>
      </c>
      <c r="R243" s="148">
        <f>Q243*H243</f>
        <v>0</v>
      </c>
      <c r="S243" s="148">
        <v>0</v>
      </c>
      <c r="T243" s="149">
        <f>S243*H243</f>
        <v>0</v>
      </c>
      <c r="AR243" s="150" t="s">
        <v>102</v>
      </c>
      <c r="AT243" s="150" t="s">
        <v>139</v>
      </c>
      <c r="AU243" s="150" t="s">
        <v>83</v>
      </c>
      <c r="AY243" s="13" t="s">
        <v>137</v>
      </c>
      <c r="BE243" s="151">
        <f>IF(N243="základná",J243,0)</f>
        <v>0</v>
      </c>
      <c r="BF243" s="151">
        <f>IF(N243="znížená",J243,0)</f>
        <v>0</v>
      </c>
      <c r="BG243" s="151">
        <f>IF(N243="zákl. prenesená",J243,0)</f>
        <v>0</v>
      </c>
      <c r="BH243" s="151">
        <f>IF(N243="zníž. prenesená",J243,0)</f>
        <v>0</v>
      </c>
      <c r="BI243" s="151">
        <f>IF(N243="nulová",J243,0)</f>
        <v>0</v>
      </c>
      <c r="BJ243" s="13" t="s">
        <v>83</v>
      </c>
      <c r="BK243" s="151">
        <f>ROUND(I243*H243,2)</f>
        <v>0</v>
      </c>
      <c r="BL243" s="13" t="s">
        <v>102</v>
      </c>
      <c r="BM243" s="150" t="s">
        <v>987</v>
      </c>
    </row>
    <row r="244" spans="2:65" s="11" customFormat="1" ht="25.9" customHeight="1">
      <c r="B244" s="127"/>
      <c r="D244" s="128" t="s">
        <v>73</v>
      </c>
      <c r="E244" s="129" t="s">
        <v>988</v>
      </c>
      <c r="F244" s="129" t="s">
        <v>989</v>
      </c>
      <c r="I244" s="130"/>
      <c r="J244" s="131">
        <f>BK244</f>
        <v>0</v>
      </c>
      <c r="L244" s="127"/>
      <c r="M244" s="132"/>
      <c r="P244" s="133">
        <f>P245+P260+P271</f>
        <v>0</v>
      </c>
      <c r="R244" s="133">
        <f>R245+R260+R271</f>
        <v>0</v>
      </c>
      <c r="T244" s="134">
        <f>T245+T260+T271</f>
        <v>0</v>
      </c>
      <c r="AR244" s="128" t="s">
        <v>79</v>
      </c>
      <c r="AT244" s="135" t="s">
        <v>73</v>
      </c>
      <c r="AU244" s="135" t="s">
        <v>74</v>
      </c>
      <c r="AY244" s="128" t="s">
        <v>137</v>
      </c>
      <c r="BK244" s="136">
        <f>BK245+BK260+BK271</f>
        <v>0</v>
      </c>
    </row>
    <row r="245" spans="2:65" s="11" customFormat="1" ht="22.9" customHeight="1">
      <c r="B245" s="127"/>
      <c r="D245" s="128" t="s">
        <v>73</v>
      </c>
      <c r="E245" s="137" t="s">
        <v>713</v>
      </c>
      <c r="F245" s="137" t="s">
        <v>714</v>
      </c>
      <c r="I245" s="130"/>
      <c r="J245" s="138">
        <f>BK245</f>
        <v>0</v>
      </c>
      <c r="L245" s="127"/>
      <c r="M245" s="132"/>
      <c r="P245" s="133">
        <f>SUM(P246:P259)</f>
        <v>0</v>
      </c>
      <c r="R245" s="133">
        <f>SUM(R246:R259)</f>
        <v>0</v>
      </c>
      <c r="T245" s="134">
        <f>SUM(T246:T259)</f>
        <v>0</v>
      </c>
      <c r="AR245" s="128" t="s">
        <v>79</v>
      </c>
      <c r="AT245" s="135" t="s">
        <v>73</v>
      </c>
      <c r="AU245" s="135" t="s">
        <v>79</v>
      </c>
      <c r="AY245" s="128" t="s">
        <v>137</v>
      </c>
      <c r="BK245" s="136">
        <f>SUM(BK246:BK259)</f>
        <v>0</v>
      </c>
    </row>
    <row r="246" spans="2:65" s="1" customFormat="1" ht="16.5" customHeight="1">
      <c r="B246" s="28"/>
      <c r="C246" s="157" t="s">
        <v>839</v>
      </c>
      <c r="D246" s="157" t="s">
        <v>410</v>
      </c>
      <c r="E246" s="158" t="s">
        <v>990</v>
      </c>
      <c r="F246" s="159" t="s">
        <v>991</v>
      </c>
      <c r="G246" s="160" t="s">
        <v>148</v>
      </c>
      <c r="H246" s="161">
        <v>160</v>
      </c>
      <c r="I246" s="162"/>
      <c r="J246" s="161">
        <f t="shared" ref="J246:J259" si="60">ROUND(I246*H246,2)</f>
        <v>0</v>
      </c>
      <c r="K246" s="163"/>
      <c r="L246" s="164"/>
      <c r="M246" s="165" t="s">
        <v>1</v>
      </c>
      <c r="N246" s="166" t="s">
        <v>40</v>
      </c>
      <c r="P246" s="148">
        <f t="shared" ref="P246:P259" si="61">O246*H246</f>
        <v>0</v>
      </c>
      <c r="Q246" s="148">
        <v>0</v>
      </c>
      <c r="R246" s="148">
        <f t="shared" ref="R246:R259" si="62">Q246*H246</f>
        <v>0</v>
      </c>
      <c r="S246" s="148">
        <v>0</v>
      </c>
      <c r="T246" s="149">
        <f t="shared" ref="T246:T259" si="63">S246*H246</f>
        <v>0</v>
      </c>
      <c r="AR246" s="150" t="s">
        <v>169</v>
      </c>
      <c r="AT246" s="150" t="s">
        <v>410</v>
      </c>
      <c r="AU246" s="150" t="s">
        <v>83</v>
      </c>
      <c r="AY246" s="13" t="s">
        <v>137</v>
      </c>
      <c r="BE246" s="151">
        <f t="shared" ref="BE246:BE259" si="64">IF(N246="základná",J246,0)</f>
        <v>0</v>
      </c>
      <c r="BF246" s="151">
        <f t="shared" ref="BF246:BF259" si="65">IF(N246="znížená",J246,0)</f>
        <v>0</v>
      </c>
      <c r="BG246" s="151">
        <f t="shared" ref="BG246:BG259" si="66">IF(N246="zákl. prenesená",J246,0)</f>
        <v>0</v>
      </c>
      <c r="BH246" s="151">
        <f t="shared" ref="BH246:BH259" si="67">IF(N246="zníž. prenesená",J246,0)</f>
        <v>0</v>
      </c>
      <c r="BI246" s="151">
        <f t="shared" ref="BI246:BI259" si="68">IF(N246="nulová",J246,0)</f>
        <v>0</v>
      </c>
      <c r="BJ246" s="13" t="s">
        <v>83</v>
      </c>
      <c r="BK246" s="151">
        <f t="shared" ref="BK246:BK259" si="69">ROUND(I246*H246,2)</f>
        <v>0</v>
      </c>
      <c r="BL246" s="13" t="s">
        <v>102</v>
      </c>
      <c r="BM246" s="150" t="s">
        <v>992</v>
      </c>
    </row>
    <row r="247" spans="2:65" s="1" customFormat="1" ht="16.5" customHeight="1">
      <c r="B247" s="28"/>
      <c r="C247" s="157" t="s">
        <v>993</v>
      </c>
      <c r="D247" s="157" t="s">
        <v>410</v>
      </c>
      <c r="E247" s="158" t="s">
        <v>994</v>
      </c>
      <c r="F247" s="159" t="s">
        <v>995</v>
      </c>
      <c r="G247" s="160" t="s">
        <v>167</v>
      </c>
      <c r="H247" s="161">
        <v>4</v>
      </c>
      <c r="I247" s="162"/>
      <c r="J247" s="161">
        <f t="shared" si="60"/>
        <v>0</v>
      </c>
      <c r="K247" s="163"/>
      <c r="L247" s="164"/>
      <c r="M247" s="165" t="s">
        <v>1</v>
      </c>
      <c r="N247" s="166" t="s">
        <v>40</v>
      </c>
      <c r="P247" s="148">
        <f t="shared" si="61"/>
        <v>0</v>
      </c>
      <c r="Q247" s="148">
        <v>0</v>
      </c>
      <c r="R247" s="148">
        <f t="shared" si="62"/>
        <v>0</v>
      </c>
      <c r="S247" s="148">
        <v>0</v>
      </c>
      <c r="T247" s="149">
        <f t="shared" si="63"/>
        <v>0</v>
      </c>
      <c r="AR247" s="150" t="s">
        <v>169</v>
      </c>
      <c r="AT247" s="150" t="s">
        <v>410</v>
      </c>
      <c r="AU247" s="150" t="s">
        <v>83</v>
      </c>
      <c r="AY247" s="13" t="s">
        <v>137</v>
      </c>
      <c r="BE247" s="151">
        <f t="shared" si="64"/>
        <v>0</v>
      </c>
      <c r="BF247" s="151">
        <f t="shared" si="65"/>
        <v>0</v>
      </c>
      <c r="BG247" s="151">
        <f t="shared" si="66"/>
        <v>0</v>
      </c>
      <c r="BH247" s="151">
        <f t="shared" si="67"/>
        <v>0</v>
      </c>
      <c r="BI247" s="151">
        <f t="shared" si="68"/>
        <v>0</v>
      </c>
      <c r="BJ247" s="13" t="s">
        <v>83</v>
      </c>
      <c r="BK247" s="151">
        <f t="shared" si="69"/>
        <v>0</v>
      </c>
      <c r="BL247" s="13" t="s">
        <v>102</v>
      </c>
      <c r="BM247" s="150" t="s">
        <v>996</v>
      </c>
    </row>
    <row r="248" spans="2:65" s="1" customFormat="1" ht="16.5" customHeight="1">
      <c r="B248" s="28"/>
      <c r="C248" s="157" t="s">
        <v>842</v>
      </c>
      <c r="D248" s="157" t="s">
        <v>410</v>
      </c>
      <c r="E248" s="158" t="s">
        <v>997</v>
      </c>
      <c r="F248" s="159" t="s">
        <v>998</v>
      </c>
      <c r="G248" s="160" t="s">
        <v>148</v>
      </c>
      <c r="H248" s="161">
        <v>4</v>
      </c>
      <c r="I248" s="162"/>
      <c r="J248" s="161">
        <f t="shared" si="60"/>
        <v>0</v>
      </c>
      <c r="K248" s="163"/>
      <c r="L248" s="164"/>
      <c r="M248" s="165" t="s">
        <v>1</v>
      </c>
      <c r="N248" s="166" t="s">
        <v>40</v>
      </c>
      <c r="P248" s="148">
        <f t="shared" si="61"/>
        <v>0</v>
      </c>
      <c r="Q248" s="148">
        <v>0</v>
      </c>
      <c r="R248" s="148">
        <f t="shared" si="62"/>
        <v>0</v>
      </c>
      <c r="S248" s="148">
        <v>0</v>
      </c>
      <c r="T248" s="149">
        <f t="shared" si="63"/>
        <v>0</v>
      </c>
      <c r="AR248" s="150" t="s">
        <v>169</v>
      </c>
      <c r="AT248" s="150" t="s">
        <v>410</v>
      </c>
      <c r="AU248" s="150" t="s">
        <v>83</v>
      </c>
      <c r="AY248" s="13" t="s">
        <v>137</v>
      </c>
      <c r="BE248" s="151">
        <f t="shared" si="64"/>
        <v>0</v>
      </c>
      <c r="BF248" s="151">
        <f t="shared" si="65"/>
        <v>0</v>
      </c>
      <c r="BG248" s="151">
        <f t="shared" si="66"/>
        <v>0</v>
      </c>
      <c r="BH248" s="151">
        <f t="shared" si="67"/>
        <v>0</v>
      </c>
      <c r="BI248" s="151">
        <f t="shared" si="68"/>
        <v>0</v>
      </c>
      <c r="BJ248" s="13" t="s">
        <v>83</v>
      </c>
      <c r="BK248" s="151">
        <f t="shared" si="69"/>
        <v>0</v>
      </c>
      <c r="BL248" s="13" t="s">
        <v>102</v>
      </c>
      <c r="BM248" s="150" t="s">
        <v>999</v>
      </c>
    </row>
    <row r="249" spans="2:65" s="1" customFormat="1" ht="16.5" customHeight="1">
      <c r="B249" s="28"/>
      <c r="C249" s="157" t="s">
        <v>1000</v>
      </c>
      <c r="D249" s="157" t="s">
        <v>410</v>
      </c>
      <c r="E249" s="158" t="s">
        <v>1001</v>
      </c>
      <c r="F249" s="159" t="s">
        <v>1002</v>
      </c>
      <c r="G249" s="160" t="s">
        <v>148</v>
      </c>
      <c r="H249" s="161">
        <v>156</v>
      </c>
      <c r="I249" s="162"/>
      <c r="J249" s="161">
        <f t="shared" si="60"/>
        <v>0</v>
      </c>
      <c r="K249" s="163"/>
      <c r="L249" s="164"/>
      <c r="M249" s="165" t="s">
        <v>1</v>
      </c>
      <c r="N249" s="166" t="s">
        <v>40</v>
      </c>
      <c r="P249" s="148">
        <f t="shared" si="61"/>
        <v>0</v>
      </c>
      <c r="Q249" s="148">
        <v>0</v>
      </c>
      <c r="R249" s="148">
        <f t="shared" si="62"/>
        <v>0</v>
      </c>
      <c r="S249" s="148">
        <v>0</v>
      </c>
      <c r="T249" s="149">
        <f t="shared" si="63"/>
        <v>0</v>
      </c>
      <c r="AR249" s="150" t="s">
        <v>169</v>
      </c>
      <c r="AT249" s="150" t="s">
        <v>410</v>
      </c>
      <c r="AU249" s="150" t="s">
        <v>83</v>
      </c>
      <c r="AY249" s="13" t="s">
        <v>137</v>
      </c>
      <c r="BE249" s="151">
        <f t="shared" si="64"/>
        <v>0</v>
      </c>
      <c r="BF249" s="151">
        <f t="shared" si="65"/>
        <v>0</v>
      </c>
      <c r="BG249" s="151">
        <f t="shared" si="66"/>
        <v>0</v>
      </c>
      <c r="BH249" s="151">
        <f t="shared" si="67"/>
        <v>0</v>
      </c>
      <c r="BI249" s="151">
        <f t="shared" si="68"/>
        <v>0</v>
      </c>
      <c r="BJ249" s="13" t="s">
        <v>83</v>
      </c>
      <c r="BK249" s="151">
        <f t="shared" si="69"/>
        <v>0</v>
      </c>
      <c r="BL249" s="13" t="s">
        <v>102</v>
      </c>
      <c r="BM249" s="150" t="s">
        <v>1003</v>
      </c>
    </row>
    <row r="250" spans="2:65" s="1" customFormat="1" ht="16.5" customHeight="1">
      <c r="B250" s="28"/>
      <c r="C250" s="157" t="s">
        <v>846</v>
      </c>
      <c r="D250" s="157" t="s">
        <v>410</v>
      </c>
      <c r="E250" s="158" t="s">
        <v>1004</v>
      </c>
      <c r="F250" s="159" t="s">
        <v>1005</v>
      </c>
      <c r="G250" s="160" t="s">
        <v>167</v>
      </c>
      <c r="H250" s="161">
        <v>1</v>
      </c>
      <c r="I250" s="162"/>
      <c r="J250" s="161">
        <f t="shared" si="60"/>
        <v>0</v>
      </c>
      <c r="K250" s="163"/>
      <c r="L250" s="164"/>
      <c r="M250" s="165" t="s">
        <v>1</v>
      </c>
      <c r="N250" s="166" t="s">
        <v>40</v>
      </c>
      <c r="P250" s="148">
        <f t="shared" si="61"/>
        <v>0</v>
      </c>
      <c r="Q250" s="148">
        <v>0</v>
      </c>
      <c r="R250" s="148">
        <f t="shared" si="62"/>
        <v>0</v>
      </c>
      <c r="S250" s="148">
        <v>0</v>
      </c>
      <c r="T250" s="149">
        <f t="shared" si="63"/>
        <v>0</v>
      </c>
      <c r="AR250" s="150" t="s">
        <v>169</v>
      </c>
      <c r="AT250" s="150" t="s">
        <v>410</v>
      </c>
      <c r="AU250" s="150" t="s">
        <v>83</v>
      </c>
      <c r="AY250" s="13" t="s">
        <v>137</v>
      </c>
      <c r="BE250" s="151">
        <f t="shared" si="64"/>
        <v>0</v>
      </c>
      <c r="BF250" s="151">
        <f t="shared" si="65"/>
        <v>0</v>
      </c>
      <c r="BG250" s="151">
        <f t="shared" si="66"/>
        <v>0</v>
      </c>
      <c r="BH250" s="151">
        <f t="shared" si="67"/>
        <v>0</v>
      </c>
      <c r="BI250" s="151">
        <f t="shared" si="68"/>
        <v>0</v>
      </c>
      <c r="BJ250" s="13" t="s">
        <v>83</v>
      </c>
      <c r="BK250" s="151">
        <f t="shared" si="69"/>
        <v>0</v>
      </c>
      <c r="BL250" s="13" t="s">
        <v>102</v>
      </c>
      <c r="BM250" s="150" t="s">
        <v>1006</v>
      </c>
    </row>
    <row r="251" spans="2:65" s="1" customFormat="1" ht="16.5" customHeight="1">
      <c r="B251" s="28"/>
      <c r="C251" s="157" t="s">
        <v>1007</v>
      </c>
      <c r="D251" s="157" t="s">
        <v>410</v>
      </c>
      <c r="E251" s="158" t="s">
        <v>1008</v>
      </c>
      <c r="F251" s="159" t="s">
        <v>1009</v>
      </c>
      <c r="G251" s="160" t="s">
        <v>167</v>
      </c>
      <c r="H251" s="161">
        <v>1</v>
      </c>
      <c r="I251" s="162"/>
      <c r="J251" s="161">
        <f t="shared" si="60"/>
        <v>0</v>
      </c>
      <c r="K251" s="163"/>
      <c r="L251" s="164"/>
      <c r="M251" s="165" t="s">
        <v>1</v>
      </c>
      <c r="N251" s="166" t="s">
        <v>40</v>
      </c>
      <c r="P251" s="148">
        <f t="shared" si="61"/>
        <v>0</v>
      </c>
      <c r="Q251" s="148">
        <v>0</v>
      </c>
      <c r="R251" s="148">
        <f t="shared" si="62"/>
        <v>0</v>
      </c>
      <c r="S251" s="148">
        <v>0</v>
      </c>
      <c r="T251" s="149">
        <f t="shared" si="63"/>
        <v>0</v>
      </c>
      <c r="AR251" s="150" t="s">
        <v>169</v>
      </c>
      <c r="AT251" s="150" t="s">
        <v>410</v>
      </c>
      <c r="AU251" s="150" t="s">
        <v>83</v>
      </c>
      <c r="AY251" s="13" t="s">
        <v>137</v>
      </c>
      <c r="BE251" s="151">
        <f t="shared" si="64"/>
        <v>0</v>
      </c>
      <c r="BF251" s="151">
        <f t="shared" si="65"/>
        <v>0</v>
      </c>
      <c r="BG251" s="151">
        <f t="shared" si="66"/>
        <v>0</v>
      </c>
      <c r="BH251" s="151">
        <f t="shared" si="67"/>
        <v>0</v>
      </c>
      <c r="BI251" s="151">
        <f t="shared" si="68"/>
        <v>0</v>
      </c>
      <c r="BJ251" s="13" t="s">
        <v>83</v>
      </c>
      <c r="BK251" s="151">
        <f t="shared" si="69"/>
        <v>0</v>
      </c>
      <c r="BL251" s="13" t="s">
        <v>102</v>
      </c>
      <c r="BM251" s="150" t="s">
        <v>1010</v>
      </c>
    </row>
    <row r="252" spans="2:65" s="1" customFormat="1" ht="16.5" customHeight="1">
      <c r="B252" s="28"/>
      <c r="C252" s="157" t="s">
        <v>849</v>
      </c>
      <c r="D252" s="157" t="s">
        <v>410</v>
      </c>
      <c r="E252" s="158" t="s">
        <v>1011</v>
      </c>
      <c r="F252" s="159" t="s">
        <v>1012</v>
      </c>
      <c r="G252" s="160" t="s">
        <v>167</v>
      </c>
      <c r="H252" s="161">
        <v>15</v>
      </c>
      <c r="I252" s="162"/>
      <c r="J252" s="161">
        <f t="shared" si="60"/>
        <v>0</v>
      </c>
      <c r="K252" s="163"/>
      <c r="L252" s="164"/>
      <c r="M252" s="165" t="s">
        <v>1</v>
      </c>
      <c r="N252" s="166" t="s">
        <v>40</v>
      </c>
      <c r="P252" s="148">
        <f t="shared" si="61"/>
        <v>0</v>
      </c>
      <c r="Q252" s="148">
        <v>0</v>
      </c>
      <c r="R252" s="148">
        <f t="shared" si="62"/>
        <v>0</v>
      </c>
      <c r="S252" s="148">
        <v>0</v>
      </c>
      <c r="T252" s="149">
        <f t="shared" si="63"/>
        <v>0</v>
      </c>
      <c r="AR252" s="150" t="s">
        <v>169</v>
      </c>
      <c r="AT252" s="150" t="s">
        <v>410</v>
      </c>
      <c r="AU252" s="150" t="s">
        <v>83</v>
      </c>
      <c r="AY252" s="13" t="s">
        <v>137</v>
      </c>
      <c r="BE252" s="151">
        <f t="shared" si="64"/>
        <v>0</v>
      </c>
      <c r="BF252" s="151">
        <f t="shared" si="65"/>
        <v>0</v>
      </c>
      <c r="BG252" s="151">
        <f t="shared" si="66"/>
        <v>0</v>
      </c>
      <c r="BH252" s="151">
        <f t="shared" si="67"/>
        <v>0</v>
      </c>
      <c r="BI252" s="151">
        <f t="shared" si="68"/>
        <v>0</v>
      </c>
      <c r="BJ252" s="13" t="s">
        <v>83</v>
      </c>
      <c r="BK252" s="151">
        <f t="shared" si="69"/>
        <v>0</v>
      </c>
      <c r="BL252" s="13" t="s">
        <v>102</v>
      </c>
      <c r="BM252" s="150" t="s">
        <v>1013</v>
      </c>
    </row>
    <row r="253" spans="2:65" s="1" customFormat="1" ht="16.5" customHeight="1">
      <c r="B253" s="28"/>
      <c r="C253" s="157" t="s">
        <v>1014</v>
      </c>
      <c r="D253" s="157" t="s">
        <v>410</v>
      </c>
      <c r="E253" s="158" t="s">
        <v>1015</v>
      </c>
      <c r="F253" s="159" t="s">
        <v>1016</v>
      </c>
      <c r="G253" s="160" t="s">
        <v>148</v>
      </c>
      <c r="H253" s="161">
        <v>156</v>
      </c>
      <c r="I253" s="162"/>
      <c r="J253" s="161">
        <f t="shared" si="60"/>
        <v>0</v>
      </c>
      <c r="K253" s="163"/>
      <c r="L253" s="164"/>
      <c r="M253" s="165" t="s">
        <v>1</v>
      </c>
      <c r="N253" s="166" t="s">
        <v>40</v>
      </c>
      <c r="P253" s="148">
        <f t="shared" si="61"/>
        <v>0</v>
      </c>
      <c r="Q253" s="148">
        <v>0</v>
      </c>
      <c r="R253" s="148">
        <f t="shared" si="62"/>
        <v>0</v>
      </c>
      <c r="S253" s="148">
        <v>0</v>
      </c>
      <c r="T253" s="149">
        <f t="shared" si="63"/>
        <v>0</v>
      </c>
      <c r="AR253" s="150" t="s">
        <v>169</v>
      </c>
      <c r="AT253" s="150" t="s">
        <v>410</v>
      </c>
      <c r="AU253" s="150" t="s">
        <v>83</v>
      </c>
      <c r="AY253" s="13" t="s">
        <v>137</v>
      </c>
      <c r="BE253" s="151">
        <f t="shared" si="64"/>
        <v>0</v>
      </c>
      <c r="BF253" s="151">
        <f t="shared" si="65"/>
        <v>0</v>
      </c>
      <c r="BG253" s="151">
        <f t="shared" si="66"/>
        <v>0</v>
      </c>
      <c r="BH253" s="151">
        <f t="shared" si="67"/>
        <v>0</v>
      </c>
      <c r="BI253" s="151">
        <f t="shared" si="68"/>
        <v>0</v>
      </c>
      <c r="BJ253" s="13" t="s">
        <v>83</v>
      </c>
      <c r="BK253" s="151">
        <f t="shared" si="69"/>
        <v>0</v>
      </c>
      <c r="BL253" s="13" t="s">
        <v>102</v>
      </c>
      <c r="BM253" s="150" t="s">
        <v>1017</v>
      </c>
    </row>
    <row r="254" spans="2:65" s="1" customFormat="1" ht="16.5" customHeight="1">
      <c r="B254" s="28"/>
      <c r="C254" s="157" t="s">
        <v>853</v>
      </c>
      <c r="D254" s="157" t="s">
        <v>410</v>
      </c>
      <c r="E254" s="158" t="s">
        <v>743</v>
      </c>
      <c r="F254" s="159" t="s">
        <v>744</v>
      </c>
      <c r="G254" s="160" t="s">
        <v>167</v>
      </c>
      <c r="H254" s="161">
        <v>5</v>
      </c>
      <c r="I254" s="162"/>
      <c r="J254" s="161">
        <f t="shared" si="60"/>
        <v>0</v>
      </c>
      <c r="K254" s="163"/>
      <c r="L254" s="164"/>
      <c r="M254" s="165" t="s">
        <v>1</v>
      </c>
      <c r="N254" s="166" t="s">
        <v>40</v>
      </c>
      <c r="P254" s="148">
        <f t="shared" si="61"/>
        <v>0</v>
      </c>
      <c r="Q254" s="148">
        <v>0</v>
      </c>
      <c r="R254" s="148">
        <f t="shared" si="62"/>
        <v>0</v>
      </c>
      <c r="S254" s="148">
        <v>0</v>
      </c>
      <c r="T254" s="149">
        <f t="shared" si="63"/>
        <v>0</v>
      </c>
      <c r="AR254" s="150" t="s">
        <v>169</v>
      </c>
      <c r="AT254" s="150" t="s">
        <v>410</v>
      </c>
      <c r="AU254" s="150" t="s">
        <v>83</v>
      </c>
      <c r="AY254" s="13" t="s">
        <v>137</v>
      </c>
      <c r="BE254" s="151">
        <f t="shared" si="64"/>
        <v>0</v>
      </c>
      <c r="BF254" s="151">
        <f t="shared" si="65"/>
        <v>0</v>
      </c>
      <c r="BG254" s="151">
        <f t="shared" si="66"/>
        <v>0</v>
      </c>
      <c r="BH254" s="151">
        <f t="shared" si="67"/>
        <v>0</v>
      </c>
      <c r="BI254" s="151">
        <f t="shared" si="68"/>
        <v>0</v>
      </c>
      <c r="BJ254" s="13" t="s">
        <v>83</v>
      </c>
      <c r="BK254" s="151">
        <f t="shared" si="69"/>
        <v>0</v>
      </c>
      <c r="BL254" s="13" t="s">
        <v>102</v>
      </c>
      <c r="BM254" s="150" t="s">
        <v>1018</v>
      </c>
    </row>
    <row r="255" spans="2:65" s="1" customFormat="1" ht="16.5" customHeight="1">
      <c r="B255" s="28"/>
      <c r="C255" s="157" t="s">
        <v>1019</v>
      </c>
      <c r="D255" s="157" t="s">
        <v>410</v>
      </c>
      <c r="E255" s="158" t="s">
        <v>1020</v>
      </c>
      <c r="F255" s="159" t="s">
        <v>1021</v>
      </c>
      <c r="G255" s="160" t="s">
        <v>167</v>
      </c>
      <c r="H255" s="161">
        <v>4</v>
      </c>
      <c r="I255" s="162"/>
      <c r="J255" s="161">
        <f t="shared" si="60"/>
        <v>0</v>
      </c>
      <c r="K255" s="163"/>
      <c r="L255" s="164"/>
      <c r="M255" s="165" t="s">
        <v>1</v>
      </c>
      <c r="N255" s="166" t="s">
        <v>40</v>
      </c>
      <c r="P255" s="148">
        <f t="shared" si="61"/>
        <v>0</v>
      </c>
      <c r="Q255" s="148">
        <v>0</v>
      </c>
      <c r="R255" s="148">
        <f t="shared" si="62"/>
        <v>0</v>
      </c>
      <c r="S255" s="148">
        <v>0</v>
      </c>
      <c r="T255" s="149">
        <f t="shared" si="63"/>
        <v>0</v>
      </c>
      <c r="AR255" s="150" t="s">
        <v>169</v>
      </c>
      <c r="AT255" s="150" t="s">
        <v>410</v>
      </c>
      <c r="AU255" s="150" t="s">
        <v>83</v>
      </c>
      <c r="AY255" s="13" t="s">
        <v>137</v>
      </c>
      <c r="BE255" s="151">
        <f t="shared" si="64"/>
        <v>0</v>
      </c>
      <c r="BF255" s="151">
        <f t="shared" si="65"/>
        <v>0</v>
      </c>
      <c r="BG255" s="151">
        <f t="shared" si="66"/>
        <v>0</v>
      </c>
      <c r="BH255" s="151">
        <f t="shared" si="67"/>
        <v>0</v>
      </c>
      <c r="BI255" s="151">
        <f t="shared" si="68"/>
        <v>0</v>
      </c>
      <c r="BJ255" s="13" t="s">
        <v>83</v>
      </c>
      <c r="BK255" s="151">
        <f t="shared" si="69"/>
        <v>0</v>
      </c>
      <c r="BL255" s="13" t="s">
        <v>102</v>
      </c>
      <c r="BM255" s="150" t="s">
        <v>1022</v>
      </c>
    </row>
    <row r="256" spans="2:65" s="1" customFormat="1" ht="16.5" customHeight="1">
      <c r="B256" s="28"/>
      <c r="C256" s="157" t="s">
        <v>856</v>
      </c>
      <c r="D256" s="157" t="s">
        <v>410</v>
      </c>
      <c r="E256" s="158" t="s">
        <v>1023</v>
      </c>
      <c r="F256" s="159" t="s">
        <v>1024</v>
      </c>
      <c r="G256" s="160" t="s">
        <v>142</v>
      </c>
      <c r="H256" s="161">
        <v>1.5</v>
      </c>
      <c r="I256" s="162"/>
      <c r="J256" s="161">
        <f t="shared" si="60"/>
        <v>0</v>
      </c>
      <c r="K256" s="163"/>
      <c r="L256" s="164"/>
      <c r="M256" s="165" t="s">
        <v>1</v>
      </c>
      <c r="N256" s="166" t="s">
        <v>40</v>
      </c>
      <c r="P256" s="148">
        <f t="shared" si="61"/>
        <v>0</v>
      </c>
      <c r="Q256" s="148">
        <v>0</v>
      </c>
      <c r="R256" s="148">
        <f t="shared" si="62"/>
        <v>0</v>
      </c>
      <c r="S256" s="148">
        <v>0</v>
      </c>
      <c r="T256" s="149">
        <f t="shared" si="63"/>
        <v>0</v>
      </c>
      <c r="AR256" s="150" t="s">
        <v>169</v>
      </c>
      <c r="AT256" s="150" t="s">
        <v>410</v>
      </c>
      <c r="AU256" s="150" t="s">
        <v>83</v>
      </c>
      <c r="AY256" s="13" t="s">
        <v>137</v>
      </c>
      <c r="BE256" s="151">
        <f t="shared" si="64"/>
        <v>0</v>
      </c>
      <c r="BF256" s="151">
        <f t="shared" si="65"/>
        <v>0</v>
      </c>
      <c r="BG256" s="151">
        <f t="shared" si="66"/>
        <v>0</v>
      </c>
      <c r="BH256" s="151">
        <f t="shared" si="67"/>
        <v>0</v>
      </c>
      <c r="BI256" s="151">
        <f t="shared" si="68"/>
        <v>0</v>
      </c>
      <c r="BJ256" s="13" t="s">
        <v>83</v>
      </c>
      <c r="BK256" s="151">
        <f t="shared" si="69"/>
        <v>0</v>
      </c>
      <c r="BL256" s="13" t="s">
        <v>102</v>
      </c>
      <c r="BM256" s="150" t="s">
        <v>1025</v>
      </c>
    </row>
    <row r="257" spans="2:65" s="1" customFormat="1" ht="16.5" customHeight="1">
      <c r="B257" s="28"/>
      <c r="C257" s="157" t="s">
        <v>1026</v>
      </c>
      <c r="D257" s="157" t="s">
        <v>410</v>
      </c>
      <c r="E257" s="158" t="s">
        <v>1027</v>
      </c>
      <c r="F257" s="159" t="s">
        <v>752</v>
      </c>
      <c r="G257" s="160" t="s">
        <v>167</v>
      </c>
      <c r="H257" s="161">
        <v>1</v>
      </c>
      <c r="I257" s="162"/>
      <c r="J257" s="161">
        <f t="shared" si="60"/>
        <v>0</v>
      </c>
      <c r="K257" s="163"/>
      <c r="L257" s="164"/>
      <c r="M257" s="165" t="s">
        <v>1</v>
      </c>
      <c r="N257" s="166" t="s">
        <v>40</v>
      </c>
      <c r="P257" s="148">
        <f t="shared" si="61"/>
        <v>0</v>
      </c>
      <c r="Q257" s="148">
        <v>0</v>
      </c>
      <c r="R257" s="148">
        <f t="shared" si="62"/>
        <v>0</v>
      </c>
      <c r="S257" s="148">
        <v>0</v>
      </c>
      <c r="T257" s="149">
        <f t="shared" si="63"/>
        <v>0</v>
      </c>
      <c r="AR257" s="150" t="s">
        <v>169</v>
      </c>
      <c r="AT257" s="150" t="s">
        <v>410</v>
      </c>
      <c r="AU257" s="150" t="s">
        <v>83</v>
      </c>
      <c r="AY257" s="13" t="s">
        <v>137</v>
      </c>
      <c r="BE257" s="151">
        <f t="shared" si="64"/>
        <v>0</v>
      </c>
      <c r="BF257" s="151">
        <f t="shared" si="65"/>
        <v>0</v>
      </c>
      <c r="BG257" s="151">
        <f t="shared" si="66"/>
        <v>0</v>
      </c>
      <c r="BH257" s="151">
        <f t="shared" si="67"/>
        <v>0</v>
      </c>
      <c r="BI257" s="151">
        <f t="shared" si="68"/>
        <v>0</v>
      </c>
      <c r="BJ257" s="13" t="s">
        <v>83</v>
      </c>
      <c r="BK257" s="151">
        <f t="shared" si="69"/>
        <v>0</v>
      </c>
      <c r="BL257" s="13" t="s">
        <v>102</v>
      </c>
      <c r="BM257" s="150" t="s">
        <v>1028</v>
      </c>
    </row>
    <row r="258" spans="2:65" s="1" customFormat="1" ht="16.5" customHeight="1">
      <c r="B258" s="28"/>
      <c r="C258" s="157" t="s">
        <v>860</v>
      </c>
      <c r="D258" s="157" t="s">
        <v>410</v>
      </c>
      <c r="E258" s="158" t="s">
        <v>1029</v>
      </c>
      <c r="F258" s="159" t="s">
        <v>754</v>
      </c>
      <c r="G258" s="160" t="s">
        <v>433</v>
      </c>
      <c r="H258" s="162"/>
      <c r="I258" s="162"/>
      <c r="J258" s="161">
        <f t="shared" si="60"/>
        <v>0</v>
      </c>
      <c r="K258" s="163"/>
      <c r="L258" s="164"/>
      <c r="M258" s="165" t="s">
        <v>1</v>
      </c>
      <c r="N258" s="166" t="s">
        <v>40</v>
      </c>
      <c r="P258" s="148">
        <f t="shared" si="61"/>
        <v>0</v>
      </c>
      <c r="Q258" s="148">
        <v>0</v>
      </c>
      <c r="R258" s="148">
        <f t="shared" si="62"/>
        <v>0</v>
      </c>
      <c r="S258" s="148">
        <v>0</v>
      </c>
      <c r="T258" s="149">
        <f t="shared" si="63"/>
        <v>0</v>
      </c>
      <c r="AR258" s="150" t="s">
        <v>169</v>
      </c>
      <c r="AT258" s="150" t="s">
        <v>410</v>
      </c>
      <c r="AU258" s="150" t="s">
        <v>83</v>
      </c>
      <c r="AY258" s="13" t="s">
        <v>137</v>
      </c>
      <c r="BE258" s="151">
        <f t="shared" si="64"/>
        <v>0</v>
      </c>
      <c r="BF258" s="151">
        <f t="shared" si="65"/>
        <v>0</v>
      </c>
      <c r="BG258" s="151">
        <f t="shared" si="66"/>
        <v>0</v>
      </c>
      <c r="BH258" s="151">
        <f t="shared" si="67"/>
        <v>0</v>
      </c>
      <c r="BI258" s="151">
        <f t="shared" si="68"/>
        <v>0</v>
      </c>
      <c r="BJ258" s="13" t="s">
        <v>83</v>
      </c>
      <c r="BK258" s="151">
        <f t="shared" si="69"/>
        <v>0</v>
      </c>
      <c r="BL258" s="13" t="s">
        <v>102</v>
      </c>
      <c r="BM258" s="150" t="s">
        <v>1030</v>
      </c>
    </row>
    <row r="259" spans="2:65" s="1" customFormat="1" ht="16.5" customHeight="1">
      <c r="B259" s="28"/>
      <c r="C259" s="157" t="s">
        <v>1031</v>
      </c>
      <c r="D259" s="157" t="s">
        <v>410</v>
      </c>
      <c r="E259" s="158" t="s">
        <v>1032</v>
      </c>
      <c r="F259" s="159" t="s">
        <v>756</v>
      </c>
      <c r="G259" s="160" t="s">
        <v>433</v>
      </c>
      <c r="H259" s="162"/>
      <c r="I259" s="162"/>
      <c r="J259" s="161">
        <f t="shared" si="60"/>
        <v>0</v>
      </c>
      <c r="K259" s="163"/>
      <c r="L259" s="164"/>
      <c r="M259" s="165" t="s">
        <v>1</v>
      </c>
      <c r="N259" s="166" t="s">
        <v>40</v>
      </c>
      <c r="P259" s="148">
        <f t="shared" si="61"/>
        <v>0</v>
      </c>
      <c r="Q259" s="148">
        <v>0</v>
      </c>
      <c r="R259" s="148">
        <f t="shared" si="62"/>
        <v>0</v>
      </c>
      <c r="S259" s="148">
        <v>0</v>
      </c>
      <c r="T259" s="149">
        <f t="shared" si="63"/>
        <v>0</v>
      </c>
      <c r="AR259" s="150" t="s">
        <v>169</v>
      </c>
      <c r="AT259" s="150" t="s">
        <v>410</v>
      </c>
      <c r="AU259" s="150" t="s">
        <v>83</v>
      </c>
      <c r="AY259" s="13" t="s">
        <v>137</v>
      </c>
      <c r="BE259" s="151">
        <f t="shared" si="64"/>
        <v>0</v>
      </c>
      <c r="BF259" s="151">
        <f t="shared" si="65"/>
        <v>0</v>
      </c>
      <c r="BG259" s="151">
        <f t="shared" si="66"/>
        <v>0</v>
      </c>
      <c r="BH259" s="151">
        <f t="shared" si="67"/>
        <v>0</v>
      </c>
      <c r="BI259" s="151">
        <f t="shared" si="68"/>
        <v>0</v>
      </c>
      <c r="BJ259" s="13" t="s">
        <v>83</v>
      </c>
      <c r="BK259" s="151">
        <f t="shared" si="69"/>
        <v>0</v>
      </c>
      <c r="BL259" s="13" t="s">
        <v>102</v>
      </c>
      <c r="BM259" s="150" t="s">
        <v>1033</v>
      </c>
    </row>
    <row r="260" spans="2:65" s="11" customFormat="1" ht="22.9" customHeight="1">
      <c r="B260" s="127"/>
      <c r="D260" s="128" t="s">
        <v>73</v>
      </c>
      <c r="E260" s="137" t="s">
        <v>868</v>
      </c>
      <c r="F260" s="137" t="s">
        <v>869</v>
      </c>
      <c r="I260" s="130"/>
      <c r="J260" s="138">
        <f>BK260</f>
        <v>0</v>
      </c>
      <c r="L260" s="127"/>
      <c r="M260" s="132"/>
      <c r="P260" s="133">
        <f>SUM(P261:P270)</f>
        <v>0</v>
      </c>
      <c r="R260" s="133">
        <f>SUM(R261:R270)</f>
        <v>0</v>
      </c>
      <c r="T260" s="134">
        <f>SUM(T261:T270)</f>
        <v>0</v>
      </c>
      <c r="AR260" s="128" t="s">
        <v>79</v>
      </c>
      <c r="AT260" s="135" t="s">
        <v>73</v>
      </c>
      <c r="AU260" s="135" t="s">
        <v>79</v>
      </c>
      <c r="AY260" s="128" t="s">
        <v>137</v>
      </c>
      <c r="BK260" s="136">
        <f>SUM(BK261:BK270)</f>
        <v>0</v>
      </c>
    </row>
    <row r="261" spans="2:65" s="1" customFormat="1" ht="16.5" customHeight="1">
      <c r="B261" s="28"/>
      <c r="C261" s="139" t="s">
        <v>862</v>
      </c>
      <c r="D261" s="139" t="s">
        <v>139</v>
      </c>
      <c r="E261" s="140" t="s">
        <v>1034</v>
      </c>
      <c r="F261" s="141" t="s">
        <v>1035</v>
      </c>
      <c r="G261" s="142" t="s">
        <v>148</v>
      </c>
      <c r="H261" s="143">
        <v>160</v>
      </c>
      <c r="I261" s="144"/>
      <c r="J261" s="143">
        <f t="shared" ref="J261:J270" si="70">ROUND(I261*H261,2)</f>
        <v>0</v>
      </c>
      <c r="K261" s="145"/>
      <c r="L261" s="28"/>
      <c r="M261" s="146" t="s">
        <v>1</v>
      </c>
      <c r="N261" s="147" t="s">
        <v>40</v>
      </c>
      <c r="P261" s="148">
        <f t="shared" ref="P261:P270" si="71">O261*H261</f>
        <v>0</v>
      </c>
      <c r="Q261" s="148">
        <v>0</v>
      </c>
      <c r="R261" s="148">
        <f t="shared" ref="R261:R270" si="72">Q261*H261</f>
        <v>0</v>
      </c>
      <c r="S261" s="148">
        <v>0</v>
      </c>
      <c r="T261" s="149">
        <f t="shared" ref="T261:T270" si="73">S261*H261</f>
        <v>0</v>
      </c>
      <c r="AR261" s="150" t="s">
        <v>102</v>
      </c>
      <c r="AT261" s="150" t="s">
        <v>139</v>
      </c>
      <c r="AU261" s="150" t="s">
        <v>83</v>
      </c>
      <c r="AY261" s="13" t="s">
        <v>137</v>
      </c>
      <c r="BE261" s="151">
        <f t="shared" ref="BE261:BE270" si="74">IF(N261="základná",J261,0)</f>
        <v>0</v>
      </c>
      <c r="BF261" s="151">
        <f t="shared" ref="BF261:BF270" si="75">IF(N261="znížená",J261,0)</f>
        <v>0</v>
      </c>
      <c r="BG261" s="151">
        <f t="shared" ref="BG261:BG270" si="76">IF(N261="zákl. prenesená",J261,0)</f>
        <v>0</v>
      </c>
      <c r="BH261" s="151">
        <f t="shared" ref="BH261:BH270" si="77">IF(N261="zníž. prenesená",J261,0)</f>
        <v>0</v>
      </c>
      <c r="BI261" s="151">
        <f t="shared" ref="BI261:BI270" si="78">IF(N261="nulová",J261,0)</f>
        <v>0</v>
      </c>
      <c r="BJ261" s="13" t="s">
        <v>83</v>
      </c>
      <c r="BK261" s="151">
        <f t="shared" ref="BK261:BK270" si="79">ROUND(I261*H261,2)</f>
        <v>0</v>
      </c>
      <c r="BL261" s="13" t="s">
        <v>102</v>
      </c>
      <c r="BM261" s="150" t="s">
        <v>1036</v>
      </c>
    </row>
    <row r="262" spans="2:65" s="1" customFormat="1" ht="16.5" customHeight="1">
      <c r="B262" s="28"/>
      <c r="C262" s="139" t="s">
        <v>1037</v>
      </c>
      <c r="D262" s="139" t="s">
        <v>139</v>
      </c>
      <c r="E262" s="140" t="s">
        <v>1038</v>
      </c>
      <c r="F262" s="141" t="s">
        <v>1039</v>
      </c>
      <c r="G262" s="142" t="s">
        <v>167</v>
      </c>
      <c r="H262" s="143">
        <v>1</v>
      </c>
      <c r="I262" s="144"/>
      <c r="J262" s="143">
        <f t="shared" si="70"/>
        <v>0</v>
      </c>
      <c r="K262" s="145"/>
      <c r="L262" s="28"/>
      <c r="M262" s="146" t="s">
        <v>1</v>
      </c>
      <c r="N262" s="147" t="s">
        <v>40</v>
      </c>
      <c r="P262" s="148">
        <f t="shared" si="71"/>
        <v>0</v>
      </c>
      <c r="Q262" s="148">
        <v>0</v>
      </c>
      <c r="R262" s="148">
        <f t="shared" si="72"/>
        <v>0</v>
      </c>
      <c r="S262" s="148">
        <v>0</v>
      </c>
      <c r="T262" s="149">
        <f t="shared" si="73"/>
        <v>0</v>
      </c>
      <c r="AR262" s="150" t="s">
        <v>102</v>
      </c>
      <c r="AT262" s="150" t="s">
        <v>139</v>
      </c>
      <c r="AU262" s="150" t="s">
        <v>83</v>
      </c>
      <c r="AY262" s="13" t="s">
        <v>137</v>
      </c>
      <c r="BE262" s="151">
        <f t="shared" si="74"/>
        <v>0</v>
      </c>
      <c r="BF262" s="151">
        <f t="shared" si="75"/>
        <v>0</v>
      </c>
      <c r="BG262" s="151">
        <f t="shared" si="76"/>
        <v>0</v>
      </c>
      <c r="BH262" s="151">
        <f t="shared" si="77"/>
        <v>0</v>
      </c>
      <c r="BI262" s="151">
        <f t="shared" si="78"/>
        <v>0</v>
      </c>
      <c r="BJ262" s="13" t="s">
        <v>83</v>
      </c>
      <c r="BK262" s="151">
        <f t="shared" si="79"/>
        <v>0</v>
      </c>
      <c r="BL262" s="13" t="s">
        <v>102</v>
      </c>
      <c r="BM262" s="150" t="s">
        <v>1040</v>
      </c>
    </row>
    <row r="263" spans="2:65" s="1" customFormat="1" ht="16.5" customHeight="1">
      <c r="B263" s="28"/>
      <c r="C263" s="139" t="s">
        <v>865</v>
      </c>
      <c r="D263" s="139" t="s">
        <v>139</v>
      </c>
      <c r="E263" s="140" t="s">
        <v>1041</v>
      </c>
      <c r="F263" s="141" t="s">
        <v>1009</v>
      </c>
      <c r="G263" s="142" t="s">
        <v>167</v>
      </c>
      <c r="H263" s="143">
        <v>1</v>
      </c>
      <c r="I263" s="144"/>
      <c r="J263" s="143">
        <f t="shared" si="70"/>
        <v>0</v>
      </c>
      <c r="K263" s="145"/>
      <c r="L263" s="28"/>
      <c r="M263" s="146" t="s">
        <v>1</v>
      </c>
      <c r="N263" s="147" t="s">
        <v>40</v>
      </c>
      <c r="P263" s="148">
        <f t="shared" si="71"/>
        <v>0</v>
      </c>
      <c r="Q263" s="148">
        <v>0</v>
      </c>
      <c r="R263" s="148">
        <f t="shared" si="72"/>
        <v>0</v>
      </c>
      <c r="S263" s="148">
        <v>0</v>
      </c>
      <c r="T263" s="149">
        <f t="shared" si="73"/>
        <v>0</v>
      </c>
      <c r="AR263" s="150" t="s">
        <v>102</v>
      </c>
      <c r="AT263" s="150" t="s">
        <v>139</v>
      </c>
      <c r="AU263" s="150" t="s">
        <v>83</v>
      </c>
      <c r="AY263" s="13" t="s">
        <v>137</v>
      </c>
      <c r="BE263" s="151">
        <f t="shared" si="74"/>
        <v>0</v>
      </c>
      <c r="BF263" s="151">
        <f t="shared" si="75"/>
        <v>0</v>
      </c>
      <c r="BG263" s="151">
        <f t="shared" si="76"/>
        <v>0</v>
      </c>
      <c r="BH263" s="151">
        <f t="shared" si="77"/>
        <v>0</v>
      </c>
      <c r="BI263" s="151">
        <f t="shared" si="78"/>
        <v>0</v>
      </c>
      <c r="BJ263" s="13" t="s">
        <v>83</v>
      </c>
      <c r="BK263" s="151">
        <f t="shared" si="79"/>
        <v>0</v>
      </c>
      <c r="BL263" s="13" t="s">
        <v>102</v>
      </c>
      <c r="BM263" s="150" t="s">
        <v>1042</v>
      </c>
    </row>
    <row r="264" spans="2:65" s="1" customFormat="1" ht="16.5" customHeight="1">
      <c r="B264" s="28"/>
      <c r="C264" s="139" t="s">
        <v>1043</v>
      </c>
      <c r="D264" s="139" t="s">
        <v>139</v>
      </c>
      <c r="E264" s="140" t="s">
        <v>1044</v>
      </c>
      <c r="F264" s="141" t="s">
        <v>995</v>
      </c>
      <c r="G264" s="142" t="s">
        <v>167</v>
      </c>
      <c r="H264" s="143">
        <v>4</v>
      </c>
      <c r="I264" s="144"/>
      <c r="J264" s="143">
        <f t="shared" si="70"/>
        <v>0</v>
      </c>
      <c r="K264" s="145"/>
      <c r="L264" s="28"/>
      <c r="M264" s="146" t="s">
        <v>1</v>
      </c>
      <c r="N264" s="147" t="s">
        <v>40</v>
      </c>
      <c r="P264" s="148">
        <f t="shared" si="71"/>
        <v>0</v>
      </c>
      <c r="Q264" s="148">
        <v>0</v>
      </c>
      <c r="R264" s="148">
        <f t="shared" si="72"/>
        <v>0</v>
      </c>
      <c r="S264" s="148">
        <v>0</v>
      </c>
      <c r="T264" s="149">
        <f t="shared" si="73"/>
        <v>0</v>
      </c>
      <c r="AR264" s="150" t="s">
        <v>102</v>
      </c>
      <c r="AT264" s="150" t="s">
        <v>139</v>
      </c>
      <c r="AU264" s="150" t="s">
        <v>83</v>
      </c>
      <c r="AY264" s="13" t="s">
        <v>137</v>
      </c>
      <c r="BE264" s="151">
        <f t="shared" si="74"/>
        <v>0</v>
      </c>
      <c r="BF264" s="151">
        <f t="shared" si="75"/>
        <v>0</v>
      </c>
      <c r="BG264" s="151">
        <f t="shared" si="76"/>
        <v>0</v>
      </c>
      <c r="BH264" s="151">
        <f t="shared" si="77"/>
        <v>0</v>
      </c>
      <c r="BI264" s="151">
        <f t="shared" si="78"/>
        <v>0</v>
      </c>
      <c r="BJ264" s="13" t="s">
        <v>83</v>
      </c>
      <c r="BK264" s="151">
        <f t="shared" si="79"/>
        <v>0</v>
      </c>
      <c r="BL264" s="13" t="s">
        <v>102</v>
      </c>
      <c r="BM264" s="150" t="s">
        <v>1045</v>
      </c>
    </row>
    <row r="265" spans="2:65" s="1" customFormat="1" ht="16.5" customHeight="1">
      <c r="B265" s="28"/>
      <c r="C265" s="139" t="s">
        <v>867</v>
      </c>
      <c r="D265" s="139" t="s">
        <v>139</v>
      </c>
      <c r="E265" s="140" t="s">
        <v>1046</v>
      </c>
      <c r="F265" s="141" t="s">
        <v>1047</v>
      </c>
      <c r="G265" s="142" t="s">
        <v>148</v>
      </c>
      <c r="H265" s="143">
        <v>156</v>
      </c>
      <c r="I265" s="144"/>
      <c r="J265" s="143">
        <f t="shared" si="70"/>
        <v>0</v>
      </c>
      <c r="K265" s="145"/>
      <c r="L265" s="28"/>
      <c r="M265" s="146" t="s">
        <v>1</v>
      </c>
      <c r="N265" s="147" t="s">
        <v>40</v>
      </c>
      <c r="P265" s="148">
        <f t="shared" si="71"/>
        <v>0</v>
      </c>
      <c r="Q265" s="148">
        <v>0</v>
      </c>
      <c r="R265" s="148">
        <f t="shared" si="72"/>
        <v>0</v>
      </c>
      <c r="S265" s="148">
        <v>0</v>
      </c>
      <c r="T265" s="149">
        <f t="shared" si="73"/>
        <v>0</v>
      </c>
      <c r="AR265" s="150" t="s">
        <v>102</v>
      </c>
      <c r="AT265" s="150" t="s">
        <v>139</v>
      </c>
      <c r="AU265" s="150" t="s">
        <v>83</v>
      </c>
      <c r="AY265" s="13" t="s">
        <v>137</v>
      </c>
      <c r="BE265" s="151">
        <f t="shared" si="74"/>
        <v>0</v>
      </c>
      <c r="BF265" s="151">
        <f t="shared" si="75"/>
        <v>0</v>
      </c>
      <c r="BG265" s="151">
        <f t="shared" si="76"/>
        <v>0</v>
      </c>
      <c r="BH265" s="151">
        <f t="shared" si="77"/>
        <v>0</v>
      </c>
      <c r="BI265" s="151">
        <f t="shared" si="78"/>
        <v>0</v>
      </c>
      <c r="BJ265" s="13" t="s">
        <v>83</v>
      </c>
      <c r="BK265" s="151">
        <f t="shared" si="79"/>
        <v>0</v>
      </c>
      <c r="BL265" s="13" t="s">
        <v>102</v>
      </c>
      <c r="BM265" s="150" t="s">
        <v>1048</v>
      </c>
    </row>
    <row r="266" spans="2:65" s="1" customFormat="1" ht="16.5" customHeight="1">
      <c r="B266" s="28"/>
      <c r="C266" s="139" t="s">
        <v>1049</v>
      </c>
      <c r="D266" s="139" t="s">
        <v>139</v>
      </c>
      <c r="E266" s="140" t="s">
        <v>1050</v>
      </c>
      <c r="F266" s="141" t="s">
        <v>1051</v>
      </c>
      <c r="G266" s="142" t="s">
        <v>167</v>
      </c>
      <c r="H266" s="143">
        <v>5</v>
      </c>
      <c r="I266" s="144"/>
      <c r="J266" s="143">
        <f t="shared" si="70"/>
        <v>0</v>
      </c>
      <c r="K266" s="145"/>
      <c r="L266" s="28"/>
      <c r="M266" s="146" t="s">
        <v>1</v>
      </c>
      <c r="N266" s="147" t="s">
        <v>40</v>
      </c>
      <c r="P266" s="148">
        <f t="shared" si="71"/>
        <v>0</v>
      </c>
      <c r="Q266" s="148">
        <v>0</v>
      </c>
      <c r="R266" s="148">
        <f t="shared" si="72"/>
        <v>0</v>
      </c>
      <c r="S266" s="148">
        <v>0</v>
      </c>
      <c r="T266" s="149">
        <f t="shared" si="73"/>
        <v>0</v>
      </c>
      <c r="AR266" s="150" t="s">
        <v>102</v>
      </c>
      <c r="AT266" s="150" t="s">
        <v>139</v>
      </c>
      <c r="AU266" s="150" t="s">
        <v>83</v>
      </c>
      <c r="AY266" s="13" t="s">
        <v>137</v>
      </c>
      <c r="BE266" s="151">
        <f t="shared" si="74"/>
        <v>0</v>
      </c>
      <c r="BF266" s="151">
        <f t="shared" si="75"/>
        <v>0</v>
      </c>
      <c r="BG266" s="151">
        <f t="shared" si="76"/>
        <v>0</v>
      </c>
      <c r="BH266" s="151">
        <f t="shared" si="77"/>
        <v>0</v>
      </c>
      <c r="BI266" s="151">
        <f t="shared" si="78"/>
        <v>0</v>
      </c>
      <c r="BJ266" s="13" t="s">
        <v>83</v>
      </c>
      <c r="BK266" s="151">
        <f t="shared" si="79"/>
        <v>0</v>
      </c>
      <c r="BL266" s="13" t="s">
        <v>102</v>
      </c>
      <c r="BM266" s="150" t="s">
        <v>1052</v>
      </c>
    </row>
    <row r="267" spans="2:65" s="1" customFormat="1" ht="16.5" customHeight="1">
      <c r="B267" s="28"/>
      <c r="C267" s="139" t="s">
        <v>872</v>
      </c>
      <c r="D267" s="139" t="s">
        <v>139</v>
      </c>
      <c r="E267" s="140" t="s">
        <v>1053</v>
      </c>
      <c r="F267" s="141" t="s">
        <v>1021</v>
      </c>
      <c r="G267" s="142" t="s">
        <v>167</v>
      </c>
      <c r="H267" s="143">
        <v>4</v>
      </c>
      <c r="I267" s="144"/>
      <c r="J267" s="143">
        <f t="shared" si="70"/>
        <v>0</v>
      </c>
      <c r="K267" s="145"/>
      <c r="L267" s="28"/>
      <c r="M267" s="146" t="s">
        <v>1</v>
      </c>
      <c r="N267" s="147" t="s">
        <v>40</v>
      </c>
      <c r="P267" s="148">
        <f t="shared" si="71"/>
        <v>0</v>
      </c>
      <c r="Q267" s="148">
        <v>0</v>
      </c>
      <c r="R267" s="148">
        <f t="shared" si="72"/>
        <v>0</v>
      </c>
      <c r="S267" s="148">
        <v>0</v>
      </c>
      <c r="T267" s="149">
        <f t="shared" si="73"/>
        <v>0</v>
      </c>
      <c r="AR267" s="150" t="s">
        <v>102</v>
      </c>
      <c r="AT267" s="150" t="s">
        <v>139</v>
      </c>
      <c r="AU267" s="150" t="s">
        <v>83</v>
      </c>
      <c r="AY267" s="13" t="s">
        <v>137</v>
      </c>
      <c r="BE267" s="151">
        <f t="shared" si="74"/>
        <v>0</v>
      </c>
      <c r="BF267" s="151">
        <f t="shared" si="75"/>
        <v>0</v>
      </c>
      <c r="BG267" s="151">
        <f t="shared" si="76"/>
        <v>0</v>
      </c>
      <c r="BH267" s="151">
        <f t="shared" si="77"/>
        <v>0</v>
      </c>
      <c r="BI267" s="151">
        <f t="shared" si="78"/>
        <v>0</v>
      </c>
      <c r="BJ267" s="13" t="s">
        <v>83</v>
      </c>
      <c r="BK267" s="151">
        <f t="shared" si="79"/>
        <v>0</v>
      </c>
      <c r="BL267" s="13" t="s">
        <v>102</v>
      </c>
      <c r="BM267" s="150" t="s">
        <v>1054</v>
      </c>
    </row>
    <row r="268" spans="2:65" s="1" customFormat="1" ht="16.5" customHeight="1">
      <c r="B268" s="28"/>
      <c r="C268" s="139" t="s">
        <v>1055</v>
      </c>
      <c r="D268" s="139" t="s">
        <v>139</v>
      </c>
      <c r="E268" s="140" t="s">
        <v>809</v>
      </c>
      <c r="F268" s="141" t="s">
        <v>744</v>
      </c>
      <c r="G268" s="142" t="s">
        <v>167</v>
      </c>
      <c r="H268" s="143">
        <v>5</v>
      </c>
      <c r="I268" s="144"/>
      <c r="J268" s="143">
        <f t="shared" si="70"/>
        <v>0</v>
      </c>
      <c r="K268" s="145"/>
      <c r="L268" s="28"/>
      <c r="M268" s="146" t="s">
        <v>1</v>
      </c>
      <c r="N268" s="147" t="s">
        <v>40</v>
      </c>
      <c r="P268" s="148">
        <f t="shared" si="71"/>
        <v>0</v>
      </c>
      <c r="Q268" s="148">
        <v>0</v>
      </c>
      <c r="R268" s="148">
        <f t="shared" si="72"/>
        <v>0</v>
      </c>
      <c r="S268" s="148">
        <v>0</v>
      </c>
      <c r="T268" s="149">
        <f t="shared" si="73"/>
        <v>0</v>
      </c>
      <c r="AR268" s="150" t="s">
        <v>102</v>
      </c>
      <c r="AT268" s="150" t="s">
        <v>139</v>
      </c>
      <c r="AU268" s="150" t="s">
        <v>83</v>
      </c>
      <c r="AY268" s="13" t="s">
        <v>137</v>
      </c>
      <c r="BE268" s="151">
        <f t="shared" si="74"/>
        <v>0</v>
      </c>
      <c r="BF268" s="151">
        <f t="shared" si="75"/>
        <v>0</v>
      </c>
      <c r="BG268" s="151">
        <f t="shared" si="76"/>
        <v>0</v>
      </c>
      <c r="BH268" s="151">
        <f t="shared" si="77"/>
        <v>0</v>
      </c>
      <c r="BI268" s="151">
        <f t="shared" si="78"/>
        <v>0</v>
      </c>
      <c r="BJ268" s="13" t="s">
        <v>83</v>
      </c>
      <c r="BK268" s="151">
        <f t="shared" si="79"/>
        <v>0</v>
      </c>
      <c r="BL268" s="13" t="s">
        <v>102</v>
      </c>
      <c r="BM268" s="150" t="s">
        <v>1056</v>
      </c>
    </row>
    <row r="269" spans="2:65" s="1" customFormat="1" ht="16.5" customHeight="1">
      <c r="B269" s="28"/>
      <c r="C269" s="139" t="s">
        <v>875</v>
      </c>
      <c r="D269" s="139" t="s">
        <v>139</v>
      </c>
      <c r="E269" s="140" t="s">
        <v>1057</v>
      </c>
      <c r="F269" s="141" t="s">
        <v>1058</v>
      </c>
      <c r="G269" s="142" t="s">
        <v>167</v>
      </c>
      <c r="H269" s="143">
        <v>5</v>
      </c>
      <c r="I269" s="144"/>
      <c r="J269" s="143">
        <f t="shared" si="70"/>
        <v>0</v>
      </c>
      <c r="K269" s="145"/>
      <c r="L269" s="28"/>
      <c r="M269" s="146" t="s">
        <v>1</v>
      </c>
      <c r="N269" s="147" t="s">
        <v>40</v>
      </c>
      <c r="P269" s="148">
        <f t="shared" si="71"/>
        <v>0</v>
      </c>
      <c r="Q269" s="148">
        <v>0</v>
      </c>
      <c r="R269" s="148">
        <f t="shared" si="72"/>
        <v>0</v>
      </c>
      <c r="S269" s="148">
        <v>0</v>
      </c>
      <c r="T269" s="149">
        <f t="shared" si="73"/>
        <v>0</v>
      </c>
      <c r="AR269" s="150" t="s">
        <v>102</v>
      </c>
      <c r="AT269" s="150" t="s">
        <v>139</v>
      </c>
      <c r="AU269" s="150" t="s">
        <v>83</v>
      </c>
      <c r="AY269" s="13" t="s">
        <v>137</v>
      </c>
      <c r="BE269" s="151">
        <f t="shared" si="74"/>
        <v>0</v>
      </c>
      <c r="BF269" s="151">
        <f t="shared" si="75"/>
        <v>0</v>
      </c>
      <c r="BG269" s="151">
        <f t="shared" si="76"/>
        <v>0</v>
      </c>
      <c r="BH269" s="151">
        <f t="shared" si="77"/>
        <v>0</v>
      </c>
      <c r="BI269" s="151">
        <f t="shared" si="78"/>
        <v>0</v>
      </c>
      <c r="BJ269" s="13" t="s">
        <v>83</v>
      </c>
      <c r="BK269" s="151">
        <f t="shared" si="79"/>
        <v>0</v>
      </c>
      <c r="BL269" s="13" t="s">
        <v>102</v>
      </c>
      <c r="BM269" s="150" t="s">
        <v>1059</v>
      </c>
    </row>
    <row r="270" spans="2:65" s="1" customFormat="1" ht="16.5" customHeight="1">
      <c r="B270" s="28"/>
      <c r="C270" s="139" t="s">
        <v>1060</v>
      </c>
      <c r="D270" s="139" t="s">
        <v>139</v>
      </c>
      <c r="E270" s="140" t="s">
        <v>1061</v>
      </c>
      <c r="F270" s="141" t="s">
        <v>1062</v>
      </c>
      <c r="G270" s="142" t="s">
        <v>167</v>
      </c>
      <c r="H270" s="143">
        <v>2</v>
      </c>
      <c r="I270" s="144"/>
      <c r="J270" s="143">
        <f t="shared" si="70"/>
        <v>0</v>
      </c>
      <c r="K270" s="145"/>
      <c r="L270" s="28"/>
      <c r="M270" s="146" t="s">
        <v>1</v>
      </c>
      <c r="N270" s="147" t="s">
        <v>40</v>
      </c>
      <c r="P270" s="148">
        <f t="shared" si="71"/>
        <v>0</v>
      </c>
      <c r="Q270" s="148">
        <v>0</v>
      </c>
      <c r="R270" s="148">
        <f t="shared" si="72"/>
        <v>0</v>
      </c>
      <c r="S270" s="148">
        <v>0</v>
      </c>
      <c r="T270" s="149">
        <f t="shared" si="73"/>
        <v>0</v>
      </c>
      <c r="AR270" s="150" t="s">
        <v>102</v>
      </c>
      <c r="AT270" s="150" t="s">
        <v>139</v>
      </c>
      <c r="AU270" s="150" t="s">
        <v>83</v>
      </c>
      <c r="AY270" s="13" t="s">
        <v>137</v>
      </c>
      <c r="BE270" s="151">
        <f t="shared" si="74"/>
        <v>0</v>
      </c>
      <c r="BF270" s="151">
        <f t="shared" si="75"/>
        <v>0</v>
      </c>
      <c r="BG270" s="151">
        <f t="shared" si="76"/>
        <v>0</v>
      </c>
      <c r="BH270" s="151">
        <f t="shared" si="77"/>
        <v>0</v>
      </c>
      <c r="BI270" s="151">
        <f t="shared" si="78"/>
        <v>0</v>
      </c>
      <c r="BJ270" s="13" t="s">
        <v>83</v>
      </c>
      <c r="BK270" s="151">
        <f t="shared" si="79"/>
        <v>0</v>
      </c>
      <c r="BL270" s="13" t="s">
        <v>102</v>
      </c>
      <c r="BM270" s="150" t="s">
        <v>1063</v>
      </c>
    </row>
    <row r="271" spans="2:65" s="11" customFormat="1" ht="22.9" customHeight="1">
      <c r="B271" s="127"/>
      <c r="D271" s="128" t="s">
        <v>73</v>
      </c>
      <c r="E271" s="137" t="s">
        <v>889</v>
      </c>
      <c r="F271" s="137" t="s">
        <v>138</v>
      </c>
      <c r="I271" s="130"/>
      <c r="J271" s="138">
        <f>BK271</f>
        <v>0</v>
      </c>
      <c r="L271" s="127"/>
      <c r="M271" s="132"/>
      <c r="P271" s="133">
        <f>SUM(P272:P283)</f>
        <v>0</v>
      </c>
      <c r="R271" s="133">
        <f>SUM(R272:R283)</f>
        <v>0</v>
      </c>
      <c r="T271" s="134">
        <f>SUM(T272:T283)</f>
        <v>0</v>
      </c>
      <c r="AR271" s="128" t="s">
        <v>79</v>
      </c>
      <c r="AT271" s="135" t="s">
        <v>73</v>
      </c>
      <c r="AU271" s="135" t="s">
        <v>79</v>
      </c>
      <c r="AY271" s="128" t="s">
        <v>137</v>
      </c>
      <c r="BK271" s="136">
        <f>SUM(BK272:BK283)</f>
        <v>0</v>
      </c>
    </row>
    <row r="272" spans="2:65" s="1" customFormat="1" ht="16.5" customHeight="1">
      <c r="B272" s="28"/>
      <c r="C272" s="139" t="s">
        <v>879</v>
      </c>
      <c r="D272" s="139" t="s">
        <v>139</v>
      </c>
      <c r="E272" s="140" t="s">
        <v>1064</v>
      </c>
      <c r="F272" s="141" t="s">
        <v>1065</v>
      </c>
      <c r="G272" s="142" t="s">
        <v>148</v>
      </c>
      <c r="H272" s="143">
        <v>156</v>
      </c>
      <c r="I272" s="144"/>
      <c r="J272" s="143">
        <f t="shared" ref="J272:J283" si="80">ROUND(I272*H272,2)</f>
        <v>0</v>
      </c>
      <c r="K272" s="145"/>
      <c r="L272" s="28"/>
      <c r="M272" s="146" t="s">
        <v>1</v>
      </c>
      <c r="N272" s="147" t="s">
        <v>40</v>
      </c>
      <c r="P272" s="148">
        <f t="shared" ref="P272:P283" si="81">O272*H272</f>
        <v>0</v>
      </c>
      <c r="Q272" s="148">
        <v>0</v>
      </c>
      <c r="R272" s="148">
        <f t="shared" ref="R272:R283" si="82">Q272*H272</f>
        <v>0</v>
      </c>
      <c r="S272" s="148">
        <v>0</v>
      </c>
      <c r="T272" s="149">
        <f t="shared" ref="T272:T283" si="83">S272*H272</f>
        <v>0</v>
      </c>
      <c r="AR272" s="150" t="s">
        <v>102</v>
      </c>
      <c r="AT272" s="150" t="s">
        <v>139</v>
      </c>
      <c r="AU272" s="150" t="s">
        <v>83</v>
      </c>
      <c r="AY272" s="13" t="s">
        <v>137</v>
      </c>
      <c r="BE272" s="151">
        <f t="shared" ref="BE272:BE283" si="84">IF(N272="základná",J272,0)</f>
        <v>0</v>
      </c>
      <c r="BF272" s="151">
        <f t="shared" ref="BF272:BF283" si="85">IF(N272="znížená",J272,0)</f>
        <v>0</v>
      </c>
      <c r="BG272" s="151">
        <f t="shared" ref="BG272:BG283" si="86">IF(N272="zákl. prenesená",J272,0)</f>
        <v>0</v>
      </c>
      <c r="BH272" s="151">
        <f t="shared" ref="BH272:BH283" si="87">IF(N272="zníž. prenesená",J272,0)</f>
        <v>0</v>
      </c>
      <c r="BI272" s="151">
        <f t="shared" ref="BI272:BI283" si="88">IF(N272="nulová",J272,0)</f>
        <v>0</v>
      </c>
      <c r="BJ272" s="13" t="s">
        <v>83</v>
      </c>
      <c r="BK272" s="151">
        <f t="shared" ref="BK272:BK283" si="89">ROUND(I272*H272,2)</f>
        <v>0</v>
      </c>
      <c r="BL272" s="13" t="s">
        <v>102</v>
      </c>
      <c r="BM272" s="150" t="s">
        <v>1066</v>
      </c>
    </row>
    <row r="273" spans="2:65" s="1" customFormat="1" ht="16.5" customHeight="1">
      <c r="B273" s="28"/>
      <c r="C273" s="139" t="s">
        <v>1067</v>
      </c>
      <c r="D273" s="139" t="s">
        <v>139</v>
      </c>
      <c r="E273" s="140" t="s">
        <v>1068</v>
      </c>
      <c r="F273" s="141" t="s">
        <v>1069</v>
      </c>
      <c r="G273" s="142" t="s">
        <v>148</v>
      </c>
      <c r="H273" s="143">
        <v>156</v>
      </c>
      <c r="I273" s="144"/>
      <c r="J273" s="143">
        <f t="shared" si="80"/>
        <v>0</v>
      </c>
      <c r="K273" s="145"/>
      <c r="L273" s="28"/>
      <c r="M273" s="146" t="s">
        <v>1</v>
      </c>
      <c r="N273" s="147" t="s">
        <v>40</v>
      </c>
      <c r="P273" s="148">
        <f t="shared" si="81"/>
        <v>0</v>
      </c>
      <c r="Q273" s="148">
        <v>0</v>
      </c>
      <c r="R273" s="148">
        <f t="shared" si="82"/>
        <v>0</v>
      </c>
      <c r="S273" s="148">
        <v>0</v>
      </c>
      <c r="T273" s="149">
        <f t="shared" si="83"/>
        <v>0</v>
      </c>
      <c r="AR273" s="150" t="s">
        <v>102</v>
      </c>
      <c r="AT273" s="150" t="s">
        <v>139</v>
      </c>
      <c r="AU273" s="150" t="s">
        <v>83</v>
      </c>
      <c r="AY273" s="13" t="s">
        <v>137</v>
      </c>
      <c r="BE273" s="151">
        <f t="shared" si="84"/>
        <v>0</v>
      </c>
      <c r="BF273" s="151">
        <f t="shared" si="85"/>
        <v>0</v>
      </c>
      <c r="BG273" s="151">
        <f t="shared" si="86"/>
        <v>0</v>
      </c>
      <c r="BH273" s="151">
        <f t="shared" si="87"/>
        <v>0</v>
      </c>
      <c r="BI273" s="151">
        <f t="shared" si="88"/>
        <v>0</v>
      </c>
      <c r="BJ273" s="13" t="s">
        <v>83</v>
      </c>
      <c r="BK273" s="151">
        <f t="shared" si="89"/>
        <v>0</v>
      </c>
      <c r="BL273" s="13" t="s">
        <v>102</v>
      </c>
      <c r="BM273" s="150" t="s">
        <v>1070</v>
      </c>
    </row>
    <row r="274" spans="2:65" s="1" customFormat="1" ht="16.5" customHeight="1">
      <c r="B274" s="28"/>
      <c r="C274" s="139" t="s">
        <v>882</v>
      </c>
      <c r="D274" s="139" t="s">
        <v>139</v>
      </c>
      <c r="E274" s="140" t="s">
        <v>1071</v>
      </c>
      <c r="F274" s="141" t="s">
        <v>1072</v>
      </c>
      <c r="G274" s="142" t="s">
        <v>148</v>
      </c>
      <c r="H274" s="143">
        <v>156</v>
      </c>
      <c r="I274" s="144"/>
      <c r="J274" s="143">
        <f t="shared" si="80"/>
        <v>0</v>
      </c>
      <c r="K274" s="145"/>
      <c r="L274" s="28"/>
      <c r="M274" s="146" t="s">
        <v>1</v>
      </c>
      <c r="N274" s="147" t="s">
        <v>40</v>
      </c>
      <c r="P274" s="148">
        <f t="shared" si="81"/>
        <v>0</v>
      </c>
      <c r="Q274" s="148">
        <v>0</v>
      </c>
      <c r="R274" s="148">
        <f t="shared" si="82"/>
        <v>0</v>
      </c>
      <c r="S274" s="148">
        <v>0</v>
      </c>
      <c r="T274" s="149">
        <f t="shared" si="83"/>
        <v>0</v>
      </c>
      <c r="AR274" s="150" t="s">
        <v>102</v>
      </c>
      <c r="AT274" s="150" t="s">
        <v>139</v>
      </c>
      <c r="AU274" s="150" t="s">
        <v>83</v>
      </c>
      <c r="AY274" s="13" t="s">
        <v>137</v>
      </c>
      <c r="BE274" s="151">
        <f t="shared" si="84"/>
        <v>0</v>
      </c>
      <c r="BF274" s="151">
        <f t="shared" si="85"/>
        <v>0</v>
      </c>
      <c r="BG274" s="151">
        <f t="shared" si="86"/>
        <v>0</v>
      </c>
      <c r="BH274" s="151">
        <f t="shared" si="87"/>
        <v>0</v>
      </c>
      <c r="BI274" s="151">
        <f t="shared" si="88"/>
        <v>0</v>
      </c>
      <c r="BJ274" s="13" t="s">
        <v>83</v>
      </c>
      <c r="BK274" s="151">
        <f t="shared" si="89"/>
        <v>0</v>
      </c>
      <c r="BL274" s="13" t="s">
        <v>102</v>
      </c>
      <c r="BM274" s="150" t="s">
        <v>1073</v>
      </c>
    </row>
    <row r="275" spans="2:65" s="1" customFormat="1" ht="16.5" customHeight="1">
      <c r="B275" s="28"/>
      <c r="C275" s="139" t="s">
        <v>1074</v>
      </c>
      <c r="D275" s="139" t="s">
        <v>139</v>
      </c>
      <c r="E275" s="140" t="s">
        <v>898</v>
      </c>
      <c r="F275" s="141" t="s">
        <v>899</v>
      </c>
      <c r="G275" s="142" t="s">
        <v>152</v>
      </c>
      <c r="H275" s="143">
        <v>62</v>
      </c>
      <c r="I275" s="144"/>
      <c r="J275" s="143">
        <f t="shared" si="80"/>
        <v>0</v>
      </c>
      <c r="K275" s="145"/>
      <c r="L275" s="28"/>
      <c r="M275" s="146" t="s">
        <v>1</v>
      </c>
      <c r="N275" s="147" t="s">
        <v>40</v>
      </c>
      <c r="P275" s="148">
        <f t="shared" si="81"/>
        <v>0</v>
      </c>
      <c r="Q275" s="148">
        <v>0</v>
      </c>
      <c r="R275" s="148">
        <f t="shared" si="82"/>
        <v>0</v>
      </c>
      <c r="S275" s="148">
        <v>0</v>
      </c>
      <c r="T275" s="149">
        <f t="shared" si="83"/>
        <v>0</v>
      </c>
      <c r="AR275" s="150" t="s">
        <v>102</v>
      </c>
      <c r="AT275" s="150" t="s">
        <v>139</v>
      </c>
      <c r="AU275" s="150" t="s">
        <v>83</v>
      </c>
      <c r="AY275" s="13" t="s">
        <v>137</v>
      </c>
      <c r="BE275" s="151">
        <f t="shared" si="84"/>
        <v>0</v>
      </c>
      <c r="BF275" s="151">
        <f t="shared" si="85"/>
        <v>0</v>
      </c>
      <c r="BG275" s="151">
        <f t="shared" si="86"/>
        <v>0</v>
      </c>
      <c r="BH275" s="151">
        <f t="shared" si="87"/>
        <v>0</v>
      </c>
      <c r="BI275" s="151">
        <f t="shared" si="88"/>
        <v>0</v>
      </c>
      <c r="BJ275" s="13" t="s">
        <v>83</v>
      </c>
      <c r="BK275" s="151">
        <f t="shared" si="89"/>
        <v>0</v>
      </c>
      <c r="BL275" s="13" t="s">
        <v>102</v>
      </c>
      <c r="BM275" s="150" t="s">
        <v>1075</v>
      </c>
    </row>
    <row r="276" spans="2:65" s="1" customFormat="1" ht="16.5" customHeight="1">
      <c r="B276" s="28"/>
      <c r="C276" s="139" t="s">
        <v>886</v>
      </c>
      <c r="D276" s="139" t="s">
        <v>139</v>
      </c>
      <c r="E276" s="140" t="s">
        <v>1076</v>
      </c>
      <c r="F276" s="141" t="s">
        <v>1077</v>
      </c>
      <c r="G276" s="142" t="s">
        <v>148</v>
      </c>
      <c r="H276" s="143">
        <v>156</v>
      </c>
      <c r="I276" s="144"/>
      <c r="J276" s="143">
        <f t="shared" si="80"/>
        <v>0</v>
      </c>
      <c r="K276" s="145"/>
      <c r="L276" s="28"/>
      <c r="M276" s="146" t="s">
        <v>1</v>
      </c>
      <c r="N276" s="147" t="s">
        <v>40</v>
      </c>
      <c r="P276" s="148">
        <f t="shared" si="81"/>
        <v>0</v>
      </c>
      <c r="Q276" s="148">
        <v>0</v>
      </c>
      <c r="R276" s="148">
        <f t="shared" si="82"/>
        <v>0</v>
      </c>
      <c r="S276" s="148">
        <v>0</v>
      </c>
      <c r="T276" s="149">
        <f t="shared" si="83"/>
        <v>0</v>
      </c>
      <c r="AR276" s="150" t="s">
        <v>102</v>
      </c>
      <c r="AT276" s="150" t="s">
        <v>139</v>
      </c>
      <c r="AU276" s="150" t="s">
        <v>83</v>
      </c>
      <c r="AY276" s="13" t="s">
        <v>137</v>
      </c>
      <c r="BE276" s="151">
        <f t="shared" si="84"/>
        <v>0</v>
      </c>
      <c r="BF276" s="151">
        <f t="shared" si="85"/>
        <v>0</v>
      </c>
      <c r="BG276" s="151">
        <f t="shared" si="86"/>
        <v>0</v>
      </c>
      <c r="BH276" s="151">
        <f t="shared" si="87"/>
        <v>0</v>
      </c>
      <c r="BI276" s="151">
        <f t="shared" si="88"/>
        <v>0</v>
      </c>
      <c r="BJ276" s="13" t="s">
        <v>83</v>
      </c>
      <c r="BK276" s="151">
        <f t="shared" si="89"/>
        <v>0</v>
      </c>
      <c r="BL276" s="13" t="s">
        <v>102</v>
      </c>
      <c r="BM276" s="150" t="s">
        <v>1078</v>
      </c>
    </row>
    <row r="277" spans="2:65" s="1" customFormat="1" ht="16.5" customHeight="1">
      <c r="B277" s="28"/>
      <c r="C277" s="139" t="s">
        <v>1079</v>
      </c>
      <c r="D277" s="139" t="s">
        <v>139</v>
      </c>
      <c r="E277" s="140" t="s">
        <v>1080</v>
      </c>
      <c r="F277" s="141" t="s">
        <v>1081</v>
      </c>
      <c r="G277" s="142" t="s">
        <v>167</v>
      </c>
      <c r="H277" s="143">
        <v>2</v>
      </c>
      <c r="I277" s="144"/>
      <c r="J277" s="143">
        <f t="shared" si="80"/>
        <v>0</v>
      </c>
      <c r="K277" s="145"/>
      <c r="L277" s="28"/>
      <c r="M277" s="146" t="s">
        <v>1</v>
      </c>
      <c r="N277" s="147" t="s">
        <v>40</v>
      </c>
      <c r="P277" s="148">
        <f t="shared" si="81"/>
        <v>0</v>
      </c>
      <c r="Q277" s="148">
        <v>0</v>
      </c>
      <c r="R277" s="148">
        <f t="shared" si="82"/>
        <v>0</v>
      </c>
      <c r="S277" s="148">
        <v>0</v>
      </c>
      <c r="T277" s="149">
        <f t="shared" si="83"/>
        <v>0</v>
      </c>
      <c r="AR277" s="150" t="s">
        <v>102</v>
      </c>
      <c r="AT277" s="150" t="s">
        <v>139</v>
      </c>
      <c r="AU277" s="150" t="s">
        <v>83</v>
      </c>
      <c r="AY277" s="13" t="s">
        <v>137</v>
      </c>
      <c r="BE277" s="151">
        <f t="shared" si="84"/>
        <v>0</v>
      </c>
      <c r="BF277" s="151">
        <f t="shared" si="85"/>
        <v>0</v>
      </c>
      <c r="BG277" s="151">
        <f t="shared" si="86"/>
        <v>0</v>
      </c>
      <c r="BH277" s="151">
        <f t="shared" si="87"/>
        <v>0</v>
      </c>
      <c r="BI277" s="151">
        <f t="shared" si="88"/>
        <v>0</v>
      </c>
      <c r="BJ277" s="13" t="s">
        <v>83</v>
      </c>
      <c r="BK277" s="151">
        <f t="shared" si="89"/>
        <v>0</v>
      </c>
      <c r="BL277" s="13" t="s">
        <v>102</v>
      </c>
      <c r="BM277" s="150" t="s">
        <v>1082</v>
      </c>
    </row>
    <row r="278" spans="2:65" s="1" customFormat="1" ht="16.5" customHeight="1">
      <c r="B278" s="28"/>
      <c r="C278" s="139" t="s">
        <v>888</v>
      </c>
      <c r="D278" s="139" t="s">
        <v>139</v>
      </c>
      <c r="E278" s="140" t="s">
        <v>1083</v>
      </c>
      <c r="F278" s="141" t="s">
        <v>1084</v>
      </c>
      <c r="G278" s="142" t="s">
        <v>1085</v>
      </c>
      <c r="H278" s="143">
        <v>0.16</v>
      </c>
      <c r="I278" s="144"/>
      <c r="J278" s="143">
        <f t="shared" si="80"/>
        <v>0</v>
      </c>
      <c r="K278" s="145"/>
      <c r="L278" s="28"/>
      <c r="M278" s="146" t="s">
        <v>1</v>
      </c>
      <c r="N278" s="147" t="s">
        <v>40</v>
      </c>
      <c r="P278" s="148">
        <f t="shared" si="81"/>
        <v>0</v>
      </c>
      <c r="Q278" s="148">
        <v>0</v>
      </c>
      <c r="R278" s="148">
        <f t="shared" si="82"/>
        <v>0</v>
      </c>
      <c r="S278" s="148">
        <v>0</v>
      </c>
      <c r="T278" s="149">
        <f t="shared" si="83"/>
        <v>0</v>
      </c>
      <c r="AR278" s="150" t="s">
        <v>102</v>
      </c>
      <c r="AT278" s="150" t="s">
        <v>139</v>
      </c>
      <c r="AU278" s="150" t="s">
        <v>83</v>
      </c>
      <c r="AY278" s="13" t="s">
        <v>137</v>
      </c>
      <c r="BE278" s="151">
        <f t="shared" si="84"/>
        <v>0</v>
      </c>
      <c r="BF278" s="151">
        <f t="shared" si="85"/>
        <v>0</v>
      </c>
      <c r="BG278" s="151">
        <f t="shared" si="86"/>
        <v>0</v>
      </c>
      <c r="BH278" s="151">
        <f t="shared" si="87"/>
        <v>0</v>
      </c>
      <c r="BI278" s="151">
        <f t="shared" si="88"/>
        <v>0</v>
      </c>
      <c r="BJ278" s="13" t="s">
        <v>83</v>
      </c>
      <c r="BK278" s="151">
        <f t="shared" si="89"/>
        <v>0</v>
      </c>
      <c r="BL278" s="13" t="s">
        <v>102</v>
      </c>
      <c r="BM278" s="150" t="s">
        <v>1086</v>
      </c>
    </row>
    <row r="279" spans="2:65" s="1" customFormat="1" ht="16.5" customHeight="1">
      <c r="B279" s="28"/>
      <c r="C279" s="139" t="s">
        <v>1087</v>
      </c>
      <c r="D279" s="139" t="s">
        <v>139</v>
      </c>
      <c r="E279" s="140" t="s">
        <v>1088</v>
      </c>
      <c r="F279" s="141" t="s">
        <v>1089</v>
      </c>
      <c r="G279" s="142" t="s">
        <v>152</v>
      </c>
      <c r="H279" s="143">
        <v>60</v>
      </c>
      <c r="I279" s="144"/>
      <c r="J279" s="143">
        <f t="shared" si="80"/>
        <v>0</v>
      </c>
      <c r="K279" s="145"/>
      <c r="L279" s="28"/>
      <c r="M279" s="146" t="s">
        <v>1</v>
      </c>
      <c r="N279" s="147" t="s">
        <v>40</v>
      </c>
      <c r="P279" s="148">
        <f t="shared" si="81"/>
        <v>0</v>
      </c>
      <c r="Q279" s="148">
        <v>0</v>
      </c>
      <c r="R279" s="148">
        <f t="shared" si="82"/>
        <v>0</v>
      </c>
      <c r="S279" s="148">
        <v>0</v>
      </c>
      <c r="T279" s="149">
        <f t="shared" si="83"/>
        <v>0</v>
      </c>
      <c r="AR279" s="150" t="s">
        <v>102</v>
      </c>
      <c r="AT279" s="150" t="s">
        <v>139</v>
      </c>
      <c r="AU279" s="150" t="s">
        <v>83</v>
      </c>
      <c r="AY279" s="13" t="s">
        <v>137</v>
      </c>
      <c r="BE279" s="151">
        <f t="shared" si="84"/>
        <v>0</v>
      </c>
      <c r="BF279" s="151">
        <f t="shared" si="85"/>
        <v>0</v>
      </c>
      <c r="BG279" s="151">
        <f t="shared" si="86"/>
        <v>0</v>
      </c>
      <c r="BH279" s="151">
        <f t="shared" si="87"/>
        <v>0</v>
      </c>
      <c r="BI279" s="151">
        <f t="shared" si="88"/>
        <v>0</v>
      </c>
      <c r="BJ279" s="13" t="s">
        <v>83</v>
      </c>
      <c r="BK279" s="151">
        <f t="shared" si="89"/>
        <v>0</v>
      </c>
      <c r="BL279" s="13" t="s">
        <v>102</v>
      </c>
      <c r="BM279" s="150" t="s">
        <v>1090</v>
      </c>
    </row>
    <row r="280" spans="2:65" s="1" customFormat="1" ht="16.5" customHeight="1">
      <c r="B280" s="28"/>
      <c r="C280" s="139" t="s">
        <v>893</v>
      </c>
      <c r="D280" s="139" t="s">
        <v>139</v>
      </c>
      <c r="E280" s="140" t="s">
        <v>1091</v>
      </c>
      <c r="F280" s="141" t="s">
        <v>1092</v>
      </c>
      <c r="G280" s="142" t="s">
        <v>152</v>
      </c>
      <c r="H280" s="143">
        <v>12</v>
      </c>
      <c r="I280" s="144"/>
      <c r="J280" s="143">
        <f t="shared" si="80"/>
        <v>0</v>
      </c>
      <c r="K280" s="145"/>
      <c r="L280" s="28"/>
      <c r="M280" s="146" t="s">
        <v>1</v>
      </c>
      <c r="N280" s="147" t="s">
        <v>40</v>
      </c>
      <c r="P280" s="148">
        <f t="shared" si="81"/>
        <v>0</v>
      </c>
      <c r="Q280" s="148">
        <v>0</v>
      </c>
      <c r="R280" s="148">
        <f t="shared" si="82"/>
        <v>0</v>
      </c>
      <c r="S280" s="148">
        <v>0</v>
      </c>
      <c r="T280" s="149">
        <f t="shared" si="83"/>
        <v>0</v>
      </c>
      <c r="AR280" s="150" t="s">
        <v>102</v>
      </c>
      <c r="AT280" s="150" t="s">
        <v>139</v>
      </c>
      <c r="AU280" s="150" t="s">
        <v>83</v>
      </c>
      <c r="AY280" s="13" t="s">
        <v>137</v>
      </c>
      <c r="BE280" s="151">
        <f t="shared" si="84"/>
        <v>0</v>
      </c>
      <c r="BF280" s="151">
        <f t="shared" si="85"/>
        <v>0</v>
      </c>
      <c r="BG280" s="151">
        <f t="shared" si="86"/>
        <v>0</v>
      </c>
      <c r="BH280" s="151">
        <f t="shared" si="87"/>
        <v>0</v>
      </c>
      <c r="BI280" s="151">
        <f t="shared" si="88"/>
        <v>0</v>
      </c>
      <c r="BJ280" s="13" t="s">
        <v>83</v>
      </c>
      <c r="BK280" s="151">
        <f t="shared" si="89"/>
        <v>0</v>
      </c>
      <c r="BL280" s="13" t="s">
        <v>102</v>
      </c>
      <c r="BM280" s="150" t="s">
        <v>1093</v>
      </c>
    </row>
    <row r="281" spans="2:65" s="1" customFormat="1" ht="16.5" customHeight="1">
      <c r="B281" s="28"/>
      <c r="C281" s="139" t="s">
        <v>1094</v>
      </c>
      <c r="D281" s="139" t="s">
        <v>139</v>
      </c>
      <c r="E281" s="140" t="s">
        <v>1095</v>
      </c>
      <c r="F281" s="141" t="s">
        <v>1096</v>
      </c>
      <c r="G281" s="142" t="s">
        <v>167</v>
      </c>
      <c r="H281" s="143">
        <v>4</v>
      </c>
      <c r="I281" s="144"/>
      <c r="J281" s="143">
        <f t="shared" si="80"/>
        <v>0</v>
      </c>
      <c r="K281" s="145"/>
      <c r="L281" s="28"/>
      <c r="M281" s="146" t="s">
        <v>1</v>
      </c>
      <c r="N281" s="147" t="s">
        <v>40</v>
      </c>
      <c r="P281" s="148">
        <f t="shared" si="81"/>
        <v>0</v>
      </c>
      <c r="Q281" s="148">
        <v>0</v>
      </c>
      <c r="R281" s="148">
        <f t="shared" si="82"/>
        <v>0</v>
      </c>
      <c r="S281" s="148">
        <v>0</v>
      </c>
      <c r="T281" s="149">
        <f t="shared" si="83"/>
        <v>0</v>
      </c>
      <c r="AR281" s="150" t="s">
        <v>102</v>
      </c>
      <c r="AT281" s="150" t="s">
        <v>139</v>
      </c>
      <c r="AU281" s="150" t="s">
        <v>83</v>
      </c>
      <c r="AY281" s="13" t="s">
        <v>137</v>
      </c>
      <c r="BE281" s="151">
        <f t="shared" si="84"/>
        <v>0</v>
      </c>
      <c r="BF281" s="151">
        <f t="shared" si="85"/>
        <v>0</v>
      </c>
      <c r="BG281" s="151">
        <f t="shared" si="86"/>
        <v>0</v>
      </c>
      <c r="BH281" s="151">
        <f t="shared" si="87"/>
        <v>0</v>
      </c>
      <c r="BI281" s="151">
        <f t="shared" si="88"/>
        <v>0</v>
      </c>
      <c r="BJ281" s="13" t="s">
        <v>83</v>
      </c>
      <c r="BK281" s="151">
        <f t="shared" si="89"/>
        <v>0</v>
      </c>
      <c r="BL281" s="13" t="s">
        <v>102</v>
      </c>
      <c r="BM281" s="150" t="s">
        <v>1097</v>
      </c>
    </row>
    <row r="282" spans="2:65" s="1" customFormat="1" ht="16.5" customHeight="1">
      <c r="B282" s="28"/>
      <c r="C282" s="139" t="s">
        <v>896</v>
      </c>
      <c r="D282" s="139" t="s">
        <v>139</v>
      </c>
      <c r="E282" s="140" t="s">
        <v>1098</v>
      </c>
      <c r="F282" s="141" t="s">
        <v>1099</v>
      </c>
      <c r="G282" s="142" t="s">
        <v>142</v>
      </c>
      <c r="H282" s="143">
        <v>1.2</v>
      </c>
      <c r="I282" s="144"/>
      <c r="J282" s="143">
        <f t="shared" si="80"/>
        <v>0</v>
      </c>
      <c r="K282" s="145"/>
      <c r="L282" s="28"/>
      <c r="M282" s="146" t="s">
        <v>1</v>
      </c>
      <c r="N282" s="147" t="s">
        <v>40</v>
      </c>
      <c r="P282" s="148">
        <f t="shared" si="81"/>
        <v>0</v>
      </c>
      <c r="Q282" s="148">
        <v>0</v>
      </c>
      <c r="R282" s="148">
        <f t="shared" si="82"/>
        <v>0</v>
      </c>
      <c r="S282" s="148">
        <v>0</v>
      </c>
      <c r="T282" s="149">
        <f t="shared" si="83"/>
        <v>0</v>
      </c>
      <c r="AR282" s="150" t="s">
        <v>102</v>
      </c>
      <c r="AT282" s="150" t="s">
        <v>139</v>
      </c>
      <c r="AU282" s="150" t="s">
        <v>83</v>
      </c>
      <c r="AY282" s="13" t="s">
        <v>137</v>
      </c>
      <c r="BE282" s="151">
        <f t="shared" si="84"/>
        <v>0</v>
      </c>
      <c r="BF282" s="151">
        <f t="shared" si="85"/>
        <v>0</v>
      </c>
      <c r="BG282" s="151">
        <f t="shared" si="86"/>
        <v>0</v>
      </c>
      <c r="BH282" s="151">
        <f t="shared" si="87"/>
        <v>0</v>
      </c>
      <c r="BI282" s="151">
        <f t="shared" si="88"/>
        <v>0</v>
      </c>
      <c r="BJ282" s="13" t="s">
        <v>83</v>
      </c>
      <c r="BK282" s="151">
        <f t="shared" si="89"/>
        <v>0</v>
      </c>
      <c r="BL282" s="13" t="s">
        <v>102</v>
      </c>
      <c r="BM282" s="150" t="s">
        <v>1100</v>
      </c>
    </row>
    <row r="283" spans="2:65" s="1" customFormat="1" ht="16.5" customHeight="1">
      <c r="B283" s="28"/>
      <c r="C283" s="139" t="s">
        <v>1101</v>
      </c>
      <c r="D283" s="139" t="s">
        <v>139</v>
      </c>
      <c r="E283" s="140" t="s">
        <v>1102</v>
      </c>
      <c r="F283" s="141" t="s">
        <v>1103</v>
      </c>
      <c r="G283" s="142" t="s">
        <v>152</v>
      </c>
      <c r="H283" s="143">
        <v>12</v>
      </c>
      <c r="I283" s="144"/>
      <c r="J283" s="143">
        <f t="shared" si="80"/>
        <v>0</v>
      </c>
      <c r="K283" s="145"/>
      <c r="L283" s="28"/>
      <c r="M283" s="152" t="s">
        <v>1</v>
      </c>
      <c r="N283" s="153" t="s">
        <v>40</v>
      </c>
      <c r="O283" s="154"/>
      <c r="P283" s="155">
        <f t="shared" si="81"/>
        <v>0</v>
      </c>
      <c r="Q283" s="155">
        <v>0</v>
      </c>
      <c r="R283" s="155">
        <f t="shared" si="82"/>
        <v>0</v>
      </c>
      <c r="S283" s="155">
        <v>0</v>
      </c>
      <c r="T283" s="156">
        <f t="shared" si="83"/>
        <v>0</v>
      </c>
      <c r="AR283" s="150" t="s">
        <v>102</v>
      </c>
      <c r="AT283" s="150" t="s">
        <v>139</v>
      </c>
      <c r="AU283" s="150" t="s">
        <v>83</v>
      </c>
      <c r="AY283" s="13" t="s">
        <v>137</v>
      </c>
      <c r="BE283" s="151">
        <f t="shared" si="84"/>
        <v>0</v>
      </c>
      <c r="BF283" s="151">
        <f t="shared" si="85"/>
        <v>0</v>
      </c>
      <c r="BG283" s="151">
        <f t="shared" si="86"/>
        <v>0</v>
      </c>
      <c r="BH283" s="151">
        <f t="shared" si="87"/>
        <v>0</v>
      </c>
      <c r="BI283" s="151">
        <f t="shared" si="88"/>
        <v>0</v>
      </c>
      <c r="BJ283" s="13" t="s">
        <v>83</v>
      </c>
      <c r="BK283" s="151">
        <f t="shared" si="89"/>
        <v>0</v>
      </c>
      <c r="BL283" s="13" t="s">
        <v>102</v>
      </c>
      <c r="BM283" s="150" t="s">
        <v>1104</v>
      </c>
    </row>
    <row r="284" spans="2:65" s="1" customFormat="1" ht="6.95" customHeight="1">
      <c r="B284" s="43"/>
      <c r="C284" s="44"/>
      <c r="D284" s="44"/>
      <c r="E284" s="44"/>
      <c r="F284" s="44"/>
      <c r="G284" s="44"/>
      <c r="H284" s="44"/>
      <c r="I284" s="44"/>
      <c r="J284" s="44"/>
      <c r="K284" s="44"/>
      <c r="L284" s="28"/>
    </row>
  </sheetData>
  <sheetProtection algorithmName="SHA-512" hashValue="Ej4ujH/Kg/KSxaL3jUnEiFXv5ndIWVBHK4ThGnhNvATm2MJrnxGR6Gh4CNLg33DjEa222GVc2Qu5Gj5D/NkGOQ==" saltValue="mKuSJ0fcai1tyMoh6Djd1ZXYoWG8vkzeYla5hDcO6CqL5hrOw7o8JwX59LAYF43jEqAlzzJwqnNrXqBKxeJyHw==" spinCount="100000" sheet="1" objects="1" scenarios="1" formatColumns="0" formatRows="0" autoFilter="0"/>
  <autoFilter ref="C131:K283" xr:uid="{00000000-0009-0000-0000-000008000000}"/>
  <mergeCells count="9">
    <mergeCell ref="E87:H87"/>
    <mergeCell ref="E122:H122"/>
    <mergeCell ref="E124:H12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9</vt:i4>
      </vt:variant>
      <vt:variant>
        <vt:lpstr>Pomenované rozsahy</vt:lpstr>
      </vt:variant>
      <vt:variant>
        <vt:i4>18</vt:i4>
      </vt:variant>
    </vt:vector>
  </HeadingPairs>
  <TitlesOfParts>
    <vt:vector size="27" baseType="lpstr">
      <vt:lpstr>Rekapitulácia stavby</vt:lpstr>
      <vt:lpstr>1 - Búracie práce</vt:lpstr>
      <vt:lpstr>2A - Podlaha, izolácia, s...</vt:lpstr>
      <vt:lpstr>2B - OK, strecha, strieška</vt:lpstr>
      <vt:lpstr>2C - Zámočnícke konštrukcie</vt:lpstr>
      <vt:lpstr>2D - Plachty</vt:lpstr>
      <vt:lpstr>3 - Kanalizácia dažďová</vt:lpstr>
      <vt:lpstr>4 - Vodovod</vt:lpstr>
      <vt:lpstr>5 - Elektroinštalácia</vt:lpstr>
      <vt:lpstr>'1 - Búracie práce'!Názvy_tlače</vt:lpstr>
      <vt:lpstr>'2A - Podlaha, izolácia, s...'!Názvy_tlače</vt:lpstr>
      <vt:lpstr>'2B - OK, strecha, strieška'!Názvy_tlače</vt:lpstr>
      <vt:lpstr>'2C - Zámočnícke konštrukcie'!Názvy_tlače</vt:lpstr>
      <vt:lpstr>'2D - Plachty'!Názvy_tlače</vt:lpstr>
      <vt:lpstr>'3 - Kanalizácia dažďová'!Názvy_tlače</vt:lpstr>
      <vt:lpstr>'4 - Vodovod'!Názvy_tlače</vt:lpstr>
      <vt:lpstr>'5 - Elektroinštalácia'!Názvy_tlače</vt:lpstr>
      <vt:lpstr>'Rekapitulácia stavby'!Názvy_tlače</vt:lpstr>
      <vt:lpstr>'1 - Búracie práce'!Oblasť_tlače</vt:lpstr>
      <vt:lpstr>'2A - Podlaha, izolácia, s...'!Oblasť_tlače</vt:lpstr>
      <vt:lpstr>'2B - OK, strecha, strieška'!Oblasť_tlače</vt:lpstr>
      <vt:lpstr>'2C - Zámočnícke konštrukcie'!Oblasť_tlače</vt:lpstr>
      <vt:lpstr>'2D - Plachty'!Oblasť_tlače</vt:lpstr>
      <vt:lpstr>'3 - Kanalizácia dažďová'!Oblasť_tlače</vt:lpstr>
      <vt:lpstr>'4 - Vodovod'!Oblasť_tlače</vt:lpstr>
      <vt:lpstr>'5 - Elektroinštalácia'!Oblasť_tlače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Sapák</dc:creator>
  <cp:lastModifiedBy>Peter Sapák</cp:lastModifiedBy>
  <dcterms:created xsi:type="dcterms:W3CDTF">2025-05-23T08:14:47Z</dcterms:created>
  <dcterms:modified xsi:type="dcterms:W3CDTF">2025-05-23T08:22:48Z</dcterms:modified>
</cp:coreProperties>
</file>