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D:\WORK\Miestor\KC Rača\"/>
    </mc:Choice>
  </mc:AlternateContent>
  <xr:revisionPtr revIDLastSave="0" documentId="13_ncr:1_{71C763FD-F752-4C10-9CC5-3247FA11EA7B}" xr6:coauthVersionLast="47" xr6:coauthVersionMax="47" xr10:uidLastSave="{00000000-0000-0000-0000-000000000000}"/>
  <bookViews>
    <workbookView xWindow="-120" yWindow="-120" windowWidth="21840" windowHeight="13140" tabRatio="971" activeTab="2" xr2:uid="{00000000-000D-0000-FFFF-FFFF00000000}"/>
  </bookViews>
  <sheets>
    <sheet name="Rekapitulácia stavby" sheetId="1" r:id="rId1"/>
    <sheet name="SO 101_BP" sheetId="2" r:id="rId2"/>
    <sheet name="SO 101_ARS" sheetId="3" r:id="rId3"/>
    <sheet name="SO 101_VTH" sheetId="21" r:id="rId4"/>
    <sheet name="SO 101_ZTI" sheetId="7" r:id="rId5"/>
    <sheet name="SO 101_UK" sheetId="6" r:id="rId6"/>
    <sheet name="SO 101_EL1" sheetId="22" r:id="rId7"/>
    <sheet name="SO 101_EL2" sheetId="23" r:id="rId8"/>
    <sheet name="SO 101_EL3" sheetId="24" r:id="rId9"/>
    <sheet name="SO 101_EL4" sheetId="25" r:id="rId10"/>
    <sheet name="SO 101_EL5" sheetId="31" r:id="rId11"/>
    <sheet name="SO 101_VZT" sheetId="5" r:id="rId12"/>
    <sheet name="SO 101_CCTV" sheetId="27" r:id="rId13"/>
    <sheet name="SO 101_EZS" sheetId="28" r:id="rId14"/>
    <sheet name="SO 101_HSP" sheetId="26" r:id="rId15"/>
    <sheet name="SO 301" sheetId="8" r:id="rId16"/>
    <sheet name="SO 401" sheetId="9" r:id="rId17"/>
    <sheet name="SO 451" sheetId="10" r:id="rId18"/>
    <sheet name="SO 601" sheetId="29" r:id="rId19"/>
    <sheet name="SO 602" sheetId="30" r:id="rId20"/>
  </sheets>
  <definedNames>
    <definedName name="_xlnm._FilterDatabase" localSheetId="2" hidden="1">'SO 101_ARS'!$C$92:$K$156</definedName>
    <definedName name="_xlnm._FilterDatabase" localSheetId="1" hidden="1">'SO 101_BP'!$C$92:$K$117</definedName>
    <definedName name="_xlnm._FilterDatabase" localSheetId="3" hidden="1">'SO 101_VTH'!$C$92:$K$96</definedName>
    <definedName name="_xlnm.Print_Titles" localSheetId="0">'Rekapitulácia stavby'!$92:$92</definedName>
    <definedName name="_xlnm.Print_Titles" localSheetId="2">'SO 101_ARS'!$92:$92</definedName>
    <definedName name="_xlnm.Print_Titles" localSheetId="1">'SO 101_BP'!$92:$92</definedName>
    <definedName name="_xlnm.Print_Titles" localSheetId="3">'SO 101_VTH'!$92:$92</definedName>
    <definedName name="_xlnm.Print_Area" localSheetId="0">'Rekapitulácia stavby'!$D$4:$AO$76,'Rekapitulácia stavby'!$C$82:$AQ$112</definedName>
    <definedName name="_xlnm.Print_Area" localSheetId="2">'SO 101_ARS'!$C$4:$J$74,'SO 101_ARS'!$C$80:$J$346</definedName>
    <definedName name="_xlnm.Print_Area" localSheetId="1">'SO 101_BP'!$C$4:$J$74,'SO 101_BP'!$C$80:$J$117</definedName>
    <definedName name="_xlnm.Print_Area" localSheetId="12">'SO 101_CCTV'!$C$110:$J$173</definedName>
    <definedName name="_xlnm.Print_Area" localSheetId="6">'SO 101_EL1'!$C$111:$J$238</definedName>
    <definedName name="_xlnm.Print_Area" localSheetId="7">'SO 101_EL2'!$C$111:$J$179</definedName>
    <definedName name="_xlnm.Print_Area" localSheetId="8">'SO 101_EL3'!$C$107:$J$149</definedName>
    <definedName name="_xlnm.Print_Area" localSheetId="9">'SO 101_EL4'!$C$107:$J$133</definedName>
    <definedName name="_xlnm.Print_Area" localSheetId="10">'SO 101_EL5'!$C$112:$J$207</definedName>
    <definedName name="_xlnm.Print_Area" localSheetId="13">'SO 101_EZS'!$C$107:$J$159</definedName>
    <definedName name="_xlnm.Print_Area" localSheetId="14">'SO 101_HSP'!$C$108:$J$172</definedName>
    <definedName name="_xlnm.Print_Area" localSheetId="5">'SO 101_UK'!$C$4:$J$76,'SO 101_UK'!$C$82:$J$103,'SO 101_UK'!$C$110:$J$183</definedName>
    <definedName name="_xlnm.Print_Area" localSheetId="3">'SO 101_VTH'!$C$4:$J$74,'SO 101_VTH'!$C$80:$J$96</definedName>
    <definedName name="_xlnm.Print_Area" localSheetId="11">'SO 101_VZT'!$C$4:$J$76,'SO 101_VZT'!$C$82:$J$103,'SO 101_VZT'!$C$110:$J$206</definedName>
    <definedName name="_xlnm.Print_Area" localSheetId="4">'SO 101_ZTI'!$C$4:$J$76,'SO 101_ZTI'!$C$82:$J$104,'SO 101_ZTI'!$C$111:$J$275</definedName>
    <definedName name="_xlnm.Print_Area" localSheetId="15">'SO 301'!$C$4:$J$76,'SO 301'!$C$82:$J$109,'SO 301'!$C$115:$J$200</definedName>
    <definedName name="_xlnm.Print_Area" localSheetId="16">'SO 401'!$C$4:$J$76,'SO 401'!$C$82:$J$105,'SO 401'!$C$112:$J$177</definedName>
    <definedName name="_xlnm.Print_Area" localSheetId="17">'SO 451'!$C$4:$J$76,'SO 451'!$C$82:$J$102,'SO 451'!$C$109:$J$161</definedName>
    <definedName name="_xlnm.Print_Area" localSheetId="18">'SO 601'!$C$108:$J$156</definedName>
    <definedName name="_xlnm.Print_Area" localSheetId="19">'SO 602'!$C$109:$J$150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0" i="7" l="1"/>
  <c r="P230" i="7"/>
  <c r="R230" i="7"/>
  <c r="T230" i="7"/>
  <c r="BE230" i="7"/>
  <c r="BF230" i="7"/>
  <c r="BG230" i="7"/>
  <c r="BH230" i="7"/>
  <c r="BI230" i="7"/>
  <c r="BK230" i="7"/>
  <c r="J231" i="7"/>
  <c r="P231" i="7"/>
  <c r="R231" i="7"/>
  <c r="T231" i="7"/>
  <c r="BE231" i="7"/>
  <c r="BF231" i="7"/>
  <c r="BG231" i="7"/>
  <c r="BH231" i="7"/>
  <c r="BI231" i="7"/>
  <c r="BK231" i="7"/>
  <c r="J232" i="7"/>
  <c r="P232" i="7"/>
  <c r="R232" i="7"/>
  <c r="T232" i="7"/>
  <c r="BE232" i="7"/>
  <c r="BF232" i="7"/>
  <c r="BG232" i="7"/>
  <c r="BH232" i="7"/>
  <c r="BI232" i="7"/>
  <c r="BK232" i="7"/>
  <c r="J233" i="7"/>
  <c r="P233" i="7"/>
  <c r="R233" i="7"/>
  <c r="T233" i="7"/>
  <c r="BE233" i="7"/>
  <c r="BF233" i="7"/>
  <c r="BG233" i="7"/>
  <c r="BH233" i="7"/>
  <c r="BI233" i="7"/>
  <c r="BK233" i="7"/>
  <c r="J234" i="7"/>
  <c r="P234" i="7"/>
  <c r="R234" i="7"/>
  <c r="T234" i="7"/>
  <c r="BE234" i="7"/>
  <c r="BF234" i="7"/>
  <c r="BG234" i="7"/>
  <c r="BH234" i="7"/>
  <c r="BI234" i="7"/>
  <c r="BK234" i="7"/>
  <c r="J235" i="7"/>
  <c r="P235" i="7"/>
  <c r="R235" i="7"/>
  <c r="T235" i="7"/>
  <c r="BE235" i="7"/>
  <c r="BF235" i="7"/>
  <c r="BG235" i="7"/>
  <c r="BH235" i="7"/>
  <c r="BI235" i="7"/>
  <c r="BK235" i="7"/>
  <c r="J236" i="7"/>
  <c r="P236" i="7"/>
  <c r="R236" i="7"/>
  <c r="T236" i="7"/>
  <c r="BE236" i="7"/>
  <c r="BF236" i="7"/>
  <c r="BG236" i="7"/>
  <c r="BH236" i="7"/>
  <c r="BI236" i="7"/>
  <c r="BK236" i="7"/>
  <c r="J237" i="7"/>
  <c r="P237" i="7"/>
  <c r="R237" i="7"/>
  <c r="T237" i="7"/>
  <c r="BE237" i="7"/>
  <c r="BF237" i="7"/>
  <c r="BG237" i="7"/>
  <c r="BH237" i="7"/>
  <c r="BI237" i="7"/>
  <c r="BK237" i="7"/>
  <c r="J238" i="7"/>
  <c r="P238" i="7"/>
  <c r="R238" i="7"/>
  <c r="T238" i="7"/>
  <c r="BE238" i="7"/>
  <c r="BF238" i="7"/>
  <c r="BG238" i="7"/>
  <c r="BH238" i="7"/>
  <c r="BI238" i="7"/>
  <c r="BK238" i="7"/>
  <c r="J239" i="7"/>
  <c r="P239" i="7"/>
  <c r="R239" i="7"/>
  <c r="T239" i="7"/>
  <c r="BE239" i="7"/>
  <c r="BF239" i="7"/>
  <c r="BG239" i="7"/>
  <c r="BH239" i="7"/>
  <c r="BI239" i="7"/>
  <c r="BK239" i="7"/>
  <c r="J240" i="7"/>
  <c r="P240" i="7"/>
  <c r="R240" i="7"/>
  <c r="T240" i="7"/>
  <c r="BE240" i="7"/>
  <c r="BF240" i="7"/>
  <c r="BG240" i="7"/>
  <c r="BH240" i="7"/>
  <c r="BI240" i="7"/>
  <c r="BK240" i="7"/>
  <c r="J241" i="7"/>
  <c r="P241" i="7"/>
  <c r="R241" i="7"/>
  <c r="T241" i="7"/>
  <c r="BE241" i="7"/>
  <c r="BF241" i="7"/>
  <c r="BG241" i="7"/>
  <c r="BH241" i="7"/>
  <c r="BI241" i="7"/>
  <c r="BK241" i="7"/>
  <c r="J242" i="7"/>
  <c r="P242" i="7"/>
  <c r="R242" i="7"/>
  <c r="T242" i="7"/>
  <c r="BE242" i="7"/>
  <c r="BF242" i="7"/>
  <c r="BG242" i="7"/>
  <c r="BH242" i="7"/>
  <c r="BI242" i="7"/>
  <c r="BK242" i="7"/>
  <c r="J243" i="7"/>
  <c r="P243" i="7"/>
  <c r="R243" i="7"/>
  <c r="T243" i="7"/>
  <c r="BE243" i="7"/>
  <c r="BF243" i="7"/>
  <c r="BG243" i="7"/>
  <c r="BH243" i="7"/>
  <c r="BI243" i="7"/>
  <c r="BK243" i="7"/>
  <c r="J244" i="7"/>
  <c r="P244" i="7"/>
  <c r="R244" i="7"/>
  <c r="T244" i="7"/>
  <c r="BE244" i="7"/>
  <c r="BF244" i="7"/>
  <c r="BG244" i="7"/>
  <c r="BH244" i="7"/>
  <c r="BI244" i="7"/>
  <c r="BK244" i="7"/>
  <c r="J245" i="7"/>
  <c r="P245" i="7"/>
  <c r="R245" i="7"/>
  <c r="T245" i="7"/>
  <c r="BE245" i="7"/>
  <c r="BF245" i="7"/>
  <c r="BG245" i="7"/>
  <c r="BH245" i="7"/>
  <c r="BI245" i="7"/>
  <c r="BK245" i="7"/>
  <c r="J246" i="7"/>
  <c r="P246" i="7"/>
  <c r="R246" i="7"/>
  <c r="T246" i="7"/>
  <c r="BE246" i="7"/>
  <c r="BF246" i="7"/>
  <c r="BG246" i="7"/>
  <c r="BH246" i="7"/>
  <c r="BI246" i="7"/>
  <c r="BK246" i="7"/>
  <c r="J247" i="7"/>
  <c r="P247" i="7"/>
  <c r="R247" i="7"/>
  <c r="T247" i="7"/>
  <c r="BE247" i="7"/>
  <c r="BF247" i="7"/>
  <c r="BG247" i="7"/>
  <c r="BH247" i="7"/>
  <c r="BI247" i="7"/>
  <c r="BK247" i="7"/>
  <c r="J248" i="7"/>
  <c r="P248" i="7"/>
  <c r="R248" i="7"/>
  <c r="T248" i="7"/>
  <c r="BE248" i="7"/>
  <c r="BF248" i="7"/>
  <c r="BG248" i="7"/>
  <c r="BH248" i="7"/>
  <c r="BI248" i="7"/>
  <c r="BK248" i="7"/>
  <c r="J249" i="7"/>
  <c r="P249" i="7"/>
  <c r="R249" i="7"/>
  <c r="T249" i="7"/>
  <c r="BE249" i="7"/>
  <c r="BF249" i="7"/>
  <c r="BG249" i="7"/>
  <c r="BH249" i="7"/>
  <c r="BI249" i="7"/>
  <c r="BK249" i="7"/>
  <c r="T206" i="5" l="1"/>
  <c r="R206" i="5"/>
  <c r="P206" i="5"/>
  <c r="J206" i="5"/>
  <c r="T205" i="5"/>
  <c r="R205" i="5"/>
  <c r="P205" i="5"/>
  <c r="J205" i="5"/>
  <c r="T204" i="5"/>
  <c r="R204" i="5"/>
  <c r="P204" i="5"/>
  <c r="J204" i="5"/>
  <c r="T203" i="5"/>
  <c r="R203" i="5"/>
  <c r="P203" i="5"/>
  <c r="J203" i="5"/>
  <c r="T202" i="5"/>
  <c r="R202" i="5"/>
  <c r="P202" i="5"/>
  <c r="J202" i="5"/>
  <c r="T201" i="5"/>
  <c r="R201" i="5"/>
  <c r="P201" i="5"/>
  <c r="J201" i="5"/>
  <c r="T200" i="5"/>
  <c r="R200" i="5"/>
  <c r="P200" i="5"/>
  <c r="J200" i="5"/>
  <c r="T199" i="5"/>
  <c r="R199" i="5"/>
  <c r="P199" i="5"/>
  <c r="J199" i="5"/>
  <c r="T198" i="5"/>
  <c r="R198" i="5"/>
  <c r="P198" i="5"/>
  <c r="J198" i="5"/>
  <c r="T197" i="5"/>
  <c r="R197" i="5"/>
  <c r="P197" i="5"/>
  <c r="J197" i="5"/>
  <c r="T196" i="5"/>
  <c r="R196" i="5"/>
  <c r="P196" i="5"/>
  <c r="J196" i="5"/>
  <c r="T195" i="5"/>
  <c r="R195" i="5"/>
  <c r="P195" i="5"/>
  <c r="J195" i="5"/>
  <c r="T194" i="5"/>
  <c r="R194" i="5"/>
  <c r="P194" i="5"/>
  <c r="J194" i="5"/>
  <c r="T193" i="5"/>
  <c r="R193" i="5"/>
  <c r="P193" i="5"/>
  <c r="J193" i="5"/>
  <c r="T192" i="5"/>
  <c r="R192" i="5"/>
  <c r="P192" i="5"/>
  <c r="J192" i="5"/>
  <c r="T191" i="5"/>
  <c r="R191" i="5"/>
  <c r="P191" i="5"/>
  <c r="J191" i="5"/>
  <c r="T190" i="5"/>
  <c r="R190" i="5"/>
  <c r="P190" i="5"/>
  <c r="J190" i="5"/>
  <c r="T189" i="5"/>
  <c r="R189" i="5"/>
  <c r="P189" i="5"/>
  <c r="J189" i="5"/>
  <c r="T188" i="5"/>
  <c r="R188" i="5"/>
  <c r="P188" i="5"/>
  <c r="J188" i="5"/>
  <c r="T187" i="5"/>
  <c r="R187" i="5"/>
  <c r="P187" i="5"/>
  <c r="J187" i="5"/>
  <c r="T186" i="5"/>
  <c r="R186" i="5"/>
  <c r="P186" i="5"/>
  <c r="J186" i="5"/>
  <c r="T185" i="5"/>
  <c r="R185" i="5"/>
  <c r="P185" i="5"/>
  <c r="J185" i="5"/>
  <c r="T184" i="5"/>
  <c r="R184" i="5"/>
  <c r="P184" i="5"/>
  <c r="J184" i="5"/>
  <c r="T183" i="5"/>
  <c r="R183" i="5"/>
  <c r="P183" i="5"/>
  <c r="J183" i="5"/>
  <c r="T182" i="5"/>
  <c r="R182" i="5"/>
  <c r="P182" i="5"/>
  <c r="J182" i="5"/>
  <c r="T181" i="5"/>
  <c r="R181" i="5"/>
  <c r="P181" i="5"/>
  <c r="J181" i="5"/>
  <c r="T180" i="5"/>
  <c r="R180" i="5"/>
  <c r="P180" i="5"/>
  <c r="J180" i="5"/>
  <c r="T179" i="5"/>
  <c r="R179" i="5"/>
  <c r="P179" i="5"/>
  <c r="J179" i="5"/>
  <c r="T178" i="5"/>
  <c r="R178" i="5"/>
  <c r="P178" i="5"/>
  <c r="J178" i="5"/>
  <c r="T177" i="5"/>
  <c r="R177" i="5"/>
  <c r="P177" i="5"/>
  <c r="J177" i="5"/>
  <c r="T176" i="5"/>
  <c r="R176" i="5"/>
  <c r="P176" i="5"/>
  <c r="J176" i="5"/>
  <c r="T175" i="5"/>
  <c r="R175" i="5"/>
  <c r="P175" i="5"/>
  <c r="J175" i="5"/>
  <c r="T174" i="5"/>
  <c r="R174" i="5"/>
  <c r="P174" i="5"/>
  <c r="J174" i="5"/>
  <c r="T173" i="5"/>
  <c r="R173" i="5"/>
  <c r="P173" i="5"/>
  <c r="J173" i="5"/>
  <c r="T172" i="5"/>
  <c r="R172" i="5"/>
  <c r="P172" i="5"/>
  <c r="J172" i="5"/>
  <c r="T171" i="5"/>
  <c r="R171" i="5"/>
  <c r="P171" i="5"/>
  <c r="J171" i="5"/>
  <c r="T170" i="5"/>
  <c r="R170" i="5"/>
  <c r="P170" i="5"/>
  <c r="J170" i="5"/>
  <c r="T169" i="5"/>
  <c r="R169" i="5"/>
  <c r="P169" i="5"/>
  <c r="J169" i="5"/>
  <c r="T168" i="5"/>
  <c r="R168" i="5"/>
  <c r="P168" i="5"/>
  <c r="J168" i="5"/>
  <c r="T167" i="5"/>
  <c r="R167" i="5"/>
  <c r="P167" i="5"/>
  <c r="J167" i="5"/>
  <c r="T166" i="5"/>
  <c r="R166" i="5"/>
  <c r="P166" i="5"/>
  <c r="J166" i="5"/>
  <c r="T165" i="5"/>
  <c r="R165" i="5"/>
  <c r="P165" i="5"/>
  <c r="J165" i="5"/>
  <c r="T164" i="5"/>
  <c r="R164" i="5"/>
  <c r="P164" i="5"/>
  <c r="J164" i="5"/>
  <c r="T163" i="5"/>
  <c r="R163" i="5"/>
  <c r="P163" i="5"/>
  <c r="J163" i="5"/>
  <c r="T162" i="5"/>
  <c r="R162" i="5"/>
  <c r="P162" i="5"/>
  <c r="J162" i="5"/>
  <c r="T161" i="5"/>
  <c r="R161" i="5"/>
  <c r="P161" i="5"/>
  <c r="J161" i="5"/>
  <c r="T160" i="5"/>
  <c r="R160" i="5"/>
  <c r="P160" i="5"/>
  <c r="J160" i="5"/>
  <c r="T159" i="5"/>
  <c r="R159" i="5"/>
  <c r="P159" i="5"/>
  <c r="J159" i="5"/>
  <c r="T158" i="5"/>
  <c r="R158" i="5"/>
  <c r="P158" i="5"/>
  <c r="J158" i="5"/>
  <c r="T157" i="5"/>
  <c r="R157" i="5"/>
  <c r="P157" i="5"/>
  <c r="J157" i="5"/>
  <c r="T156" i="5"/>
  <c r="R156" i="5"/>
  <c r="P156" i="5"/>
  <c r="J156" i="5"/>
  <c r="T155" i="5"/>
  <c r="R155" i="5"/>
  <c r="P155" i="5"/>
  <c r="J155" i="5"/>
  <c r="T154" i="5"/>
  <c r="R154" i="5"/>
  <c r="P154" i="5"/>
  <c r="J154" i="5"/>
  <c r="T153" i="5"/>
  <c r="R153" i="5"/>
  <c r="P153" i="5"/>
  <c r="J153" i="5"/>
  <c r="T152" i="5"/>
  <c r="R152" i="5"/>
  <c r="P152" i="5"/>
  <c r="J152" i="5"/>
  <c r="T151" i="5"/>
  <c r="R151" i="5"/>
  <c r="P151" i="5"/>
  <c r="J151" i="5"/>
  <c r="T150" i="5"/>
  <c r="R150" i="5"/>
  <c r="P150" i="5"/>
  <c r="J150" i="5"/>
  <c r="T149" i="5"/>
  <c r="R149" i="5"/>
  <c r="P149" i="5"/>
  <c r="J149" i="5"/>
  <c r="T148" i="5"/>
  <c r="R148" i="5"/>
  <c r="P148" i="5"/>
  <c r="J148" i="5"/>
  <c r="T147" i="5"/>
  <c r="R147" i="5"/>
  <c r="P147" i="5"/>
  <c r="J147" i="5"/>
  <c r="T146" i="5"/>
  <c r="R146" i="5"/>
  <c r="P146" i="5"/>
  <c r="J146" i="5"/>
  <c r="T145" i="5"/>
  <c r="R145" i="5"/>
  <c r="P145" i="5"/>
  <c r="J145" i="5"/>
  <c r="T144" i="5"/>
  <c r="R144" i="5"/>
  <c r="P144" i="5"/>
  <c r="J144" i="5"/>
  <c r="T143" i="5"/>
  <c r="R143" i="5"/>
  <c r="P143" i="5"/>
  <c r="J143" i="5"/>
  <c r="T142" i="5"/>
  <c r="R142" i="5"/>
  <c r="P142" i="5"/>
  <c r="J142" i="5"/>
  <c r="T141" i="5"/>
  <c r="R141" i="5"/>
  <c r="P141" i="5"/>
  <c r="J141" i="5"/>
  <c r="T140" i="5"/>
  <c r="R140" i="5"/>
  <c r="P140" i="5"/>
  <c r="J140" i="5"/>
  <c r="T139" i="5"/>
  <c r="R139" i="5"/>
  <c r="P139" i="5"/>
  <c r="J139" i="5"/>
  <c r="T138" i="5"/>
  <c r="R138" i="5"/>
  <c r="P138" i="5"/>
  <c r="J138" i="5"/>
  <c r="T137" i="5"/>
  <c r="R137" i="5"/>
  <c r="P137" i="5"/>
  <c r="J137" i="5"/>
  <c r="T136" i="5"/>
  <c r="R136" i="5"/>
  <c r="P136" i="5"/>
  <c r="J136" i="5"/>
  <c r="T135" i="5"/>
  <c r="R135" i="5"/>
  <c r="P135" i="5"/>
  <c r="J135" i="5"/>
  <c r="T134" i="5"/>
  <c r="R134" i="5"/>
  <c r="P134" i="5"/>
  <c r="J134" i="5"/>
  <c r="T133" i="5"/>
  <c r="R133" i="5"/>
  <c r="P133" i="5"/>
  <c r="J133" i="5"/>
  <c r="T132" i="5"/>
  <c r="R132" i="5"/>
  <c r="P132" i="5"/>
  <c r="J132" i="5"/>
  <c r="T131" i="5"/>
  <c r="R131" i="5"/>
  <c r="P131" i="5"/>
  <c r="J131" i="5"/>
  <c r="T130" i="5"/>
  <c r="R130" i="5"/>
  <c r="P130" i="5"/>
  <c r="J130" i="5"/>
  <c r="T129" i="5"/>
  <c r="R129" i="5"/>
  <c r="P129" i="5"/>
  <c r="J129" i="5"/>
  <c r="T128" i="5"/>
  <c r="R128" i="5"/>
  <c r="P128" i="5"/>
  <c r="J128" i="5"/>
  <c r="T127" i="5"/>
  <c r="R127" i="5"/>
  <c r="P127" i="5"/>
  <c r="J127" i="5"/>
  <c r="T126" i="5"/>
  <c r="R126" i="5"/>
  <c r="P126" i="5"/>
  <c r="J126" i="5"/>
  <c r="T125" i="5"/>
  <c r="R125" i="5"/>
  <c r="P125" i="5"/>
  <c r="J125" i="5"/>
  <c r="T124" i="5"/>
  <c r="R124" i="5"/>
  <c r="P124" i="5"/>
  <c r="J124" i="5"/>
  <c r="T123" i="5"/>
  <c r="R123" i="5"/>
  <c r="P123" i="5"/>
  <c r="J123" i="5"/>
  <c r="E115" i="5"/>
  <c r="J103" i="5"/>
  <c r="J102" i="5"/>
  <c r="J101" i="5"/>
  <c r="J100" i="5"/>
  <c r="J99" i="5"/>
  <c r="J98" i="5"/>
  <c r="J97" i="5"/>
  <c r="J96" i="5"/>
  <c r="E87" i="5"/>
  <c r="J37" i="5"/>
  <c r="F37" i="5"/>
  <c r="J36" i="5"/>
  <c r="F36" i="5"/>
  <c r="J35" i="5"/>
  <c r="F35" i="5"/>
  <c r="J30" i="5"/>
  <c r="BK136" i="31"/>
  <c r="BI136" i="31"/>
  <c r="BH136" i="31"/>
  <c r="BG136" i="31"/>
  <c r="BE136" i="31"/>
  <c r="T136" i="31"/>
  <c r="R136" i="31"/>
  <c r="P136" i="31"/>
  <c r="J136" i="31"/>
  <c r="BF136" i="31" s="1"/>
  <c r="BK141" i="24"/>
  <c r="BI141" i="24"/>
  <c r="BH141" i="24"/>
  <c r="BG141" i="24"/>
  <c r="BE141" i="24"/>
  <c r="T141" i="24"/>
  <c r="R141" i="24"/>
  <c r="P141" i="24"/>
  <c r="J141" i="24"/>
  <c r="BF141" i="24" s="1"/>
  <c r="BK140" i="24"/>
  <c r="BI140" i="24"/>
  <c r="BH140" i="24"/>
  <c r="BG140" i="24"/>
  <c r="BE140" i="24"/>
  <c r="T140" i="24"/>
  <c r="R140" i="24"/>
  <c r="P140" i="24"/>
  <c r="J140" i="24"/>
  <c r="BF140" i="24" s="1"/>
  <c r="BK139" i="24"/>
  <c r="BI139" i="24"/>
  <c r="BH139" i="24"/>
  <c r="BG139" i="24"/>
  <c r="BE139" i="24"/>
  <c r="T139" i="24"/>
  <c r="R139" i="24"/>
  <c r="P139" i="24"/>
  <c r="J139" i="24"/>
  <c r="BF139" i="24" s="1"/>
  <c r="BK137" i="31"/>
  <c r="BI137" i="31"/>
  <c r="BH137" i="31"/>
  <c r="BG137" i="31"/>
  <c r="BE137" i="31"/>
  <c r="T137" i="31"/>
  <c r="R137" i="31"/>
  <c r="P137" i="31"/>
  <c r="J137" i="31"/>
  <c r="BF137" i="31" s="1"/>
  <c r="BK138" i="22"/>
  <c r="BI138" i="22"/>
  <c r="BH138" i="22"/>
  <c r="BG138" i="22"/>
  <c r="BE138" i="22"/>
  <c r="T138" i="22"/>
  <c r="R138" i="22"/>
  <c r="P138" i="22"/>
  <c r="J138" i="22"/>
  <c r="BF138" i="22" s="1"/>
  <c r="J139" i="22"/>
  <c r="P139" i="22"/>
  <c r="R139" i="22"/>
  <c r="T139" i="22"/>
  <c r="BE139" i="22"/>
  <c r="BF139" i="22"/>
  <c r="BG139" i="22"/>
  <c r="BH139" i="22"/>
  <c r="BI139" i="22"/>
  <c r="BK139" i="22"/>
  <c r="J140" i="22"/>
  <c r="P140" i="22"/>
  <c r="R140" i="22"/>
  <c r="T140" i="22"/>
  <c r="BE140" i="22"/>
  <c r="BF140" i="22"/>
  <c r="BG140" i="22"/>
  <c r="BH140" i="22"/>
  <c r="BI140" i="22"/>
  <c r="BK140" i="22"/>
  <c r="J141" i="22"/>
  <c r="P141" i="22"/>
  <c r="R141" i="22"/>
  <c r="T141" i="22"/>
  <c r="BE141" i="22"/>
  <c r="BF141" i="22"/>
  <c r="BG141" i="22"/>
  <c r="BH141" i="22"/>
  <c r="BI141" i="22"/>
  <c r="BK141" i="22"/>
  <c r="J142" i="22"/>
  <c r="P142" i="22"/>
  <c r="R142" i="22"/>
  <c r="T142" i="22"/>
  <c r="BE142" i="22"/>
  <c r="BF142" i="22"/>
  <c r="BG142" i="22"/>
  <c r="BH142" i="22"/>
  <c r="BI142" i="22"/>
  <c r="BK142" i="22"/>
  <c r="J143" i="22"/>
  <c r="P143" i="22"/>
  <c r="R143" i="22"/>
  <c r="T143" i="22"/>
  <c r="BE143" i="22"/>
  <c r="BF143" i="22"/>
  <c r="BG143" i="22"/>
  <c r="BH143" i="22"/>
  <c r="BI143" i="22"/>
  <c r="BK143" i="22"/>
  <c r="J144" i="22"/>
  <c r="P144" i="22"/>
  <c r="R144" i="22"/>
  <c r="T144" i="22"/>
  <c r="BE144" i="22"/>
  <c r="BF144" i="22"/>
  <c r="BG144" i="22"/>
  <c r="BH144" i="22"/>
  <c r="BI144" i="22"/>
  <c r="BK144" i="22"/>
  <c r="J145" i="22"/>
  <c r="P145" i="22"/>
  <c r="R145" i="22"/>
  <c r="T145" i="22"/>
  <c r="BE145" i="22"/>
  <c r="BF145" i="22"/>
  <c r="BG145" i="22"/>
  <c r="BH145" i="22"/>
  <c r="BI145" i="22"/>
  <c r="BK145" i="22"/>
  <c r="J146" i="22"/>
  <c r="P146" i="22"/>
  <c r="R146" i="22"/>
  <c r="T146" i="22"/>
  <c r="BE146" i="22"/>
  <c r="BF146" i="22"/>
  <c r="BG146" i="22"/>
  <c r="BH146" i="22"/>
  <c r="BI146" i="22"/>
  <c r="BK146" i="22"/>
  <c r="J147" i="22"/>
  <c r="P147" i="22"/>
  <c r="R147" i="22"/>
  <c r="T147" i="22"/>
  <c r="BE147" i="22"/>
  <c r="BF147" i="22"/>
  <c r="BG147" i="22"/>
  <c r="BH147" i="22"/>
  <c r="BI147" i="22"/>
  <c r="BK147" i="22"/>
  <c r="J148" i="22"/>
  <c r="P148" i="22"/>
  <c r="R148" i="22"/>
  <c r="T148" i="22"/>
  <c r="BE148" i="22"/>
  <c r="BF148" i="22"/>
  <c r="BG148" i="22"/>
  <c r="BH148" i="22"/>
  <c r="BI148" i="22"/>
  <c r="BK148" i="22"/>
  <c r="J149" i="22"/>
  <c r="P149" i="22"/>
  <c r="R149" i="22"/>
  <c r="T149" i="22"/>
  <c r="BE149" i="22"/>
  <c r="BF149" i="22"/>
  <c r="BG149" i="22"/>
  <c r="BH149" i="22"/>
  <c r="BI149" i="22"/>
  <c r="BK149" i="22"/>
  <c r="J150" i="22"/>
  <c r="P150" i="22"/>
  <c r="R150" i="22"/>
  <c r="T150" i="22"/>
  <c r="BE150" i="22"/>
  <c r="BF150" i="22"/>
  <c r="BG150" i="22"/>
  <c r="BH150" i="22"/>
  <c r="BI150" i="22"/>
  <c r="BK150" i="22"/>
  <c r="J151" i="22"/>
  <c r="P151" i="22"/>
  <c r="R151" i="22"/>
  <c r="T151" i="22"/>
  <c r="BE151" i="22"/>
  <c r="BF151" i="22"/>
  <c r="BG151" i="22"/>
  <c r="BH151" i="22"/>
  <c r="BI151" i="22"/>
  <c r="BK151" i="22"/>
  <c r="J152" i="22"/>
  <c r="P152" i="22"/>
  <c r="R152" i="22"/>
  <c r="T152" i="22"/>
  <c r="BE152" i="22"/>
  <c r="BF152" i="22"/>
  <c r="BG152" i="22"/>
  <c r="BH152" i="22"/>
  <c r="BI152" i="22"/>
  <c r="BK152" i="22"/>
  <c r="J153" i="22"/>
  <c r="P153" i="22"/>
  <c r="R153" i="22"/>
  <c r="T153" i="22"/>
  <c r="BE153" i="22"/>
  <c r="BF153" i="22"/>
  <c r="BG153" i="22"/>
  <c r="BH153" i="22"/>
  <c r="BI153" i="22"/>
  <c r="BK153" i="22"/>
  <c r="J154" i="22"/>
  <c r="P154" i="22"/>
  <c r="R154" i="22"/>
  <c r="T154" i="22"/>
  <c r="BE154" i="22"/>
  <c r="BF154" i="22"/>
  <c r="BG154" i="22"/>
  <c r="BH154" i="22"/>
  <c r="BI154" i="22"/>
  <c r="BK154" i="22"/>
  <c r="J155" i="22"/>
  <c r="P155" i="22"/>
  <c r="R155" i="22"/>
  <c r="T155" i="22"/>
  <c r="BE155" i="22"/>
  <c r="BF155" i="22"/>
  <c r="BG155" i="22"/>
  <c r="BH155" i="22"/>
  <c r="BI155" i="22"/>
  <c r="BK155" i="22"/>
  <c r="J156" i="22"/>
  <c r="P156" i="22"/>
  <c r="R156" i="22"/>
  <c r="T156" i="22"/>
  <c r="BE156" i="22"/>
  <c r="BF156" i="22"/>
  <c r="BG156" i="22"/>
  <c r="BH156" i="22"/>
  <c r="BI156" i="22"/>
  <c r="BK156" i="22"/>
  <c r="J157" i="22"/>
  <c r="P157" i="22"/>
  <c r="R157" i="22"/>
  <c r="T157" i="22"/>
  <c r="BE157" i="22"/>
  <c r="BF157" i="22"/>
  <c r="BG157" i="22"/>
  <c r="BH157" i="22"/>
  <c r="BI157" i="22"/>
  <c r="BK157" i="22"/>
  <c r="J158" i="22"/>
  <c r="P158" i="22"/>
  <c r="R158" i="22"/>
  <c r="T158" i="22"/>
  <c r="BE158" i="22"/>
  <c r="BF158" i="22"/>
  <c r="BG158" i="22"/>
  <c r="BH158" i="22"/>
  <c r="BI158" i="22"/>
  <c r="BK158" i="22"/>
  <c r="J159" i="22"/>
  <c r="P159" i="22"/>
  <c r="R159" i="22"/>
  <c r="T159" i="22"/>
  <c r="BE159" i="22"/>
  <c r="BF159" i="22"/>
  <c r="BG159" i="22"/>
  <c r="BH159" i="22"/>
  <c r="BI159" i="22"/>
  <c r="BK159" i="22"/>
  <c r="J160" i="22"/>
  <c r="P160" i="22"/>
  <c r="R160" i="22"/>
  <c r="T160" i="22"/>
  <c r="BE160" i="22"/>
  <c r="BF160" i="22"/>
  <c r="BG160" i="22"/>
  <c r="BH160" i="22"/>
  <c r="BI160" i="22"/>
  <c r="BK160" i="22"/>
  <c r="J161" i="22"/>
  <c r="P161" i="22"/>
  <c r="R161" i="22"/>
  <c r="T161" i="22"/>
  <c r="BE161" i="22"/>
  <c r="BF161" i="22"/>
  <c r="BG161" i="22"/>
  <c r="BH161" i="22"/>
  <c r="BI161" i="22"/>
  <c r="BK161" i="22"/>
  <c r="J162" i="22"/>
  <c r="P162" i="22"/>
  <c r="R162" i="22"/>
  <c r="T162" i="22"/>
  <c r="BE162" i="22"/>
  <c r="BF162" i="22"/>
  <c r="BG162" i="22"/>
  <c r="BH162" i="22"/>
  <c r="BI162" i="22"/>
  <c r="BK162" i="22"/>
  <c r="J163" i="22"/>
  <c r="P163" i="22"/>
  <c r="R163" i="22"/>
  <c r="T163" i="22"/>
  <c r="BE163" i="22"/>
  <c r="BF163" i="22"/>
  <c r="BG163" i="22"/>
  <c r="BH163" i="22"/>
  <c r="BI163" i="22"/>
  <c r="BK163" i="22"/>
  <c r="J164" i="22"/>
  <c r="P164" i="22"/>
  <c r="R164" i="22"/>
  <c r="T164" i="22"/>
  <c r="BE164" i="22"/>
  <c r="BF164" i="22"/>
  <c r="BG164" i="22"/>
  <c r="BH164" i="22"/>
  <c r="BI164" i="22"/>
  <c r="BK164" i="22"/>
  <c r="J165" i="22"/>
  <c r="P165" i="22"/>
  <c r="R165" i="22"/>
  <c r="T165" i="22"/>
  <c r="BE165" i="22"/>
  <c r="BF165" i="22"/>
  <c r="BG165" i="22"/>
  <c r="BH165" i="22"/>
  <c r="BI165" i="22"/>
  <c r="BK165" i="22"/>
  <c r="J166" i="22"/>
  <c r="P166" i="22"/>
  <c r="R166" i="22"/>
  <c r="T166" i="22"/>
  <c r="BE166" i="22"/>
  <c r="BF166" i="22"/>
  <c r="BG166" i="22"/>
  <c r="BH166" i="22"/>
  <c r="BI166" i="22"/>
  <c r="BK166" i="22"/>
  <c r="J167" i="22"/>
  <c r="P167" i="22"/>
  <c r="R167" i="22"/>
  <c r="T167" i="22"/>
  <c r="BE167" i="22"/>
  <c r="BF167" i="22"/>
  <c r="BG167" i="22"/>
  <c r="BH167" i="22"/>
  <c r="BI167" i="22"/>
  <c r="BK167" i="22"/>
  <c r="J168" i="22"/>
  <c r="P168" i="22"/>
  <c r="R168" i="22"/>
  <c r="T168" i="22"/>
  <c r="BE168" i="22"/>
  <c r="BF168" i="22"/>
  <c r="BG168" i="22"/>
  <c r="BH168" i="22"/>
  <c r="BI168" i="22"/>
  <c r="BK168" i="22"/>
  <c r="J169" i="22"/>
  <c r="P169" i="22"/>
  <c r="R169" i="22"/>
  <c r="T169" i="22"/>
  <c r="BE169" i="22"/>
  <c r="BF169" i="22"/>
  <c r="BG169" i="22"/>
  <c r="BH169" i="22"/>
  <c r="BI169" i="22"/>
  <c r="BK169" i="22"/>
  <c r="J170" i="22"/>
  <c r="P170" i="22"/>
  <c r="R170" i="22"/>
  <c r="T170" i="22"/>
  <c r="BE170" i="22"/>
  <c r="BF170" i="22"/>
  <c r="BG170" i="22"/>
  <c r="BH170" i="22"/>
  <c r="BI170" i="22"/>
  <c r="BK170" i="22"/>
  <c r="J171" i="22"/>
  <c r="P171" i="22"/>
  <c r="R171" i="22"/>
  <c r="T171" i="22"/>
  <c r="BE171" i="22"/>
  <c r="BF171" i="22"/>
  <c r="BG171" i="22"/>
  <c r="BH171" i="22"/>
  <c r="BI171" i="22"/>
  <c r="BK171" i="22"/>
  <c r="J172" i="22"/>
  <c r="P172" i="22"/>
  <c r="R172" i="22"/>
  <c r="T172" i="22"/>
  <c r="BE172" i="22"/>
  <c r="BF172" i="22"/>
  <c r="BG172" i="22"/>
  <c r="BH172" i="22"/>
  <c r="BI172" i="22"/>
  <c r="BK172" i="22"/>
  <c r="J173" i="22"/>
  <c r="P173" i="22"/>
  <c r="R173" i="22"/>
  <c r="T173" i="22"/>
  <c r="BE173" i="22"/>
  <c r="BF173" i="22"/>
  <c r="BG173" i="22"/>
  <c r="BH173" i="22"/>
  <c r="BI173" i="22"/>
  <c r="BK173" i="22"/>
  <c r="J174" i="22"/>
  <c r="P174" i="22"/>
  <c r="R174" i="22"/>
  <c r="T174" i="22"/>
  <c r="BE174" i="22"/>
  <c r="BF174" i="22"/>
  <c r="BG174" i="22"/>
  <c r="BH174" i="22"/>
  <c r="BI174" i="22"/>
  <c r="BK174" i="22"/>
  <c r="J175" i="22"/>
  <c r="P175" i="22"/>
  <c r="R175" i="22"/>
  <c r="T175" i="22"/>
  <c r="BE175" i="22"/>
  <c r="BF175" i="22"/>
  <c r="BG175" i="22"/>
  <c r="BH175" i="22"/>
  <c r="BI175" i="22"/>
  <c r="BK175" i="22"/>
  <c r="J176" i="22"/>
  <c r="P176" i="22"/>
  <c r="R176" i="22"/>
  <c r="T176" i="22"/>
  <c r="BE176" i="22"/>
  <c r="BF176" i="22"/>
  <c r="BG176" i="22"/>
  <c r="BH176" i="22"/>
  <c r="BI176" i="22"/>
  <c r="BK176" i="22"/>
  <c r="J177" i="22"/>
  <c r="P177" i="22"/>
  <c r="R177" i="22"/>
  <c r="T177" i="22"/>
  <c r="BE177" i="22"/>
  <c r="BF177" i="22"/>
  <c r="BG177" i="22"/>
  <c r="BH177" i="22"/>
  <c r="BI177" i="22"/>
  <c r="BK177" i="22"/>
  <c r="J178" i="22"/>
  <c r="P178" i="22"/>
  <c r="R178" i="22"/>
  <c r="T178" i="22"/>
  <c r="BE178" i="22"/>
  <c r="BF178" i="22"/>
  <c r="BG178" i="22"/>
  <c r="BH178" i="22"/>
  <c r="BI178" i="22"/>
  <c r="BK178" i="22"/>
  <c r="J179" i="22"/>
  <c r="P179" i="22"/>
  <c r="R179" i="22"/>
  <c r="T179" i="22"/>
  <c r="BE179" i="22"/>
  <c r="BF179" i="22"/>
  <c r="BG179" i="22"/>
  <c r="BH179" i="22"/>
  <c r="BI179" i="22"/>
  <c r="BK179" i="22"/>
  <c r="J180" i="22"/>
  <c r="P180" i="22"/>
  <c r="R180" i="22"/>
  <c r="T180" i="22"/>
  <c r="BE180" i="22"/>
  <c r="BF180" i="22"/>
  <c r="BG180" i="22"/>
  <c r="BH180" i="22"/>
  <c r="BI180" i="22"/>
  <c r="BK180" i="22"/>
  <c r="J181" i="22"/>
  <c r="P181" i="22"/>
  <c r="R181" i="22"/>
  <c r="T181" i="22"/>
  <c r="BE181" i="22"/>
  <c r="BF181" i="22"/>
  <c r="BG181" i="22"/>
  <c r="BH181" i="22"/>
  <c r="BI181" i="22"/>
  <c r="BK181" i="22"/>
  <c r="J182" i="22"/>
  <c r="P182" i="22"/>
  <c r="R182" i="22"/>
  <c r="T182" i="22"/>
  <c r="BE182" i="22"/>
  <c r="BF182" i="22"/>
  <c r="BG182" i="22"/>
  <c r="BH182" i="22"/>
  <c r="BI182" i="22"/>
  <c r="BK182" i="22"/>
  <c r="J183" i="22"/>
  <c r="P183" i="22"/>
  <c r="R183" i="22"/>
  <c r="T183" i="22"/>
  <c r="BE183" i="22"/>
  <c r="BF183" i="22"/>
  <c r="BG183" i="22"/>
  <c r="BH183" i="22"/>
  <c r="BI183" i="22"/>
  <c r="BK183" i="22"/>
  <c r="J184" i="22"/>
  <c r="P184" i="22"/>
  <c r="R184" i="22"/>
  <c r="T184" i="22"/>
  <c r="BE184" i="22"/>
  <c r="BF184" i="22"/>
  <c r="BG184" i="22"/>
  <c r="BH184" i="22"/>
  <c r="BI184" i="22"/>
  <c r="BK184" i="22"/>
  <c r="J185" i="22"/>
  <c r="P185" i="22"/>
  <c r="R185" i="22"/>
  <c r="T185" i="22"/>
  <c r="BE185" i="22"/>
  <c r="BF185" i="22"/>
  <c r="BG185" i="22"/>
  <c r="BH185" i="22"/>
  <c r="BI185" i="22"/>
  <c r="BK185" i="22"/>
  <c r="J186" i="22"/>
  <c r="P186" i="22"/>
  <c r="R186" i="22"/>
  <c r="T186" i="22"/>
  <c r="BE186" i="22"/>
  <c r="BF186" i="22"/>
  <c r="BG186" i="22"/>
  <c r="BH186" i="22"/>
  <c r="BI186" i="22"/>
  <c r="BK186" i="22"/>
  <c r="J187" i="22"/>
  <c r="P187" i="22"/>
  <c r="R187" i="22"/>
  <c r="T187" i="22"/>
  <c r="BE187" i="22"/>
  <c r="BF187" i="22"/>
  <c r="BG187" i="22"/>
  <c r="BH187" i="22"/>
  <c r="BI187" i="22"/>
  <c r="BK187" i="22"/>
  <c r="J188" i="22"/>
  <c r="P188" i="22"/>
  <c r="R188" i="22"/>
  <c r="T188" i="22"/>
  <c r="BE188" i="22"/>
  <c r="BF188" i="22"/>
  <c r="BG188" i="22"/>
  <c r="BH188" i="22"/>
  <c r="BI188" i="22"/>
  <c r="BK188" i="22"/>
  <c r="J189" i="22"/>
  <c r="P189" i="22"/>
  <c r="R189" i="22"/>
  <c r="T189" i="22"/>
  <c r="BE189" i="22"/>
  <c r="BF189" i="22"/>
  <c r="BG189" i="22"/>
  <c r="BH189" i="22"/>
  <c r="BI189" i="22"/>
  <c r="BK189" i="22"/>
  <c r="J190" i="22"/>
  <c r="P190" i="22"/>
  <c r="R190" i="22"/>
  <c r="T190" i="22"/>
  <c r="BE190" i="22"/>
  <c r="BF190" i="22"/>
  <c r="BG190" i="22"/>
  <c r="BH190" i="22"/>
  <c r="BI190" i="22"/>
  <c r="BK190" i="22"/>
  <c r="J191" i="22"/>
  <c r="P191" i="22"/>
  <c r="R191" i="22"/>
  <c r="T191" i="22"/>
  <c r="BE191" i="22"/>
  <c r="BF191" i="22"/>
  <c r="BG191" i="22"/>
  <c r="BH191" i="22"/>
  <c r="BI191" i="22"/>
  <c r="BK191" i="22"/>
  <c r="J192" i="22"/>
  <c r="P192" i="22"/>
  <c r="R192" i="22"/>
  <c r="T192" i="22"/>
  <c r="BE192" i="22"/>
  <c r="BF192" i="22"/>
  <c r="BG192" i="22"/>
  <c r="BH192" i="22"/>
  <c r="BI192" i="22"/>
  <c r="BK192" i="22"/>
  <c r="J193" i="22"/>
  <c r="P193" i="22"/>
  <c r="R193" i="22"/>
  <c r="T193" i="22"/>
  <c r="BE193" i="22"/>
  <c r="BF193" i="22"/>
  <c r="BG193" i="22"/>
  <c r="BH193" i="22"/>
  <c r="BI193" i="22"/>
  <c r="BK193" i="22"/>
  <c r="J194" i="22"/>
  <c r="P194" i="22"/>
  <c r="R194" i="22"/>
  <c r="T194" i="22"/>
  <c r="BE194" i="22"/>
  <c r="BF194" i="22"/>
  <c r="BG194" i="22"/>
  <c r="BH194" i="22"/>
  <c r="BI194" i="22"/>
  <c r="BK194" i="22"/>
  <c r="J195" i="22"/>
  <c r="P195" i="22"/>
  <c r="R195" i="22"/>
  <c r="T195" i="22"/>
  <c r="BE195" i="22"/>
  <c r="BF195" i="22"/>
  <c r="BG195" i="22"/>
  <c r="BH195" i="22"/>
  <c r="BI195" i="22"/>
  <c r="BK195" i="22"/>
  <c r="J196" i="22"/>
  <c r="P196" i="22"/>
  <c r="R196" i="22"/>
  <c r="T196" i="22"/>
  <c r="BE196" i="22"/>
  <c r="BF196" i="22"/>
  <c r="BG196" i="22"/>
  <c r="BH196" i="22"/>
  <c r="BI196" i="22"/>
  <c r="BK196" i="22"/>
  <c r="J197" i="22"/>
  <c r="P197" i="22"/>
  <c r="R197" i="22"/>
  <c r="T197" i="22"/>
  <c r="BE197" i="22"/>
  <c r="BF197" i="22"/>
  <c r="BG197" i="22"/>
  <c r="BH197" i="22"/>
  <c r="BI197" i="22"/>
  <c r="BK197" i="22"/>
  <c r="J198" i="22"/>
  <c r="P198" i="22"/>
  <c r="R198" i="22"/>
  <c r="T198" i="22"/>
  <c r="BE198" i="22"/>
  <c r="BF198" i="22"/>
  <c r="BG198" i="22"/>
  <c r="BH198" i="22"/>
  <c r="BI198" i="22"/>
  <c r="BK198" i="22"/>
  <c r="J199" i="22"/>
  <c r="P199" i="22"/>
  <c r="R199" i="22"/>
  <c r="T199" i="22"/>
  <c r="BE199" i="22"/>
  <c r="BF199" i="22"/>
  <c r="BG199" i="22"/>
  <c r="BH199" i="22"/>
  <c r="BI199" i="22"/>
  <c r="BK199" i="22"/>
  <c r="J201" i="22"/>
  <c r="P201" i="22"/>
  <c r="R201" i="22"/>
  <c r="T201" i="22"/>
  <c r="BE201" i="22"/>
  <c r="BF201" i="22"/>
  <c r="BG201" i="22"/>
  <c r="BH201" i="22"/>
  <c r="BI201" i="22"/>
  <c r="BK201" i="22"/>
  <c r="J202" i="22"/>
  <c r="P202" i="22"/>
  <c r="R202" i="22"/>
  <c r="T202" i="22"/>
  <c r="BE202" i="22"/>
  <c r="BF202" i="22"/>
  <c r="BG202" i="22"/>
  <c r="BH202" i="22"/>
  <c r="BI202" i="22"/>
  <c r="BK202" i="22"/>
  <c r="J203" i="22"/>
  <c r="P203" i="22"/>
  <c r="R203" i="22"/>
  <c r="T203" i="22"/>
  <c r="BE203" i="22"/>
  <c r="BF203" i="22"/>
  <c r="BG203" i="22"/>
  <c r="BH203" i="22"/>
  <c r="BI203" i="22"/>
  <c r="BK203" i="22"/>
  <c r="J204" i="22"/>
  <c r="P204" i="22"/>
  <c r="R204" i="22"/>
  <c r="T204" i="22"/>
  <c r="BE204" i="22"/>
  <c r="BF204" i="22"/>
  <c r="BG204" i="22"/>
  <c r="BH204" i="22"/>
  <c r="BI204" i="22"/>
  <c r="BK204" i="22"/>
  <c r="J205" i="22"/>
  <c r="P205" i="22"/>
  <c r="R205" i="22"/>
  <c r="T205" i="22"/>
  <c r="BE205" i="22"/>
  <c r="BF205" i="22"/>
  <c r="BG205" i="22"/>
  <c r="BH205" i="22"/>
  <c r="BI205" i="22"/>
  <c r="BK205" i="22"/>
  <c r="J206" i="22"/>
  <c r="P206" i="22"/>
  <c r="R206" i="22"/>
  <c r="T206" i="22"/>
  <c r="BE206" i="22"/>
  <c r="BF206" i="22"/>
  <c r="BG206" i="22"/>
  <c r="BH206" i="22"/>
  <c r="BI206" i="22"/>
  <c r="BK206" i="22"/>
  <c r="J207" i="22"/>
  <c r="P207" i="22"/>
  <c r="R207" i="22"/>
  <c r="T207" i="22"/>
  <c r="BE207" i="22"/>
  <c r="BF207" i="22"/>
  <c r="BG207" i="22"/>
  <c r="BH207" i="22"/>
  <c r="BI207" i="22"/>
  <c r="BK207" i="22"/>
  <c r="J208" i="22"/>
  <c r="P208" i="22"/>
  <c r="R208" i="22"/>
  <c r="T208" i="22"/>
  <c r="BE208" i="22"/>
  <c r="BF208" i="22"/>
  <c r="BG208" i="22"/>
  <c r="BH208" i="22"/>
  <c r="BI208" i="22"/>
  <c r="BK208" i="22"/>
  <c r="J209" i="22"/>
  <c r="P209" i="22"/>
  <c r="R209" i="22"/>
  <c r="T209" i="22"/>
  <c r="BE209" i="22"/>
  <c r="BF209" i="22"/>
  <c r="BG209" i="22"/>
  <c r="BH209" i="22"/>
  <c r="BI209" i="22"/>
  <c r="BK209" i="22"/>
  <c r="J210" i="22"/>
  <c r="P210" i="22"/>
  <c r="R210" i="22"/>
  <c r="T210" i="22"/>
  <c r="BE210" i="22"/>
  <c r="BF210" i="22"/>
  <c r="BG210" i="22"/>
  <c r="BH210" i="22"/>
  <c r="BI210" i="22"/>
  <c r="BK210" i="22"/>
  <c r="J211" i="22"/>
  <c r="P211" i="22"/>
  <c r="R211" i="22"/>
  <c r="T211" i="22"/>
  <c r="BE211" i="22"/>
  <c r="BF211" i="22"/>
  <c r="BG211" i="22"/>
  <c r="BH211" i="22"/>
  <c r="BI211" i="22"/>
  <c r="BK211" i="22"/>
  <c r="J212" i="22"/>
  <c r="P212" i="22"/>
  <c r="R212" i="22"/>
  <c r="T212" i="22"/>
  <c r="BE212" i="22"/>
  <c r="BF212" i="22"/>
  <c r="BG212" i="22"/>
  <c r="BH212" i="22"/>
  <c r="BI212" i="22"/>
  <c r="BK212" i="22"/>
  <c r="J213" i="22"/>
  <c r="P213" i="22"/>
  <c r="R213" i="22"/>
  <c r="T213" i="22"/>
  <c r="BE213" i="22"/>
  <c r="BF213" i="22"/>
  <c r="BG213" i="22"/>
  <c r="BH213" i="22"/>
  <c r="BI213" i="22"/>
  <c r="BK213" i="22"/>
  <c r="J214" i="22"/>
  <c r="P214" i="22"/>
  <c r="R214" i="22"/>
  <c r="T214" i="22"/>
  <c r="BE214" i="22"/>
  <c r="BF214" i="22"/>
  <c r="BG214" i="22"/>
  <c r="BH214" i="22"/>
  <c r="BI214" i="22"/>
  <c r="BK214" i="22"/>
  <c r="J215" i="22"/>
  <c r="P215" i="22"/>
  <c r="R215" i="22"/>
  <c r="T215" i="22"/>
  <c r="BE215" i="22"/>
  <c r="BF215" i="22"/>
  <c r="BG215" i="22"/>
  <c r="BH215" i="22"/>
  <c r="BI215" i="22"/>
  <c r="BK215" i="22"/>
  <c r="J216" i="22"/>
  <c r="P216" i="22"/>
  <c r="R216" i="22"/>
  <c r="T216" i="22"/>
  <c r="BE216" i="22"/>
  <c r="BF216" i="22"/>
  <c r="BG216" i="22"/>
  <c r="BH216" i="22"/>
  <c r="BI216" i="22"/>
  <c r="BK216" i="22"/>
  <c r="J217" i="22"/>
  <c r="P217" i="22"/>
  <c r="R217" i="22"/>
  <c r="T217" i="22"/>
  <c r="BE217" i="22"/>
  <c r="BF217" i="22"/>
  <c r="BG217" i="22"/>
  <c r="BH217" i="22"/>
  <c r="BI217" i="22"/>
  <c r="BK217" i="22"/>
  <c r="J218" i="22"/>
  <c r="P218" i="22"/>
  <c r="R218" i="22"/>
  <c r="T218" i="22"/>
  <c r="BE218" i="22"/>
  <c r="BF218" i="22"/>
  <c r="BG218" i="22"/>
  <c r="BH218" i="22"/>
  <c r="BI218" i="22"/>
  <c r="BK218" i="22"/>
  <c r="J219" i="22"/>
  <c r="P219" i="22"/>
  <c r="R219" i="22"/>
  <c r="T219" i="22"/>
  <c r="BE219" i="22"/>
  <c r="BF219" i="22"/>
  <c r="BG219" i="22"/>
  <c r="BH219" i="22"/>
  <c r="BI219" i="22"/>
  <c r="BK219" i="22"/>
  <c r="J220" i="22"/>
  <c r="P220" i="22"/>
  <c r="R220" i="22"/>
  <c r="T220" i="22"/>
  <c r="BE220" i="22"/>
  <c r="BF220" i="22"/>
  <c r="BG220" i="22"/>
  <c r="BH220" i="22"/>
  <c r="BI220" i="22"/>
  <c r="BK220" i="22"/>
  <c r="J221" i="22"/>
  <c r="P221" i="22"/>
  <c r="R221" i="22"/>
  <c r="T221" i="22"/>
  <c r="BE221" i="22"/>
  <c r="BF221" i="22"/>
  <c r="BG221" i="22"/>
  <c r="BH221" i="22"/>
  <c r="BI221" i="22"/>
  <c r="BK221" i="22"/>
  <c r="J222" i="22"/>
  <c r="P222" i="22"/>
  <c r="R222" i="22"/>
  <c r="T222" i="22"/>
  <c r="BE222" i="22"/>
  <c r="BF222" i="22"/>
  <c r="BG222" i="22"/>
  <c r="BH222" i="22"/>
  <c r="BI222" i="22"/>
  <c r="BK222" i="22"/>
  <c r="J223" i="22"/>
  <c r="P223" i="22"/>
  <c r="R223" i="22"/>
  <c r="T223" i="22"/>
  <c r="BE223" i="22"/>
  <c r="BF223" i="22"/>
  <c r="BG223" i="22"/>
  <c r="BH223" i="22"/>
  <c r="BI223" i="22"/>
  <c r="BK223" i="22"/>
  <c r="J224" i="22"/>
  <c r="P224" i="22"/>
  <c r="R224" i="22"/>
  <c r="T224" i="22"/>
  <c r="BE224" i="22"/>
  <c r="BF224" i="22"/>
  <c r="BG224" i="22"/>
  <c r="BH224" i="22"/>
  <c r="BI224" i="22"/>
  <c r="BK224" i="22"/>
  <c r="J225" i="22"/>
  <c r="P225" i="22"/>
  <c r="R225" i="22"/>
  <c r="T225" i="22"/>
  <c r="BE225" i="22"/>
  <c r="BF225" i="22"/>
  <c r="BG225" i="22"/>
  <c r="BH225" i="22"/>
  <c r="BI225" i="22"/>
  <c r="BK225" i="22"/>
  <c r="J226" i="22"/>
  <c r="P226" i="22"/>
  <c r="R226" i="22"/>
  <c r="T226" i="22"/>
  <c r="BE226" i="22"/>
  <c r="BF226" i="22"/>
  <c r="BG226" i="22"/>
  <c r="BH226" i="22"/>
  <c r="BI226" i="22"/>
  <c r="BK226" i="22"/>
  <c r="J227" i="22"/>
  <c r="P227" i="22"/>
  <c r="R227" i="22"/>
  <c r="T227" i="22"/>
  <c r="BE227" i="22"/>
  <c r="BF227" i="22"/>
  <c r="BG227" i="22"/>
  <c r="BH227" i="22"/>
  <c r="BI227" i="22"/>
  <c r="BK227" i="22"/>
  <c r="J228" i="22"/>
  <c r="P228" i="22"/>
  <c r="R228" i="22"/>
  <c r="T228" i="22"/>
  <c r="BE228" i="22"/>
  <c r="BF228" i="22"/>
  <c r="BG228" i="22"/>
  <c r="BH228" i="22"/>
  <c r="BI228" i="22"/>
  <c r="BK228" i="22"/>
  <c r="J229" i="22"/>
  <c r="P229" i="22"/>
  <c r="R229" i="22"/>
  <c r="T229" i="22"/>
  <c r="BE229" i="22"/>
  <c r="BF229" i="22"/>
  <c r="BG229" i="22"/>
  <c r="BH229" i="22"/>
  <c r="BI229" i="22"/>
  <c r="BK229" i="22"/>
  <c r="J230" i="22"/>
  <c r="P230" i="22"/>
  <c r="R230" i="22"/>
  <c r="T230" i="22"/>
  <c r="BE230" i="22"/>
  <c r="BF230" i="22"/>
  <c r="BG230" i="22"/>
  <c r="BH230" i="22"/>
  <c r="BI230" i="22"/>
  <c r="BK230" i="22"/>
  <c r="J231" i="22"/>
  <c r="P231" i="22"/>
  <c r="R231" i="22"/>
  <c r="T231" i="22"/>
  <c r="BE231" i="22"/>
  <c r="BF231" i="22"/>
  <c r="BG231" i="22"/>
  <c r="BH231" i="22"/>
  <c r="BI231" i="22"/>
  <c r="BK231" i="22"/>
  <c r="J232" i="22"/>
  <c r="P232" i="22"/>
  <c r="R232" i="22"/>
  <c r="T232" i="22"/>
  <c r="BE232" i="22"/>
  <c r="BF232" i="22"/>
  <c r="BG232" i="22"/>
  <c r="BH232" i="22"/>
  <c r="BI232" i="22"/>
  <c r="BK232" i="22"/>
  <c r="J233" i="22"/>
  <c r="P233" i="22"/>
  <c r="R233" i="22"/>
  <c r="T233" i="22"/>
  <c r="BE233" i="22"/>
  <c r="BF233" i="22"/>
  <c r="BG233" i="22"/>
  <c r="BH233" i="22"/>
  <c r="BI233" i="22"/>
  <c r="BK233" i="22"/>
  <c r="J234" i="22"/>
  <c r="P234" i="22"/>
  <c r="R234" i="22"/>
  <c r="T234" i="22"/>
  <c r="BE234" i="22"/>
  <c r="BF234" i="22"/>
  <c r="BG234" i="22"/>
  <c r="BH234" i="22"/>
  <c r="BI234" i="22"/>
  <c r="BK234" i="22"/>
  <c r="J235" i="22"/>
  <c r="P235" i="22"/>
  <c r="R235" i="22"/>
  <c r="T235" i="22"/>
  <c r="BE235" i="22"/>
  <c r="BF235" i="22"/>
  <c r="BG235" i="22"/>
  <c r="BH235" i="22"/>
  <c r="BI235" i="22"/>
  <c r="BK235" i="22"/>
  <c r="J236" i="22"/>
  <c r="P236" i="22"/>
  <c r="R236" i="22"/>
  <c r="T236" i="22"/>
  <c r="BE236" i="22"/>
  <c r="BF236" i="22"/>
  <c r="BG236" i="22"/>
  <c r="BH236" i="22"/>
  <c r="BI236" i="22"/>
  <c r="BK236" i="22"/>
  <c r="J238" i="22"/>
  <c r="P238" i="22"/>
  <c r="P237" i="22" s="1"/>
  <c r="R238" i="22"/>
  <c r="R237" i="22" s="1"/>
  <c r="T238" i="22"/>
  <c r="T237" i="22" s="1"/>
  <c r="BE238" i="22"/>
  <c r="BF238" i="22"/>
  <c r="BG238" i="22"/>
  <c r="BH238" i="22"/>
  <c r="BI238" i="22"/>
  <c r="BK238" i="22"/>
  <c r="BK237" i="22" s="1"/>
  <c r="J237" i="22" s="1"/>
  <c r="E113" i="5" l="1"/>
  <c r="E85" i="5"/>
  <c r="F117" i="5"/>
  <c r="F89" i="5"/>
  <c r="J117" i="5"/>
  <c r="J89" i="5"/>
  <c r="F119" i="5"/>
  <c r="F91" i="5"/>
  <c r="F120" i="5"/>
  <c r="F92" i="5"/>
  <c r="J119" i="5"/>
  <c r="J91" i="5"/>
  <c r="F34" i="5"/>
  <c r="J34" i="5" s="1"/>
  <c r="J39" i="5" s="1"/>
  <c r="BK200" i="22"/>
  <c r="J200" i="22" s="1"/>
  <c r="T200" i="22"/>
  <c r="R200" i="22"/>
  <c r="P200" i="22"/>
  <c r="BK138" i="31"/>
  <c r="BI138" i="31"/>
  <c r="BH138" i="31"/>
  <c r="BG138" i="31"/>
  <c r="BE138" i="31"/>
  <c r="T138" i="31"/>
  <c r="R138" i="31"/>
  <c r="P138" i="31"/>
  <c r="J138" i="31"/>
  <c r="BF138" i="31" s="1"/>
  <c r="BK135" i="31"/>
  <c r="BI135" i="31"/>
  <c r="BH135" i="31"/>
  <c r="BG135" i="31"/>
  <c r="BE135" i="31"/>
  <c r="T135" i="31"/>
  <c r="R135" i="31"/>
  <c r="P135" i="31"/>
  <c r="J135" i="31"/>
  <c r="BF135" i="31" s="1"/>
  <c r="BK134" i="31"/>
  <c r="BI134" i="31"/>
  <c r="BH134" i="31"/>
  <c r="BG134" i="31"/>
  <c r="BE134" i="31"/>
  <c r="T134" i="31"/>
  <c r="R134" i="31"/>
  <c r="P134" i="31"/>
  <c r="J134" i="31"/>
  <c r="BF134" i="31" s="1"/>
  <c r="BK133" i="31"/>
  <c r="BI133" i="31"/>
  <c r="BH133" i="31"/>
  <c r="BG133" i="31"/>
  <c r="BE133" i="31"/>
  <c r="T133" i="31"/>
  <c r="R133" i="31"/>
  <c r="P133" i="31"/>
  <c r="J133" i="31"/>
  <c r="BF133" i="31" s="1"/>
  <c r="BK132" i="31"/>
  <c r="BI132" i="31"/>
  <c r="BH132" i="31"/>
  <c r="BG132" i="31"/>
  <c r="BE132" i="31"/>
  <c r="T132" i="31"/>
  <c r="R132" i="31"/>
  <c r="P132" i="31"/>
  <c r="J132" i="31"/>
  <c r="BF132" i="31" s="1"/>
  <c r="BK131" i="31"/>
  <c r="T131" i="31"/>
  <c r="R131" i="31"/>
  <c r="P131" i="31"/>
  <c r="J131" i="31"/>
  <c r="BK204" i="31"/>
  <c r="BI204" i="31"/>
  <c r="BH204" i="31"/>
  <c r="BG204" i="31"/>
  <c r="BE204" i="31"/>
  <c r="T204" i="31"/>
  <c r="R204" i="31"/>
  <c r="P204" i="31"/>
  <c r="J204" i="31"/>
  <c r="BF204" i="31" s="1"/>
  <c r="BK203" i="31"/>
  <c r="BI203" i="31"/>
  <c r="BH203" i="31"/>
  <c r="BG203" i="31"/>
  <c r="BE203" i="31"/>
  <c r="T203" i="31"/>
  <c r="R203" i="31"/>
  <c r="P203" i="31"/>
  <c r="J203" i="31"/>
  <c r="BF203" i="31" s="1"/>
  <c r="BK202" i="31"/>
  <c r="BI202" i="31"/>
  <c r="BH202" i="31"/>
  <c r="BG202" i="31"/>
  <c r="BE202" i="31"/>
  <c r="T202" i="31"/>
  <c r="R202" i="31"/>
  <c r="P202" i="31"/>
  <c r="J202" i="31"/>
  <c r="BF202" i="31" s="1"/>
  <c r="BK201" i="31"/>
  <c r="BI201" i="31"/>
  <c r="BH201" i="31"/>
  <c r="BG201" i="31"/>
  <c r="BE201" i="31"/>
  <c r="T201" i="31"/>
  <c r="R201" i="31"/>
  <c r="P201" i="31"/>
  <c r="J201" i="31"/>
  <c r="BF201" i="31" s="1"/>
  <c r="BK200" i="31"/>
  <c r="T200" i="31"/>
  <c r="R200" i="31"/>
  <c r="P200" i="31"/>
  <c r="J200" i="31"/>
  <c r="BK207" i="31"/>
  <c r="BI207" i="31"/>
  <c r="BH207" i="31"/>
  <c r="BG207" i="31"/>
  <c r="BE207" i="31"/>
  <c r="T207" i="31"/>
  <c r="R207" i="31"/>
  <c r="P207" i="31"/>
  <c r="J207" i="31"/>
  <c r="BF207" i="31" s="1"/>
  <c r="BK206" i="31"/>
  <c r="BK205" i="31" s="1"/>
  <c r="BI206" i="31"/>
  <c r="BH206" i="31"/>
  <c r="BG206" i="31"/>
  <c r="BE206" i="31"/>
  <c r="T206" i="31"/>
  <c r="R206" i="31"/>
  <c r="P206" i="31"/>
  <c r="J206" i="31"/>
  <c r="BF206" i="31" s="1"/>
  <c r="T205" i="31"/>
  <c r="R205" i="31"/>
  <c r="P205" i="31"/>
  <c r="J205" i="31"/>
  <c r="BK199" i="31"/>
  <c r="BI199" i="31"/>
  <c r="BH199" i="31"/>
  <c r="BG199" i="31"/>
  <c r="BE199" i="31"/>
  <c r="T199" i="31"/>
  <c r="R199" i="31"/>
  <c r="P199" i="31"/>
  <c r="J199" i="31"/>
  <c r="BF199" i="31" s="1"/>
  <c r="BK198" i="31"/>
  <c r="BI198" i="31"/>
  <c r="BH198" i="31"/>
  <c r="BG198" i="31"/>
  <c r="BE198" i="31"/>
  <c r="T198" i="31"/>
  <c r="R198" i="31"/>
  <c r="P198" i="31"/>
  <c r="J198" i="31"/>
  <c r="BF198" i="31" s="1"/>
  <c r="BK197" i="31"/>
  <c r="BI197" i="31"/>
  <c r="BH197" i="31"/>
  <c r="BG197" i="31"/>
  <c r="BE197" i="31"/>
  <c r="T197" i="31"/>
  <c r="R197" i="31"/>
  <c r="P197" i="31"/>
  <c r="J197" i="31"/>
  <c r="BF197" i="31" s="1"/>
  <c r="BK196" i="31"/>
  <c r="BI196" i="31"/>
  <c r="BH196" i="31"/>
  <c r="BG196" i="31"/>
  <c r="BE196" i="31"/>
  <c r="T196" i="31"/>
  <c r="R196" i="31"/>
  <c r="P196" i="31"/>
  <c r="J196" i="31"/>
  <c r="BF196" i="31" s="1"/>
  <c r="BK195" i="31"/>
  <c r="BI195" i="31"/>
  <c r="BH195" i="31"/>
  <c r="BG195" i="31"/>
  <c r="BE195" i="31"/>
  <c r="T195" i="31"/>
  <c r="R195" i="31"/>
  <c r="P195" i="31"/>
  <c r="J195" i="31"/>
  <c r="BF195" i="31" s="1"/>
  <c r="BK194" i="31"/>
  <c r="BI194" i="31"/>
  <c r="BH194" i="31"/>
  <c r="BG194" i="31"/>
  <c r="BE194" i="31"/>
  <c r="T194" i="31"/>
  <c r="R194" i="31"/>
  <c r="P194" i="31"/>
  <c r="J194" i="31"/>
  <c r="BF194" i="31" s="1"/>
  <c r="BK193" i="31"/>
  <c r="BI193" i="31"/>
  <c r="BH193" i="31"/>
  <c r="BG193" i="31"/>
  <c r="BE193" i="31"/>
  <c r="T193" i="31"/>
  <c r="R193" i="31"/>
  <c r="P193" i="31"/>
  <c r="J193" i="31"/>
  <c r="BF193" i="31" s="1"/>
  <c r="BK192" i="31"/>
  <c r="BI192" i="31"/>
  <c r="BH192" i="31"/>
  <c r="BG192" i="31"/>
  <c r="BE192" i="31"/>
  <c r="T192" i="31"/>
  <c r="R192" i="31"/>
  <c r="P192" i="31"/>
  <c r="J192" i="31"/>
  <c r="BF192" i="31" s="1"/>
  <c r="BK191" i="31"/>
  <c r="BI191" i="31"/>
  <c r="BH191" i="31"/>
  <c r="BG191" i="31"/>
  <c r="BE191" i="31"/>
  <c r="T191" i="31"/>
  <c r="R191" i="31"/>
  <c r="P191" i="31"/>
  <c r="J191" i="31"/>
  <c r="BF191" i="31" s="1"/>
  <c r="BK190" i="31"/>
  <c r="BI190" i="31"/>
  <c r="BH190" i="31"/>
  <c r="BG190" i="31"/>
  <c r="BE190" i="31"/>
  <c r="T190" i="31"/>
  <c r="R190" i="31"/>
  <c r="P190" i="31"/>
  <c r="J190" i="31"/>
  <c r="BF190" i="31" s="1"/>
  <c r="BK189" i="31"/>
  <c r="BI189" i="31"/>
  <c r="BH189" i="31"/>
  <c r="BG189" i="31"/>
  <c r="BE189" i="31"/>
  <c r="T189" i="31"/>
  <c r="R189" i="31"/>
  <c r="P189" i="31"/>
  <c r="J189" i="31"/>
  <c r="BF189" i="31" s="1"/>
  <c r="BK188" i="31"/>
  <c r="BI188" i="31"/>
  <c r="BH188" i="31"/>
  <c r="BG188" i="31"/>
  <c r="BE188" i="31"/>
  <c r="T188" i="31"/>
  <c r="R188" i="31"/>
  <c r="P188" i="31"/>
  <c r="J188" i="31"/>
  <c r="BF188" i="31" s="1"/>
  <c r="BK187" i="31"/>
  <c r="BI187" i="31"/>
  <c r="BH187" i="31"/>
  <c r="BG187" i="31"/>
  <c r="BE187" i="31"/>
  <c r="T187" i="31"/>
  <c r="R187" i="31"/>
  <c r="P187" i="31"/>
  <c r="J187" i="31"/>
  <c r="BF187" i="31" s="1"/>
  <c r="BK186" i="31"/>
  <c r="BI186" i="31"/>
  <c r="BH186" i="31"/>
  <c r="BG186" i="31"/>
  <c r="BE186" i="31"/>
  <c r="T186" i="31"/>
  <c r="R186" i="31"/>
  <c r="P186" i="31"/>
  <c r="J186" i="31"/>
  <c r="BF186" i="31" s="1"/>
  <c r="BK185" i="31"/>
  <c r="BI185" i="31"/>
  <c r="BH185" i="31"/>
  <c r="BG185" i="31"/>
  <c r="BE185" i="31"/>
  <c r="T185" i="31"/>
  <c r="R185" i="31"/>
  <c r="P185" i="31"/>
  <c r="J185" i="31"/>
  <c r="BF185" i="31" s="1"/>
  <c r="BK184" i="31"/>
  <c r="BI184" i="31"/>
  <c r="BH184" i="31"/>
  <c r="BG184" i="31"/>
  <c r="BE184" i="31"/>
  <c r="T184" i="31"/>
  <c r="R184" i="31"/>
  <c r="P184" i="31"/>
  <c r="J184" i="31"/>
  <c r="BF184" i="31" s="1"/>
  <c r="BK183" i="31"/>
  <c r="BI183" i="31"/>
  <c r="BH183" i="31"/>
  <c r="BG183" i="31"/>
  <c r="BE183" i="31"/>
  <c r="T183" i="31"/>
  <c r="R183" i="31"/>
  <c r="P183" i="31"/>
  <c r="J183" i="31"/>
  <c r="BF183" i="31" s="1"/>
  <c r="BK182" i="31"/>
  <c r="BI182" i="31"/>
  <c r="BH182" i="31"/>
  <c r="BG182" i="31"/>
  <c r="BE182" i="31"/>
  <c r="T182" i="31"/>
  <c r="R182" i="31"/>
  <c r="P182" i="31"/>
  <c r="J182" i="31"/>
  <c r="BF182" i="31" s="1"/>
  <c r="BK181" i="31"/>
  <c r="BI181" i="31"/>
  <c r="BH181" i="31"/>
  <c r="BG181" i="31"/>
  <c r="BE181" i="31"/>
  <c r="T181" i="31"/>
  <c r="R181" i="31"/>
  <c r="P181" i="31"/>
  <c r="J181" i="31"/>
  <c r="BF181" i="31" s="1"/>
  <c r="BK180" i="31"/>
  <c r="BI180" i="31"/>
  <c r="BH180" i="31"/>
  <c r="BG180" i="31"/>
  <c r="BE180" i="31"/>
  <c r="T180" i="31"/>
  <c r="R180" i="31"/>
  <c r="P180" i="31"/>
  <c r="J180" i="31"/>
  <c r="BF180" i="31" s="1"/>
  <c r="BK179" i="31"/>
  <c r="BI179" i="31"/>
  <c r="BH179" i="31"/>
  <c r="BG179" i="31"/>
  <c r="BE179" i="31"/>
  <c r="T179" i="31"/>
  <c r="R179" i="31"/>
  <c r="P179" i="31"/>
  <c r="J179" i="31"/>
  <c r="BF179" i="31" s="1"/>
  <c r="BK178" i="31"/>
  <c r="BI178" i="31"/>
  <c r="BH178" i="31"/>
  <c r="BG178" i="31"/>
  <c r="BE178" i="31"/>
  <c r="T178" i="31"/>
  <c r="R178" i="31"/>
  <c r="P178" i="31"/>
  <c r="J178" i="31"/>
  <c r="BF178" i="31" s="1"/>
  <c r="BK177" i="31"/>
  <c r="BI177" i="31"/>
  <c r="BH177" i="31"/>
  <c r="BG177" i="31"/>
  <c r="BE177" i="31"/>
  <c r="T177" i="31"/>
  <c r="R177" i="31"/>
  <c r="P177" i="31"/>
  <c r="J177" i="31"/>
  <c r="BF177" i="31" s="1"/>
  <c r="BK176" i="31"/>
  <c r="BI176" i="31"/>
  <c r="BH176" i="31"/>
  <c r="BG176" i="31"/>
  <c r="BE176" i="31"/>
  <c r="T176" i="31"/>
  <c r="R176" i="31"/>
  <c r="P176" i="31"/>
  <c r="J176" i="31"/>
  <c r="BF176" i="31" s="1"/>
  <c r="BK175" i="31"/>
  <c r="BI175" i="31"/>
  <c r="BH175" i="31"/>
  <c r="BG175" i="31"/>
  <c r="BE175" i="31"/>
  <c r="T175" i="31"/>
  <c r="R175" i="31"/>
  <c r="P175" i="31"/>
  <c r="J175" i="31"/>
  <c r="BF175" i="31" s="1"/>
  <c r="BK174" i="31"/>
  <c r="BI174" i="31"/>
  <c r="BH174" i="31"/>
  <c r="BG174" i="31"/>
  <c r="BE174" i="31"/>
  <c r="T174" i="31"/>
  <c r="R174" i="31"/>
  <c r="P174" i="31"/>
  <c r="J174" i="31"/>
  <c r="BF174" i="31" s="1"/>
  <c r="BK173" i="31"/>
  <c r="BI173" i="31"/>
  <c r="BH173" i="31"/>
  <c r="BG173" i="31"/>
  <c r="BE173" i="31"/>
  <c r="T173" i="31"/>
  <c r="R173" i="31"/>
  <c r="P173" i="31"/>
  <c r="J173" i="31"/>
  <c r="BF173" i="31" s="1"/>
  <c r="BK172" i="31"/>
  <c r="BI172" i="31"/>
  <c r="BH172" i="31"/>
  <c r="BG172" i="31"/>
  <c r="BE172" i="31"/>
  <c r="T172" i="31"/>
  <c r="R172" i="31"/>
  <c r="P172" i="31"/>
  <c r="J172" i="31"/>
  <c r="BF172" i="31" s="1"/>
  <c r="BK171" i="31"/>
  <c r="BI171" i="31"/>
  <c r="BH171" i="31"/>
  <c r="BG171" i="31"/>
  <c r="BE171" i="31"/>
  <c r="T171" i="31"/>
  <c r="R171" i="31"/>
  <c r="P171" i="31"/>
  <c r="J171" i="31"/>
  <c r="BF171" i="31" s="1"/>
  <c r="BK170" i="31"/>
  <c r="BI170" i="31"/>
  <c r="BH170" i="31"/>
  <c r="BG170" i="31"/>
  <c r="BE170" i="31"/>
  <c r="T170" i="31"/>
  <c r="R170" i="31"/>
  <c r="P170" i="31"/>
  <c r="J170" i="31"/>
  <c r="BF170" i="31" s="1"/>
  <c r="BK169" i="31"/>
  <c r="BI169" i="31"/>
  <c r="BH169" i="31"/>
  <c r="BG169" i="31"/>
  <c r="BE169" i="31"/>
  <c r="T169" i="31"/>
  <c r="R169" i="31"/>
  <c r="P169" i="31"/>
  <c r="J169" i="31"/>
  <c r="BF169" i="31" s="1"/>
  <c r="BK168" i="31"/>
  <c r="BI168" i="31"/>
  <c r="BH168" i="31"/>
  <c r="BG168" i="31"/>
  <c r="BE168" i="31"/>
  <c r="T168" i="31"/>
  <c r="R168" i="31"/>
  <c r="P168" i="31"/>
  <c r="J168" i="31"/>
  <c r="BF168" i="31" s="1"/>
  <c r="BK167" i="31"/>
  <c r="BI167" i="31"/>
  <c r="BH167" i="31"/>
  <c r="BG167" i="31"/>
  <c r="BE167" i="31"/>
  <c r="T167" i="31"/>
  <c r="R167" i="31"/>
  <c r="P167" i="31"/>
  <c r="J167" i="31"/>
  <c r="BF167" i="31" s="1"/>
  <c r="BK166" i="31"/>
  <c r="BI166" i="31"/>
  <c r="BH166" i="31"/>
  <c r="BG166" i="31"/>
  <c r="BE166" i="31"/>
  <c r="T166" i="31"/>
  <c r="R166" i="31"/>
  <c r="P166" i="31"/>
  <c r="J166" i="31"/>
  <c r="BF166" i="31" s="1"/>
  <c r="BK165" i="31"/>
  <c r="BI165" i="31"/>
  <c r="BH165" i="31"/>
  <c r="BG165" i="31"/>
  <c r="BE165" i="31"/>
  <c r="T165" i="31"/>
  <c r="R165" i="31"/>
  <c r="P165" i="31"/>
  <c r="J165" i="31"/>
  <c r="BF165" i="31" s="1"/>
  <c r="BK164" i="31"/>
  <c r="BI164" i="31"/>
  <c r="BH164" i="31"/>
  <c r="BG164" i="31"/>
  <c r="BE164" i="31"/>
  <c r="T164" i="31"/>
  <c r="R164" i="31"/>
  <c r="P164" i="31"/>
  <c r="J164" i="31"/>
  <c r="BF164" i="31" s="1"/>
  <c r="BK163" i="31"/>
  <c r="BI163" i="31"/>
  <c r="BH163" i="31"/>
  <c r="BG163" i="31"/>
  <c r="BE163" i="31"/>
  <c r="T163" i="31"/>
  <c r="R163" i="31"/>
  <c r="P163" i="31"/>
  <c r="J163" i="31"/>
  <c r="BF163" i="31" s="1"/>
  <c r="BK162" i="31"/>
  <c r="BI162" i="31"/>
  <c r="BH162" i="31"/>
  <c r="BG162" i="31"/>
  <c r="BE162" i="31"/>
  <c r="T162" i="31"/>
  <c r="R162" i="31"/>
  <c r="P162" i="31"/>
  <c r="J162" i="31"/>
  <c r="BF162" i="31" s="1"/>
  <c r="BK161" i="31"/>
  <c r="BI161" i="31"/>
  <c r="BH161" i="31"/>
  <c r="BG161" i="31"/>
  <c r="BE161" i="31"/>
  <c r="T161" i="31"/>
  <c r="R161" i="31"/>
  <c r="P161" i="31"/>
  <c r="J161" i="31"/>
  <c r="BF161" i="31" s="1"/>
  <c r="BK160" i="31"/>
  <c r="BI160" i="31"/>
  <c r="BH160" i="31"/>
  <c r="BG160" i="31"/>
  <c r="BE160" i="31"/>
  <c r="T160" i="31"/>
  <c r="R160" i="31"/>
  <c r="P160" i="31"/>
  <c r="J160" i="31"/>
  <c r="BF160" i="31" s="1"/>
  <c r="BK159" i="31"/>
  <c r="BI159" i="31"/>
  <c r="BH159" i="31"/>
  <c r="BG159" i="31"/>
  <c r="BE159" i="31"/>
  <c r="T159" i="31"/>
  <c r="R159" i="31"/>
  <c r="P159" i="31"/>
  <c r="J159" i="31"/>
  <c r="BF159" i="31" s="1"/>
  <c r="BK158" i="31"/>
  <c r="BI158" i="31"/>
  <c r="BH158" i="31"/>
  <c r="BG158" i="31"/>
  <c r="BE158" i="31"/>
  <c r="T158" i="31"/>
  <c r="R158" i="31"/>
  <c r="P158" i="31"/>
  <c r="J158" i="31"/>
  <c r="BF158" i="31" s="1"/>
  <c r="BK157" i="31"/>
  <c r="BI157" i="31"/>
  <c r="BH157" i="31"/>
  <c r="BG157" i="31"/>
  <c r="BE157" i="31"/>
  <c r="T157" i="31"/>
  <c r="R157" i="31"/>
  <c r="P157" i="31"/>
  <c r="J157" i="31"/>
  <c r="BF157" i="31" s="1"/>
  <c r="BK156" i="31"/>
  <c r="BI156" i="31"/>
  <c r="BH156" i="31"/>
  <c r="BG156" i="31"/>
  <c r="BE156" i="31"/>
  <c r="T156" i="31"/>
  <c r="R156" i="31"/>
  <c r="P156" i="31"/>
  <c r="J156" i="31"/>
  <c r="BF156" i="31" s="1"/>
  <c r="BK155" i="31"/>
  <c r="BI155" i="31"/>
  <c r="BH155" i="31"/>
  <c r="BG155" i="31"/>
  <c r="BE155" i="31"/>
  <c r="T155" i="31"/>
  <c r="R155" i="31"/>
  <c r="P155" i="31"/>
  <c r="J155" i="31"/>
  <c r="BF155" i="31" s="1"/>
  <c r="BK154" i="31"/>
  <c r="BI154" i="31"/>
  <c r="BH154" i="31"/>
  <c r="BG154" i="31"/>
  <c r="BE154" i="31"/>
  <c r="T154" i="31"/>
  <c r="R154" i="31"/>
  <c r="P154" i="31"/>
  <c r="J154" i="31"/>
  <c r="BF154" i="31" s="1"/>
  <c r="BK153" i="31"/>
  <c r="BI153" i="31"/>
  <c r="BH153" i="31"/>
  <c r="BG153" i="31"/>
  <c r="BE153" i="31"/>
  <c r="T153" i="31"/>
  <c r="R153" i="31"/>
  <c r="P153" i="31"/>
  <c r="J153" i="31"/>
  <c r="BF153" i="31" s="1"/>
  <c r="BK152" i="31"/>
  <c r="BI152" i="31"/>
  <c r="BH152" i="31"/>
  <c r="BG152" i="31"/>
  <c r="BE152" i="31"/>
  <c r="T152" i="31"/>
  <c r="R152" i="31"/>
  <c r="P152" i="31"/>
  <c r="J152" i="31"/>
  <c r="BF152" i="31" s="1"/>
  <c r="BK151" i="31"/>
  <c r="BI151" i="31"/>
  <c r="BH151" i="31"/>
  <c r="BG151" i="31"/>
  <c r="BE151" i="31"/>
  <c r="T151" i="31"/>
  <c r="R151" i="31"/>
  <c r="P151" i="31"/>
  <c r="J151" i="31"/>
  <c r="BF151" i="31" s="1"/>
  <c r="BK150" i="31"/>
  <c r="BI150" i="31"/>
  <c r="BH150" i="31"/>
  <c r="BG150" i="31"/>
  <c r="BE150" i="31"/>
  <c r="T150" i="31"/>
  <c r="R150" i="31"/>
  <c r="P150" i="31"/>
  <c r="J150" i="31"/>
  <c r="BF150" i="31" s="1"/>
  <c r="BK149" i="31"/>
  <c r="BI149" i="31"/>
  <c r="BH149" i="31"/>
  <c r="BG149" i="31"/>
  <c r="BE149" i="31"/>
  <c r="T149" i="31"/>
  <c r="R149" i="31"/>
  <c r="P149" i="31"/>
  <c r="J149" i="31"/>
  <c r="BF149" i="31" s="1"/>
  <c r="BK148" i="31"/>
  <c r="BI148" i="31"/>
  <c r="BH148" i="31"/>
  <c r="BG148" i="31"/>
  <c r="BE148" i="31"/>
  <c r="T148" i="31"/>
  <c r="R148" i="31"/>
  <c r="P148" i="31"/>
  <c r="J148" i="31"/>
  <c r="BF148" i="31" s="1"/>
  <c r="BK147" i="31"/>
  <c r="BI147" i="31"/>
  <c r="BH147" i="31"/>
  <c r="BG147" i="31"/>
  <c r="BE147" i="31"/>
  <c r="T147" i="31"/>
  <c r="R147" i="31"/>
  <c r="P147" i="31"/>
  <c r="J147" i="31"/>
  <c r="BF147" i="31" s="1"/>
  <c r="BK146" i="31"/>
  <c r="BI146" i="31"/>
  <c r="BH146" i="31"/>
  <c r="BG146" i="31"/>
  <c r="BE146" i="31"/>
  <c r="T146" i="31"/>
  <c r="R146" i="31"/>
  <c r="P146" i="31"/>
  <c r="J146" i="31"/>
  <c r="BF146" i="31" s="1"/>
  <c r="BK145" i="31"/>
  <c r="BI145" i="31"/>
  <c r="BH145" i="31"/>
  <c r="BG145" i="31"/>
  <c r="BE145" i="31"/>
  <c r="T145" i="31"/>
  <c r="R145" i="31"/>
  <c r="P145" i="31"/>
  <c r="J145" i="31"/>
  <c r="BF145" i="31" s="1"/>
  <c r="BK144" i="31"/>
  <c r="BI144" i="31"/>
  <c r="BH144" i="31"/>
  <c r="BG144" i="31"/>
  <c r="BE144" i="31"/>
  <c r="T144" i="31"/>
  <c r="R144" i="31"/>
  <c r="P144" i="31"/>
  <c r="J144" i="31"/>
  <c r="BF144" i="31" s="1"/>
  <c r="BK143" i="31"/>
  <c r="BI143" i="31"/>
  <c r="BH143" i="31"/>
  <c r="BG143" i="31"/>
  <c r="BE143" i="31"/>
  <c r="T143" i="31"/>
  <c r="R143" i="31"/>
  <c r="P143" i="31"/>
  <c r="J143" i="31"/>
  <c r="BF143" i="31" s="1"/>
  <c r="BK142" i="31"/>
  <c r="BK141" i="31" s="1"/>
  <c r="T142" i="31"/>
  <c r="R142" i="31"/>
  <c r="P142" i="31"/>
  <c r="J142" i="31"/>
  <c r="T141" i="31"/>
  <c r="R141" i="31"/>
  <c r="P141" i="31"/>
  <c r="J141" i="31"/>
  <c r="BK140" i="31"/>
  <c r="BI140" i="31"/>
  <c r="BH140" i="31"/>
  <c r="BG140" i="31"/>
  <c r="BE140" i="31"/>
  <c r="T140" i="31"/>
  <c r="R140" i="31"/>
  <c r="P140" i="31"/>
  <c r="J140" i="31"/>
  <c r="BF140" i="31" s="1"/>
  <c r="BK139" i="31"/>
  <c r="T139" i="31"/>
  <c r="R139" i="31"/>
  <c r="P139" i="31"/>
  <c r="J139" i="31"/>
  <c r="BK130" i="31"/>
  <c r="BI130" i="31"/>
  <c r="BH130" i="31"/>
  <c r="BG130" i="31"/>
  <c r="BE130" i="31"/>
  <c r="T130" i="31"/>
  <c r="R130" i="31"/>
  <c r="P130" i="31"/>
  <c r="J130" i="31"/>
  <c r="BF130" i="31" s="1"/>
  <c r="BK129" i="31"/>
  <c r="T129" i="31"/>
  <c r="R129" i="31"/>
  <c r="P129" i="31"/>
  <c r="J129" i="31"/>
  <c r="BK128" i="31"/>
  <c r="BI128" i="31"/>
  <c r="BH128" i="31"/>
  <c r="BG128" i="31"/>
  <c r="BE128" i="31"/>
  <c r="T128" i="31"/>
  <c r="R128" i="31"/>
  <c r="P128" i="31"/>
  <c r="J128" i="31"/>
  <c r="BF128" i="31" s="1"/>
  <c r="BK127" i="31"/>
  <c r="BK126" i="31" s="1"/>
  <c r="BK125" i="31" s="1"/>
  <c r="T127" i="31"/>
  <c r="R127" i="31"/>
  <c r="P127" i="31"/>
  <c r="J127" i="31"/>
  <c r="T126" i="31"/>
  <c r="R126" i="31"/>
  <c r="P126" i="31"/>
  <c r="J126" i="31"/>
  <c r="J122" i="31"/>
  <c r="J121" i="31"/>
  <c r="F119" i="31"/>
  <c r="E117" i="31"/>
  <c r="J105" i="31"/>
  <c r="J104" i="31"/>
  <c r="J103" i="31"/>
  <c r="J102" i="31"/>
  <c r="J101" i="31"/>
  <c r="J100" i="31"/>
  <c r="J99" i="31"/>
  <c r="J98" i="31"/>
  <c r="J92" i="31"/>
  <c r="J91" i="31"/>
  <c r="F89" i="31"/>
  <c r="E87" i="31"/>
  <c r="J37" i="31"/>
  <c r="F37" i="31"/>
  <c r="J36" i="31"/>
  <c r="F36" i="31"/>
  <c r="J35" i="31"/>
  <c r="F35" i="31"/>
  <c r="J34" i="31"/>
  <c r="F34" i="31"/>
  <c r="J33" i="31"/>
  <c r="F33" i="31"/>
  <c r="BK149" i="30"/>
  <c r="BI149" i="30"/>
  <c r="BH149" i="30"/>
  <c r="BG149" i="30"/>
  <c r="BE149" i="30"/>
  <c r="T149" i="30"/>
  <c r="R149" i="30"/>
  <c r="P149" i="30"/>
  <c r="J149" i="30"/>
  <c r="BF149" i="30" s="1"/>
  <c r="BK150" i="30"/>
  <c r="BI150" i="30"/>
  <c r="BH150" i="30"/>
  <c r="BG150" i="30"/>
  <c r="BE150" i="30"/>
  <c r="T150" i="30"/>
  <c r="R150" i="30"/>
  <c r="P150" i="30"/>
  <c r="J150" i="30"/>
  <c r="BF150" i="30" s="1"/>
  <c r="BK148" i="30"/>
  <c r="BI148" i="30"/>
  <c r="BH148" i="30"/>
  <c r="BG148" i="30"/>
  <c r="BE148" i="30"/>
  <c r="T148" i="30"/>
  <c r="R148" i="30"/>
  <c r="P148" i="30"/>
  <c r="J148" i="30"/>
  <c r="BF148" i="30" s="1"/>
  <c r="BK147" i="30"/>
  <c r="T147" i="30"/>
  <c r="R147" i="30"/>
  <c r="P147" i="30"/>
  <c r="J147" i="30"/>
  <c r="BK146" i="30"/>
  <c r="BI146" i="30"/>
  <c r="BH146" i="30"/>
  <c r="BG146" i="30"/>
  <c r="BE146" i="30"/>
  <c r="T146" i="30"/>
  <c r="R146" i="30"/>
  <c r="P146" i="30"/>
  <c r="J146" i="30"/>
  <c r="BF146" i="30" s="1"/>
  <c r="BK145" i="30"/>
  <c r="BI145" i="30"/>
  <c r="BH145" i="30"/>
  <c r="BG145" i="30"/>
  <c r="BE145" i="30"/>
  <c r="T145" i="30"/>
  <c r="R145" i="30"/>
  <c r="P145" i="30"/>
  <c r="J145" i="30"/>
  <c r="BF145" i="30" s="1"/>
  <c r="BK144" i="30"/>
  <c r="BI144" i="30"/>
  <c r="BH144" i="30"/>
  <c r="BG144" i="30"/>
  <c r="BE144" i="30"/>
  <c r="T144" i="30"/>
  <c r="R144" i="30"/>
  <c r="P144" i="30"/>
  <c r="J144" i="30"/>
  <c r="BF144" i="30" s="1"/>
  <c r="BK143" i="30"/>
  <c r="BI143" i="30"/>
  <c r="BH143" i="30"/>
  <c r="BG143" i="30"/>
  <c r="BE143" i="30"/>
  <c r="T143" i="30"/>
  <c r="R143" i="30"/>
  <c r="P143" i="30"/>
  <c r="J143" i="30"/>
  <c r="BF143" i="30" s="1"/>
  <c r="BK142" i="30"/>
  <c r="BI142" i="30"/>
  <c r="BH142" i="30"/>
  <c r="BG142" i="30"/>
  <c r="BE142" i="30"/>
  <c r="T142" i="30"/>
  <c r="R142" i="30"/>
  <c r="P142" i="30"/>
  <c r="J142" i="30"/>
  <c r="BF142" i="30" s="1"/>
  <c r="BK141" i="30"/>
  <c r="BI141" i="30"/>
  <c r="BH141" i="30"/>
  <c r="BG141" i="30"/>
  <c r="BE141" i="30"/>
  <c r="T141" i="30"/>
  <c r="R141" i="30"/>
  <c r="P141" i="30"/>
  <c r="J141" i="30"/>
  <c r="BF141" i="30" s="1"/>
  <c r="BK140" i="30"/>
  <c r="BI140" i="30"/>
  <c r="BH140" i="30"/>
  <c r="BG140" i="30"/>
  <c r="BE140" i="30"/>
  <c r="T140" i="30"/>
  <c r="R140" i="30"/>
  <c r="P140" i="30"/>
  <c r="J140" i="30"/>
  <c r="BF140" i="30" s="1"/>
  <c r="BK139" i="30"/>
  <c r="T139" i="30"/>
  <c r="R139" i="30"/>
  <c r="P139" i="30"/>
  <c r="J139" i="30"/>
  <c r="BK138" i="30"/>
  <c r="BI138" i="30"/>
  <c r="BH138" i="30"/>
  <c r="BG138" i="30"/>
  <c r="BE138" i="30"/>
  <c r="T138" i="30"/>
  <c r="R138" i="30"/>
  <c r="P138" i="30"/>
  <c r="J138" i="30"/>
  <c r="BF138" i="30" s="1"/>
  <c r="BK137" i="30"/>
  <c r="T137" i="30"/>
  <c r="R137" i="30"/>
  <c r="P137" i="30"/>
  <c r="J137" i="30"/>
  <c r="BK136" i="30"/>
  <c r="BI136" i="30"/>
  <c r="BH136" i="30"/>
  <c r="BG136" i="30"/>
  <c r="BE136" i="30"/>
  <c r="T136" i="30"/>
  <c r="R136" i="30"/>
  <c r="P136" i="30"/>
  <c r="J136" i="30"/>
  <c r="BF136" i="30" s="1"/>
  <c r="BK135" i="30"/>
  <c r="BI135" i="30"/>
  <c r="BH135" i="30"/>
  <c r="BG135" i="30"/>
  <c r="BE135" i="30"/>
  <c r="T135" i="30"/>
  <c r="R135" i="30"/>
  <c r="P135" i="30"/>
  <c r="J135" i="30"/>
  <c r="BF135" i="30" s="1"/>
  <c r="BK134" i="30"/>
  <c r="BI134" i="30"/>
  <c r="BH134" i="30"/>
  <c r="BG134" i="30"/>
  <c r="BE134" i="30"/>
  <c r="T134" i="30"/>
  <c r="R134" i="30"/>
  <c r="P134" i="30"/>
  <c r="J134" i="30"/>
  <c r="BF134" i="30" s="1"/>
  <c r="BK133" i="30"/>
  <c r="BI133" i="30"/>
  <c r="BH133" i="30"/>
  <c r="BG133" i="30"/>
  <c r="BE133" i="30"/>
  <c r="T133" i="30"/>
  <c r="R133" i="30"/>
  <c r="P133" i="30"/>
  <c r="J133" i="30"/>
  <c r="BF133" i="30" s="1"/>
  <c r="BK132" i="30"/>
  <c r="BI132" i="30"/>
  <c r="BH132" i="30"/>
  <c r="BG132" i="30"/>
  <c r="BE132" i="30"/>
  <c r="T132" i="30"/>
  <c r="R132" i="30"/>
  <c r="P132" i="30"/>
  <c r="J132" i="30"/>
  <c r="BF132" i="30" s="1"/>
  <c r="BK131" i="30"/>
  <c r="BI131" i="30"/>
  <c r="BH131" i="30"/>
  <c r="BG131" i="30"/>
  <c r="BE131" i="30"/>
  <c r="T131" i="30"/>
  <c r="R131" i="30"/>
  <c r="P131" i="30"/>
  <c r="J131" i="30"/>
  <c r="BF131" i="30" s="1"/>
  <c r="BK130" i="30"/>
  <c r="BI130" i="30"/>
  <c r="BH130" i="30"/>
  <c r="BG130" i="30"/>
  <c r="BE130" i="30"/>
  <c r="T130" i="30"/>
  <c r="R130" i="30"/>
  <c r="P130" i="30"/>
  <c r="J130" i="30"/>
  <c r="BF130" i="30" s="1"/>
  <c r="BK129" i="30"/>
  <c r="BI129" i="30"/>
  <c r="BH129" i="30"/>
  <c r="BG129" i="30"/>
  <c r="BE129" i="30"/>
  <c r="T129" i="30"/>
  <c r="R129" i="30"/>
  <c r="P129" i="30"/>
  <c r="J129" i="30"/>
  <c r="BF129" i="30" s="1"/>
  <c r="BK128" i="30"/>
  <c r="BI128" i="30"/>
  <c r="BH128" i="30"/>
  <c r="BG128" i="30"/>
  <c r="BE128" i="30"/>
  <c r="T128" i="30"/>
  <c r="R128" i="30"/>
  <c r="P128" i="30"/>
  <c r="J128" i="30"/>
  <c r="BF128" i="30" s="1"/>
  <c r="BK127" i="30"/>
  <c r="BI127" i="30"/>
  <c r="BH127" i="30"/>
  <c r="BG127" i="30"/>
  <c r="BE127" i="30"/>
  <c r="T127" i="30"/>
  <c r="R127" i="30"/>
  <c r="P127" i="30"/>
  <c r="J127" i="30"/>
  <c r="BF127" i="30" s="1"/>
  <c r="BK126" i="30"/>
  <c r="T126" i="30"/>
  <c r="R126" i="30"/>
  <c r="P126" i="30"/>
  <c r="J126" i="30"/>
  <c r="BK125" i="30"/>
  <c r="T125" i="30"/>
  <c r="R125" i="30"/>
  <c r="P125" i="30"/>
  <c r="J125" i="30"/>
  <c r="BK124" i="30"/>
  <c r="BI124" i="30"/>
  <c r="BH124" i="30"/>
  <c r="BG124" i="30"/>
  <c r="BE124" i="30"/>
  <c r="T124" i="30"/>
  <c r="R124" i="30"/>
  <c r="P124" i="30"/>
  <c r="J124" i="30"/>
  <c r="BF124" i="30" s="1"/>
  <c r="BK123" i="30"/>
  <c r="T123" i="30"/>
  <c r="R123" i="30"/>
  <c r="P123" i="30"/>
  <c r="J123" i="30"/>
  <c r="BK122" i="30"/>
  <c r="T122" i="30"/>
  <c r="R122" i="30"/>
  <c r="P122" i="30"/>
  <c r="J122" i="30"/>
  <c r="AG111" i="1" s="1"/>
  <c r="J119" i="30"/>
  <c r="J118" i="30"/>
  <c r="F116" i="30"/>
  <c r="E114" i="30"/>
  <c r="J102" i="30"/>
  <c r="J101" i="30"/>
  <c r="J100" i="30"/>
  <c r="J99" i="30"/>
  <c r="J98" i="30"/>
  <c r="J97" i="30"/>
  <c r="J96" i="30"/>
  <c r="J92" i="30"/>
  <c r="J91" i="30"/>
  <c r="F89" i="30"/>
  <c r="E87" i="30"/>
  <c r="J37" i="30"/>
  <c r="F37" i="30"/>
  <c r="J36" i="30"/>
  <c r="F36" i="30"/>
  <c r="J35" i="30"/>
  <c r="F35" i="30"/>
  <c r="J34" i="30"/>
  <c r="F34" i="30"/>
  <c r="J33" i="30"/>
  <c r="F33" i="30"/>
  <c r="J30" i="30"/>
  <c r="J39" i="30" s="1"/>
  <c r="T125" i="31" l="1"/>
  <c r="R125" i="31"/>
  <c r="P125" i="31"/>
  <c r="E115" i="31"/>
  <c r="E85" i="31"/>
  <c r="J119" i="31"/>
  <c r="J89" i="31"/>
  <c r="F121" i="31"/>
  <c r="F91" i="31"/>
  <c r="F122" i="31"/>
  <c r="F92" i="31"/>
  <c r="E112" i="30"/>
  <c r="E85" i="30"/>
  <c r="J116" i="30"/>
  <c r="J89" i="30"/>
  <c r="F118" i="30"/>
  <c r="F91" i="30"/>
  <c r="F119" i="30"/>
  <c r="F92" i="30"/>
  <c r="J97" i="31" l="1"/>
  <c r="J125" i="31"/>
  <c r="BK156" i="29"/>
  <c r="BI156" i="29"/>
  <c r="BH156" i="29"/>
  <c r="BG156" i="29"/>
  <c r="BE156" i="29"/>
  <c r="T156" i="29"/>
  <c r="R156" i="29"/>
  <c r="P156" i="29"/>
  <c r="J156" i="29"/>
  <c r="BF156" i="29" s="1"/>
  <c r="BK155" i="29"/>
  <c r="BI155" i="29"/>
  <c r="BH155" i="29"/>
  <c r="BG155" i="29"/>
  <c r="BE155" i="29"/>
  <c r="T155" i="29"/>
  <c r="R155" i="29"/>
  <c r="P155" i="29"/>
  <c r="J155" i="29"/>
  <c r="BF155" i="29" s="1"/>
  <c r="BK154" i="29"/>
  <c r="BI154" i="29"/>
  <c r="BH154" i="29"/>
  <c r="BG154" i="29"/>
  <c r="BE154" i="29"/>
  <c r="T154" i="29"/>
  <c r="R154" i="29"/>
  <c r="P154" i="29"/>
  <c r="J154" i="29"/>
  <c r="BF154" i="29" s="1"/>
  <c r="BK153" i="29"/>
  <c r="T153" i="29"/>
  <c r="R153" i="29"/>
  <c r="P153" i="29"/>
  <c r="J153" i="29"/>
  <c r="BK152" i="29"/>
  <c r="BI152" i="29"/>
  <c r="BH152" i="29"/>
  <c r="BG152" i="29"/>
  <c r="BE152" i="29"/>
  <c r="T152" i="29"/>
  <c r="R152" i="29"/>
  <c r="P152" i="29"/>
  <c r="J152" i="29"/>
  <c r="BF152" i="29" s="1"/>
  <c r="BK151" i="29"/>
  <c r="BI151" i="29"/>
  <c r="BH151" i="29"/>
  <c r="BG151" i="29"/>
  <c r="BE151" i="29"/>
  <c r="T151" i="29"/>
  <c r="R151" i="29"/>
  <c r="P151" i="29"/>
  <c r="J151" i="29"/>
  <c r="BF151" i="29" s="1"/>
  <c r="BK150" i="29"/>
  <c r="T150" i="29"/>
  <c r="R150" i="29"/>
  <c r="P150" i="29"/>
  <c r="J150" i="29"/>
  <c r="BK149" i="29"/>
  <c r="BI149" i="29"/>
  <c r="BH149" i="29"/>
  <c r="BG149" i="29"/>
  <c r="BE149" i="29"/>
  <c r="T149" i="29"/>
  <c r="R149" i="29"/>
  <c r="P149" i="29"/>
  <c r="J149" i="29"/>
  <c r="BF149" i="29" s="1"/>
  <c r="BK148" i="29"/>
  <c r="BI148" i="29"/>
  <c r="BH148" i="29"/>
  <c r="BG148" i="29"/>
  <c r="BE148" i="29"/>
  <c r="T148" i="29"/>
  <c r="R148" i="29"/>
  <c r="P148" i="29"/>
  <c r="J148" i="29"/>
  <c r="BF148" i="29" s="1"/>
  <c r="BK147" i="29"/>
  <c r="BI147" i="29"/>
  <c r="BH147" i="29"/>
  <c r="BG147" i="29"/>
  <c r="BE147" i="29"/>
  <c r="T147" i="29"/>
  <c r="R147" i="29"/>
  <c r="P147" i="29"/>
  <c r="J147" i="29"/>
  <c r="BF147" i="29" s="1"/>
  <c r="BK146" i="29"/>
  <c r="BI146" i="29"/>
  <c r="BH146" i="29"/>
  <c r="BG146" i="29"/>
  <c r="BE146" i="29"/>
  <c r="T146" i="29"/>
  <c r="R146" i="29"/>
  <c r="P146" i="29"/>
  <c r="J146" i="29"/>
  <c r="BF146" i="29" s="1"/>
  <c r="BK145" i="29"/>
  <c r="BI145" i="29"/>
  <c r="BH145" i="29"/>
  <c r="BG145" i="29"/>
  <c r="BE145" i="29"/>
  <c r="T145" i="29"/>
  <c r="R145" i="29"/>
  <c r="P145" i="29"/>
  <c r="J145" i="29"/>
  <c r="BF145" i="29" s="1"/>
  <c r="BK144" i="29"/>
  <c r="BI144" i="29"/>
  <c r="BH144" i="29"/>
  <c r="BG144" i="29"/>
  <c r="BE144" i="29"/>
  <c r="T144" i="29"/>
  <c r="R144" i="29"/>
  <c r="P144" i="29"/>
  <c r="J144" i="29"/>
  <c r="BF144" i="29" s="1"/>
  <c r="BK143" i="29"/>
  <c r="BI143" i="29"/>
  <c r="BH143" i="29"/>
  <c r="BG143" i="29"/>
  <c r="BE143" i="29"/>
  <c r="T143" i="29"/>
  <c r="R143" i="29"/>
  <c r="P143" i="29"/>
  <c r="J143" i="29"/>
  <c r="BF143" i="29" s="1"/>
  <c r="BK142" i="29"/>
  <c r="BI142" i="29"/>
  <c r="BH142" i="29"/>
  <c r="BG142" i="29"/>
  <c r="BE142" i="29"/>
  <c r="T142" i="29"/>
  <c r="R142" i="29"/>
  <c r="P142" i="29"/>
  <c r="J142" i="29"/>
  <c r="BF142" i="29" s="1"/>
  <c r="BK141" i="29"/>
  <c r="BI141" i="29"/>
  <c r="BH141" i="29"/>
  <c r="BG141" i="29"/>
  <c r="BE141" i="29"/>
  <c r="T141" i="29"/>
  <c r="R141" i="29"/>
  <c r="P141" i="29"/>
  <c r="J141" i="29"/>
  <c r="BF141" i="29" s="1"/>
  <c r="BK140" i="29"/>
  <c r="BI140" i="29"/>
  <c r="BH140" i="29"/>
  <c r="BG140" i="29"/>
  <c r="BE140" i="29"/>
  <c r="T140" i="29"/>
  <c r="R140" i="29"/>
  <c r="P140" i="29"/>
  <c r="J140" i="29"/>
  <c r="BF140" i="29" s="1"/>
  <c r="BK139" i="29"/>
  <c r="T139" i="29"/>
  <c r="R139" i="29"/>
  <c r="P139" i="29"/>
  <c r="J139" i="29"/>
  <c r="BK138" i="29"/>
  <c r="BI138" i="29"/>
  <c r="BH138" i="29"/>
  <c r="BG138" i="29"/>
  <c r="BE138" i="29"/>
  <c r="T138" i="29"/>
  <c r="R138" i="29"/>
  <c r="P138" i="29"/>
  <c r="J138" i="29"/>
  <c r="BF138" i="29" s="1"/>
  <c r="BK137" i="29"/>
  <c r="BI137" i="29"/>
  <c r="BH137" i="29"/>
  <c r="BG137" i="29"/>
  <c r="BE137" i="29"/>
  <c r="T137" i="29"/>
  <c r="R137" i="29"/>
  <c r="P137" i="29"/>
  <c r="J137" i="29"/>
  <c r="BF137" i="29" s="1"/>
  <c r="BK136" i="29"/>
  <c r="BI136" i="29"/>
  <c r="BH136" i="29"/>
  <c r="BG136" i="29"/>
  <c r="BE136" i="29"/>
  <c r="T136" i="29"/>
  <c r="R136" i="29"/>
  <c r="P136" i="29"/>
  <c r="J136" i="29"/>
  <c r="BF136" i="29" s="1"/>
  <c r="BK135" i="29"/>
  <c r="BI135" i="29"/>
  <c r="BH135" i="29"/>
  <c r="BG135" i="29"/>
  <c r="BE135" i="29"/>
  <c r="T135" i="29"/>
  <c r="R135" i="29"/>
  <c r="P135" i="29"/>
  <c r="J135" i="29"/>
  <c r="BF135" i="29" s="1"/>
  <c r="BK134" i="29"/>
  <c r="BI134" i="29"/>
  <c r="BH134" i="29"/>
  <c r="BG134" i="29"/>
  <c r="BE134" i="29"/>
  <c r="T134" i="29"/>
  <c r="R134" i="29"/>
  <c r="P134" i="29"/>
  <c r="J134" i="29"/>
  <c r="BF134" i="29" s="1"/>
  <c r="BK133" i="29"/>
  <c r="BI133" i="29"/>
  <c r="BH133" i="29"/>
  <c r="BG133" i="29"/>
  <c r="BE133" i="29"/>
  <c r="T133" i="29"/>
  <c r="R133" i="29"/>
  <c r="P133" i="29"/>
  <c r="J133" i="29"/>
  <c r="BF133" i="29" s="1"/>
  <c r="BK132" i="29"/>
  <c r="BI132" i="29"/>
  <c r="BH132" i="29"/>
  <c r="BG132" i="29"/>
  <c r="BE132" i="29"/>
  <c r="T132" i="29"/>
  <c r="R132" i="29"/>
  <c r="P132" i="29"/>
  <c r="J132" i="29"/>
  <c r="BF132" i="29" s="1"/>
  <c r="BK131" i="29"/>
  <c r="BI131" i="29"/>
  <c r="BH131" i="29"/>
  <c r="BG131" i="29"/>
  <c r="BE131" i="29"/>
  <c r="T131" i="29"/>
  <c r="R131" i="29"/>
  <c r="P131" i="29"/>
  <c r="J131" i="29"/>
  <c r="BF131" i="29" s="1"/>
  <c r="BK130" i="29"/>
  <c r="BI130" i="29"/>
  <c r="BH130" i="29"/>
  <c r="BG130" i="29"/>
  <c r="BE130" i="29"/>
  <c r="T130" i="29"/>
  <c r="R130" i="29"/>
  <c r="P130" i="29"/>
  <c r="J130" i="29"/>
  <c r="BF130" i="29" s="1"/>
  <c r="BK129" i="29"/>
  <c r="BI129" i="29"/>
  <c r="BH129" i="29"/>
  <c r="BG129" i="29"/>
  <c r="BE129" i="29"/>
  <c r="T129" i="29"/>
  <c r="R129" i="29"/>
  <c r="P129" i="29"/>
  <c r="J129" i="29"/>
  <c r="BF129" i="29" s="1"/>
  <c r="BK128" i="29"/>
  <c r="BI128" i="29"/>
  <c r="BH128" i="29"/>
  <c r="BG128" i="29"/>
  <c r="BE128" i="29"/>
  <c r="T128" i="29"/>
  <c r="R128" i="29"/>
  <c r="P128" i="29"/>
  <c r="J128" i="29"/>
  <c r="BF128" i="29" s="1"/>
  <c r="BK127" i="29"/>
  <c r="BI127" i="29"/>
  <c r="BH127" i="29"/>
  <c r="BG127" i="29"/>
  <c r="BE127" i="29"/>
  <c r="T127" i="29"/>
  <c r="R127" i="29"/>
  <c r="P127" i="29"/>
  <c r="J127" i="29"/>
  <c r="BF127" i="29" s="1"/>
  <c r="BK126" i="29"/>
  <c r="BI126" i="29"/>
  <c r="BH126" i="29"/>
  <c r="BG126" i="29"/>
  <c r="BE126" i="29"/>
  <c r="T126" i="29"/>
  <c r="R126" i="29"/>
  <c r="P126" i="29"/>
  <c r="J126" i="29"/>
  <c r="BF126" i="29" s="1"/>
  <c r="BK125" i="29"/>
  <c r="BI125" i="29"/>
  <c r="BH125" i="29"/>
  <c r="BG125" i="29"/>
  <c r="BE125" i="29"/>
  <c r="T125" i="29"/>
  <c r="R125" i="29"/>
  <c r="P125" i="29"/>
  <c r="J125" i="29"/>
  <c r="BF125" i="29" s="1"/>
  <c r="BK124" i="29"/>
  <c r="BI124" i="29"/>
  <c r="BH124" i="29"/>
  <c r="BG124" i="29"/>
  <c r="BE124" i="29"/>
  <c r="T124" i="29"/>
  <c r="R124" i="29"/>
  <c r="P124" i="29"/>
  <c r="J124" i="29"/>
  <c r="BF124" i="29" s="1"/>
  <c r="BK123" i="29"/>
  <c r="T123" i="29"/>
  <c r="R123" i="29"/>
  <c r="P123" i="29"/>
  <c r="J123" i="29"/>
  <c r="BK122" i="29"/>
  <c r="T122" i="29"/>
  <c r="R122" i="29"/>
  <c r="P122" i="29"/>
  <c r="J122" i="29"/>
  <c r="BK121" i="29"/>
  <c r="T121" i="29"/>
  <c r="R121" i="29"/>
  <c r="P121" i="29"/>
  <c r="J121" i="29"/>
  <c r="AG110" i="1" s="1"/>
  <c r="J118" i="29"/>
  <c r="J117" i="29"/>
  <c r="F115" i="29"/>
  <c r="E113" i="29"/>
  <c r="J101" i="29"/>
  <c r="J100" i="29"/>
  <c r="J99" i="29"/>
  <c r="J98" i="29"/>
  <c r="J97" i="29"/>
  <c r="J96" i="29"/>
  <c r="J92" i="29"/>
  <c r="J91" i="29"/>
  <c r="F89" i="29"/>
  <c r="E87" i="29"/>
  <c r="J37" i="29"/>
  <c r="F37" i="29"/>
  <c r="J36" i="29"/>
  <c r="F36" i="29"/>
  <c r="J35" i="29"/>
  <c r="F35" i="29"/>
  <c r="J34" i="29"/>
  <c r="F34" i="29"/>
  <c r="J33" i="29"/>
  <c r="F33" i="29"/>
  <c r="J30" i="29"/>
  <c r="J39" i="29" s="1"/>
  <c r="J96" i="31" l="1"/>
  <c r="J30" i="31"/>
  <c r="J39" i="31" s="1"/>
  <c r="E111" i="29"/>
  <c r="E85" i="29"/>
  <c r="J115" i="29"/>
  <c r="J89" i="29"/>
  <c r="F117" i="29"/>
  <c r="F91" i="29"/>
  <c r="F118" i="29"/>
  <c r="F92" i="29"/>
  <c r="BD105" i="1" l="1"/>
  <c r="BC105" i="1"/>
  <c r="BB105" i="1"/>
  <c r="BA105" i="1"/>
  <c r="AZ105" i="1"/>
  <c r="AY105" i="1"/>
  <c r="AX105" i="1"/>
  <c r="AV105" i="1"/>
  <c r="AU105" i="1"/>
  <c r="BK159" i="28"/>
  <c r="BI159" i="28"/>
  <c r="BH159" i="28"/>
  <c r="BG159" i="28"/>
  <c r="BE159" i="28"/>
  <c r="T159" i="28"/>
  <c r="R159" i="28"/>
  <c r="P159" i="28"/>
  <c r="J159" i="28"/>
  <c r="BF159" i="28" s="1"/>
  <c r="BK158" i="28"/>
  <c r="T158" i="28"/>
  <c r="R158" i="28"/>
  <c r="P158" i="28"/>
  <c r="J158" i="28"/>
  <c r="BK157" i="28"/>
  <c r="BI157" i="28"/>
  <c r="BH157" i="28"/>
  <c r="BG157" i="28"/>
  <c r="BE157" i="28"/>
  <c r="T157" i="28"/>
  <c r="R157" i="28"/>
  <c r="P157" i="28"/>
  <c r="J157" i="28"/>
  <c r="BF157" i="28" s="1"/>
  <c r="BK156" i="28"/>
  <c r="BI156" i="28"/>
  <c r="BH156" i="28"/>
  <c r="BG156" i="28"/>
  <c r="BE156" i="28"/>
  <c r="T156" i="28"/>
  <c r="R156" i="28"/>
  <c r="P156" i="28"/>
  <c r="J156" i="28"/>
  <c r="BF156" i="28" s="1"/>
  <c r="BK155" i="28"/>
  <c r="BI155" i="28"/>
  <c r="BH155" i="28"/>
  <c r="BG155" i="28"/>
  <c r="BE155" i="28"/>
  <c r="T155" i="28"/>
  <c r="R155" i="28"/>
  <c r="P155" i="28"/>
  <c r="J155" i="28"/>
  <c r="BF155" i="28" s="1"/>
  <c r="BK154" i="28"/>
  <c r="BI154" i="28"/>
  <c r="BH154" i="28"/>
  <c r="BG154" i="28"/>
  <c r="BE154" i="28"/>
  <c r="T154" i="28"/>
  <c r="R154" i="28"/>
  <c r="P154" i="28"/>
  <c r="J154" i="28"/>
  <c r="BF154" i="28" s="1"/>
  <c r="BK153" i="28"/>
  <c r="BI153" i="28"/>
  <c r="BH153" i="28"/>
  <c r="BG153" i="28"/>
  <c r="BE153" i="28"/>
  <c r="T153" i="28"/>
  <c r="R153" i="28"/>
  <c r="P153" i="28"/>
  <c r="J153" i="28"/>
  <c r="BF153" i="28" s="1"/>
  <c r="BK152" i="28"/>
  <c r="BI152" i="28"/>
  <c r="BH152" i="28"/>
  <c r="BG152" i="28"/>
  <c r="BE152" i="28"/>
  <c r="T152" i="28"/>
  <c r="R152" i="28"/>
  <c r="P152" i="28"/>
  <c r="J152" i="28"/>
  <c r="BF152" i="28" s="1"/>
  <c r="BK151" i="28"/>
  <c r="BI151" i="28"/>
  <c r="BH151" i="28"/>
  <c r="BG151" i="28"/>
  <c r="BE151" i="28"/>
  <c r="T151" i="28"/>
  <c r="R151" i="28"/>
  <c r="P151" i="28"/>
  <c r="J151" i="28"/>
  <c r="BF151" i="28" s="1"/>
  <c r="BK150" i="28"/>
  <c r="BI150" i="28"/>
  <c r="BH150" i="28"/>
  <c r="BG150" i="28"/>
  <c r="BE150" i="28"/>
  <c r="T150" i="28"/>
  <c r="R150" i="28"/>
  <c r="P150" i="28"/>
  <c r="J150" i="28"/>
  <c r="BF150" i="28" s="1"/>
  <c r="BK149" i="28"/>
  <c r="BI149" i="28"/>
  <c r="BH149" i="28"/>
  <c r="BG149" i="28"/>
  <c r="BE149" i="28"/>
  <c r="T149" i="28"/>
  <c r="R149" i="28"/>
  <c r="P149" i="28"/>
  <c r="J149" i="28"/>
  <c r="BF149" i="28" s="1"/>
  <c r="BK148" i="28"/>
  <c r="BI148" i="28"/>
  <c r="BH148" i="28"/>
  <c r="BG148" i="28"/>
  <c r="BE148" i="28"/>
  <c r="T148" i="28"/>
  <c r="R148" i="28"/>
  <c r="P148" i="28"/>
  <c r="J148" i="28"/>
  <c r="BF148" i="28" s="1"/>
  <c r="BK147" i="28"/>
  <c r="BI147" i="28"/>
  <c r="BH147" i="28"/>
  <c r="BG147" i="28"/>
  <c r="BE147" i="28"/>
  <c r="T147" i="28"/>
  <c r="R147" i="28"/>
  <c r="P147" i="28"/>
  <c r="J147" i="28"/>
  <c r="BF147" i="28" s="1"/>
  <c r="BK146" i="28"/>
  <c r="BI146" i="28"/>
  <c r="BH146" i="28"/>
  <c r="BG146" i="28"/>
  <c r="BE146" i="28"/>
  <c r="T146" i="28"/>
  <c r="R146" i="28"/>
  <c r="P146" i="28"/>
  <c r="J146" i="28"/>
  <c r="BF146" i="28" s="1"/>
  <c r="BK145" i="28"/>
  <c r="BI145" i="28"/>
  <c r="BH145" i="28"/>
  <c r="BG145" i="28"/>
  <c r="BE145" i="28"/>
  <c r="T145" i="28"/>
  <c r="R145" i="28"/>
  <c r="P145" i="28"/>
  <c r="J145" i="28"/>
  <c r="BF145" i="28" s="1"/>
  <c r="BK144" i="28"/>
  <c r="BI144" i="28"/>
  <c r="BH144" i="28"/>
  <c r="BG144" i="28"/>
  <c r="BE144" i="28"/>
  <c r="T144" i="28"/>
  <c r="R144" i="28"/>
  <c r="P144" i="28"/>
  <c r="J144" i="28"/>
  <c r="BF144" i="28" s="1"/>
  <c r="BK143" i="28"/>
  <c r="BI143" i="28"/>
  <c r="BH143" i="28"/>
  <c r="BG143" i="28"/>
  <c r="BE143" i="28"/>
  <c r="T143" i="28"/>
  <c r="R143" i="28"/>
  <c r="P143" i="28"/>
  <c r="J143" i="28"/>
  <c r="BF143" i="28" s="1"/>
  <c r="BK142" i="28"/>
  <c r="BI142" i="28"/>
  <c r="BH142" i="28"/>
  <c r="BG142" i="28"/>
  <c r="BE142" i="28"/>
  <c r="T142" i="28"/>
  <c r="R142" i="28"/>
  <c r="P142" i="28"/>
  <c r="J142" i="28"/>
  <c r="BF142" i="28" s="1"/>
  <c r="BK141" i="28"/>
  <c r="BI141" i="28"/>
  <c r="BH141" i="28"/>
  <c r="BG141" i="28"/>
  <c r="BE141" i="28"/>
  <c r="T141" i="28"/>
  <c r="R141" i="28"/>
  <c r="P141" i="28"/>
  <c r="J141" i="28"/>
  <c r="BF141" i="28" s="1"/>
  <c r="BK140" i="28"/>
  <c r="BI140" i="28"/>
  <c r="BH140" i="28"/>
  <c r="BG140" i="28"/>
  <c r="BE140" i="28"/>
  <c r="T140" i="28"/>
  <c r="R140" i="28"/>
  <c r="P140" i="28"/>
  <c r="J140" i="28"/>
  <c r="BF140" i="28" s="1"/>
  <c r="BK139" i="28"/>
  <c r="BI139" i="28"/>
  <c r="BH139" i="28"/>
  <c r="BG139" i="28"/>
  <c r="BE139" i="28"/>
  <c r="T139" i="28"/>
  <c r="R139" i="28"/>
  <c r="P139" i="28"/>
  <c r="J139" i="28"/>
  <c r="BF139" i="28" s="1"/>
  <c r="BK138" i="28"/>
  <c r="BI138" i="28"/>
  <c r="BH138" i="28"/>
  <c r="BG138" i="28"/>
  <c r="BE138" i="28"/>
  <c r="T138" i="28"/>
  <c r="R138" i="28"/>
  <c r="P138" i="28"/>
  <c r="J138" i="28"/>
  <c r="BF138" i="28" s="1"/>
  <c r="BK137" i="28"/>
  <c r="BI137" i="28"/>
  <c r="BH137" i="28"/>
  <c r="BG137" i="28"/>
  <c r="BE137" i="28"/>
  <c r="T137" i="28"/>
  <c r="R137" i="28"/>
  <c r="P137" i="28"/>
  <c r="J137" i="28"/>
  <c r="BF137" i="28" s="1"/>
  <c r="BK136" i="28"/>
  <c r="BI136" i="28"/>
  <c r="BH136" i="28"/>
  <c r="BG136" i="28"/>
  <c r="BE136" i="28"/>
  <c r="T136" i="28"/>
  <c r="R136" i="28"/>
  <c r="P136" i="28"/>
  <c r="J136" i="28"/>
  <c r="BF136" i="28" s="1"/>
  <c r="BK135" i="28"/>
  <c r="BI135" i="28"/>
  <c r="BH135" i="28"/>
  <c r="BG135" i="28"/>
  <c r="BE135" i="28"/>
  <c r="T135" i="28"/>
  <c r="R135" i="28"/>
  <c r="P135" i="28"/>
  <c r="J135" i="28"/>
  <c r="BF135" i="28" s="1"/>
  <c r="BK134" i="28"/>
  <c r="BI134" i="28"/>
  <c r="BH134" i="28"/>
  <c r="BG134" i="28"/>
  <c r="BE134" i="28"/>
  <c r="T134" i="28"/>
  <c r="R134" i="28"/>
  <c r="P134" i="28"/>
  <c r="J134" i="28"/>
  <c r="BF134" i="28" s="1"/>
  <c r="BK133" i="28"/>
  <c r="BI133" i="28"/>
  <c r="BH133" i="28"/>
  <c r="BG133" i="28"/>
  <c r="BE133" i="28"/>
  <c r="T133" i="28"/>
  <c r="R133" i="28"/>
  <c r="P133" i="28"/>
  <c r="J133" i="28"/>
  <c r="BF133" i="28" s="1"/>
  <c r="BK132" i="28"/>
  <c r="BI132" i="28"/>
  <c r="BH132" i="28"/>
  <c r="BG132" i="28"/>
  <c r="BE132" i="28"/>
  <c r="T132" i="28"/>
  <c r="R132" i="28"/>
  <c r="P132" i="28"/>
  <c r="J132" i="28"/>
  <c r="BF132" i="28" s="1"/>
  <c r="BK131" i="28"/>
  <c r="BI131" i="28"/>
  <c r="BH131" i="28"/>
  <c r="BG131" i="28"/>
  <c r="BE131" i="28"/>
  <c r="T131" i="28"/>
  <c r="R131" i="28"/>
  <c r="P131" i="28"/>
  <c r="J131" i="28"/>
  <c r="BF131" i="28" s="1"/>
  <c r="BK130" i="28"/>
  <c r="BI130" i="28"/>
  <c r="BH130" i="28"/>
  <c r="BG130" i="28"/>
  <c r="BE130" i="28"/>
  <c r="T130" i="28"/>
  <c r="R130" i="28"/>
  <c r="P130" i="28"/>
  <c r="J130" i="28"/>
  <c r="BF130" i="28" s="1"/>
  <c r="BK129" i="28"/>
  <c r="BI129" i="28"/>
  <c r="BH129" i="28"/>
  <c r="BG129" i="28"/>
  <c r="BE129" i="28"/>
  <c r="T129" i="28"/>
  <c r="R129" i="28"/>
  <c r="P129" i="28"/>
  <c r="J129" i="28"/>
  <c r="BF129" i="28" s="1"/>
  <c r="BK128" i="28"/>
  <c r="BI128" i="28"/>
  <c r="BH128" i="28"/>
  <c r="BG128" i="28"/>
  <c r="BE128" i="28"/>
  <c r="T128" i="28"/>
  <c r="R128" i="28"/>
  <c r="P128" i="28"/>
  <c r="J128" i="28"/>
  <c r="BF128" i="28" s="1"/>
  <c r="BK127" i="28"/>
  <c r="BI127" i="28"/>
  <c r="BH127" i="28"/>
  <c r="BG127" i="28"/>
  <c r="BE127" i="28"/>
  <c r="T127" i="28"/>
  <c r="R127" i="28"/>
  <c r="P127" i="28"/>
  <c r="J127" i="28"/>
  <c r="BF127" i="28" s="1"/>
  <c r="BK126" i="28"/>
  <c r="BI126" i="28"/>
  <c r="BH126" i="28"/>
  <c r="BG126" i="28"/>
  <c r="BE126" i="28"/>
  <c r="T126" i="28"/>
  <c r="R126" i="28"/>
  <c r="P126" i="28"/>
  <c r="J126" i="28"/>
  <c r="BF126" i="28" s="1"/>
  <c r="BK125" i="28"/>
  <c r="T125" i="28"/>
  <c r="R125" i="28"/>
  <c r="P125" i="28"/>
  <c r="J125" i="28"/>
  <c r="BK124" i="28"/>
  <c r="BI124" i="28"/>
  <c r="BH124" i="28"/>
  <c r="BG124" i="28"/>
  <c r="BE124" i="28"/>
  <c r="T124" i="28"/>
  <c r="R124" i="28"/>
  <c r="P124" i="28"/>
  <c r="J124" i="28"/>
  <c r="BF124" i="28" s="1"/>
  <c r="BK123" i="28"/>
  <c r="BI123" i="28"/>
  <c r="BH123" i="28"/>
  <c r="BG123" i="28"/>
  <c r="BE123" i="28"/>
  <c r="T123" i="28"/>
  <c r="R123" i="28"/>
  <c r="P123" i="28"/>
  <c r="J123" i="28"/>
  <c r="BF123" i="28" s="1"/>
  <c r="BK122" i="28"/>
  <c r="T122" i="28"/>
  <c r="R122" i="28"/>
  <c r="P122" i="28"/>
  <c r="J122" i="28"/>
  <c r="BK121" i="28"/>
  <c r="T121" i="28"/>
  <c r="R121" i="28"/>
  <c r="P121" i="28"/>
  <c r="J121" i="28"/>
  <c r="BK120" i="28"/>
  <c r="T120" i="28"/>
  <c r="R120" i="28"/>
  <c r="P120" i="28"/>
  <c r="J120" i="28"/>
  <c r="AG105" i="1" s="1"/>
  <c r="AN105" i="1" s="1"/>
  <c r="J117" i="28"/>
  <c r="J116" i="28"/>
  <c r="F114" i="28"/>
  <c r="E112" i="28"/>
  <c r="J100" i="28"/>
  <c r="J99" i="28"/>
  <c r="J98" i="28"/>
  <c r="J97" i="28"/>
  <c r="J96" i="28"/>
  <c r="J92" i="28"/>
  <c r="J91" i="28"/>
  <c r="F89" i="28"/>
  <c r="E87" i="28"/>
  <c r="J37" i="28"/>
  <c r="F37" i="28"/>
  <c r="J36" i="28"/>
  <c r="F36" i="28"/>
  <c r="J35" i="28"/>
  <c r="F35" i="28"/>
  <c r="J34" i="28"/>
  <c r="F34" i="28"/>
  <c r="J33" i="28"/>
  <c r="F33" i="28"/>
  <c r="J30" i="28"/>
  <c r="J39" i="28" s="1"/>
  <c r="E110" i="28" l="1"/>
  <c r="E85" i="28"/>
  <c r="J114" i="28"/>
  <c r="J89" i="28"/>
  <c r="F116" i="28"/>
  <c r="F91" i="28"/>
  <c r="F117" i="28"/>
  <c r="F92" i="28"/>
  <c r="BK173" i="27" l="1"/>
  <c r="BI173" i="27"/>
  <c r="BH173" i="27"/>
  <c r="BG173" i="27"/>
  <c r="BE173" i="27"/>
  <c r="T173" i="27"/>
  <c r="R173" i="27"/>
  <c r="P173" i="27"/>
  <c r="J173" i="27"/>
  <c r="BF173" i="27" s="1"/>
  <c r="BK172" i="27"/>
  <c r="BI172" i="27"/>
  <c r="BH172" i="27"/>
  <c r="BG172" i="27"/>
  <c r="BE172" i="27"/>
  <c r="T172" i="27"/>
  <c r="R172" i="27"/>
  <c r="P172" i="27"/>
  <c r="J172" i="27"/>
  <c r="BF172" i="27" s="1"/>
  <c r="BK171" i="27"/>
  <c r="T171" i="27"/>
  <c r="R171" i="27"/>
  <c r="P171" i="27"/>
  <c r="J171" i="27"/>
  <c r="BK170" i="27"/>
  <c r="BI170" i="27"/>
  <c r="BH170" i="27"/>
  <c r="BG170" i="27"/>
  <c r="BE170" i="27"/>
  <c r="T170" i="27"/>
  <c r="R170" i="27"/>
  <c r="P170" i="27"/>
  <c r="J170" i="27"/>
  <c r="BF170" i="27" s="1"/>
  <c r="BK169" i="27"/>
  <c r="T169" i="27"/>
  <c r="R169" i="27"/>
  <c r="P169" i="27"/>
  <c r="J169" i="27"/>
  <c r="BK168" i="27"/>
  <c r="BI168" i="27"/>
  <c r="BH168" i="27"/>
  <c r="BG168" i="27"/>
  <c r="BE168" i="27"/>
  <c r="T168" i="27"/>
  <c r="R168" i="27"/>
  <c r="P168" i="27"/>
  <c r="J168" i="27"/>
  <c r="BF168" i="27" s="1"/>
  <c r="BK167" i="27"/>
  <c r="BI167" i="27"/>
  <c r="BH167" i="27"/>
  <c r="BG167" i="27"/>
  <c r="BE167" i="27"/>
  <c r="T167" i="27"/>
  <c r="R167" i="27"/>
  <c r="P167" i="27"/>
  <c r="J167" i="27"/>
  <c r="BF167" i="27" s="1"/>
  <c r="BK166" i="27"/>
  <c r="BI166" i="27"/>
  <c r="BH166" i="27"/>
  <c r="BG166" i="27"/>
  <c r="BE166" i="27"/>
  <c r="T166" i="27"/>
  <c r="R166" i="27"/>
  <c r="P166" i="27"/>
  <c r="J166" i="27"/>
  <c r="BF166" i="27" s="1"/>
  <c r="BK165" i="27"/>
  <c r="BI165" i="27"/>
  <c r="BH165" i="27"/>
  <c r="BG165" i="27"/>
  <c r="BE165" i="27"/>
  <c r="T165" i="27"/>
  <c r="R165" i="27"/>
  <c r="P165" i="27"/>
  <c r="J165" i="27"/>
  <c r="BF165" i="27" s="1"/>
  <c r="BK164" i="27"/>
  <c r="BI164" i="27"/>
  <c r="BH164" i="27"/>
  <c r="BG164" i="27"/>
  <c r="BE164" i="27"/>
  <c r="T164" i="27"/>
  <c r="R164" i="27"/>
  <c r="P164" i="27"/>
  <c r="J164" i="27"/>
  <c r="BF164" i="27" s="1"/>
  <c r="BK163" i="27"/>
  <c r="BI163" i="27"/>
  <c r="BH163" i="27"/>
  <c r="BG163" i="27"/>
  <c r="BE163" i="27"/>
  <c r="T163" i="27"/>
  <c r="R163" i="27"/>
  <c r="P163" i="27"/>
  <c r="J163" i="27"/>
  <c r="BF163" i="27" s="1"/>
  <c r="BK162" i="27"/>
  <c r="BI162" i="27"/>
  <c r="BH162" i="27"/>
  <c r="BG162" i="27"/>
  <c r="BE162" i="27"/>
  <c r="T162" i="27"/>
  <c r="R162" i="27"/>
  <c r="P162" i="27"/>
  <c r="J162" i="27"/>
  <c r="BF162" i="27" s="1"/>
  <c r="BK161" i="27"/>
  <c r="BI161" i="27"/>
  <c r="BH161" i="27"/>
  <c r="BG161" i="27"/>
  <c r="BE161" i="27"/>
  <c r="T161" i="27"/>
  <c r="R161" i="27"/>
  <c r="P161" i="27"/>
  <c r="J161" i="27"/>
  <c r="BF161" i="27" s="1"/>
  <c r="BK160" i="27"/>
  <c r="BI160" i="27"/>
  <c r="BH160" i="27"/>
  <c r="BG160" i="27"/>
  <c r="BE160" i="27"/>
  <c r="T160" i="27"/>
  <c r="R160" i="27"/>
  <c r="P160" i="27"/>
  <c r="J160" i="27"/>
  <c r="BF160" i="27" s="1"/>
  <c r="BK159" i="27"/>
  <c r="BI159" i="27"/>
  <c r="BH159" i="27"/>
  <c r="BG159" i="27"/>
  <c r="BE159" i="27"/>
  <c r="T159" i="27"/>
  <c r="R159" i="27"/>
  <c r="P159" i="27"/>
  <c r="J159" i="27"/>
  <c r="BF159" i="27" s="1"/>
  <c r="BK158" i="27"/>
  <c r="BI158" i="27"/>
  <c r="BH158" i="27"/>
  <c r="BG158" i="27"/>
  <c r="BE158" i="27"/>
  <c r="T158" i="27"/>
  <c r="R158" i="27"/>
  <c r="P158" i="27"/>
  <c r="J158" i="27"/>
  <c r="BF158" i="27" s="1"/>
  <c r="BK157" i="27"/>
  <c r="BI157" i="27"/>
  <c r="BH157" i="27"/>
  <c r="BG157" i="27"/>
  <c r="BE157" i="27"/>
  <c r="T157" i="27"/>
  <c r="R157" i="27"/>
  <c r="P157" i="27"/>
  <c r="J157" i="27"/>
  <c r="BF157" i="27" s="1"/>
  <c r="BK156" i="27"/>
  <c r="BI156" i="27"/>
  <c r="BH156" i="27"/>
  <c r="BG156" i="27"/>
  <c r="BE156" i="27"/>
  <c r="T156" i="27"/>
  <c r="R156" i="27"/>
  <c r="P156" i="27"/>
  <c r="J156" i="27"/>
  <c r="BF156" i="27" s="1"/>
  <c r="BK155" i="27"/>
  <c r="BI155" i="27"/>
  <c r="BH155" i="27"/>
  <c r="BG155" i="27"/>
  <c r="BE155" i="27"/>
  <c r="T155" i="27"/>
  <c r="R155" i="27"/>
  <c r="P155" i="27"/>
  <c r="J155" i="27"/>
  <c r="BF155" i="27" s="1"/>
  <c r="BK154" i="27"/>
  <c r="BI154" i="27"/>
  <c r="BH154" i="27"/>
  <c r="BG154" i="27"/>
  <c r="BE154" i="27"/>
  <c r="T154" i="27"/>
  <c r="R154" i="27"/>
  <c r="P154" i="27"/>
  <c r="J154" i="27"/>
  <c r="BF154" i="27" s="1"/>
  <c r="BK153" i="27"/>
  <c r="BI153" i="27"/>
  <c r="BH153" i="27"/>
  <c r="BG153" i="27"/>
  <c r="BE153" i="27"/>
  <c r="T153" i="27"/>
  <c r="R153" i="27"/>
  <c r="P153" i="27"/>
  <c r="J153" i="27"/>
  <c r="BF153" i="27" s="1"/>
  <c r="BK152" i="27"/>
  <c r="BI152" i="27"/>
  <c r="BH152" i="27"/>
  <c r="BG152" i="27"/>
  <c r="BE152" i="27"/>
  <c r="T152" i="27"/>
  <c r="R152" i="27"/>
  <c r="P152" i="27"/>
  <c r="J152" i="27"/>
  <c r="BF152" i="27" s="1"/>
  <c r="BK151" i="27"/>
  <c r="BI151" i="27"/>
  <c r="BH151" i="27"/>
  <c r="BG151" i="27"/>
  <c r="BE151" i="27"/>
  <c r="T151" i="27"/>
  <c r="R151" i="27"/>
  <c r="P151" i="27"/>
  <c r="J151" i="27"/>
  <c r="BF151" i="27" s="1"/>
  <c r="BK150" i="27"/>
  <c r="BI150" i="27"/>
  <c r="BH150" i="27"/>
  <c r="BG150" i="27"/>
  <c r="BE150" i="27"/>
  <c r="T150" i="27"/>
  <c r="R150" i="27"/>
  <c r="P150" i="27"/>
  <c r="J150" i="27"/>
  <c r="BF150" i="27" s="1"/>
  <c r="BK149" i="27"/>
  <c r="BI149" i="27"/>
  <c r="BH149" i="27"/>
  <c r="BG149" i="27"/>
  <c r="BE149" i="27"/>
  <c r="T149" i="27"/>
  <c r="R149" i="27"/>
  <c r="P149" i="27"/>
  <c r="J149" i="27"/>
  <c r="BF149" i="27" s="1"/>
  <c r="BK148" i="27"/>
  <c r="BI148" i="27"/>
  <c r="BH148" i="27"/>
  <c r="BG148" i="27"/>
  <c r="BE148" i="27"/>
  <c r="T148" i="27"/>
  <c r="R148" i="27"/>
  <c r="P148" i="27"/>
  <c r="J148" i="27"/>
  <c r="BF148" i="27" s="1"/>
  <c r="BK147" i="27"/>
  <c r="BI147" i="27"/>
  <c r="BH147" i="27"/>
  <c r="BG147" i="27"/>
  <c r="BE147" i="27"/>
  <c r="T147" i="27"/>
  <c r="R147" i="27"/>
  <c r="P147" i="27"/>
  <c r="J147" i="27"/>
  <c r="BF147" i="27" s="1"/>
  <c r="BK146" i="27"/>
  <c r="BI146" i="27"/>
  <c r="BH146" i="27"/>
  <c r="BG146" i="27"/>
  <c r="BE146" i="27"/>
  <c r="T146" i="27"/>
  <c r="R146" i="27"/>
  <c r="P146" i="27"/>
  <c r="J146" i="27"/>
  <c r="BF146" i="27" s="1"/>
  <c r="BK145" i="27"/>
  <c r="BI145" i="27"/>
  <c r="BH145" i="27"/>
  <c r="BG145" i="27"/>
  <c r="BE145" i="27"/>
  <c r="T145" i="27"/>
  <c r="R145" i="27"/>
  <c r="P145" i="27"/>
  <c r="J145" i="27"/>
  <c r="BF145" i="27" s="1"/>
  <c r="BK144" i="27"/>
  <c r="BI144" i="27"/>
  <c r="BH144" i="27"/>
  <c r="BG144" i="27"/>
  <c r="BE144" i="27"/>
  <c r="T144" i="27"/>
  <c r="R144" i="27"/>
  <c r="P144" i="27"/>
  <c r="J144" i="27"/>
  <c r="BF144" i="27" s="1"/>
  <c r="BK143" i="27"/>
  <c r="T143" i="27"/>
  <c r="R143" i="27"/>
  <c r="P143" i="27"/>
  <c r="J143" i="27"/>
  <c r="BK142" i="27"/>
  <c r="BI142" i="27"/>
  <c r="BH142" i="27"/>
  <c r="BG142" i="27"/>
  <c r="BE142" i="27"/>
  <c r="T142" i="27"/>
  <c r="R142" i="27"/>
  <c r="P142" i="27"/>
  <c r="J142" i="27"/>
  <c r="BF142" i="27" s="1"/>
  <c r="BK141" i="27"/>
  <c r="BI141" i="27"/>
  <c r="BH141" i="27"/>
  <c r="BG141" i="27"/>
  <c r="BE141" i="27"/>
  <c r="T141" i="27"/>
  <c r="R141" i="27"/>
  <c r="P141" i="27"/>
  <c r="J141" i="27"/>
  <c r="BF141" i="27" s="1"/>
  <c r="BK140" i="27"/>
  <c r="BI140" i="27"/>
  <c r="BH140" i="27"/>
  <c r="BG140" i="27"/>
  <c r="BE140" i="27"/>
  <c r="T140" i="27"/>
  <c r="R140" i="27"/>
  <c r="P140" i="27"/>
  <c r="J140" i="27"/>
  <c r="BF140" i="27" s="1"/>
  <c r="BK139" i="27"/>
  <c r="BI139" i="27"/>
  <c r="BH139" i="27"/>
  <c r="BG139" i="27"/>
  <c r="BE139" i="27"/>
  <c r="T139" i="27"/>
  <c r="R139" i="27"/>
  <c r="P139" i="27"/>
  <c r="J139" i="27"/>
  <c r="BF139" i="27" s="1"/>
  <c r="BK138" i="27"/>
  <c r="BI138" i="27"/>
  <c r="BH138" i="27"/>
  <c r="BG138" i="27"/>
  <c r="BE138" i="27"/>
  <c r="T138" i="27"/>
  <c r="R138" i="27"/>
  <c r="P138" i="27"/>
  <c r="J138" i="27"/>
  <c r="BF138" i="27" s="1"/>
  <c r="BK137" i="27"/>
  <c r="BI137" i="27"/>
  <c r="BH137" i="27"/>
  <c r="BG137" i="27"/>
  <c r="BE137" i="27"/>
  <c r="T137" i="27"/>
  <c r="R137" i="27"/>
  <c r="P137" i="27"/>
  <c r="J137" i="27"/>
  <c r="BF137" i="27" s="1"/>
  <c r="BK136" i="27"/>
  <c r="BI136" i="27"/>
  <c r="BH136" i="27"/>
  <c r="BG136" i="27"/>
  <c r="BE136" i="27"/>
  <c r="T136" i="27"/>
  <c r="R136" i="27"/>
  <c r="P136" i="27"/>
  <c r="J136" i="27"/>
  <c r="BF136" i="27" s="1"/>
  <c r="BK135" i="27"/>
  <c r="BI135" i="27"/>
  <c r="BH135" i="27"/>
  <c r="BG135" i="27"/>
  <c r="BE135" i="27"/>
  <c r="T135" i="27"/>
  <c r="R135" i="27"/>
  <c r="P135" i="27"/>
  <c r="J135" i="27"/>
  <c r="BF135" i="27" s="1"/>
  <c r="BK134" i="27"/>
  <c r="BI134" i="27"/>
  <c r="BH134" i="27"/>
  <c r="BG134" i="27"/>
  <c r="BE134" i="27"/>
  <c r="T134" i="27"/>
  <c r="R134" i="27"/>
  <c r="P134" i="27"/>
  <c r="J134" i="27"/>
  <c r="BF134" i="27" s="1"/>
  <c r="BK133" i="27"/>
  <c r="BI133" i="27"/>
  <c r="BH133" i="27"/>
  <c r="BG133" i="27"/>
  <c r="BE133" i="27"/>
  <c r="T133" i="27"/>
  <c r="R133" i="27"/>
  <c r="P133" i="27"/>
  <c r="J133" i="27"/>
  <c r="BF133" i="27" s="1"/>
  <c r="BK132" i="27"/>
  <c r="BI132" i="27"/>
  <c r="BH132" i="27"/>
  <c r="BG132" i="27"/>
  <c r="BE132" i="27"/>
  <c r="T132" i="27"/>
  <c r="R132" i="27"/>
  <c r="P132" i="27"/>
  <c r="J132" i="27"/>
  <c r="BF132" i="27" s="1"/>
  <c r="BK131" i="27"/>
  <c r="BI131" i="27"/>
  <c r="BH131" i="27"/>
  <c r="BG131" i="27"/>
  <c r="BE131" i="27"/>
  <c r="T131" i="27"/>
  <c r="R131" i="27"/>
  <c r="P131" i="27"/>
  <c r="J131" i="27"/>
  <c r="BF131" i="27" s="1"/>
  <c r="BK130" i="27"/>
  <c r="BI130" i="27"/>
  <c r="BH130" i="27"/>
  <c r="BG130" i="27"/>
  <c r="BE130" i="27"/>
  <c r="T130" i="27"/>
  <c r="R130" i="27"/>
  <c r="P130" i="27"/>
  <c r="J130" i="27"/>
  <c r="BF130" i="27" s="1"/>
  <c r="BK129" i="27"/>
  <c r="T129" i="27"/>
  <c r="R129" i="27"/>
  <c r="P129" i="27"/>
  <c r="J129" i="27"/>
  <c r="BK128" i="27"/>
  <c r="T128" i="27"/>
  <c r="R128" i="27"/>
  <c r="P128" i="27"/>
  <c r="J128" i="27"/>
  <c r="BK127" i="27"/>
  <c r="BI127" i="27"/>
  <c r="BH127" i="27"/>
  <c r="BG127" i="27"/>
  <c r="BE127" i="27"/>
  <c r="T127" i="27"/>
  <c r="R127" i="27"/>
  <c r="P127" i="27"/>
  <c r="J127" i="27"/>
  <c r="BF127" i="27" s="1"/>
  <c r="BK126" i="27"/>
  <c r="BI126" i="27"/>
  <c r="BH126" i="27"/>
  <c r="BG126" i="27"/>
  <c r="BE126" i="27"/>
  <c r="T126" i="27"/>
  <c r="R126" i="27"/>
  <c r="P126" i="27"/>
  <c r="J126" i="27"/>
  <c r="BF126" i="27" s="1"/>
  <c r="BK125" i="27"/>
  <c r="T125" i="27"/>
  <c r="R125" i="27"/>
  <c r="P125" i="27"/>
  <c r="J125" i="27"/>
  <c r="BK124" i="27"/>
  <c r="T124" i="27"/>
  <c r="R124" i="27"/>
  <c r="P124" i="27"/>
  <c r="J124" i="27"/>
  <c r="BK123" i="27"/>
  <c r="T123" i="27"/>
  <c r="R123" i="27"/>
  <c r="P123" i="27"/>
  <c r="J123" i="27"/>
  <c r="AG104" i="1" s="1"/>
  <c r="J120" i="27"/>
  <c r="J119" i="27"/>
  <c r="F117" i="27"/>
  <c r="E115" i="27"/>
  <c r="J103" i="27"/>
  <c r="J102" i="27"/>
  <c r="J101" i="27"/>
  <c r="J100" i="27"/>
  <c r="J99" i="27"/>
  <c r="J98" i="27"/>
  <c r="J97" i="27"/>
  <c r="J96" i="27"/>
  <c r="J92" i="27"/>
  <c r="J91" i="27"/>
  <c r="F89" i="27"/>
  <c r="E87" i="27"/>
  <c r="J37" i="27"/>
  <c r="F37" i="27"/>
  <c r="J36" i="27"/>
  <c r="F36" i="27"/>
  <c r="J35" i="27"/>
  <c r="F35" i="27"/>
  <c r="J34" i="27"/>
  <c r="F34" i="27"/>
  <c r="J33" i="27"/>
  <c r="F33" i="27"/>
  <c r="J30" i="27"/>
  <c r="J39" i="27" s="1"/>
  <c r="E113" i="27" l="1"/>
  <c r="E85" i="27"/>
  <c r="J117" i="27"/>
  <c r="J89" i="27"/>
  <c r="F119" i="27"/>
  <c r="F91" i="27"/>
  <c r="F120" i="27"/>
  <c r="F92" i="27"/>
  <c r="BK172" i="26" l="1"/>
  <c r="BI172" i="26"/>
  <c r="BH172" i="26"/>
  <c r="BG172" i="26"/>
  <c r="BE172" i="26"/>
  <c r="T172" i="26"/>
  <c r="R172" i="26"/>
  <c r="P172" i="26"/>
  <c r="J172" i="26"/>
  <c r="BF172" i="26" s="1"/>
  <c r="BK171" i="26"/>
  <c r="BI171" i="26"/>
  <c r="BH171" i="26"/>
  <c r="BG171" i="26"/>
  <c r="BE171" i="26"/>
  <c r="T171" i="26"/>
  <c r="R171" i="26"/>
  <c r="P171" i="26"/>
  <c r="J171" i="26"/>
  <c r="BF171" i="26" s="1"/>
  <c r="BK170" i="26"/>
  <c r="BI170" i="26"/>
  <c r="BH170" i="26"/>
  <c r="BG170" i="26"/>
  <c r="BE170" i="26"/>
  <c r="T170" i="26"/>
  <c r="R170" i="26"/>
  <c r="P170" i="26"/>
  <c r="J170" i="26"/>
  <c r="BF170" i="26" s="1"/>
  <c r="BK169" i="26"/>
  <c r="T169" i="26"/>
  <c r="R169" i="26"/>
  <c r="P169" i="26"/>
  <c r="J169" i="26"/>
  <c r="BK168" i="26"/>
  <c r="BI168" i="26"/>
  <c r="BH168" i="26"/>
  <c r="BG168" i="26"/>
  <c r="BE168" i="26"/>
  <c r="T168" i="26"/>
  <c r="R168" i="26"/>
  <c r="P168" i="26"/>
  <c r="J168" i="26"/>
  <c r="BF168" i="26" s="1"/>
  <c r="BK167" i="26"/>
  <c r="BI167" i="26"/>
  <c r="BH167" i="26"/>
  <c r="BG167" i="26"/>
  <c r="BE167" i="26"/>
  <c r="T167" i="26"/>
  <c r="R167" i="26"/>
  <c r="P167" i="26"/>
  <c r="J167" i="26"/>
  <c r="BF167" i="26" s="1"/>
  <c r="BK166" i="26"/>
  <c r="T166" i="26"/>
  <c r="R166" i="26"/>
  <c r="P166" i="26"/>
  <c r="J166" i="26"/>
  <c r="BK165" i="26"/>
  <c r="BI165" i="26"/>
  <c r="BH165" i="26"/>
  <c r="BG165" i="26"/>
  <c r="BE165" i="26"/>
  <c r="T165" i="26"/>
  <c r="R165" i="26"/>
  <c r="P165" i="26"/>
  <c r="J165" i="26"/>
  <c r="BF165" i="26" s="1"/>
  <c r="BK164" i="26"/>
  <c r="BI164" i="26"/>
  <c r="BH164" i="26"/>
  <c r="BG164" i="26"/>
  <c r="BE164" i="26"/>
  <c r="T164" i="26"/>
  <c r="R164" i="26"/>
  <c r="P164" i="26"/>
  <c r="J164" i="26"/>
  <c r="BF164" i="26" s="1"/>
  <c r="BK163" i="26"/>
  <c r="BI163" i="26"/>
  <c r="BH163" i="26"/>
  <c r="BG163" i="26"/>
  <c r="BE163" i="26"/>
  <c r="T163" i="26"/>
  <c r="R163" i="26"/>
  <c r="P163" i="26"/>
  <c r="J163" i="26"/>
  <c r="BF163" i="26" s="1"/>
  <c r="BK162" i="26"/>
  <c r="BI162" i="26"/>
  <c r="BH162" i="26"/>
  <c r="BG162" i="26"/>
  <c r="BE162" i="26"/>
  <c r="T162" i="26"/>
  <c r="R162" i="26"/>
  <c r="P162" i="26"/>
  <c r="J162" i="26"/>
  <c r="BF162" i="26" s="1"/>
  <c r="BK161" i="26"/>
  <c r="BI161" i="26"/>
  <c r="BH161" i="26"/>
  <c r="BG161" i="26"/>
  <c r="BE161" i="26"/>
  <c r="T161" i="26"/>
  <c r="R161" i="26"/>
  <c r="P161" i="26"/>
  <c r="J161" i="26"/>
  <c r="BF161" i="26" s="1"/>
  <c r="BK160" i="26"/>
  <c r="BI160" i="26"/>
  <c r="BH160" i="26"/>
  <c r="BG160" i="26"/>
  <c r="BE160" i="26"/>
  <c r="T160" i="26"/>
  <c r="R160" i="26"/>
  <c r="P160" i="26"/>
  <c r="J160" i="26"/>
  <c r="BF160" i="26" s="1"/>
  <c r="BK159" i="26"/>
  <c r="BI159" i="26"/>
  <c r="BH159" i="26"/>
  <c r="BG159" i="26"/>
  <c r="BE159" i="26"/>
  <c r="T159" i="26"/>
  <c r="R159" i="26"/>
  <c r="P159" i="26"/>
  <c r="J159" i="26"/>
  <c r="BF159" i="26" s="1"/>
  <c r="BK158" i="26"/>
  <c r="BI158" i="26"/>
  <c r="BH158" i="26"/>
  <c r="BG158" i="26"/>
  <c r="BE158" i="26"/>
  <c r="T158" i="26"/>
  <c r="R158" i="26"/>
  <c r="P158" i="26"/>
  <c r="J158" i="26"/>
  <c r="BF158" i="26" s="1"/>
  <c r="BK157" i="26"/>
  <c r="BI157" i="26"/>
  <c r="BH157" i="26"/>
  <c r="BG157" i="26"/>
  <c r="BE157" i="26"/>
  <c r="T157" i="26"/>
  <c r="R157" i="26"/>
  <c r="P157" i="26"/>
  <c r="J157" i="26"/>
  <c r="BF157" i="26" s="1"/>
  <c r="BK156" i="26"/>
  <c r="BI156" i="26"/>
  <c r="BH156" i="26"/>
  <c r="BG156" i="26"/>
  <c r="BE156" i="26"/>
  <c r="T156" i="26"/>
  <c r="R156" i="26"/>
  <c r="P156" i="26"/>
  <c r="J156" i="26"/>
  <c r="BF156" i="26" s="1"/>
  <c r="BK155" i="26"/>
  <c r="BI155" i="26"/>
  <c r="BH155" i="26"/>
  <c r="BG155" i="26"/>
  <c r="BE155" i="26"/>
  <c r="T155" i="26"/>
  <c r="R155" i="26"/>
  <c r="P155" i="26"/>
  <c r="J155" i="26"/>
  <c r="BF155" i="26" s="1"/>
  <c r="BK154" i="26"/>
  <c r="BI154" i="26"/>
  <c r="BH154" i="26"/>
  <c r="BG154" i="26"/>
  <c r="BE154" i="26"/>
  <c r="T154" i="26"/>
  <c r="R154" i="26"/>
  <c r="P154" i="26"/>
  <c r="J154" i="26"/>
  <c r="BF154" i="26" s="1"/>
  <c r="BK153" i="26"/>
  <c r="BI153" i="26"/>
  <c r="BH153" i="26"/>
  <c r="BG153" i="26"/>
  <c r="BE153" i="26"/>
  <c r="T153" i="26"/>
  <c r="R153" i="26"/>
  <c r="P153" i="26"/>
  <c r="J153" i="26"/>
  <c r="BF153" i="26" s="1"/>
  <c r="BK152" i="26"/>
  <c r="BI152" i="26"/>
  <c r="BH152" i="26"/>
  <c r="BG152" i="26"/>
  <c r="BE152" i="26"/>
  <c r="T152" i="26"/>
  <c r="R152" i="26"/>
  <c r="P152" i="26"/>
  <c r="J152" i="26"/>
  <c r="BF152" i="26" s="1"/>
  <c r="BK151" i="26"/>
  <c r="BI151" i="26"/>
  <c r="BH151" i="26"/>
  <c r="BG151" i="26"/>
  <c r="BE151" i="26"/>
  <c r="T151" i="26"/>
  <c r="R151" i="26"/>
  <c r="P151" i="26"/>
  <c r="J151" i="26"/>
  <c r="BF151" i="26" s="1"/>
  <c r="BK150" i="26"/>
  <c r="BI150" i="26"/>
  <c r="BH150" i="26"/>
  <c r="BG150" i="26"/>
  <c r="BE150" i="26"/>
  <c r="T150" i="26"/>
  <c r="R150" i="26"/>
  <c r="P150" i="26"/>
  <c r="J150" i="26"/>
  <c r="BF150" i="26" s="1"/>
  <c r="BK149" i="26"/>
  <c r="BI149" i="26"/>
  <c r="BH149" i="26"/>
  <c r="BG149" i="26"/>
  <c r="BE149" i="26"/>
  <c r="T149" i="26"/>
  <c r="R149" i="26"/>
  <c r="P149" i="26"/>
  <c r="J149" i="26"/>
  <c r="BF149" i="26" s="1"/>
  <c r="BK148" i="26"/>
  <c r="BI148" i="26"/>
  <c r="BH148" i="26"/>
  <c r="BG148" i="26"/>
  <c r="BE148" i="26"/>
  <c r="T148" i="26"/>
  <c r="R148" i="26"/>
  <c r="P148" i="26"/>
  <c r="J148" i="26"/>
  <c r="BF148" i="26" s="1"/>
  <c r="BK147" i="26"/>
  <c r="BI147" i="26"/>
  <c r="BH147" i="26"/>
  <c r="BG147" i="26"/>
  <c r="BE147" i="26"/>
  <c r="T147" i="26"/>
  <c r="R147" i="26"/>
  <c r="P147" i="26"/>
  <c r="J147" i="26"/>
  <c r="BF147" i="26" s="1"/>
  <c r="BK146" i="26"/>
  <c r="BI146" i="26"/>
  <c r="BH146" i="26"/>
  <c r="BG146" i="26"/>
  <c r="BE146" i="26"/>
  <c r="T146" i="26"/>
  <c r="R146" i="26"/>
  <c r="P146" i="26"/>
  <c r="J146" i="26"/>
  <c r="BF146" i="26" s="1"/>
  <c r="BK145" i="26"/>
  <c r="BI145" i="26"/>
  <c r="BH145" i="26"/>
  <c r="BG145" i="26"/>
  <c r="BE145" i="26"/>
  <c r="T145" i="26"/>
  <c r="R145" i="26"/>
  <c r="P145" i="26"/>
  <c r="J145" i="26"/>
  <c r="BF145" i="26" s="1"/>
  <c r="BK144" i="26"/>
  <c r="BI144" i="26"/>
  <c r="BH144" i="26"/>
  <c r="BG144" i="26"/>
  <c r="BE144" i="26"/>
  <c r="T144" i="26"/>
  <c r="R144" i="26"/>
  <c r="P144" i="26"/>
  <c r="J144" i="26"/>
  <c r="BF144" i="26" s="1"/>
  <c r="BK143" i="26"/>
  <c r="BI143" i="26"/>
  <c r="BH143" i="26"/>
  <c r="BG143" i="26"/>
  <c r="BE143" i="26"/>
  <c r="T143" i="26"/>
  <c r="R143" i="26"/>
  <c r="P143" i="26"/>
  <c r="J143" i="26"/>
  <c r="BF143" i="26" s="1"/>
  <c r="BK142" i="26"/>
  <c r="BI142" i="26"/>
  <c r="BH142" i="26"/>
  <c r="BG142" i="26"/>
  <c r="BE142" i="26"/>
  <c r="T142" i="26"/>
  <c r="R142" i="26"/>
  <c r="P142" i="26"/>
  <c r="J142" i="26"/>
  <c r="BF142" i="26" s="1"/>
  <c r="BK141" i="26"/>
  <c r="BI141" i="26"/>
  <c r="BH141" i="26"/>
  <c r="BG141" i="26"/>
  <c r="BE141" i="26"/>
  <c r="T141" i="26"/>
  <c r="R141" i="26"/>
  <c r="P141" i="26"/>
  <c r="J141" i="26"/>
  <c r="BF141" i="26" s="1"/>
  <c r="BK140" i="26"/>
  <c r="BI140" i="26"/>
  <c r="BH140" i="26"/>
  <c r="BG140" i="26"/>
  <c r="BE140" i="26"/>
  <c r="T140" i="26"/>
  <c r="R140" i="26"/>
  <c r="P140" i="26"/>
  <c r="J140" i="26"/>
  <c r="BF140" i="26" s="1"/>
  <c r="BK139" i="26"/>
  <c r="BI139" i="26"/>
  <c r="BH139" i="26"/>
  <c r="BG139" i="26"/>
  <c r="BE139" i="26"/>
  <c r="T139" i="26"/>
  <c r="R139" i="26"/>
  <c r="P139" i="26"/>
  <c r="J139" i="26"/>
  <c r="BF139" i="26" s="1"/>
  <c r="BK138" i="26"/>
  <c r="BI138" i="26"/>
  <c r="BH138" i="26"/>
  <c r="BG138" i="26"/>
  <c r="BE138" i="26"/>
  <c r="T138" i="26"/>
  <c r="R138" i="26"/>
  <c r="P138" i="26"/>
  <c r="J138" i="26"/>
  <c r="BF138" i="26" s="1"/>
  <c r="BK137" i="26"/>
  <c r="BI137" i="26"/>
  <c r="BH137" i="26"/>
  <c r="BG137" i="26"/>
  <c r="BE137" i="26"/>
  <c r="T137" i="26"/>
  <c r="R137" i="26"/>
  <c r="P137" i="26"/>
  <c r="J137" i="26"/>
  <c r="BF137" i="26" s="1"/>
  <c r="BK136" i="26"/>
  <c r="BI136" i="26"/>
  <c r="BH136" i="26"/>
  <c r="BG136" i="26"/>
  <c r="BE136" i="26"/>
  <c r="T136" i="26"/>
  <c r="R136" i="26"/>
  <c r="P136" i="26"/>
  <c r="J136" i="26"/>
  <c r="BF136" i="26" s="1"/>
  <c r="BK135" i="26"/>
  <c r="BI135" i="26"/>
  <c r="BH135" i="26"/>
  <c r="BG135" i="26"/>
  <c r="BE135" i="26"/>
  <c r="T135" i="26"/>
  <c r="R135" i="26"/>
  <c r="P135" i="26"/>
  <c r="J135" i="26"/>
  <c r="BF135" i="26" s="1"/>
  <c r="BK134" i="26"/>
  <c r="BI134" i="26"/>
  <c r="BH134" i="26"/>
  <c r="BG134" i="26"/>
  <c r="BE134" i="26"/>
  <c r="T134" i="26"/>
  <c r="R134" i="26"/>
  <c r="P134" i="26"/>
  <c r="J134" i="26"/>
  <c r="BF134" i="26" s="1"/>
  <c r="BK133" i="26"/>
  <c r="T133" i="26"/>
  <c r="R133" i="26"/>
  <c r="P133" i="26"/>
  <c r="J133" i="26"/>
  <c r="BK132" i="26"/>
  <c r="BI132" i="26"/>
  <c r="BH132" i="26"/>
  <c r="BG132" i="26"/>
  <c r="BE132" i="26"/>
  <c r="T132" i="26"/>
  <c r="R132" i="26"/>
  <c r="P132" i="26"/>
  <c r="J132" i="26"/>
  <c r="BF132" i="26" s="1"/>
  <c r="BK131" i="26"/>
  <c r="BI131" i="26"/>
  <c r="BH131" i="26"/>
  <c r="BG131" i="26"/>
  <c r="BE131" i="26"/>
  <c r="T131" i="26"/>
  <c r="R131" i="26"/>
  <c r="P131" i="26"/>
  <c r="J131" i="26"/>
  <c r="BF131" i="26" s="1"/>
  <c r="BK130" i="26"/>
  <c r="BI130" i="26"/>
  <c r="BH130" i="26"/>
  <c r="BG130" i="26"/>
  <c r="BE130" i="26"/>
  <c r="T130" i="26"/>
  <c r="R130" i="26"/>
  <c r="P130" i="26"/>
  <c r="J130" i="26"/>
  <c r="BF130" i="26" s="1"/>
  <c r="BK129" i="26"/>
  <c r="BI129" i="26"/>
  <c r="BH129" i="26"/>
  <c r="BG129" i="26"/>
  <c r="BE129" i="26"/>
  <c r="T129" i="26"/>
  <c r="R129" i="26"/>
  <c r="P129" i="26"/>
  <c r="J129" i="26"/>
  <c r="BF129" i="26" s="1"/>
  <c r="BK128" i="26"/>
  <c r="BI128" i="26"/>
  <c r="BH128" i="26"/>
  <c r="BG128" i="26"/>
  <c r="BE128" i="26"/>
  <c r="T128" i="26"/>
  <c r="R128" i="26"/>
  <c r="P128" i="26"/>
  <c r="J128" i="26"/>
  <c r="BF128" i="26" s="1"/>
  <c r="BK127" i="26"/>
  <c r="BI127" i="26"/>
  <c r="BH127" i="26"/>
  <c r="BG127" i="26"/>
  <c r="BE127" i="26"/>
  <c r="T127" i="26"/>
  <c r="R127" i="26"/>
  <c r="P127" i="26"/>
  <c r="J127" i="26"/>
  <c r="BF127" i="26" s="1"/>
  <c r="BK126" i="26"/>
  <c r="BI126" i="26"/>
  <c r="BH126" i="26"/>
  <c r="BG126" i="26"/>
  <c r="BE126" i="26"/>
  <c r="T126" i="26"/>
  <c r="R126" i="26"/>
  <c r="P126" i="26"/>
  <c r="J126" i="26"/>
  <c r="BF126" i="26" s="1"/>
  <c r="BK125" i="26"/>
  <c r="BI125" i="26"/>
  <c r="BH125" i="26"/>
  <c r="BG125" i="26"/>
  <c r="BE125" i="26"/>
  <c r="T125" i="26"/>
  <c r="R125" i="26"/>
  <c r="P125" i="26"/>
  <c r="J125" i="26"/>
  <c r="BF125" i="26" s="1"/>
  <c r="BK124" i="26"/>
  <c r="BI124" i="26"/>
  <c r="BH124" i="26"/>
  <c r="BG124" i="26"/>
  <c r="BE124" i="26"/>
  <c r="T124" i="26"/>
  <c r="R124" i="26"/>
  <c r="P124" i="26"/>
  <c r="J124" i="26"/>
  <c r="BF124" i="26" s="1"/>
  <c r="BK123" i="26"/>
  <c r="T123" i="26"/>
  <c r="R123" i="26"/>
  <c r="P123" i="26"/>
  <c r="J123" i="26"/>
  <c r="BK122" i="26"/>
  <c r="T122" i="26"/>
  <c r="R122" i="26"/>
  <c r="P122" i="26"/>
  <c r="J122" i="26"/>
  <c r="BK121" i="26"/>
  <c r="T121" i="26"/>
  <c r="R121" i="26"/>
  <c r="P121" i="26"/>
  <c r="J121" i="26"/>
  <c r="AG106" i="1" s="1"/>
  <c r="J118" i="26"/>
  <c r="J117" i="26"/>
  <c r="F115" i="26"/>
  <c r="E113" i="26"/>
  <c r="J101" i="26"/>
  <c r="J100" i="26"/>
  <c r="J99" i="26"/>
  <c r="J98" i="26"/>
  <c r="J97" i="26"/>
  <c r="J96" i="26"/>
  <c r="J92" i="26"/>
  <c r="J91" i="26"/>
  <c r="F89" i="26"/>
  <c r="E87" i="26"/>
  <c r="J37" i="26"/>
  <c r="F37" i="26"/>
  <c r="J36" i="26"/>
  <c r="F36" i="26"/>
  <c r="J35" i="26"/>
  <c r="F35" i="26"/>
  <c r="J34" i="26"/>
  <c r="F34" i="26"/>
  <c r="J33" i="26"/>
  <c r="F33" i="26"/>
  <c r="J30" i="26"/>
  <c r="J39" i="26" s="1"/>
  <c r="E111" i="26" l="1"/>
  <c r="E85" i="26"/>
  <c r="J115" i="26"/>
  <c r="J89" i="26"/>
  <c r="F117" i="26"/>
  <c r="F91" i="26"/>
  <c r="F118" i="26"/>
  <c r="F92" i="26"/>
  <c r="BK133" i="25" l="1"/>
  <c r="BI133" i="25"/>
  <c r="BH133" i="25"/>
  <c r="BG133" i="25"/>
  <c r="BE133" i="25"/>
  <c r="T133" i="25"/>
  <c r="R133" i="25"/>
  <c r="P133" i="25"/>
  <c r="J133" i="25"/>
  <c r="BF133" i="25" s="1"/>
  <c r="BK132" i="25"/>
  <c r="BI132" i="25"/>
  <c r="BH132" i="25"/>
  <c r="BG132" i="25"/>
  <c r="BE132" i="25"/>
  <c r="T132" i="25"/>
  <c r="R132" i="25"/>
  <c r="P132" i="25"/>
  <c r="J132" i="25"/>
  <c r="BF132" i="25" s="1"/>
  <c r="BK131" i="25"/>
  <c r="BI131" i="25"/>
  <c r="BH131" i="25"/>
  <c r="BG131" i="25"/>
  <c r="BE131" i="25"/>
  <c r="T131" i="25"/>
  <c r="R131" i="25"/>
  <c r="P131" i="25"/>
  <c r="J131" i="25"/>
  <c r="BF131" i="25" s="1"/>
  <c r="BK130" i="25"/>
  <c r="BI130" i="25"/>
  <c r="BH130" i="25"/>
  <c r="BG130" i="25"/>
  <c r="BE130" i="25"/>
  <c r="T130" i="25"/>
  <c r="R130" i="25"/>
  <c r="P130" i="25"/>
  <c r="J130" i="25"/>
  <c r="BF130" i="25" s="1"/>
  <c r="BK129" i="25"/>
  <c r="BI129" i="25"/>
  <c r="BH129" i="25"/>
  <c r="BG129" i="25"/>
  <c r="BE129" i="25"/>
  <c r="T129" i="25"/>
  <c r="R129" i="25"/>
  <c r="P129" i="25"/>
  <c r="J129" i="25"/>
  <c r="BF129" i="25" s="1"/>
  <c r="BK128" i="25"/>
  <c r="BI128" i="25"/>
  <c r="BH128" i="25"/>
  <c r="BG128" i="25"/>
  <c r="BE128" i="25"/>
  <c r="T128" i="25"/>
  <c r="R128" i="25"/>
  <c r="P128" i="25"/>
  <c r="J128" i="25"/>
  <c r="BF128" i="25" s="1"/>
  <c r="BK127" i="25"/>
  <c r="BI127" i="25"/>
  <c r="BH127" i="25"/>
  <c r="BG127" i="25"/>
  <c r="BE127" i="25"/>
  <c r="T127" i="25"/>
  <c r="R127" i="25"/>
  <c r="P127" i="25"/>
  <c r="J127" i="25"/>
  <c r="BF127" i="25" s="1"/>
  <c r="BK126" i="25"/>
  <c r="BI126" i="25"/>
  <c r="BH126" i="25"/>
  <c r="BG126" i="25"/>
  <c r="BE126" i="25"/>
  <c r="T126" i="25"/>
  <c r="R126" i="25"/>
  <c r="P126" i="25"/>
  <c r="J126" i="25"/>
  <c r="BF126" i="25" s="1"/>
  <c r="BK125" i="25"/>
  <c r="BI125" i="25"/>
  <c r="BH125" i="25"/>
  <c r="BG125" i="25"/>
  <c r="BE125" i="25"/>
  <c r="T125" i="25"/>
  <c r="R125" i="25"/>
  <c r="P125" i="25"/>
  <c r="J125" i="25"/>
  <c r="BF125" i="25" s="1"/>
  <c r="BK124" i="25"/>
  <c r="T124" i="25"/>
  <c r="R124" i="25"/>
  <c r="P124" i="25"/>
  <c r="J124" i="25"/>
  <c r="BK123" i="25"/>
  <c r="T123" i="25"/>
  <c r="R123" i="25"/>
  <c r="P123" i="25"/>
  <c r="J123" i="25"/>
  <c r="BK122" i="25"/>
  <c r="T122" i="25"/>
  <c r="R122" i="25"/>
  <c r="P122" i="25"/>
  <c r="J122" i="25"/>
  <c r="J119" i="25"/>
  <c r="J118" i="25"/>
  <c r="F116" i="25"/>
  <c r="E114" i="25"/>
  <c r="J100" i="25"/>
  <c r="J99" i="25"/>
  <c r="J98" i="25"/>
  <c r="J94" i="25"/>
  <c r="J93" i="25"/>
  <c r="F91" i="25"/>
  <c r="E89" i="25"/>
  <c r="J39" i="25"/>
  <c r="F39" i="25"/>
  <c r="J38" i="25"/>
  <c r="F38" i="25"/>
  <c r="J37" i="25"/>
  <c r="F37" i="25"/>
  <c r="J36" i="25"/>
  <c r="F36" i="25"/>
  <c r="J35" i="25"/>
  <c r="F35" i="25"/>
  <c r="J32" i="25"/>
  <c r="J41" i="25" s="1"/>
  <c r="BK149" i="24"/>
  <c r="BI149" i="24"/>
  <c r="BH149" i="24"/>
  <c r="BG149" i="24"/>
  <c r="BE149" i="24"/>
  <c r="T149" i="24"/>
  <c r="R149" i="24"/>
  <c r="P149" i="24"/>
  <c r="J149" i="24"/>
  <c r="BF149" i="24" s="1"/>
  <c r="BK148" i="24"/>
  <c r="BI148" i="24"/>
  <c r="BH148" i="24"/>
  <c r="BG148" i="24"/>
  <c r="BE148" i="24"/>
  <c r="T148" i="24"/>
  <c r="R148" i="24"/>
  <c r="P148" i="24"/>
  <c r="J148" i="24"/>
  <c r="BF148" i="24" s="1"/>
  <c r="BK147" i="24"/>
  <c r="BI147" i="24"/>
  <c r="BH147" i="24"/>
  <c r="BG147" i="24"/>
  <c r="BE147" i="24"/>
  <c r="T147" i="24"/>
  <c r="R147" i="24"/>
  <c r="P147" i="24"/>
  <c r="J147" i="24"/>
  <c r="BF147" i="24" s="1"/>
  <c r="BK146" i="24"/>
  <c r="BI146" i="24"/>
  <c r="BH146" i="24"/>
  <c r="BG146" i="24"/>
  <c r="BE146" i="24"/>
  <c r="T146" i="24"/>
  <c r="R146" i="24"/>
  <c r="P146" i="24"/>
  <c r="J146" i="24"/>
  <c r="BF146" i="24" s="1"/>
  <c r="BK145" i="24"/>
  <c r="BI145" i="24"/>
  <c r="BH145" i="24"/>
  <c r="BG145" i="24"/>
  <c r="BE145" i="24"/>
  <c r="T145" i="24"/>
  <c r="R145" i="24"/>
  <c r="P145" i="24"/>
  <c r="J145" i="24"/>
  <c r="BF145" i="24" s="1"/>
  <c r="BK144" i="24"/>
  <c r="BI144" i="24"/>
  <c r="BH144" i="24"/>
  <c r="BG144" i="24"/>
  <c r="BE144" i="24"/>
  <c r="T144" i="24"/>
  <c r="R144" i="24"/>
  <c r="P144" i="24"/>
  <c r="J144" i="24"/>
  <c r="BF144" i="24" s="1"/>
  <c r="BK143" i="24"/>
  <c r="BI143" i="24"/>
  <c r="BH143" i="24"/>
  <c r="BG143" i="24"/>
  <c r="BE143" i="24"/>
  <c r="T143" i="24"/>
  <c r="R143" i="24"/>
  <c r="P143" i="24"/>
  <c r="J143" i="24"/>
  <c r="BF143" i="24" s="1"/>
  <c r="BK142" i="24"/>
  <c r="BI142" i="24"/>
  <c r="BH142" i="24"/>
  <c r="BG142" i="24"/>
  <c r="BE142" i="24"/>
  <c r="T142" i="24"/>
  <c r="R142" i="24"/>
  <c r="P142" i="24"/>
  <c r="J142" i="24"/>
  <c r="BF142" i="24" s="1"/>
  <c r="BK138" i="24"/>
  <c r="BI138" i="24"/>
  <c r="BH138" i="24"/>
  <c r="BG138" i="24"/>
  <c r="BE138" i="24"/>
  <c r="T138" i="24"/>
  <c r="R138" i="24"/>
  <c r="P138" i="24"/>
  <c r="J138" i="24"/>
  <c r="BF138" i="24" s="1"/>
  <c r="BK137" i="24"/>
  <c r="BI137" i="24"/>
  <c r="BH137" i="24"/>
  <c r="BG137" i="24"/>
  <c r="BE137" i="24"/>
  <c r="T137" i="24"/>
  <c r="R137" i="24"/>
  <c r="P137" i="24"/>
  <c r="J137" i="24"/>
  <c r="BF137" i="24" s="1"/>
  <c r="BK136" i="24"/>
  <c r="BI136" i="24"/>
  <c r="BH136" i="24"/>
  <c r="BG136" i="24"/>
  <c r="BE136" i="24"/>
  <c r="T136" i="24"/>
  <c r="R136" i="24"/>
  <c r="P136" i="24"/>
  <c r="J136" i="24"/>
  <c r="BF136" i="24" s="1"/>
  <c r="BK135" i="24"/>
  <c r="BI135" i="24"/>
  <c r="BH135" i="24"/>
  <c r="BG135" i="24"/>
  <c r="BE135" i="24"/>
  <c r="T135" i="24"/>
  <c r="R135" i="24"/>
  <c r="P135" i="24"/>
  <c r="J135" i="24"/>
  <c r="BF135" i="24" s="1"/>
  <c r="BK134" i="24"/>
  <c r="BI134" i="24"/>
  <c r="BH134" i="24"/>
  <c r="BG134" i="24"/>
  <c r="BE134" i="24"/>
  <c r="T134" i="24"/>
  <c r="R134" i="24"/>
  <c r="P134" i="24"/>
  <c r="J134" i="24"/>
  <c r="BF134" i="24" s="1"/>
  <c r="BK133" i="24"/>
  <c r="BI133" i="24"/>
  <c r="BH133" i="24"/>
  <c r="BG133" i="24"/>
  <c r="BE133" i="24"/>
  <c r="T133" i="24"/>
  <c r="R133" i="24"/>
  <c r="P133" i="24"/>
  <c r="J133" i="24"/>
  <c r="BF133" i="24" s="1"/>
  <c r="BK132" i="24"/>
  <c r="BI132" i="24"/>
  <c r="BH132" i="24"/>
  <c r="BG132" i="24"/>
  <c r="BE132" i="24"/>
  <c r="T132" i="24"/>
  <c r="R132" i="24"/>
  <c r="P132" i="24"/>
  <c r="J132" i="24"/>
  <c r="BF132" i="24" s="1"/>
  <c r="BK131" i="24"/>
  <c r="BI131" i="24"/>
  <c r="BH131" i="24"/>
  <c r="BG131" i="24"/>
  <c r="BE131" i="24"/>
  <c r="T131" i="24"/>
  <c r="R131" i="24"/>
  <c r="P131" i="24"/>
  <c r="J131" i="24"/>
  <c r="BF131" i="24" s="1"/>
  <c r="BK130" i="24"/>
  <c r="BI130" i="24"/>
  <c r="BH130" i="24"/>
  <c r="BG130" i="24"/>
  <c r="BE130" i="24"/>
  <c r="T130" i="24"/>
  <c r="R130" i="24"/>
  <c r="P130" i="24"/>
  <c r="J130" i="24"/>
  <c r="BF130" i="24" s="1"/>
  <c r="BK129" i="24"/>
  <c r="BI129" i="24"/>
  <c r="BH129" i="24"/>
  <c r="BG129" i="24"/>
  <c r="BE129" i="24"/>
  <c r="T129" i="24"/>
  <c r="R129" i="24"/>
  <c r="P129" i="24"/>
  <c r="J129" i="24"/>
  <c r="BF129" i="24" s="1"/>
  <c r="BK128" i="24"/>
  <c r="BI128" i="24"/>
  <c r="BH128" i="24"/>
  <c r="BG128" i="24"/>
  <c r="BE128" i="24"/>
  <c r="T128" i="24"/>
  <c r="R128" i="24"/>
  <c r="P128" i="24"/>
  <c r="J128" i="24"/>
  <c r="BF128" i="24" s="1"/>
  <c r="BK127" i="24"/>
  <c r="BI127" i="24"/>
  <c r="BH127" i="24"/>
  <c r="BG127" i="24"/>
  <c r="BE127" i="24"/>
  <c r="T127" i="24"/>
  <c r="R127" i="24"/>
  <c r="P127" i="24"/>
  <c r="J127" i="24"/>
  <c r="BF127" i="24" s="1"/>
  <c r="BK126" i="24"/>
  <c r="BI126" i="24"/>
  <c r="BH126" i="24"/>
  <c r="BG126" i="24"/>
  <c r="BE126" i="24"/>
  <c r="T126" i="24"/>
  <c r="R126" i="24"/>
  <c r="P126" i="24"/>
  <c r="J126" i="24"/>
  <c r="BF126" i="24" s="1"/>
  <c r="BK125" i="24"/>
  <c r="BI125" i="24"/>
  <c r="BH125" i="24"/>
  <c r="BG125" i="24"/>
  <c r="BE125" i="24"/>
  <c r="T125" i="24"/>
  <c r="R125" i="24"/>
  <c r="P125" i="24"/>
  <c r="J125" i="24"/>
  <c r="BF125" i="24" s="1"/>
  <c r="BK124" i="24"/>
  <c r="T124" i="24"/>
  <c r="R124" i="24"/>
  <c r="P124" i="24"/>
  <c r="J124" i="24"/>
  <c r="BK123" i="24"/>
  <c r="T123" i="24"/>
  <c r="R123" i="24"/>
  <c r="P123" i="24"/>
  <c r="J123" i="24"/>
  <c r="BK122" i="24"/>
  <c r="T122" i="24"/>
  <c r="R122" i="24"/>
  <c r="P122" i="24"/>
  <c r="J122" i="24"/>
  <c r="J119" i="24"/>
  <c r="J118" i="24"/>
  <c r="F116" i="24"/>
  <c r="E114" i="24"/>
  <c r="J100" i="24"/>
  <c r="J99" i="24"/>
  <c r="J98" i="24"/>
  <c r="J94" i="24"/>
  <c r="J93" i="24"/>
  <c r="F91" i="24"/>
  <c r="E89" i="24"/>
  <c r="J39" i="24"/>
  <c r="F39" i="24"/>
  <c r="J38" i="24"/>
  <c r="F38" i="24"/>
  <c r="J37" i="24"/>
  <c r="F37" i="24"/>
  <c r="J36" i="24"/>
  <c r="F36" i="24"/>
  <c r="J35" i="24"/>
  <c r="F35" i="24"/>
  <c r="J32" i="24"/>
  <c r="J41" i="24" s="1"/>
  <c r="BK179" i="23"/>
  <c r="BI179" i="23"/>
  <c r="BH179" i="23"/>
  <c r="BG179" i="23"/>
  <c r="BE179" i="23"/>
  <c r="T179" i="23"/>
  <c r="R179" i="23"/>
  <c r="P179" i="23"/>
  <c r="J179" i="23"/>
  <c r="BF179" i="23" s="1"/>
  <c r="BK178" i="23"/>
  <c r="BI178" i="23"/>
  <c r="BH178" i="23"/>
  <c r="BG178" i="23"/>
  <c r="BE178" i="23"/>
  <c r="T178" i="23"/>
  <c r="R178" i="23"/>
  <c r="P178" i="23"/>
  <c r="J178" i="23"/>
  <c r="BF178" i="23" s="1"/>
  <c r="BK177" i="23"/>
  <c r="BI177" i="23"/>
  <c r="BH177" i="23"/>
  <c r="BG177" i="23"/>
  <c r="BE177" i="23"/>
  <c r="T177" i="23"/>
  <c r="R177" i="23"/>
  <c r="P177" i="23"/>
  <c r="J177" i="23"/>
  <c r="BF177" i="23" s="1"/>
  <c r="BK176" i="23"/>
  <c r="BI176" i="23"/>
  <c r="BH176" i="23"/>
  <c r="BG176" i="23"/>
  <c r="BE176" i="23"/>
  <c r="T176" i="23"/>
  <c r="R176" i="23"/>
  <c r="P176" i="23"/>
  <c r="J176" i="23"/>
  <c r="BF176" i="23" s="1"/>
  <c r="BK175" i="23"/>
  <c r="BI175" i="23"/>
  <c r="BH175" i="23"/>
  <c r="BG175" i="23"/>
  <c r="BE175" i="23"/>
  <c r="T175" i="23"/>
  <c r="R175" i="23"/>
  <c r="P175" i="23"/>
  <c r="J175" i="23"/>
  <c r="BF175" i="23" s="1"/>
  <c r="BK174" i="23"/>
  <c r="BI174" i="23"/>
  <c r="BH174" i="23"/>
  <c r="BG174" i="23"/>
  <c r="BE174" i="23"/>
  <c r="T174" i="23"/>
  <c r="R174" i="23"/>
  <c r="P174" i="23"/>
  <c r="J174" i="23"/>
  <c r="BF174" i="23" s="1"/>
  <c r="BK173" i="23"/>
  <c r="BI173" i="23"/>
  <c r="BH173" i="23"/>
  <c r="BG173" i="23"/>
  <c r="BE173" i="23"/>
  <c r="T173" i="23"/>
  <c r="R173" i="23"/>
  <c r="P173" i="23"/>
  <c r="J173" i="23"/>
  <c r="BF173" i="23" s="1"/>
  <c r="BK172" i="23"/>
  <c r="BI172" i="23"/>
  <c r="BH172" i="23"/>
  <c r="BG172" i="23"/>
  <c r="BE172" i="23"/>
  <c r="T172" i="23"/>
  <c r="R172" i="23"/>
  <c r="P172" i="23"/>
  <c r="J172" i="23"/>
  <c r="BF172" i="23" s="1"/>
  <c r="BK171" i="23"/>
  <c r="BI171" i="23"/>
  <c r="BH171" i="23"/>
  <c r="BG171" i="23"/>
  <c r="BE171" i="23"/>
  <c r="T171" i="23"/>
  <c r="R171" i="23"/>
  <c r="P171" i="23"/>
  <c r="J171" i="23"/>
  <c r="BF171" i="23" s="1"/>
  <c r="BK170" i="23"/>
  <c r="BI170" i="23"/>
  <c r="BH170" i="23"/>
  <c r="BG170" i="23"/>
  <c r="BE170" i="23"/>
  <c r="T170" i="23"/>
  <c r="R170" i="23"/>
  <c r="P170" i="23"/>
  <c r="J170" i="23"/>
  <c r="BF170" i="23" s="1"/>
  <c r="BK169" i="23"/>
  <c r="BI169" i="23"/>
  <c r="BH169" i="23"/>
  <c r="BG169" i="23"/>
  <c r="BE169" i="23"/>
  <c r="T169" i="23"/>
  <c r="R169" i="23"/>
  <c r="P169" i="23"/>
  <c r="J169" i="23"/>
  <c r="BF169" i="23" s="1"/>
  <c r="BK168" i="23"/>
  <c r="BI168" i="23"/>
  <c r="BH168" i="23"/>
  <c r="BG168" i="23"/>
  <c r="BE168" i="23"/>
  <c r="T168" i="23"/>
  <c r="R168" i="23"/>
  <c r="P168" i="23"/>
  <c r="J168" i="23"/>
  <c r="BF168" i="23" s="1"/>
  <c r="BK167" i="23"/>
  <c r="BI167" i="23"/>
  <c r="BH167" i="23"/>
  <c r="BG167" i="23"/>
  <c r="BE167" i="23"/>
  <c r="T167" i="23"/>
  <c r="R167" i="23"/>
  <c r="P167" i="23"/>
  <c r="J167" i="23"/>
  <c r="BF167" i="23" s="1"/>
  <c r="BK166" i="23"/>
  <c r="BI166" i="23"/>
  <c r="BH166" i="23"/>
  <c r="BG166" i="23"/>
  <c r="BE166" i="23"/>
  <c r="T166" i="23"/>
  <c r="R166" i="23"/>
  <c r="P166" i="23"/>
  <c r="J166" i="23"/>
  <c r="BF166" i="23" s="1"/>
  <c r="BK165" i="23"/>
  <c r="BI165" i="23"/>
  <c r="BH165" i="23"/>
  <c r="BG165" i="23"/>
  <c r="BE165" i="23"/>
  <c r="T165" i="23"/>
  <c r="R165" i="23"/>
  <c r="P165" i="23"/>
  <c r="J165" i="23"/>
  <c r="BF165" i="23" s="1"/>
  <c r="BK164" i="23"/>
  <c r="BI164" i="23"/>
  <c r="BH164" i="23"/>
  <c r="BG164" i="23"/>
  <c r="BE164" i="23"/>
  <c r="T164" i="23"/>
  <c r="R164" i="23"/>
  <c r="P164" i="23"/>
  <c r="J164" i="23"/>
  <c r="BF164" i="23" s="1"/>
  <c r="BK163" i="23"/>
  <c r="BI163" i="23"/>
  <c r="BH163" i="23"/>
  <c r="BG163" i="23"/>
  <c r="BE163" i="23"/>
  <c r="T163" i="23"/>
  <c r="R163" i="23"/>
  <c r="P163" i="23"/>
  <c r="J163" i="23"/>
  <c r="BF163" i="23" s="1"/>
  <c r="BK162" i="23"/>
  <c r="BI162" i="23"/>
  <c r="BH162" i="23"/>
  <c r="BG162" i="23"/>
  <c r="BE162" i="23"/>
  <c r="T162" i="23"/>
  <c r="R162" i="23"/>
  <c r="P162" i="23"/>
  <c r="J162" i="23"/>
  <c r="BF162" i="23" s="1"/>
  <c r="BK161" i="23"/>
  <c r="BI161" i="23"/>
  <c r="BH161" i="23"/>
  <c r="BG161" i="23"/>
  <c r="BE161" i="23"/>
  <c r="T161" i="23"/>
  <c r="R161" i="23"/>
  <c r="P161" i="23"/>
  <c r="J161" i="23"/>
  <c r="BF161" i="23" s="1"/>
  <c r="BK160" i="23"/>
  <c r="BI160" i="23"/>
  <c r="BH160" i="23"/>
  <c r="BG160" i="23"/>
  <c r="BE160" i="23"/>
  <c r="T160" i="23"/>
  <c r="R160" i="23"/>
  <c r="P160" i="23"/>
  <c r="J160" i="23"/>
  <c r="BF160" i="23" s="1"/>
  <c r="BK159" i="23"/>
  <c r="BI159" i="23"/>
  <c r="BH159" i="23"/>
  <c r="BG159" i="23"/>
  <c r="BE159" i="23"/>
  <c r="T159" i="23"/>
  <c r="R159" i="23"/>
  <c r="P159" i="23"/>
  <c r="J159" i="23"/>
  <c r="BF159" i="23" s="1"/>
  <c r="BK158" i="23"/>
  <c r="BI158" i="23"/>
  <c r="BH158" i="23"/>
  <c r="BG158" i="23"/>
  <c r="BE158" i="23"/>
  <c r="T158" i="23"/>
  <c r="R158" i="23"/>
  <c r="P158" i="23"/>
  <c r="J158" i="23"/>
  <c r="BF158" i="23" s="1"/>
  <c r="BK157" i="23"/>
  <c r="BI157" i="23"/>
  <c r="BH157" i="23"/>
  <c r="BG157" i="23"/>
  <c r="BE157" i="23"/>
  <c r="T157" i="23"/>
  <c r="R157" i="23"/>
  <c r="P157" i="23"/>
  <c r="J157" i="23"/>
  <c r="BF157" i="23" s="1"/>
  <c r="BK156" i="23"/>
  <c r="BI156" i="23"/>
  <c r="BH156" i="23"/>
  <c r="BG156" i="23"/>
  <c r="BE156" i="23"/>
  <c r="T156" i="23"/>
  <c r="R156" i="23"/>
  <c r="P156" i="23"/>
  <c r="J156" i="23"/>
  <c r="BF156" i="23" s="1"/>
  <c r="BK155" i="23"/>
  <c r="BI155" i="23"/>
  <c r="BH155" i="23"/>
  <c r="BG155" i="23"/>
  <c r="BE155" i="23"/>
  <c r="T155" i="23"/>
  <c r="R155" i="23"/>
  <c r="P155" i="23"/>
  <c r="J155" i="23"/>
  <c r="BF155" i="23" s="1"/>
  <c r="BK154" i="23"/>
  <c r="BI154" i="23"/>
  <c r="BH154" i="23"/>
  <c r="BG154" i="23"/>
  <c r="BE154" i="23"/>
  <c r="T154" i="23"/>
  <c r="R154" i="23"/>
  <c r="P154" i="23"/>
  <c r="J154" i="23"/>
  <c r="BF154" i="23" s="1"/>
  <c r="BK153" i="23"/>
  <c r="BI153" i="23"/>
  <c r="BH153" i="23"/>
  <c r="BG153" i="23"/>
  <c r="BE153" i="23"/>
  <c r="T153" i="23"/>
  <c r="R153" i="23"/>
  <c r="P153" i="23"/>
  <c r="J153" i="23"/>
  <c r="BF153" i="23" s="1"/>
  <c r="BK152" i="23"/>
  <c r="BI152" i="23"/>
  <c r="BH152" i="23"/>
  <c r="BG152" i="23"/>
  <c r="BE152" i="23"/>
  <c r="T152" i="23"/>
  <c r="R152" i="23"/>
  <c r="P152" i="23"/>
  <c r="J152" i="23"/>
  <c r="BF152" i="23" s="1"/>
  <c r="BK151" i="23"/>
  <c r="BI151" i="23"/>
  <c r="BH151" i="23"/>
  <c r="BG151" i="23"/>
  <c r="BE151" i="23"/>
  <c r="T151" i="23"/>
  <c r="R151" i="23"/>
  <c r="P151" i="23"/>
  <c r="J151" i="23"/>
  <c r="BF151" i="23" s="1"/>
  <c r="BK150" i="23"/>
  <c r="BI150" i="23"/>
  <c r="BH150" i="23"/>
  <c r="BG150" i="23"/>
  <c r="BE150" i="23"/>
  <c r="T150" i="23"/>
  <c r="R150" i="23"/>
  <c r="P150" i="23"/>
  <c r="J150" i="23"/>
  <c r="BF150" i="23" s="1"/>
  <c r="BK149" i="23"/>
  <c r="BI149" i="23"/>
  <c r="BH149" i="23"/>
  <c r="BG149" i="23"/>
  <c r="BE149" i="23"/>
  <c r="T149" i="23"/>
  <c r="R149" i="23"/>
  <c r="P149" i="23"/>
  <c r="J149" i="23"/>
  <c r="BF149" i="23" s="1"/>
  <c r="BK148" i="23"/>
  <c r="BI148" i="23"/>
  <c r="BH148" i="23"/>
  <c r="BG148" i="23"/>
  <c r="BE148" i="23"/>
  <c r="T148" i="23"/>
  <c r="R148" i="23"/>
  <c r="P148" i="23"/>
  <c r="J148" i="23"/>
  <c r="BF148" i="23" s="1"/>
  <c r="BK147" i="23"/>
  <c r="BI147" i="23"/>
  <c r="BH147" i="23"/>
  <c r="BG147" i="23"/>
  <c r="BE147" i="23"/>
  <c r="T147" i="23"/>
  <c r="R147" i="23"/>
  <c r="P147" i="23"/>
  <c r="J147" i="23"/>
  <c r="BF147" i="23" s="1"/>
  <c r="BK146" i="23"/>
  <c r="BI146" i="23"/>
  <c r="BH146" i="23"/>
  <c r="BG146" i="23"/>
  <c r="BE146" i="23"/>
  <c r="T146" i="23"/>
  <c r="R146" i="23"/>
  <c r="P146" i="23"/>
  <c r="J146" i="23"/>
  <c r="BF146" i="23" s="1"/>
  <c r="BK145" i="23"/>
  <c r="T145" i="23"/>
  <c r="R145" i="23"/>
  <c r="P145" i="23"/>
  <c r="J145" i="23"/>
  <c r="BK144" i="23"/>
  <c r="BI144" i="23"/>
  <c r="BH144" i="23"/>
  <c r="BG144" i="23"/>
  <c r="BE144" i="23"/>
  <c r="T144" i="23"/>
  <c r="R144" i="23"/>
  <c r="P144" i="23"/>
  <c r="J144" i="23"/>
  <c r="BF144" i="23" s="1"/>
  <c r="BK143" i="23"/>
  <c r="BI143" i="23"/>
  <c r="BH143" i="23"/>
  <c r="BG143" i="23"/>
  <c r="BE143" i="23"/>
  <c r="T143" i="23"/>
  <c r="R143" i="23"/>
  <c r="P143" i="23"/>
  <c r="J143" i="23"/>
  <c r="BF143" i="23" s="1"/>
  <c r="BK142" i="23"/>
  <c r="BI142" i="23"/>
  <c r="BH142" i="23"/>
  <c r="BG142" i="23"/>
  <c r="BE142" i="23"/>
  <c r="T142" i="23"/>
  <c r="R142" i="23"/>
  <c r="P142" i="23"/>
  <c r="J142" i="23"/>
  <c r="BF142" i="23" s="1"/>
  <c r="BK141" i="23"/>
  <c r="BI141" i="23"/>
  <c r="BH141" i="23"/>
  <c r="BG141" i="23"/>
  <c r="BE141" i="23"/>
  <c r="T141" i="23"/>
  <c r="R141" i="23"/>
  <c r="P141" i="23"/>
  <c r="J141" i="23"/>
  <c r="BF141" i="23" s="1"/>
  <c r="BK140" i="23"/>
  <c r="BI140" i="23"/>
  <c r="BH140" i="23"/>
  <c r="BG140" i="23"/>
  <c r="BE140" i="23"/>
  <c r="T140" i="23"/>
  <c r="R140" i="23"/>
  <c r="P140" i="23"/>
  <c r="J140" i="23"/>
  <c r="BF140" i="23" s="1"/>
  <c r="BK139" i="23"/>
  <c r="BI139" i="23"/>
  <c r="BH139" i="23"/>
  <c r="BG139" i="23"/>
  <c r="BE139" i="23"/>
  <c r="T139" i="23"/>
  <c r="R139" i="23"/>
  <c r="P139" i="23"/>
  <c r="J139" i="23"/>
  <c r="BF139" i="23" s="1"/>
  <c r="BK138" i="23"/>
  <c r="BI138" i="23"/>
  <c r="BH138" i="23"/>
  <c r="BG138" i="23"/>
  <c r="BE138" i="23"/>
  <c r="T138" i="23"/>
  <c r="R138" i="23"/>
  <c r="P138" i="23"/>
  <c r="J138" i="23"/>
  <c r="BF138" i="23" s="1"/>
  <c r="BK137" i="23"/>
  <c r="BI137" i="23"/>
  <c r="BH137" i="23"/>
  <c r="BG137" i="23"/>
  <c r="BE137" i="23"/>
  <c r="T137" i="23"/>
  <c r="R137" i="23"/>
  <c r="P137" i="23"/>
  <c r="J137" i="23"/>
  <c r="BF137" i="23" s="1"/>
  <c r="BK136" i="23"/>
  <c r="BI136" i="23"/>
  <c r="BH136" i="23"/>
  <c r="BG136" i="23"/>
  <c r="BE136" i="23"/>
  <c r="T136" i="23"/>
  <c r="R136" i="23"/>
  <c r="P136" i="23"/>
  <c r="J136" i="23"/>
  <c r="BF136" i="23" s="1"/>
  <c r="BK135" i="23"/>
  <c r="BI135" i="23"/>
  <c r="BH135" i="23"/>
  <c r="BG135" i="23"/>
  <c r="BE135" i="23"/>
  <c r="T135" i="23"/>
  <c r="R135" i="23"/>
  <c r="P135" i="23"/>
  <c r="J135" i="23"/>
  <c r="BF135" i="23" s="1"/>
  <c r="BK134" i="23"/>
  <c r="BI134" i="23"/>
  <c r="BH134" i="23"/>
  <c r="BG134" i="23"/>
  <c r="BE134" i="23"/>
  <c r="T134" i="23"/>
  <c r="R134" i="23"/>
  <c r="P134" i="23"/>
  <c r="J134" i="23"/>
  <c r="BF134" i="23" s="1"/>
  <c r="BK133" i="23"/>
  <c r="BI133" i="23"/>
  <c r="BH133" i="23"/>
  <c r="BG133" i="23"/>
  <c r="BE133" i="23"/>
  <c r="T133" i="23"/>
  <c r="R133" i="23"/>
  <c r="P133" i="23"/>
  <c r="J133" i="23"/>
  <c r="BF133" i="23" s="1"/>
  <c r="BK132" i="23"/>
  <c r="BI132" i="23"/>
  <c r="BH132" i="23"/>
  <c r="BG132" i="23"/>
  <c r="BE132" i="23"/>
  <c r="T132" i="23"/>
  <c r="R132" i="23"/>
  <c r="P132" i="23"/>
  <c r="J132" i="23"/>
  <c r="BF132" i="23" s="1"/>
  <c r="BK131" i="23"/>
  <c r="T131" i="23"/>
  <c r="T130" i="23" s="1"/>
  <c r="R131" i="23"/>
  <c r="R130" i="23" s="1"/>
  <c r="P131" i="23"/>
  <c r="P130" i="23" s="1"/>
  <c r="J131" i="23"/>
  <c r="BK129" i="23"/>
  <c r="BI129" i="23"/>
  <c r="BH129" i="23"/>
  <c r="BG129" i="23"/>
  <c r="BE129" i="23"/>
  <c r="T129" i="23"/>
  <c r="R129" i="23"/>
  <c r="P129" i="23"/>
  <c r="J129" i="23"/>
  <c r="BF129" i="23" s="1"/>
  <c r="BK128" i="23"/>
  <c r="T128" i="23"/>
  <c r="R128" i="23"/>
  <c r="P128" i="23"/>
  <c r="J128" i="23"/>
  <c r="BK127" i="23"/>
  <c r="T127" i="23"/>
  <c r="R127" i="23"/>
  <c r="P127" i="23"/>
  <c r="J127" i="23"/>
  <c r="T126" i="23"/>
  <c r="R126" i="23"/>
  <c r="P126" i="23"/>
  <c r="J123" i="23"/>
  <c r="J122" i="23"/>
  <c r="F120" i="23"/>
  <c r="E118" i="23"/>
  <c r="J104" i="23"/>
  <c r="J103" i="23"/>
  <c r="J102" i="23"/>
  <c r="J100" i="23"/>
  <c r="J99" i="23"/>
  <c r="J94" i="23"/>
  <c r="J93" i="23"/>
  <c r="F91" i="23"/>
  <c r="E89" i="23"/>
  <c r="J39" i="23"/>
  <c r="F39" i="23"/>
  <c r="J38" i="23"/>
  <c r="F38" i="23"/>
  <c r="J37" i="23"/>
  <c r="F37" i="23"/>
  <c r="J36" i="23"/>
  <c r="F36" i="23"/>
  <c r="J35" i="23"/>
  <c r="F35" i="23"/>
  <c r="BK137" i="22"/>
  <c r="BI137" i="22"/>
  <c r="BH137" i="22"/>
  <c r="BG137" i="22"/>
  <c r="BE137" i="22"/>
  <c r="T137" i="22"/>
  <c r="R137" i="22"/>
  <c r="P137" i="22"/>
  <c r="J137" i="22"/>
  <c r="BF137" i="22" s="1"/>
  <c r="BK136" i="22"/>
  <c r="BI136" i="22"/>
  <c r="BH136" i="22"/>
  <c r="BG136" i="22"/>
  <c r="BE136" i="22"/>
  <c r="T136" i="22"/>
  <c r="R136" i="22"/>
  <c r="P136" i="22"/>
  <c r="J136" i="22"/>
  <c r="BF136" i="22" s="1"/>
  <c r="BK135" i="22"/>
  <c r="BI135" i="22"/>
  <c r="BH135" i="22"/>
  <c r="BG135" i="22"/>
  <c r="BE135" i="22"/>
  <c r="T135" i="22"/>
  <c r="R135" i="22"/>
  <c r="P135" i="22"/>
  <c r="J135" i="22"/>
  <c r="BF135" i="22" s="1"/>
  <c r="BK134" i="22"/>
  <c r="BI134" i="22"/>
  <c r="BH134" i="22"/>
  <c r="BG134" i="22"/>
  <c r="BE134" i="22"/>
  <c r="T134" i="22"/>
  <c r="R134" i="22"/>
  <c r="P134" i="22"/>
  <c r="J134" i="22"/>
  <c r="BF134" i="22" s="1"/>
  <c r="BK133" i="22"/>
  <c r="BI133" i="22"/>
  <c r="BH133" i="22"/>
  <c r="BG133" i="22"/>
  <c r="BE133" i="22"/>
  <c r="T133" i="22"/>
  <c r="R133" i="22"/>
  <c r="P133" i="22"/>
  <c r="J133" i="22"/>
  <c r="BF133" i="22" s="1"/>
  <c r="BK132" i="22"/>
  <c r="T132" i="22"/>
  <c r="R132" i="22"/>
  <c r="P132" i="22"/>
  <c r="J132" i="22"/>
  <c r="BK131" i="22"/>
  <c r="T131" i="22"/>
  <c r="R131" i="22"/>
  <c r="P131" i="22"/>
  <c r="J131" i="22"/>
  <c r="BK130" i="22"/>
  <c r="BI130" i="22"/>
  <c r="BH130" i="22"/>
  <c r="BG130" i="22"/>
  <c r="BE130" i="22"/>
  <c r="T130" i="22"/>
  <c r="R130" i="22"/>
  <c r="P130" i="22"/>
  <c r="J130" i="22"/>
  <c r="BF130" i="22" s="1"/>
  <c r="BK129" i="22"/>
  <c r="BI129" i="22"/>
  <c r="BH129" i="22"/>
  <c r="BG129" i="22"/>
  <c r="BE129" i="22"/>
  <c r="T129" i="22"/>
  <c r="R129" i="22"/>
  <c r="P129" i="22"/>
  <c r="J129" i="22"/>
  <c r="BF129" i="22" s="1"/>
  <c r="BK128" i="22"/>
  <c r="T128" i="22"/>
  <c r="R128" i="22"/>
  <c r="P128" i="22"/>
  <c r="J128" i="22"/>
  <c r="BK127" i="22"/>
  <c r="T127" i="22"/>
  <c r="R127" i="22"/>
  <c r="P127" i="22"/>
  <c r="J127" i="22"/>
  <c r="T126" i="22"/>
  <c r="R126" i="22"/>
  <c r="P126" i="22"/>
  <c r="J123" i="22"/>
  <c r="J122" i="22"/>
  <c r="F120" i="22"/>
  <c r="E118" i="22"/>
  <c r="J104" i="22"/>
  <c r="J103" i="22"/>
  <c r="J102" i="22"/>
  <c r="J101" i="22"/>
  <c r="J100" i="22"/>
  <c r="J99" i="22"/>
  <c r="J94" i="22"/>
  <c r="J93" i="22"/>
  <c r="F91" i="22"/>
  <c r="E89" i="22"/>
  <c r="J39" i="22"/>
  <c r="F39" i="22"/>
  <c r="J38" i="22"/>
  <c r="F38" i="22"/>
  <c r="J37" i="22"/>
  <c r="F37" i="22"/>
  <c r="J36" i="22"/>
  <c r="F36" i="22"/>
  <c r="J35" i="22"/>
  <c r="F35" i="22"/>
  <c r="BK126" i="22" l="1"/>
  <c r="BK130" i="23"/>
  <c r="J126" i="22"/>
  <c r="E110" i="25"/>
  <c r="E85" i="25"/>
  <c r="J116" i="25"/>
  <c r="J91" i="25"/>
  <c r="F118" i="25"/>
  <c r="F93" i="25"/>
  <c r="F119" i="25"/>
  <c r="F94" i="25"/>
  <c r="E110" i="24"/>
  <c r="E85" i="24"/>
  <c r="J116" i="24"/>
  <c r="J91" i="24"/>
  <c r="F118" i="24"/>
  <c r="F93" i="24"/>
  <c r="F119" i="24"/>
  <c r="F94" i="24"/>
  <c r="E114" i="23"/>
  <c r="E85" i="23"/>
  <c r="J120" i="23"/>
  <c r="J91" i="23"/>
  <c r="F122" i="23"/>
  <c r="F93" i="23"/>
  <c r="F123" i="23"/>
  <c r="F94" i="23"/>
  <c r="E114" i="22"/>
  <c r="E85" i="22"/>
  <c r="J120" i="22"/>
  <c r="J91" i="22"/>
  <c r="F122" i="22"/>
  <c r="F93" i="22"/>
  <c r="F123" i="22"/>
  <c r="F94" i="22"/>
  <c r="BK126" i="23" l="1"/>
  <c r="J126" i="23" s="1"/>
  <c r="J130" i="23"/>
  <c r="J101" i="23" s="1"/>
  <c r="J98" i="22"/>
  <c r="J32" i="22"/>
  <c r="J41" i="22" s="1"/>
  <c r="BK161" i="10"/>
  <c r="BI161" i="10"/>
  <c r="BH161" i="10"/>
  <c r="BG161" i="10"/>
  <c r="BE161" i="10"/>
  <c r="T161" i="10"/>
  <c r="R161" i="10"/>
  <c r="P161" i="10"/>
  <c r="J161" i="10"/>
  <c r="BF161" i="10" s="1"/>
  <c r="BK160" i="10"/>
  <c r="BI160" i="10"/>
  <c r="BH160" i="10"/>
  <c r="BG160" i="10"/>
  <c r="BE160" i="10"/>
  <c r="T160" i="10"/>
  <c r="R160" i="10"/>
  <c r="P160" i="10"/>
  <c r="J160" i="10"/>
  <c r="BF160" i="10" s="1"/>
  <c r="BK159" i="10"/>
  <c r="T159" i="10"/>
  <c r="R159" i="10"/>
  <c r="P159" i="10"/>
  <c r="J159" i="10"/>
  <c r="BK158" i="10"/>
  <c r="BI158" i="10"/>
  <c r="BH158" i="10"/>
  <c r="BG158" i="10"/>
  <c r="BE158" i="10"/>
  <c r="T158" i="10"/>
  <c r="R158" i="10"/>
  <c r="P158" i="10"/>
  <c r="J158" i="10"/>
  <c r="BF158" i="10" s="1"/>
  <c r="BK157" i="10"/>
  <c r="BI157" i="10"/>
  <c r="BH157" i="10"/>
  <c r="BG157" i="10"/>
  <c r="BE157" i="10"/>
  <c r="T157" i="10"/>
  <c r="R157" i="10"/>
  <c r="P157" i="10"/>
  <c r="J157" i="10"/>
  <c r="BF157" i="10" s="1"/>
  <c r="BK156" i="10"/>
  <c r="BI156" i="10"/>
  <c r="BH156" i="10"/>
  <c r="BG156" i="10"/>
  <c r="BE156" i="10"/>
  <c r="T156" i="10"/>
  <c r="R156" i="10"/>
  <c r="P156" i="10"/>
  <c r="J156" i="10"/>
  <c r="BF156" i="10" s="1"/>
  <c r="BK155" i="10"/>
  <c r="BI155" i="10"/>
  <c r="BH155" i="10"/>
  <c r="BG155" i="10"/>
  <c r="BE155" i="10"/>
  <c r="T155" i="10"/>
  <c r="R155" i="10"/>
  <c r="P155" i="10"/>
  <c r="J155" i="10"/>
  <c r="BF155" i="10" s="1"/>
  <c r="BK154" i="10"/>
  <c r="BI154" i="10"/>
  <c r="BH154" i="10"/>
  <c r="BG154" i="10"/>
  <c r="BE154" i="10"/>
  <c r="T154" i="10"/>
  <c r="R154" i="10"/>
  <c r="P154" i="10"/>
  <c r="J154" i="10"/>
  <c r="BF154" i="10" s="1"/>
  <c r="BK153" i="10"/>
  <c r="BI153" i="10"/>
  <c r="BH153" i="10"/>
  <c r="BG153" i="10"/>
  <c r="BE153" i="10"/>
  <c r="T153" i="10"/>
  <c r="R153" i="10"/>
  <c r="P153" i="10"/>
  <c r="J153" i="10"/>
  <c r="BF153" i="10" s="1"/>
  <c r="BK152" i="10"/>
  <c r="BI152" i="10"/>
  <c r="BH152" i="10"/>
  <c r="BG152" i="10"/>
  <c r="BE152" i="10"/>
  <c r="T152" i="10"/>
  <c r="R152" i="10"/>
  <c r="P152" i="10"/>
  <c r="J152" i="10"/>
  <c r="BF152" i="10" s="1"/>
  <c r="BK151" i="10"/>
  <c r="BI151" i="10"/>
  <c r="BH151" i="10"/>
  <c r="BG151" i="10"/>
  <c r="BE151" i="10"/>
  <c r="T151" i="10"/>
  <c r="R151" i="10"/>
  <c r="P151" i="10"/>
  <c r="J151" i="10"/>
  <c r="BF151" i="10" s="1"/>
  <c r="BK150" i="10"/>
  <c r="BI150" i="10"/>
  <c r="BH150" i="10"/>
  <c r="BG150" i="10"/>
  <c r="BE150" i="10"/>
  <c r="T150" i="10"/>
  <c r="R150" i="10"/>
  <c r="P150" i="10"/>
  <c r="J150" i="10"/>
  <c r="BF150" i="10" s="1"/>
  <c r="BK149" i="10"/>
  <c r="BI149" i="10"/>
  <c r="BH149" i="10"/>
  <c r="BG149" i="10"/>
  <c r="BE149" i="10"/>
  <c r="T149" i="10"/>
  <c r="R149" i="10"/>
  <c r="P149" i="10"/>
  <c r="J149" i="10"/>
  <c r="BF149" i="10" s="1"/>
  <c r="BK148" i="10"/>
  <c r="BI148" i="10"/>
  <c r="BH148" i="10"/>
  <c r="BG148" i="10"/>
  <c r="BE148" i="10"/>
  <c r="T148" i="10"/>
  <c r="R148" i="10"/>
  <c r="P148" i="10"/>
  <c r="J148" i="10"/>
  <c r="BF148" i="10" s="1"/>
  <c r="BK147" i="10"/>
  <c r="BI147" i="10"/>
  <c r="BH147" i="10"/>
  <c r="BG147" i="10"/>
  <c r="BE147" i="10"/>
  <c r="T147" i="10"/>
  <c r="R147" i="10"/>
  <c r="P147" i="10"/>
  <c r="J147" i="10"/>
  <c r="BF147" i="10" s="1"/>
  <c r="BK146" i="10"/>
  <c r="BI146" i="10"/>
  <c r="BH146" i="10"/>
  <c r="BG146" i="10"/>
  <c r="BE146" i="10"/>
  <c r="T146" i="10"/>
  <c r="R146" i="10"/>
  <c r="P146" i="10"/>
  <c r="J146" i="10"/>
  <c r="BF146" i="10" s="1"/>
  <c r="BK145" i="10"/>
  <c r="BI145" i="10"/>
  <c r="BH145" i="10"/>
  <c r="BG145" i="10"/>
  <c r="BE145" i="10"/>
  <c r="T145" i="10"/>
  <c r="R145" i="10"/>
  <c r="P145" i="10"/>
  <c r="J145" i="10"/>
  <c r="BF145" i="10" s="1"/>
  <c r="BK144" i="10"/>
  <c r="BI144" i="10"/>
  <c r="BH144" i="10"/>
  <c r="BG144" i="10"/>
  <c r="BE144" i="10"/>
  <c r="T144" i="10"/>
  <c r="R144" i="10"/>
  <c r="P144" i="10"/>
  <c r="J144" i="10"/>
  <c r="BF144" i="10" s="1"/>
  <c r="BK143" i="10"/>
  <c r="BI143" i="10"/>
  <c r="BH143" i="10"/>
  <c r="BG143" i="10"/>
  <c r="BE143" i="10"/>
  <c r="T143" i="10"/>
  <c r="R143" i="10"/>
  <c r="P143" i="10"/>
  <c r="J143" i="10"/>
  <c r="BF143" i="10" s="1"/>
  <c r="BK142" i="10"/>
  <c r="T142" i="10"/>
  <c r="R142" i="10"/>
  <c r="P142" i="10"/>
  <c r="J142" i="10"/>
  <c r="BK141" i="10"/>
  <c r="T141" i="10"/>
  <c r="R141" i="10"/>
  <c r="P141" i="10"/>
  <c r="J141" i="10"/>
  <c r="BK140" i="10"/>
  <c r="BI140" i="10"/>
  <c r="BH140" i="10"/>
  <c r="BG140" i="10"/>
  <c r="BE140" i="10"/>
  <c r="T140" i="10"/>
  <c r="R140" i="10"/>
  <c r="P140" i="10"/>
  <c r="J140" i="10"/>
  <c r="BF140" i="10" s="1"/>
  <c r="BK139" i="10"/>
  <c r="BI139" i="10"/>
  <c r="BH139" i="10"/>
  <c r="BG139" i="10"/>
  <c r="BE139" i="10"/>
  <c r="T139" i="10"/>
  <c r="R139" i="10"/>
  <c r="P139" i="10"/>
  <c r="J139" i="10"/>
  <c r="BF139" i="10" s="1"/>
  <c r="BK138" i="10"/>
  <c r="T138" i="10"/>
  <c r="R138" i="10"/>
  <c r="P138" i="10"/>
  <c r="J138" i="10"/>
  <c r="BK137" i="10"/>
  <c r="BI137" i="10"/>
  <c r="BH137" i="10"/>
  <c r="BG137" i="10"/>
  <c r="BE137" i="10"/>
  <c r="T137" i="10"/>
  <c r="R137" i="10"/>
  <c r="P137" i="10"/>
  <c r="J137" i="10"/>
  <c r="BF137" i="10" s="1"/>
  <c r="BK136" i="10"/>
  <c r="BI136" i="10"/>
  <c r="BH136" i="10"/>
  <c r="BG136" i="10"/>
  <c r="BE136" i="10"/>
  <c r="T136" i="10"/>
  <c r="R136" i="10"/>
  <c r="P136" i="10"/>
  <c r="J136" i="10"/>
  <c r="BF136" i="10" s="1"/>
  <c r="BK135" i="10"/>
  <c r="BI135" i="10"/>
  <c r="BH135" i="10"/>
  <c r="BG135" i="10"/>
  <c r="BE135" i="10"/>
  <c r="T135" i="10"/>
  <c r="R135" i="10"/>
  <c r="P135" i="10"/>
  <c r="J135" i="10"/>
  <c r="BF135" i="10" s="1"/>
  <c r="BK134" i="10"/>
  <c r="BI134" i="10"/>
  <c r="BH134" i="10"/>
  <c r="BG134" i="10"/>
  <c r="BE134" i="10"/>
  <c r="T134" i="10"/>
  <c r="R134" i="10"/>
  <c r="P134" i="10"/>
  <c r="J134" i="10"/>
  <c r="BF134" i="10" s="1"/>
  <c r="BK133" i="10"/>
  <c r="BI133" i="10"/>
  <c r="BH133" i="10"/>
  <c r="BG133" i="10"/>
  <c r="BE133" i="10"/>
  <c r="T133" i="10"/>
  <c r="R133" i="10"/>
  <c r="P133" i="10"/>
  <c r="J133" i="10"/>
  <c r="BF133" i="10" s="1"/>
  <c r="BK132" i="10"/>
  <c r="BI132" i="10"/>
  <c r="BH132" i="10"/>
  <c r="BG132" i="10"/>
  <c r="BE132" i="10"/>
  <c r="T132" i="10"/>
  <c r="R132" i="10"/>
  <c r="P132" i="10"/>
  <c r="J132" i="10"/>
  <c r="BF132" i="10" s="1"/>
  <c r="BK131" i="10"/>
  <c r="BI131" i="10"/>
  <c r="BH131" i="10"/>
  <c r="BG131" i="10"/>
  <c r="BE131" i="10"/>
  <c r="T131" i="10"/>
  <c r="R131" i="10"/>
  <c r="P131" i="10"/>
  <c r="J131" i="10"/>
  <c r="BF131" i="10" s="1"/>
  <c r="BK130" i="10"/>
  <c r="BI130" i="10"/>
  <c r="BH130" i="10"/>
  <c r="BG130" i="10"/>
  <c r="BE130" i="10"/>
  <c r="T130" i="10"/>
  <c r="R130" i="10"/>
  <c r="P130" i="10"/>
  <c r="J130" i="10"/>
  <c r="BF130" i="10" s="1"/>
  <c r="BK129" i="10"/>
  <c r="BI129" i="10"/>
  <c r="BH129" i="10"/>
  <c r="BG129" i="10"/>
  <c r="BE129" i="10"/>
  <c r="T129" i="10"/>
  <c r="R129" i="10"/>
  <c r="P129" i="10"/>
  <c r="J129" i="10"/>
  <c r="BF129" i="10" s="1"/>
  <c r="BK128" i="10"/>
  <c r="BI128" i="10"/>
  <c r="BH128" i="10"/>
  <c r="BG128" i="10"/>
  <c r="BE128" i="10"/>
  <c r="T128" i="10"/>
  <c r="R128" i="10"/>
  <c r="P128" i="10"/>
  <c r="J128" i="10"/>
  <c r="BF128" i="10" s="1"/>
  <c r="BK127" i="10"/>
  <c r="BI127" i="10"/>
  <c r="BH127" i="10"/>
  <c r="BG127" i="10"/>
  <c r="BE127" i="10"/>
  <c r="T127" i="10"/>
  <c r="R127" i="10"/>
  <c r="P127" i="10"/>
  <c r="J127" i="10"/>
  <c r="BF127" i="10" s="1"/>
  <c r="BK126" i="10"/>
  <c r="BI126" i="10"/>
  <c r="BH126" i="10"/>
  <c r="BG126" i="10"/>
  <c r="BE126" i="10"/>
  <c r="T126" i="10"/>
  <c r="R126" i="10"/>
  <c r="P126" i="10"/>
  <c r="J126" i="10"/>
  <c r="BF126" i="10" s="1"/>
  <c r="BK125" i="10"/>
  <c r="BI125" i="10"/>
  <c r="BH125" i="10"/>
  <c r="BG125" i="10"/>
  <c r="BE125" i="10"/>
  <c r="T125" i="10"/>
  <c r="R125" i="10"/>
  <c r="P125" i="10"/>
  <c r="J125" i="10"/>
  <c r="BF125" i="10" s="1"/>
  <c r="BK124" i="10"/>
  <c r="T124" i="10"/>
  <c r="R124" i="10"/>
  <c r="P124" i="10"/>
  <c r="J124" i="10"/>
  <c r="BK123" i="10"/>
  <c r="T123" i="10"/>
  <c r="R123" i="10"/>
  <c r="P123" i="10"/>
  <c r="J123" i="10"/>
  <c r="BK122" i="10"/>
  <c r="T122" i="10"/>
  <c r="R122" i="10"/>
  <c r="P122" i="10"/>
  <c r="J122" i="10"/>
  <c r="F116" i="10"/>
  <c r="E114" i="10"/>
  <c r="J102" i="10"/>
  <c r="J101" i="10"/>
  <c r="J100" i="10"/>
  <c r="J99" i="10"/>
  <c r="J98" i="10"/>
  <c r="J97" i="10"/>
  <c r="J96" i="10"/>
  <c r="F89" i="10"/>
  <c r="E87" i="10"/>
  <c r="J37" i="10"/>
  <c r="F37" i="10"/>
  <c r="J36" i="10"/>
  <c r="F36" i="10"/>
  <c r="J35" i="10"/>
  <c r="F35" i="10"/>
  <c r="J34" i="10"/>
  <c r="F34" i="10"/>
  <c r="J33" i="10"/>
  <c r="F33" i="10"/>
  <c r="J30" i="10"/>
  <c r="J39" i="10" s="1"/>
  <c r="BK177" i="9"/>
  <c r="BI177" i="9"/>
  <c r="BH177" i="9"/>
  <c r="BG177" i="9"/>
  <c r="BE177" i="9"/>
  <c r="T177" i="9"/>
  <c r="R177" i="9"/>
  <c r="P177" i="9"/>
  <c r="J177" i="9"/>
  <c r="BF177" i="9" s="1"/>
  <c r="BK176" i="9"/>
  <c r="BI176" i="9"/>
  <c r="BH176" i="9"/>
  <c r="BG176" i="9"/>
  <c r="BE176" i="9"/>
  <c r="T176" i="9"/>
  <c r="R176" i="9"/>
  <c r="P176" i="9"/>
  <c r="J176" i="9"/>
  <c r="BF176" i="9" s="1"/>
  <c r="BK175" i="9"/>
  <c r="T175" i="9"/>
  <c r="R175" i="9"/>
  <c r="P175" i="9"/>
  <c r="J175" i="9"/>
  <c r="BK174" i="9"/>
  <c r="BI174" i="9"/>
  <c r="BH174" i="9"/>
  <c r="BG174" i="9"/>
  <c r="BE174" i="9"/>
  <c r="T174" i="9"/>
  <c r="R174" i="9"/>
  <c r="P174" i="9"/>
  <c r="J174" i="9"/>
  <c r="BF174" i="9" s="1"/>
  <c r="BK173" i="9"/>
  <c r="BI173" i="9"/>
  <c r="BH173" i="9"/>
  <c r="BG173" i="9"/>
  <c r="BE173" i="9"/>
  <c r="T173" i="9"/>
  <c r="R173" i="9"/>
  <c r="P173" i="9"/>
  <c r="J173" i="9"/>
  <c r="BF173" i="9" s="1"/>
  <c r="BK172" i="9"/>
  <c r="BI172" i="9"/>
  <c r="BH172" i="9"/>
  <c r="BG172" i="9"/>
  <c r="BE172" i="9"/>
  <c r="T172" i="9"/>
  <c r="R172" i="9"/>
  <c r="P172" i="9"/>
  <c r="J172" i="9"/>
  <c r="BF172" i="9" s="1"/>
  <c r="BK171" i="9"/>
  <c r="BI171" i="9"/>
  <c r="BH171" i="9"/>
  <c r="BG171" i="9"/>
  <c r="BE171" i="9"/>
  <c r="T171" i="9"/>
  <c r="R171" i="9"/>
  <c r="P171" i="9"/>
  <c r="J171" i="9"/>
  <c r="BF171" i="9" s="1"/>
  <c r="BK170" i="9"/>
  <c r="BI170" i="9"/>
  <c r="BH170" i="9"/>
  <c r="BG170" i="9"/>
  <c r="BE170" i="9"/>
  <c r="T170" i="9"/>
  <c r="R170" i="9"/>
  <c r="P170" i="9"/>
  <c r="J170" i="9"/>
  <c r="BF170" i="9" s="1"/>
  <c r="BK169" i="9"/>
  <c r="BI169" i="9"/>
  <c r="BH169" i="9"/>
  <c r="BG169" i="9"/>
  <c r="BE169" i="9"/>
  <c r="T169" i="9"/>
  <c r="R169" i="9"/>
  <c r="P169" i="9"/>
  <c r="J169" i="9"/>
  <c r="BF169" i="9" s="1"/>
  <c r="BK168" i="9"/>
  <c r="BI168" i="9"/>
  <c r="BH168" i="9"/>
  <c r="BG168" i="9"/>
  <c r="BE168" i="9"/>
  <c r="T168" i="9"/>
  <c r="R168" i="9"/>
  <c r="P168" i="9"/>
  <c r="J168" i="9"/>
  <c r="BF168" i="9" s="1"/>
  <c r="BK167" i="9"/>
  <c r="BI167" i="9"/>
  <c r="BH167" i="9"/>
  <c r="BG167" i="9"/>
  <c r="BE167" i="9"/>
  <c r="T167" i="9"/>
  <c r="R167" i="9"/>
  <c r="P167" i="9"/>
  <c r="J167" i="9"/>
  <c r="BF167" i="9" s="1"/>
  <c r="BK166" i="9"/>
  <c r="BI166" i="9"/>
  <c r="BH166" i="9"/>
  <c r="BG166" i="9"/>
  <c r="BE166" i="9"/>
  <c r="T166" i="9"/>
  <c r="R166" i="9"/>
  <c r="P166" i="9"/>
  <c r="J166" i="9"/>
  <c r="BF166" i="9" s="1"/>
  <c r="BK165" i="9"/>
  <c r="BI165" i="9"/>
  <c r="BH165" i="9"/>
  <c r="BG165" i="9"/>
  <c r="BE165" i="9"/>
  <c r="T165" i="9"/>
  <c r="R165" i="9"/>
  <c r="P165" i="9"/>
  <c r="J165" i="9"/>
  <c r="BF165" i="9" s="1"/>
  <c r="BK164" i="9"/>
  <c r="BI164" i="9"/>
  <c r="BH164" i="9"/>
  <c r="BG164" i="9"/>
  <c r="BE164" i="9"/>
  <c r="T164" i="9"/>
  <c r="R164" i="9"/>
  <c r="P164" i="9"/>
  <c r="J164" i="9"/>
  <c r="BF164" i="9" s="1"/>
  <c r="BK163" i="9"/>
  <c r="BI163" i="9"/>
  <c r="BH163" i="9"/>
  <c r="BG163" i="9"/>
  <c r="BE163" i="9"/>
  <c r="T163" i="9"/>
  <c r="R163" i="9"/>
  <c r="P163" i="9"/>
  <c r="J163" i="9"/>
  <c r="BF163" i="9" s="1"/>
  <c r="BK162" i="9"/>
  <c r="BI162" i="9"/>
  <c r="BH162" i="9"/>
  <c r="BG162" i="9"/>
  <c r="BE162" i="9"/>
  <c r="T162" i="9"/>
  <c r="R162" i="9"/>
  <c r="P162" i="9"/>
  <c r="J162" i="9"/>
  <c r="BF162" i="9" s="1"/>
  <c r="BK161" i="9"/>
  <c r="BI161" i="9"/>
  <c r="BH161" i="9"/>
  <c r="BG161" i="9"/>
  <c r="BE161" i="9"/>
  <c r="T161" i="9"/>
  <c r="R161" i="9"/>
  <c r="P161" i="9"/>
  <c r="J161" i="9"/>
  <c r="BF161" i="9" s="1"/>
  <c r="BK160" i="9"/>
  <c r="T160" i="9"/>
  <c r="R160" i="9"/>
  <c r="P160" i="9"/>
  <c r="J160" i="9"/>
  <c r="BK159" i="9"/>
  <c r="T159" i="9"/>
  <c r="R159" i="9"/>
  <c r="P159" i="9"/>
  <c r="J159" i="9"/>
  <c r="BK158" i="9"/>
  <c r="BI158" i="9"/>
  <c r="BH158" i="9"/>
  <c r="BG158" i="9"/>
  <c r="BE158" i="9"/>
  <c r="T158" i="9"/>
  <c r="R158" i="9"/>
  <c r="P158" i="9"/>
  <c r="J158" i="9"/>
  <c r="BF158" i="9" s="1"/>
  <c r="BK157" i="9"/>
  <c r="BI157" i="9"/>
  <c r="BH157" i="9"/>
  <c r="BG157" i="9"/>
  <c r="BE157" i="9"/>
  <c r="T157" i="9"/>
  <c r="R157" i="9"/>
  <c r="P157" i="9"/>
  <c r="J157" i="9"/>
  <c r="BF157" i="9" s="1"/>
  <c r="BK156" i="9"/>
  <c r="T156" i="9"/>
  <c r="R156" i="9"/>
  <c r="P156" i="9"/>
  <c r="J156" i="9"/>
  <c r="BK155" i="9"/>
  <c r="BI155" i="9"/>
  <c r="BH155" i="9"/>
  <c r="BG155" i="9"/>
  <c r="BE155" i="9"/>
  <c r="T155" i="9"/>
  <c r="R155" i="9"/>
  <c r="P155" i="9"/>
  <c r="J155" i="9"/>
  <c r="BF155" i="9" s="1"/>
  <c r="BK154" i="9"/>
  <c r="BI154" i="9"/>
  <c r="BH154" i="9"/>
  <c r="BG154" i="9"/>
  <c r="BE154" i="9"/>
  <c r="T154" i="9"/>
  <c r="R154" i="9"/>
  <c r="P154" i="9"/>
  <c r="J154" i="9"/>
  <c r="BF154" i="9" s="1"/>
  <c r="BK153" i="9"/>
  <c r="BI153" i="9"/>
  <c r="BH153" i="9"/>
  <c r="BG153" i="9"/>
  <c r="BE153" i="9"/>
  <c r="T153" i="9"/>
  <c r="R153" i="9"/>
  <c r="P153" i="9"/>
  <c r="J153" i="9"/>
  <c r="BF153" i="9" s="1"/>
  <c r="BK152" i="9"/>
  <c r="BI152" i="9"/>
  <c r="BH152" i="9"/>
  <c r="BG152" i="9"/>
  <c r="BE152" i="9"/>
  <c r="T152" i="9"/>
  <c r="R152" i="9"/>
  <c r="P152" i="9"/>
  <c r="J152" i="9"/>
  <c r="BF152" i="9" s="1"/>
  <c r="BK151" i="9"/>
  <c r="BI151" i="9"/>
  <c r="BH151" i="9"/>
  <c r="BG151" i="9"/>
  <c r="BE151" i="9"/>
  <c r="T151" i="9"/>
  <c r="R151" i="9"/>
  <c r="P151" i="9"/>
  <c r="J151" i="9"/>
  <c r="BF151" i="9" s="1"/>
  <c r="BK150" i="9"/>
  <c r="BI150" i="9"/>
  <c r="BH150" i="9"/>
  <c r="BG150" i="9"/>
  <c r="BE150" i="9"/>
  <c r="T150" i="9"/>
  <c r="R150" i="9"/>
  <c r="P150" i="9"/>
  <c r="J150" i="9"/>
  <c r="BF150" i="9" s="1"/>
  <c r="BK149" i="9"/>
  <c r="BI149" i="9"/>
  <c r="BH149" i="9"/>
  <c r="BG149" i="9"/>
  <c r="BE149" i="9"/>
  <c r="T149" i="9"/>
  <c r="R149" i="9"/>
  <c r="P149" i="9"/>
  <c r="J149" i="9"/>
  <c r="BF149" i="9" s="1"/>
  <c r="BK148" i="9"/>
  <c r="BI148" i="9"/>
  <c r="BH148" i="9"/>
  <c r="BG148" i="9"/>
  <c r="BE148" i="9"/>
  <c r="T148" i="9"/>
  <c r="R148" i="9"/>
  <c r="P148" i="9"/>
  <c r="J148" i="9"/>
  <c r="BF148" i="9" s="1"/>
  <c r="BK147" i="9"/>
  <c r="BI147" i="9"/>
  <c r="BH147" i="9"/>
  <c r="BG147" i="9"/>
  <c r="BE147" i="9"/>
  <c r="T147" i="9"/>
  <c r="R147" i="9"/>
  <c r="P147" i="9"/>
  <c r="J147" i="9"/>
  <c r="BF147" i="9" s="1"/>
  <c r="BK146" i="9"/>
  <c r="BI146" i="9"/>
  <c r="BH146" i="9"/>
  <c r="BG146" i="9"/>
  <c r="BE146" i="9"/>
  <c r="T146" i="9"/>
  <c r="R146" i="9"/>
  <c r="P146" i="9"/>
  <c r="J146" i="9"/>
  <c r="BF146" i="9" s="1"/>
  <c r="BK145" i="9"/>
  <c r="BI145" i="9"/>
  <c r="BH145" i="9"/>
  <c r="BG145" i="9"/>
  <c r="BE145" i="9"/>
  <c r="T145" i="9"/>
  <c r="R145" i="9"/>
  <c r="P145" i="9"/>
  <c r="J145" i="9"/>
  <c r="BF145" i="9" s="1"/>
  <c r="BK144" i="9"/>
  <c r="BI144" i="9"/>
  <c r="BH144" i="9"/>
  <c r="BG144" i="9"/>
  <c r="BE144" i="9"/>
  <c r="T144" i="9"/>
  <c r="R144" i="9"/>
  <c r="P144" i="9"/>
  <c r="J144" i="9"/>
  <c r="BF144" i="9" s="1"/>
  <c r="BK143" i="9"/>
  <c r="BI143" i="9"/>
  <c r="BH143" i="9"/>
  <c r="BG143" i="9"/>
  <c r="BE143" i="9"/>
  <c r="T143" i="9"/>
  <c r="R143" i="9"/>
  <c r="P143" i="9"/>
  <c r="J143" i="9"/>
  <c r="BF143" i="9" s="1"/>
  <c r="BK142" i="9"/>
  <c r="BI142" i="9"/>
  <c r="BH142" i="9"/>
  <c r="BG142" i="9"/>
  <c r="BE142" i="9"/>
  <c r="T142" i="9"/>
  <c r="R142" i="9"/>
  <c r="P142" i="9"/>
  <c r="J142" i="9"/>
  <c r="BF142" i="9" s="1"/>
  <c r="BK141" i="9"/>
  <c r="T141" i="9"/>
  <c r="R141" i="9"/>
  <c r="P141" i="9"/>
  <c r="J141" i="9"/>
  <c r="BK140" i="9"/>
  <c r="T140" i="9"/>
  <c r="R140" i="9"/>
  <c r="P140" i="9"/>
  <c r="J140" i="9"/>
  <c r="BK139" i="9"/>
  <c r="BI139" i="9"/>
  <c r="BH139" i="9"/>
  <c r="BG139" i="9"/>
  <c r="BE139" i="9"/>
  <c r="T139" i="9"/>
  <c r="R139" i="9"/>
  <c r="P139" i="9"/>
  <c r="J139" i="9"/>
  <c r="BF139" i="9" s="1"/>
  <c r="BK138" i="9"/>
  <c r="BI138" i="9"/>
  <c r="BH138" i="9"/>
  <c r="BG138" i="9"/>
  <c r="BE138" i="9"/>
  <c r="T138" i="9"/>
  <c r="R138" i="9"/>
  <c r="P138" i="9"/>
  <c r="J138" i="9"/>
  <c r="BF138" i="9" s="1"/>
  <c r="BK137" i="9"/>
  <c r="BI137" i="9"/>
  <c r="BH137" i="9"/>
  <c r="BG137" i="9"/>
  <c r="BE137" i="9"/>
  <c r="T137" i="9"/>
  <c r="R137" i="9"/>
  <c r="P137" i="9"/>
  <c r="J137" i="9"/>
  <c r="BF137" i="9" s="1"/>
  <c r="BK136" i="9"/>
  <c r="BI136" i="9"/>
  <c r="BH136" i="9"/>
  <c r="BG136" i="9"/>
  <c r="BE136" i="9"/>
  <c r="T136" i="9"/>
  <c r="R136" i="9"/>
  <c r="P136" i="9"/>
  <c r="J136" i="9"/>
  <c r="BF136" i="9" s="1"/>
  <c r="BK135" i="9"/>
  <c r="BI135" i="9"/>
  <c r="BH135" i="9"/>
  <c r="BG135" i="9"/>
  <c r="BE135" i="9"/>
  <c r="T135" i="9"/>
  <c r="R135" i="9"/>
  <c r="P135" i="9"/>
  <c r="J135" i="9"/>
  <c r="BF135" i="9" s="1"/>
  <c r="BK134" i="9"/>
  <c r="BI134" i="9"/>
  <c r="BH134" i="9"/>
  <c r="BG134" i="9"/>
  <c r="BE134" i="9"/>
  <c r="T134" i="9"/>
  <c r="R134" i="9"/>
  <c r="P134" i="9"/>
  <c r="J134" i="9"/>
  <c r="BF134" i="9" s="1"/>
  <c r="BK133" i="9"/>
  <c r="BI133" i="9"/>
  <c r="BH133" i="9"/>
  <c r="BG133" i="9"/>
  <c r="BE133" i="9"/>
  <c r="T133" i="9"/>
  <c r="R133" i="9"/>
  <c r="P133" i="9"/>
  <c r="J133" i="9"/>
  <c r="BF133" i="9" s="1"/>
  <c r="BK132" i="9"/>
  <c r="T132" i="9"/>
  <c r="R132" i="9"/>
  <c r="P132" i="9"/>
  <c r="J132" i="9"/>
  <c r="BK131" i="9"/>
  <c r="BI131" i="9"/>
  <c r="BH131" i="9"/>
  <c r="BG131" i="9"/>
  <c r="BE131" i="9"/>
  <c r="T131" i="9"/>
  <c r="R131" i="9"/>
  <c r="P131" i="9"/>
  <c r="J131" i="9"/>
  <c r="BF131" i="9" s="1"/>
  <c r="BK130" i="9"/>
  <c r="BI130" i="9"/>
  <c r="BH130" i="9"/>
  <c r="BG130" i="9"/>
  <c r="BE130" i="9"/>
  <c r="T130" i="9"/>
  <c r="R130" i="9"/>
  <c r="P130" i="9"/>
  <c r="J130" i="9"/>
  <c r="BF130" i="9" s="1"/>
  <c r="BK129" i="9"/>
  <c r="BI129" i="9"/>
  <c r="BH129" i="9"/>
  <c r="BG129" i="9"/>
  <c r="BE129" i="9"/>
  <c r="T129" i="9"/>
  <c r="R129" i="9"/>
  <c r="P129" i="9"/>
  <c r="J129" i="9"/>
  <c r="BF129" i="9" s="1"/>
  <c r="BK128" i="9"/>
  <c r="T128" i="9"/>
  <c r="R128" i="9"/>
  <c r="P128" i="9"/>
  <c r="J128" i="9"/>
  <c r="BK127" i="9"/>
  <c r="BI127" i="9"/>
  <c r="BH127" i="9"/>
  <c r="BG127" i="9"/>
  <c r="BE127" i="9"/>
  <c r="T127" i="9"/>
  <c r="R127" i="9"/>
  <c r="P127" i="9"/>
  <c r="J127" i="9"/>
  <c r="BF127" i="9" s="1"/>
  <c r="BK126" i="9"/>
  <c r="T126" i="9"/>
  <c r="R126" i="9"/>
  <c r="P126" i="9"/>
  <c r="J126" i="9"/>
  <c r="BK125" i="9"/>
  <c r="T125" i="9"/>
  <c r="R125" i="9"/>
  <c r="P125" i="9"/>
  <c r="J125" i="9"/>
  <c r="F119" i="9"/>
  <c r="E117" i="9"/>
  <c r="J105" i="9"/>
  <c r="J104" i="9"/>
  <c r="J103" i="9"/>
  <c r="J102" i="9"/>
  <c r="J101" i="9"/>
  <c r="J100" i="9"/>
  <c r="J99" i="9"/>
  <c r="J98" i="9"/>
  <c r="J97" i="9"/>
  <c r="J96" i="9"/>
  <c r="F89" i="9"/>
  <c r="E87" i="9"/>
  <c r="J37" i="9"/>
  <c r="F37" i="9"/>
  <c r="J36" i="9"/>
  <c r="F36" i="9"/>
  <c r="J35" i="9"/>
  <c r="F35" i="9"/>
  <c r="J34" i="9"/>
  <c r="F34" i="9"/>
  <c r="J33" i="9"/>
  <c r="F33" i="9"/>
  <c r="J30" i="9"/>
  <c r="J39" i="9" s="1"/>
  <c r="BK200" i="8"/>
  <c r="BI200" i="8"/>
  <c r="BH200" i="8"/>
  <c r="BG200" i="8"/>
  <c r="BE200" i="8"/>
  <c r="T200" i="8"/>
  <c r="R200" i="8"/>
  <c r="P200" i="8"/>
  <c r="J200" i="8"/>
  <c r="BF200" i="8" s="1"/>
  <c r="BK199" i="8"/>
  <c r="BI199" i="8"/>
  <c r="BH199" i="8"/>
  <c r="BG199" i="8"/>
  <c r="BE199" i="8"/>
  <c r="T199" i="8"/>
  <c r="R199" i="8"/>
  <c r="P199" i="8"/>
  <c r="J199" i="8"/>
  <c r="BF199" i="8" s="1"/>
  <c r="BK198" i="8"/>
  <c r="T198" i="8"/>
  <c r="R198" i="8"/>
  <c r="P198" i="8"/>
  <c r="J198" i="8"/>
  <c r="BK197" i="8"/>
  <c r="T197" i="8"/>
  <c r="R197" i="8"/>
  <c r="P197" i="8"/>
  <c r="J197" i="8"/>
  <c r="BK196" i="8"/>
  <c r="BI196" i="8"/>
  <c r="BH196" i="8"/>
  <c r="BG196" i="8"/>
  <c r="BE196" i="8"/>
  <c r="T196" i="8"/>
  <c r="R196" i="8"/>
  <c r="P196" i="8"/>
  <c r="J196" i="8"/>
  <c r="BF196" i="8" s="1"/>
  <c r="BK195" i="8"/>
  <c r="T195" i="8"/>
  <c r="R195" i="8"/>
  <c r="P195" i="8"/>
  <c r="J195" i="8"/>
  <c r="BK194" i="8"/>
  <c r="BI194" i="8"/>
  <c r="BH194" i="8"/>
  <c r="BG194" i="8"/>
  <c r="BE194" i="8"/>
  <c r="T194" i="8"/>
  <c r="R194" i="8"/>
  <c r="P194" i="8"/>
  <c r="J194" i="8"/>
  <c r="BF194" i="8" s="1"/>
  <c r="BK193" i="8"/>
  <c r="BI193" i="8"/>
  <c r="BH193" i="8"/>
  <c r="BG193" i="8"/>
  <c r="BE193" i="8"/>
  <c r="T193" i="8"/>
  <c r="R193" i="8"/>
  <c r="P193" i="8"/>
  <c r="J193" i="8"/>
  <c r="BF193" i="8" s="1"/>
  <c r="BK192" i="8"/>
  <c r="T192" i="8"/>
  <c r="R192" i="8"/>
  <c r="P192" i="8"/>
  <c r="J192" i="8"/>
  <c r="BK191" i="8"/>
  <c r="T191" i="8"/>
  <c r="R191" i="8"/>
  <c r="P191" i="8"/>
  <c r="J191" i="8"/>
  <c r="BK190" i="8"/>
  <c r="BI190" i="8"/>
  <c r="BH190" i="8"/>
  <c r="BG190" i="8"/>
  <c r="BE190" i="8"/>
  <c r="T190" i="8"/>
  <c r="R190" i="8"/>
  <c r="P190" i="8"/>
  <c r="J190" i="8"/>
  <c r="BF190" i="8" s="1"/>
  <c r="BK189" i="8"/>
  <c r="BI189" i="8"/>
  <c r="BH189" i="8"/>
  <c r="BG189" i="8"/>
  <c r="BE189" i="8"/>
  <c r="T189" i="8"/>
  <c r="R189" i="8"/>
  <c r="P189" i="8"/>
  <c r="J189" i="8"/>
  <c r="BF189" i="8" s="1"/>
  <c r="BK188" i="8"/>
  <c r="BI188" i="8"/>
  <c r="BH188" i="8"/>
  <c r="BG188" i="8"/>
  <c r="BE188" i="8"/>
  <c r="T188" i="8"/>
  <c r="R188" i="8"/>
  <c r="P188" i="8"/>
  <c r="J188" i="8"/>
  <c r="BF188" i="8" s="1"/>
  <c r="BK187" i="8"/>
  <c r="BI187" i="8"/>
  <c r="BH187" i="8"/>
  <c r="BG187" i="8"/>
  <c r="BE187" i="8"/>
  <c r="T187" i="8"/>
  <c r="R187" i="8"/>
  <c r="P187" i="8"/>
  <c r="J187" i="8"/>
  <c r="BF187" i="8" s="1"/>
  <c r="BK186" i="8"/>
  <c r="BI186" i="8"/>
  <c r="BH186" i="8"/>
  <c r="BG186" i="8"/>
  <c r="BE186" i="8"/>
  <c r="T186" i="8"/>
  <c r="R186" i="8"/>
  <c r="P186" i="8"/>
  <c r="J186" i="8"/>
  <c r="BF186" i="8" s="1"/>
  <c r="BK185" i="8"/>
  <c r="BI185" i="8"/>
  <c r="BH185" i="8"/>
  <c r="BG185" i="8"/>
  <c r="BE185" i="8"/>
  <c r="T185" i="8"/>
  <c r="R185" i="8"/>
  <c r="P185" i="8"/>
  <c r="J185" i="8"/>
  <c r="BF185" i="8" s="1"/>
  <c r="BK184" i="8"/>
  <c r="BI184" i="8"/>
  <c r="BH184" i="8"/>
  <c r="BG184" i="8"/>
  <c r="BE184" i="8"/>
  <c r="T184" i="8"/>
  <c r="R184" i="8"/>
  <c r="P184" i="8"/>
  <c r="J184" i="8"/>
  <c r="BF184" i="8" s="1"/>
  <c r="BK183" i="8"/>
  <c r="BI183" i="8"/>
  <c r="BH183" i="8"/>
  <c r="BG183" i="8"/>
  <c r="BE183" i="8"/>
  <c r="T183" i="8"/>
  <c r="R183" i="8"/>
  <c r="P183" i="8"/>
  <c r="J183" i="8"/>
  <c r="BF183" i="8" s="1"/>
  <c r="BK182" i="8"/>
  <c r="BI182" i="8"/>
  <c r="BH182" i="8"/>
  <c r="BG182" i="8"/>
  <c r="BE182" i="8"/>
  <c r="T182" i="8"/>
  <c r="R182" i="8"/>
  <c r="P182" i="8"/>
  <c r="J182" i="8"/>
  <c r="BF182" i="8" s="1"/>
  <c r="BK181" i="8"/>
  <c r="BI181" i="8"/>
  <c r="BH181" i="8"/>
  <c r="BG181" i="8"/>
  <c r="BE181" i="8"/>
  <c r="T181" i="8"/>
  <c r="R181" i="8"/>
  <c r="P181" i="8"/>
  <c r="J181" i="8"/>
  <c r="BF181" i="8" s="1"/>
  <c r="BK180" i="8"/>
  <c r="BI180" i="8"/>
  <c r="BH180" i="8"/>
  <c r="BG180" i="8"/>
  <c r="BE180" i="8"/>
  <c r="T180" i="8"/>
  <c r="R180" i="8"/>
  <c r="P180" i="8"/>
  <c r="J180" i="8"/>
  <c r="BF180" i="8" s="1"/>
  <c r="BK179" i="8"/>
  <c r="BI179" i="8"/>
  <c r="BH179" i="8"/>
  <c r="BG179" i="8"/>
  <c r="BE179" i="8"/>
  <c r="T179" i="8"/>
  <c r="R179" i="8"/>
  <c r="P179" i="8"/>
  <c r="J179" i="8"/>
  <c r="BF179" i="8" s="1"/>
  <c r="BK178" i="8"/>
  <c r="BI178" i="8"/>
  <c r="BH178" i="8"/>
  <c r="BG178" i="8"/>
  <c r="BE178" i="8"/>
  <c r="T178" i="8"/>
  <c r="R178" i="8"/>
  <c r="P178" i="8"/>
  <c r="J178" i="8"/>
  <c r="BF178" i="8" s="1"/>
  <c r="BK177" i="8"/>
  <c r="BI177" i="8"/>
  <c r="BH177" i="8"/>
  <c r="BG177" i="8"/>
  <c r="BE177" i="8"/>
  <c r="T177" i="8"/>
  <c r="R177" i="8"/>
  <c r="P177" i="8"/>
  <c r="J177" i="8"/>
  <c r="BF177" i="8" s="1"/>
  <c r="BK176" i="8"/>
  <c r="BI176" i="8"/>
  <c r="BH176" i="8"/>
  <c r="BG176" i="8"/>
  <c r="BE176" i="8"/>
  <c r="T176" i="8"/>
  <c r="R176" i="8"/>
  <c r="P176" i="8"/>
  <c r="J176" i="8"/>
  <c r="BF176" i="8" s="1"/>
  <c r="BK175" i="8"/>
  <c r="BI175" i="8"/>
  <c r="BH175" i="8"/>
  <c r="BG175" i="8"/>
  <c r="BE175" i="8"/>
  <c r="T175" i="8"/>
  <c r="R175" i="8"/>
  <c r="P175" i="8"/>
  <c r="J175" i="8"/>
  <c r="BF175" i="8" s="1"/>
  <c r="BK174" i="8"/>
  <c r="BI174" i="8"/>
  <c r="BH174" i="8"/>
  <c r="BG174" i="8"/>
  <c r="BE174" i="8"/>
  <c r="T174" i="8"/>
  <c r="R174" i="8"/>
  <c r="P174" i="8"/>
  <c r="J174" i="8"/>
  <c r="BF174" i="8" s="1"/>
  <c r="BK173" i="8"/>
  <c r="BI173" i="8"/>
  <c r="BH173" i="8"/>
  <c r="BG173" i="8"/>
  <c r="BE173" i="8"/>
  <c r="T173" i="8"/>
  <c r="R173" i="8"/>
  <c r="P173" i="8"/>
  <c r="J173" i="8"/>
  <c r="BF173" i="8" s="1"/>
  <c r="BK172" i="8"/>
  <c r="BI172" i="8"/>
  <c r="BH172" i="8"/>
  <c r="BG172" i="8"/>
  <c r="BE172" i="8"/>
  <c r="T172" i="8"/>
  <c r="R172" i="8"/>
  <c r="P172" i="8"/>
  <c r="J172" i="8"/>
  <c r="BF172" i="8" s="1"/>
  <c r="BK171" i="8"/>
  <c r="BI171" i="8"/>
  <c r="BH171" i="8"/>
  <c r="BG171" i="8"/>
  <c r="BE171" i="8"/>
  <c r="T171" i="8"/>
  <c r="R171" i="8"/>
  <c r="P171" i="8"/>
  <c r="J171" i="8"/>
  <c r="BF171" i="8" s="1"/>
  <c r="BK170" i="8"/>
  <c r="BI170" i="8"/>
  <c r="BH170" i="8"/>
  <c r="BG170" i="8"/>
  <c r="BE170" i="8"/>
  <c r="T170" i="8"/>
  <c r="R170" i="8"/>
  <c r="P170" i="8"/>
  <c r="J170" i="8"/>
  <c r="BF170" i="8" s="1"/>
  <c r="BK169" i="8"/>
  <c r="BI169" i="8"/>
  <c r="BH169" i="8"/>
  <c r="BG169" i="8"/>
  <c r="BE169" i="8"/>
  <c r="T169" i="8"/>
  <c r="R169" i="8"/>
  <c r="P169" i="8"/>
  <c r="J169" i="8"/>
  <c r="BF169" i="8" s="1"/>
  <c r="BK168" i="8"/>
  <c r="BI168" i="8"/>
  <c r="BH168" i="8"/>
  <c r="BG168" i="8"/>
  <c r="BE168" i="8"/>
  <c r="T168" i="8"/>
  <c r="R168" i="8"/>
  <c r="P168" i="8"/>
  <c r="J168" i="8"/>
  <c r="BF168" i="8" s="1"/>
  <c r="BK167" i="8"/>
  <c r="BI167" i="8"/>
  <c r="BH167" i="8"/>
  <c r="BG167" i="8"/>
  <c r="BE167" i="8"/>
  <c r="T167" i="8"/>
  <c r="R167" i="8"/>
  <c r="P167" i="8"/>
  <c r="J167" i="8"/>
  <c r="BF167" i="8" s="1"/>
  <c r="BK166" i="8"/>
  <c r="BI166" i="8"/>
  <c r="BH166" i="8"/>
  <c r="BG166" i="8"/>
  <c r="BE166" i="8"/>
  <c r="T166" i="8"/>
  <c r="R166" i="8"/>
  <c r="P166" i="8"/>
  <c r="J166" i="8"/>
  <c r="BF166" i="8" s="1"/>
  <c r="BK165" i="8"/>
  <c r="BI165" i="8"/>
  <c r="BH165" i="8"/>
  <c r="BG165" i="8"/>
  <c r="BE165" i="8"/>
  <c r="T165" i="8"/>
  <c r="R165" i="8"/>
  <c r="P165" i="8"/>
  <c r="J165" i="8"/>
  <c r="BF165" i="8" s="1"/>
  <c r="BK164" i="8"/>
  <c r="BI164" i="8"/>
  <c r="BH164" i="8"/>
  <c r="BG164" i="8"/>
  <c r="BE164" i="8"/>
  <c r="T164" i="8"/>
  <c r="R164" i="8"/>
  <c r="P164" i="8"/>
  <c r="J164" i="8"/>
  <c r="BF164" i="8" s="1"/>
  <c r="BK163" i="8"/>
  <c r="BI163" i="8"/>
  <c r="BH163" i="8"/>
  <c r="BG163" i="8"/>
  <c r="BE163" i="8"/>
  <c r="T163" i="8"/>
  <c r="R163" i="8"/>
  <c r="P163" i="8"/>
  <c r="J163" i="8"/>
  <c r="BF163" i="8" s="1"/>
  <c r="BK162" i="8"/>
  <c r="T162" i="8"/>
  <c r="R162" i="8"/>
  <c r="P162" i="8"/>
  <c r="J162" i="8"/>
  <c r="BK161" i="8"/>
  <c r="T161" i="8"/>
  <c r="R161" i="8"/>
  <c r="P161" i="8"/>
  <c r="J161" i="8"/>
  <c r="BK160" i="8"/>
  <c r="BI160" i="8"/>
  <c r="BH160" i="8"/>
  <c r="BG160" i="8"/>
  <c r="BE160" i="8"/>
  <c r="T160" i="8"/>
  <c r="R160" i="8"/>
  <c r="P160" i="8"/>
  <c r="J160" i="8"/>
  <c r="BF160" i="8" s="1"/>
  <c r="BK159" i="8"/>
  <c r="BI159" i="8"/>
  <c r="BH159" i="8"/>
  <c r="BG159" i="8"/>
  <c r="BE159" i="8"/>
  <c r="T159" i="8"/>
  <c r="R159" i="8"/>
  <c r="P159" i="8"/>
  <c r="J159" i="8"/>
  <c r="BF159" i="8" s="1"/>
  <c r="BK158" i="8"/>
  <c r="T158" i="8"/>
  <c r="R158" i="8"/>
  <c r="P158" i="8"/>
  <c r="J158" i="8"/>
  <c r="BK157" i="8"/>
  <c r="BI157" i="8"/>
  <c r="BH157" i="8"/>
  <c r="BG157" i="8"/>
  <c r="BE157" i="8"/>
  <c r="T157" i="8"/>
  <c r="R157" i="8"/>
  <c r="P157" i="8"/>
  <c r="J157" i="8"/>
  <c r="BF157" i="8" s="1"/>
  <c r="BK156" i="8"/>
  <c r="BI156" i="8"/>
  <c r="BH156" i="8"/>
  <c r="BG156" i="8"/>
  <c r="BE156" i="8"/>
  <c r="T156" i="8"/>
  <c r="R156" i="8"/>
  <c r="P156" i="8"/>
  <c r="J156" i="8"/>
  <c r="BF156" i="8" s="1"/>
  <c r="BK155" i="8"/>
  <c r="BI155" i="8"/>
  <c r="BH155" i="8"/>
  <c r="BG155" i="8"/>
  <c r="BE155" i="8"/>
  <c r="T155" i="8"/>
  <c r="R155" i="8"/>
  <c r="P155" i="8"/>
  <c r="J155" i="8"/>
  <c r="BF155" i="8" s="1"/>
  <c r="BK154" i="8"/>
  <c r="BI154" i="8"/>
  <c r="BH154" i="8"/>
  <c r="BG154" i="8"/>
  <c r="BE154" i="8"/>
  <c r="T154" i="8"/>
  <c r="R154" i="8"/>
  <c r="P154" i="8"/>
  <c r="J154" i="8"/>
  <c r="BF154" i="8" s="1"/>
  <c r="BK153" i="8"/>
  <c r="BI153" i="8"/>
  <c r="BH153" i="8"/>
  <c r="BG153" i="8"/>
  <c r="BE153" i="8"/>
  <c r="T153" i="8"/>
  <c r="R153" i="8"/>
  <c r="P153" i="8"/>
  <c r="J153" i="8"/>
  <c r="BF153" i="8" s="1"/>
  <c r="BK152" i="8"/>
  <c r="BI152" i="8"/>
  <c r="BH152" i="8"/>
  <c r="BG152" i="8"/>
  <c r="BE152" i="8"/>
  <c r="T152" i="8"/>
  <c r="R152" i="8"/>
  <c r="P152" i="8"/>
  <c r="J152" i="8"/>
  <c r="BF152" i="8" s="1"/>
  <c r="BK151" i="8"/>
  <c r="BI151" i="8"/>
  <c r="BH151" i="8"/>
  <c r="BG151" i="8"/>
  <c r="BE151" i="8"/>
  <c r="T151" i="8"/>
  <c r="R151" i="8"/>
  <c r="P151" i="8"/>
  <c r="J151" i="8"/>
  <c r="BF151" i="8" s="1"/>
  <c r="BK150" i="8"/>
  <c r="BI150" i="8"/>
  <c r="BH150" i="8"/>
  <c r="BG150" i="8"/>
  <c r="BE150" i="8"/>
  <c r="T150" i="8"/>
  <c r="R150" i="8"/>
  <c r="P150" i="8"/>
  <c r="J150" i="8"/>
  <c r="BF150" i="8" s="1"/>
  <c r="BK149" i="8"/>
  <c r="BI149" i="8"/>
  <c r="BH149" i="8"/>
  <c r="BG149" i="8"/>
  <c r="BE149" i="8"/>
  <c r="T149" i="8"/>
  <c r="R149" i="8"/>
  <c r="P149" i="8"/>
  <c r="J149" i="8"/>
  <c r="BF149" i="8" s="1"/>
  <c r="BK148" i="8"/>
  <c r="BI148" i="8"/>
  <c r="BH148" i="8"/>
  <c r="BG148" i="8"/>
  <c r="BE148" i="8"/>
  <c r="T148" i="8"/>
  <c r="R148" i="8"/>
  <c r="P148" i="8"/>
  <c r="J148" i="8"/>
  <c r="BF148" i="8" s="1"/>
  <c r="BK147" i="8"/>
  <c r="BI147" i="8"/>
  <c r="BH147" i="8"/>
  <c r="BG147" i="8"/>
  <c r="BE147" i="8"/>
  <c r="T147" i="8"/>
  <c r="R147" i="8"/>
  <c r="P147" i="8"/>
  <c r="J147" i="8"/>
  <c r="BF147" i="8" s="1"/>
  <c r="BK146" i="8"/>
  <c r="BI146" i="8"/>
  <c r="BH146" i="8"/>
  <c r="BG146" i="8"/>
  <c r="BE146" i="8"/>
  <c r="T146" i="8"/>
  <c r="R146" i="8"/>
  <c r="P146" i="8"/>
  <c r="J146" i="8"/>
  <c r="BF146" i="8" s="1"/>
  <c r="BK145" i="8"/>
  <c r="T145" i="8"/>
  <c r="R145" i="8"/>
  <c r="P145" i="8"/>
  <c r="J145" i="8"/>
  <c r="BK144" i="8"/>
  <c r="T144" i="8"/>
  <c r="R144" i="8"/>
  <c r="P144" i="8"/>
  <c r="J144" i="8"/>
  <c r="BK143" i="8"/>
  <c r="BI143" i="8"/>
  <c r="BH143" i="8"/>
  <c r="BG143" i="8"/>
  <c r="BE143" i="8"/>
  <c r="T143" i="8"/>
  <c r="R143" i="8"/>
  <c r="P143" i="8"/>
  <c r="J143" i="8"/>
  <c r="BF143" i="8" s="1"/>
  <c r="BK142" i="8"/>
  <c r="BI142" i="8"/>
  <c r="BH142" i="8"/>
  <c r="BG142" i="8"/>
  <c r="BE142" i="8"/>
  <c r="T142" i="8"/>
  <c r="R142" i="8"/>
  <c r="P142" i="8"/>
  <c r="J142" i="8"/>
  <c r="BF142" i="8" s="1"/>
  <c r="BK141" i="8"/>
  <c r="BI141" i="8"/>
  <c r="BH141" i="8"/>
  <c r="BG141" i="8"/>
  <c r="BE141" i="8"/>
  <c r="T141" i="8"/>
  <c r="R141" i="8"/>
  <c r="P141" i="8"/>
  <c r="J141" i="8"/>
  <c r="BF141" i="8" s="1"/>
  <c r="BK140" i="8"/>
  <c r="BI140" i="8"/>
  <c r="BH140" i="8"/>
  <c r="BG140" i="8"/>
  <c r="BE140" i="8"/>
  <c r="T140" i="8"/>
  <c r="R140" i="8"/>
  <c r="P140" i="8"/>
  <c r="J140" i="8"/>
  <c r="BF140" i="8" s="1"/>
  <c r="BK139" i="8"/>
  <c r="BI139" i="8"/>
  <c r="BH139" i="8"/>
  <c r="BG139" i="8"/>
  <c r="BE139" i="8"/>
  <c r="T139" i="8"/>
  <c r="R139" i="8"/>
  <c r="P139" i="8"/>
  <c r="J139" i="8"/>
  <c r="BF139" i="8" s="1"/>
  <c r="BK138" i="8"/>
  <c r="BI138" i="8"/>
  <c r="BH138" i="8"/>
  <c r="BG138" i="8"/>
  <c r="BE138" i="8"/>
  <c r="T138" i="8"/>
  <c r="R138" i="8"/>
  <c r="P138" i="8"/>
  <c r="J138" i="8"/>
  <c r="BF138" i="8" s="1"/>
  <c r="BK137" i="8"/>
  <c r="BI137" i="8"/>
  <c r="BH137" i="8"/>
  <c r="BG137" i="8"/>
  <c r="BE137" i="8"/>
  <c r="T137" i="8"/>
  <c r="R137" i="8"/>
  <c r="P137" i="8"/>
  <c r="J137" i="8"/>
  <c r="BF137" i="8" s="1"/>
  <c r="BK136" i="8"/>
  <c r="T136" i="8"/>
  <c r="R136" i="8"/>
  <c r="P136" i="8"/>
  <c r="J136" i="8"/>
  <c r="BK135" i="8"/>
  <c r="BI135" i="8"/>
  <c r="BH135" i="8"/>
  <c r="BG135" i="8"/>
  <c r="BE135" i="8"/>
  <c r="T135" i="8"/>
  <c r="R135" i="8"/>
  <c r="P135" i="8"/>
  <c r="J135" i="8"/>
  <c r="BF135" i="8" s="1"/>
  <c r="BK134" i="8"/>
  <c r="BI134" i="8"/>
  <c r="BH134" i="8"/>
  <c r="BG134" i="8"/>
  <c r="BE134" i="8"/>
  <c r="T134" i="8"/>
  <c r="R134" i="8"/>
  <c r="P134" i="8"/>
  <c r="J134" i="8"/>
  <c r="BF134" i="8" s="1"/>
  <c r="BK133" i="8"/>
  <c r="BI133" i="8"/>
  <c r="BH133" i="8"/>
  <c r="BG133" i="8"/>
  <c r="BE133" i="8"/>
  <c r="T133" i="8"/>
  <c r="R133" i="8"/>
  <c r="P133" i="8"/>
  <c r="J133" i="8"/>
  <c r="BF133" i="8" s="1"/>
  <c r="BK132" i="8"/>
  <c r="T132" i="8"/>
  <c r="R132" i="8"/>
  <c r="P132" i="8"/>
  <c r="J132" i="8"/>
  <c r="BK131" i="8"/>
  <c r="BI131" i="8"/>
  <c r="BH131" i="8"/>
  <c r="BG131" i="8"/>
  <c r="BE131" i="8"/>
  <c r="T131" i="8"/>
  <c r="R131" i="8"/>
  <c r="P131" i="8"/>
  <c r="J131" i="8"/>
  <c r="BF131" i="8" s="1"/>
  <c r="BK130" i="8"/>
  <c r="T130" i="8"/>
  <c r="R130" i="8"/>
  <c r="P130" i="8"/>
  <c r="J130" i="8"/>
  <c r="BK129" i="8"/>
  <c r="T129" i="8"/>
  <c r="R129" i="8"/>
  <c r="P129" i="8"/>
  <c r="J129" i="8"/>
  <c r="F123" i="8"/>
  <c r="E121" i="8"/>
  <c r="J109" i="8"/>
  <c r="J108" i="8"/>
  <c r="J107" i="8"/>
  <c r="J106" i="8"/>
  <c r="J105" i="8"/>
  <c r="J104" i="8"/>
  <c r="J103" i="8"/>
  <c r="J102" i="8"/>
  <c r="J101" i="8"/>
  <c r="J100" i="8"/>
  <c r="J99" i="8"/>
  <c r="J98" i="8"/>
  <c r="J97" i="8"/>
  <c r="J96" i="8"/>
  <c r="F89" i="8"/>
  <c r="E87" i="8"/>
  <c r="J37" i="8"/>
  <c r="F37" i="8"/>
  <c r="J36" i="8"/>
  <c r="F36" i="8"/>
  <c r="J35" i="8"/>
  <c r="F35" i="8"/>
  <c r="J34" i="8"/>
  <c r="F34" i="8"/>
  <c r="J33" i="8"/>
  <c r="F33" i="8"/>
  <c r="J30" i="8"/>
  <c r="J39" i="8" s="1"/>
  <c r="BK275" i="7"/>
  <c r="BI275" i="7"/>
  <c r="BH275" i="7"/>
  <c r="BG275" i="7"/>
  <c r="BE275" i="7"/>
  <c r="T275" i="7"/>
  <c r="R275" i="7"/>
  <c r="P275" i="7"/>
  <c r="J275" i="7"/>
  <c r="BF275" i="7" s="1"/>
  <c r="BK274" i="7"/>
  <c r="BI274" i="7"/>
  <c r="BH274" i="7"/>
  <c r="BG274" i="7"/>
  <c r="BE274" i="7"/>
  <c r="T274" i="7"/>
  <c r="R274" i="7"/>
  <c r="P274" i="7"/>
  <c r="J274" i="7"/>
  <c r="BF274" i="7" s="1"/>
  <c r="BK273" i="7"/>
  <c r="BI273" i="7"/>
  <c r="BH273" i="7"/>
  <c r="BG273" i="7"/>
  <c r="BE273" i="7"/>
  <c r="T273" i="7"/>
  <c r="R273" i="7"/>
  <c r="P273" i="7"/>
  <c r="J273" i="7"/>
  <c r="BF273" i="7" s="1"/>
  <c r="BK272" i="7"/>
  <c r="BI272" i="7"/>
  <c r="BH272" i="7"/>
  <c r="BG272" i="7"/>
  <c r="BE272" i="7"/>
  <c r="T272" i="7"/>
  <c r="R272" i="7"/>
  <c r="P272" i="7"/>
  <c r="J272" i="7"/>
  <c r="BF272" i="7" s="1"/>
  <c r="BK271" i="7"/>
  <c r="T271" i="7"/>
  <c r="R271" i="7"/>
  <c r="P271" i="7"/>
  <c r="J271" i="7"/>
  <c r="BK270" i="7"/>
  <c r="BI270" i="7"/>
  <c r="BH270" i="7"/>
  <c r="BG270" i="7"/>
  <c r="BE270" i="7"/>
  <c r="T270" i="7"/>
  <c r="R270" i="7"/>
  <c r="P270" i="7"/>
  <c r="J270" i="7"/>
  <c r="BF270" i="7" s="1"/>
  <c r="BK269" i="7"/>
  <c r="BI269" i="7"/>
  <c r="BH269" i="7"/>
  <c r="BG269" i="7"/>
  <c r="BE269" i="7"/>
  <c r="T269" i="7"/>
  <c r="R269" i="7"/>
  <c r="P269" i="7"/>
  <c r="J269" i="7"/>
  <c r="BF269" i="7" s="1"/>
  <c r="BK268" i="7"/>
  <c r="BI268" i="7"/>
  <c r="BH268" i="7"/>
  <c r="BG268" i="7"/>
  <c r="BE268" i="7"/>
  <c r="T268" i="7"/>
  <c r="R268" i="7"/>
  <c r="P268" i="7"/>
  <c r="J268" i="7"/>
  <c r="BF268" i="7" s="1"/>
  <c r="BK267" i="7"/>
  <c r="BI267" i="7"/>
  <c r="BH267" i="7"/>
  <c r="BG267" i="7"/>
  <c r="BE267" i="7"/>
  <c r="T267" i="7"/>
  <c r="R267" i="7"/>
  <c r="P267" i="7"/>
  <c r="J267" i="7"/>
  <c r="BF267" i="7" s="1"/>
  <c r="BK266" i="7"/>
  <c r="BI266" i="7"/>
  <c r="BH266" i="7"/>
  <c r="BG266" i="7"/>
  <c r="BE266" i="7"/>
  <c r="T266" i="7"/>
  <c r="R266" i="7"/>
  <c r="P266" i="7"/>
  <c r="J266" i="7"/>
  <c r="BF266" i="7" s="1"/>
  <c r="BK265" i="7"/>
  <c r="BI265" i="7"/>
  <c r="BH265" i="7"/>
  <c r="BG265" i="7"/>
  <c r="BE265" i="7"/>
  <c r="T265" i="7"/>
  <c r="R265" i="7"/>
  <c r="P265" i="7"/>
  <c r="J265" i="7"/>
  <c r="BF265" i="7" s="1"/>
  <c r="BK264" i="7"/>
  <c r="BI264" i="7"/>
  <c r="BH264" i="7"/>
  <c r="BG264" i="7"/>
  <c r="BE264" i="7"/>
  <c r="T264" i="7"/>
  <c r="R264" i="7"/>
  <c r="P264" i="7"/>
  <c r="J264" i="7"/>
  <c r="BF264" i="7" s="1"/>
  <c r="BK263" i="7"/>
  <c r="BI263" i="7"/>
  <c r="BH263" i="7"/>
  <c r="BG263" i="7"/>
  <c r="BE263" i="7"/>
  <c r="T263" i="7"/>
  <c r="R263" i="7"/>
  <c r="P263" i="7"/>
  <c r="J263" i="7"/>
  <c r="BF263" i="7" s="1"/>
  <c r="BK262" i="7"/>
  <c r="BI262" i="7"/>
  <c r="BH262" i="7"/>
  <c r="BG262" i="7"/>
  <c r="BE262" i="7"/>
  <c r="T262" i="7"/>
  <c r="R262" i="7"/>
  <c r="P262" i="7"/>
  <c r="J262" i="7"/>
  <c r="BF262" i="7" s="1"/>
  <c r="BK261" i="7"/>
  <c r="BI261" i="7"/>
  <c r="BH261" i="7"/>
  <c r="BG261" i="7"/>
  <c r="BE261" i="7"/>
  <c r="T261" i="7"/>
  <c r="R261" i="7"/>
  <c r="P261" i="7"/>
  <c r="J261" i="7"/>
  <c r="BF261" i="7" s="1"/>
  <c r="BK260" i="7"/>
  <c r="BI260" i="7"/>
  <c r="BH260" i="7"/>
  <c r="BG260" i="7"/>
  <c r="BE260" i="7"/>
  <c r="T260" i="7"/>
  <c r="R260" i="7"/>
  <c r="P260" i="7"/>
  <c r="J260" i="7"/>
  <c r="BF260" i="7" s="1"/>
  <c r="BK259" i="7"/>
  <c r="BI259" i="7"/>
  <c r="BH259" i="7"/>
  <c r="BG259" i="7"/>
  <c r="BE259" i="7"/>
  <c r="T259" i="7"/>
  <c r="R259" i="7"/>
  <c r="P259" i="7"/>
  <c r="J259" i="7"/>
  <c r="BF259" i="7" s="1"/>
  <c r="BK258" i="7"/>
  <c r="BI258" i="7"/>
  <c r="BH258" i="7"/>
  <c r="BG258" i="7"/>
  <c r="BE258" i="7"/>
  <c r="T258" i="7"/>
  <c r="R258" i="7"/>
  <c r="P258" i="7"/>
  <c r="J258" i="7"/>
  <c r="BF258" i="7" s="1"/>
  <c r="BK257" i="7"/>
  <c r="BI257" i="7"/>
  <c r="BH257" i="7"/>
  <c r="BG257" i="7"/>
  <c r="BE257" i="7"/>
  <c r="T257" i="7"/>
  <c r="R257" i="7"/>
  <c r="P257" i="7"/>
  <c r="J257" i="7"/>
  <c r="BF257" i="7" s="1"/>
  <c r="BK256" i="7"/>
  <c r="BI256" i="7"/>
  <c r="BH256" i="7"/>
  <c r="BG256" i="7"/>
  <c r="BE256" i="7"/>
  <c r="T256" i="7"/>
  <c r="R256" i="7"/>
  <c r="P256" i="7"/>
  <c r="J256" i="7"/>
  <c r="BF256" i="7" s="1"/>
  <c r="BK255" i="7"/>
  <c r="BI255" i="7"/>
  <c r="BH255" i="7"/>
  <c r="BG255" i="7"/>
  <c r="BE255" i="7"/>
  <c r="T255" i="7"/>
  <c r="R255" i="7"/>
  <c r="P255" i="7"/>
  <c r="J255" i="7"/>
  <c r="BF255" i="7" s="1"/>
  <c r="BK254" i="7"/>
  <c r="BI254" i="7"/>
  <c r="BH254" i="7"/>
  <c r="BG254" i="7"/>
  <c r="BE254" i="7"/>
  <c r="T254" i="7"/>
  <c r="R254" i="7"/>
  <c r="P254" i="7"/>
  <c r="J254" i="7"/>
  <c r="BF254" i="7" s="1"/>
  <c r="BK253" i="7"/>
  <c r="BI253" i="7"/>
  <c r="BH253" i="7"/>
  <c r="BG253" i="7"/>
  <c r="BE253" i="7"/>
  <c r="T253" i="7"/>
  <c r="R253" i="7"/>
  <c r="P253" i="7"/>
  <c r="J253" i="7"/>
  <c r="BF253" i="7" s="1"/>
  <c r="BK252" i="7"/>
  <c r="BI252" i="7"/>
  <c r="BH252" i="7"/>
  <c r="BG252" i="7"/>
  <c r="BE252" i="7"/>
  <c r="T252" i="7"/>
  <c r="R252" i="7"/>
  <c r="P252" i="7"/>
  <c r="J252" i="7"/>
  <c r="BF252" i="7" s="1"/>
  <c r="BK251" i="7"/>
  <c r="BI251" i="7"/>
  <c r="BH251" i="7"/>
  <c r="BG251" i="7"/>
  <c r="BE251" i="7"/>
  <c r="T251" i="7"/>
  <c r="R251" i="7"/>
  <c r="P251" i="7"/>
  <c r="J251" i="7"/>
  <c r="BF251" i="7" s="1"/>
  <c r="BK250" i="7"/>
  <c r="BI250" i="7"/>
  <c r="BH250" i="7"/>
  <c r="BG250" i="7"/>
  <c r="BE250" i="7"/>
  <c r="T250" i="7"/>
  <c r="R250" i="7"/>
  <c r="P250" i="7"/>
  <c r="J250" i="7"/>
  <c r="BF250" i="7" s="1"/>
  <c r="BK229" i="7"/>
  <c r="BI229" i="7"/>
  <c r="BH229" i="7"/>
  <c r="BG229" i="7"/>
  <c r="BE229" i="7"/>
  <c r="T229" i="7"/>
  <c r="R229" i="7"/>
  <c r="P229" i="7"/>
  <c r="J229" i="7"/>
  <c r="BF229" i="7" s="1"/>
  <c r="BK228" i="7"/>
  <c r="BI228" i="7"/>
  <c r="BH228" i="7"/>
  <c r="BG228" i="7"/>
  <c r="BE228" i="7"/>
  <c r="T228" i="7"/>
  <c r="R228" i="7"/>
  <c r="P228" i="7"/>
  <c r="J228" i="7"/>
  <c r="BF228" i="7" s="1"/>
  <c r="BK227" i="7"/>
  <c r="BI227" i="7"/>
  <c r="BH227" i="7"/>
  <c r="BG227" i="7"/>
  <c r="BE227" i="7"/>
  <c r="T227" i="7"/>
  <c r="R227" i="7"/>
  <c r="P227" i="7"/>
  <c r="J227" i="7"/>
  <c r="BF227" i="7" s="1"/>
  <c r="BK226" i="7"/>
  <c r="BI226" i="7"/>
  <c r="BH226" i="7"/>
  <c r="BG226" i="7"/>
  <c r="BE226" i="7"/>
  <c r="T226" i="7"/>
  <c r="R226" i="7"/>
  <c r="P226" i="7"/>
  <c r="J226" i="7"/>
  <c r="BF226" i="7" s="1"/>
  <c r="BK225" i="7"/>
  <c r="BI225" i="7"/>
  <c r="BH225" i="7"/>
  <c r="BG225" i="7"/>
  <c r="BE225" i="7"/>
  <c r="T225" i="7"/>
  <c r="R225" i="7"/>
  <c r="P225" i="7"/>
  <c r="J225" i="7"/>
  <c r="BF225" i="7" s="1"/>
  <c r="BK224" i="7"/>
  <c r="BI224" i="7"/>
  <c r="BH224" i="7"/>
  <c r="BG224" i="7"/>
  <c r="BE224" i="7"/>
  <c r="T224" i="7"/>
  <c r="R224" i="7"/>
  <c r="P224" i="7"/>
  <c r="J224" i="7"/>
  <c r="BF224" i="7" s="1"/>
  <c r="BK223" i="7"/>
  <c r="BI223" i="7"/>
  <c r="BH223" i="7"/>
  <c r="BG223" i="7"/>
  <c r="BE223" i="7"/>
  <c r="T223" i="7"/>
  <c r="R223" i="7"/>
  <c r="P223" i="7"/>
  <c r="J223" i="7"/>
  <c r="BF223" i="7" s="1"/>
  <c r="BK222" i="7"/>
  <c r="BI222" i="7"/>
  <c r="BH222" i="7"/>
  <c r="BG222" i="7"/>
  <c r="BE222" i="7"/>
  <c r="T222" i="7"/>
  <c r="R222" i="7"/>
  <c r="P222" i="7"/>
  <c r="J222" i="7"/>
  <c r="BF222" i="7" s="1"/>
  <c r="BK221" i="7"/>
  <c r="BI221" i="7"/>
  <c r="BH221" i="7"/>
  <c r="BG221" i="7"/>
  <c r="BE221" i="7"/>
  <c r="T221" i="7"/>
  <c r="R221" i="7"/>
  <c r="P221" i="7"/>
  <c r="J221" i="7"/>
  <c r="BF221" i="7" s="1"/>
  <c r="BK220" i="7"/>
  <c r="BI220" i="7"/>
  <c r="BH220" i="7"/>
  <c r="BG220" i="7"/>
  <c r="BE220" i="7"/>
  <c r="T220" i="7"/>
  <c r="R220" i="7"/>
  <c r="P220" i="7"/>
  <c r="J220" i="7"/>
  <c r="BF220" i="7" s="1"/>
  <c r="BK219" i="7"/>
  <c r="BI219" i="7"/>
  <c r="BH219" i="7"/>
  <c r="BG219" i="7"/>
  <c r="BE219" i="7"/>
  <c r="T219" i="7"/>
  <c r="R219" i="7"/>
  <c r="P219" i="7"/>
  <c r="J219" i="7"/>
  <c r="BF219" i="7" s="1"/>
  <c r="BK218" i="7"/>
  <c r="BI218" i="7"/>
  <c r="BH218" i="7"/>
  <c r="BG218" i="7"/>
  <c r="BE218" i="7"/>
  <c r="T218" i="7"/>
  <c r="R218" i="7"/>
  <c r="P218" i="7"/>
  <c r="J218" i="7"/>
  <c r="BF218" i="7" s="1"/>
  <c r="BK217" i="7"/>
  <c r="BI217" i="7"/>
  <c r="BH217" i="7"/>
  <c r="BG217" i="7"/>
  <c r="BE217" i="7"/>
  <c r="T217" i="7"/>
  <c r="R217" i="7"/>
  <c r="P217" i="7"/>
  <c r="J217" i="7"/>
  <c r="BF217" i="7" s="1"/>
  <c r="BK216" i="7"/>
  <c r="BI216" i="7"/>
  <c r="BH216" i="7"/>
  <c r="BG216" i="7"/>
  <c r="BE216" i="7"/>
  <c r="T216" i="7"/>
  <c r="R216" i="7"/>
  <c r="P216" i="7"/>
  <c r="J216" i="7"/>
  <c r="BF216" i="7" s="1"/>
  <c r="BK215" i="7"/>
  <c r="BI215" i="7"/>
  <c r="BH215" i="7"/>
  <c r="BG215" i="7"/>
  <c r="BE215" i="7"/>
  <c r="T215" i="7"/>
  <c r="R215" i="7"/>
  <c r="P215" i="7"/>
  <c r="J215" i="7"/>
  <c r="BF215" i="7" s="1"/>
  <c r="BK214" i="7"/>
  <c r="BI214" i="7"/>
  <c r="BH214" i="7"/>
  <c r="BG214" i="7"/>
  <c r="BE214" i="7"/>
  <c r="T214" i="7"/>
  <c r="R214" i="7"/>
  <c r="P214" i="7"/>
  <c r="J214" i="7"/>
  <c r="BF214" i="7" s="1"/>
  <c r="BK213" i="7"/>
  <c r="BI213" i="7"/>
  <c r="BH213" i="7"/>
  <c r="BG213" i="7"/>
  <c r="BE213" i="7"/>
  <c r="T213" i="7"/>
  <c r="R213" i="7"/>
  <c r="P213" i="7"/>
  <c r="J213" i="7"/>
  <c r="BF213" i="7" s="1"/>
  <c r="BK212" i="7"/>
  <c r="BI212" i="7"/>
  <c r="BH212" i="7"/>
  <c r="BG212" i="7"/>
  <c r="BE212" i="7"/>
  <c r="T212" i="7"/>
  <c r="R212" i="7"/>
  <c r="P212" i="7"/>
  <c r="J212" i="7"/>
  <c r="BF212" i="7" s="1"/>
  <c r="BK211" i="7"/>
  <c r="BI211" i="7"/>
  <c r="BH211" i="7"/>
  <c r="BG211" i="7"/>
  <c r="BE211" i="7"/>
  <c r="T211" i="7"/>
  <c r="R211" i="7"/>
  <c r="P211" i="7"/>
  <c r="J211" i="7"/>
  <c r="BF211" i="7" s="1"/>
  <c r="BK210" i="7"/>
  <c r="BI210" i="7"/>
  <c r="BH210" i="7"/>
  <c r="BG210" i="7"/>
  <c r="BE210" i="7"/>
  <c r="T210" i="7"/>
  <c r="R210" i="7"/>
  <c r="P210" i="7"/>
  <c r="J210" i="7"/>
  <c r="BF210" i="7" s="1"/>
  <c r="BK209" i="7"/>
  <c r="T209" i="7"/>
  <c r="R209" i="7"/>
  <c r="P209" i="7"/>
  <c r="J209" i="7"/>
  <c r="BK208" i="7"/>
  <c r="BI208" i="7"/>
  <c r="BH208" i="7"/>
  <c r="BG208" i="7"/>
  <c r="BE208" i="7"/>
  <c r="T208" i="7"/>
  <c r="R208" i="7"/>
  <c r="P208" i="7"/>
  <c r="J208" i="7"/>
  <c r="BF208" i="7" s="1"/>
  <c r="BK207" i="7"/>
  <c r="BI207" i="7"/>
  <c r="BH207" i="7"/>
  <c r="BG207" i="7"/>
  <c r="BE207" i="7"/>
  <c r="T207" i="7"/>
  <c r="R207" i="7"/>
  <c r="P207" i="7"/>
  <c r="J207" i="7"/>
  <c r="BF207" i="7" s="1"/>
  <c r="BK206" i="7"/>
  <c r="BI206" i="7"/>
  <c r="BH206" i="7"/>
  <c r="BG206" i="7"/>
  <c r="BE206" i="7"/>
  <c r="T206" i="7"/>
  <c r="R206" i="7"/>
  <c r="P206" i="7"/>
  <c r="J206" i="7"/>
  <c r="BF206" i="7" s="1"/>
  <c r="BK205" i="7"/>
  <c r="BI205" i="7"/>
  <c r="BH205" i="7"/>
  <c r="BG205" i="7"/>
  <c r="BE205" i="7"/>
  <c r="T205" i="7"/>
  <c r="R205" i="7"/>
  <c r="P205" i="7"/>
  <c r="J205" i="7"/>
  <c r="BF205" i="7" s="1"/>
  <c r="BK204" i="7"/>
  <c r="BI204" i="7"/>
  <c r="BH204" i="7"/>
  <c r="BG204" i="7"/>
  <c r="BE204" i="7"/>
  <c r="T204" i="7"/>
  <c r="R204" i="7"/>
  <c r="P204" i="7"/>
  <c r="J204" i="7"/>
  <c r="BF204" i="7" s="1"/>
  <c r="BK203" i="7"/>
  <c r="BI203" i="7"/>
  <c r="BH203" i="7"/>
  <c r="BG203" i="7"/>
  <c r="BE203" i="7"/>
  <c r="T203" i="7"/>
  <c r="R203" i="7"/>
  <c r="P203" i="7"/>
  <c r="J203" i="7"/>
  <c r="BF203" i="7" s="1"/>
  <c r="BK202" i="7"/>
  <c r="BI202" i="7"/>
  <c r="BH202" i="7"/>
  <c r="BG202" i="7"/>
  <c r="BE202" i="7"/>
  <c r="T202" i="7"/>
  <c r="R202" i="7"/>
  <c r="P202" i="7"/>
  <c r="J202" i="7"/>
  <c r="BF202" i="7" s="1"/>
  <c r="BK201" i="7"/>
  <c r="BI201" i="7"/>
  <c r="BH201" i="7"/>
  <c r="BG201" i="7"/>
  <c r="BE201" i="7"/>
  <c r="T201" i="7"/>
  <c r="R201" i="7"/>
  <c r="P201" i="7"/>
  <c r="J201" i="7"/>
  <c r="BF201" i="7" s="1"/>
  <c r="BK200" i="7"/>
  <c r="BI200" i="7"/>
  <c r="BH200" i="7"/>
  <c r="BG200" i="7"/>
  <c r="BE200" i="7"/>
  <c r="T200" i="7"/>
  <c r="R200" i="7"/>
  <c r="P200" i="7"/>
  <c r="J200" i="7"/>
  <c r="BF200" i="7" s="1"/>
  <c r="BK199" i="7"/>
  <c r="BI199" i="7"/>
  <c r="BH199" i="7"/>
  <c r="BG199" i="7"/>
  <c r="BE199" i="7"/>
  <c r="T199" i="7"/>
  <c r="R199" i="7"/>
  <c r="P199" i="7"/>
  <c r="J199" i="7"/>
  <c r="BF199" i="7" s="1"/>
  <c r="BK198" i="7"/>
  <c r="BI198" i="7"/>
  <c r="BH198" i="7"/>
  <c r="BG198" i="7"/>
  <c r="BE198" i="7"/>
  <c r="T198" i="7"/>
  <c r="R198" i="7"/>
  <c r="P198" i="7"/>
  <c r="J198" i="7"/>
  <c r="BF198" i="7" s="1"/>
  <c r="BK197" i="7"/>
  <c r="BI197" i="7"/>
  <c r="BH197" i="7"/>
  <c r="BG197" i="7"/>
  <c r="BE197" i="7"/>
  <c r="T197" i="7"/>
  <c r="R197" i="7"/>
  <c r="P197" i="7"/>
  <c r="J197" i="7"/>
  <c r="BF197" i="7" s="1"/>
  <c r="BK196" i="7"/>
  <c r="BI196" i="7"/>
  <c r="BH196" i="7"/>
  <c r="BG196" i="7"/>
  <c r="BE196" i="7"/>
  <c r="T196" i="7"/>
  <c r="R196" i="7"/>
  <c r="P196" i="7"/>
  <c r="J196" i="7"/>
  <c r="BF196" i="7" s="1"/>
  <c r="BK195" i="7"/>
  <c r="BI195" i="7"/>
  <c r="BH195" i="7"/>
  <c r="BG195" i="7"/>
  <c r="BE195" i="7"/>
  <c r="T195" i="7"/>
  <c r="R195" i="7"/>
  <c r="P195" i="7"/>
  <c r="J195" i="7"/>
  <c r="BF195" i="7" s="1"/>
  <c r="BK194" i="7"/>
  <c r="BI194" i="7"/>
  <c r="BH194" i="7"/>
  <c r="BG194" i="7"/>
  <c r="BE194" i="7"/>
  <c r="T194" i="7"/>
  <c r="R194" i="7"/>
  <c r="P194" i="7"/>
  <c r="J194" i="7"/>
  <c r="BF194" i="7" s="1"/>
  <c r="BK193" i="7"/>
  <c r="BI193" i="7"/>
  <c r="BH193" i="7"/>
  <c r="BG193" i="7"/>
  <c r="BE193" i="7"/>
  <c r="T193" i="7"/>
  <c r="R193" i="7"/>
  <c r="P193" i="7"/>
  <c r="J193" i="7"/>
  <c r="BF193" i="7" s="1"/>
  <c r="BK192" i="7"/>
  <c r="BI192" i="7"/>
  <c r="BH192" i="7"/>
  <c r="BG192" i="7"/>
  <c r="BE192" i="7"/>
  <c r="T192" i="7"/>
  <c r="R192" i="7"/>
  <c r="P192" i="7"/>
  <c r="J192" i="7"/>
  <c r="BF192" i="7" s="1"/>
  <c r="BK191" i="7"/>
  <c r="BI191" i="7"/>
  <c r="BH191" i="7"/>
  <c r="BG191" i="7"/>
  <c r="BE191" i="7"/>
  <c r="T191" i="7"/>
  <c r="R191" i="7"/>
  <c r="P191" i="7"/>
  <c r="J191" i="7"/>
  <c r="BF191" i="7" s="1"/>
  <c r="BK190" i="7"/>
  <c r="BI190" i="7"/>
  <c r="BH190" i="7"/>
  <c r="BG190" i="7"/>
  <c r="BE190" i="7"/>
  <c r="T190" i="7"/>
  <c r="R190" i="7"/>
  <c r="P190" i="7"/>
  <c r="J190" i="7"/>
  <c r="BF190" i="7" s="1"/>
  <c r="BK189" i="7"/>
  <c r="BI189" i="7"/>
  <c r="BH189" i="7"/>
  <c r="BG189" i="7"/>
  <c r="BE189" i="7"/>
  <c r="T189" i="7"/>
  <c r="R189" i="7"/>
  <c r="P189" i="7"/>
  <c r="J189" i="7"/>
  <c r="BF189" i="7" s="1"/>
  <c r="BK188" i="7"/>
  <c r="BI188" i="7"/>
  <c r="BH188" i="7"/>
  <c r="BG188" i="7"/>
  <c r="BE188" i="7"/>
  <c r="T188" i="7"/>
  <c r="R188" i="7"/>
  <c r="P188" i="7"/>
  <c r="J188" i="7"/>
  <c r="BF188" i="7" s="1"/>
  <c r="BK187" i="7"/>
  <c r="BI187" i="7"/>
  <c r="BH187" i="7"/>
  <c r="BG187" i="7"/>
  <c r="BE187" i="7"/>
  <c r="T187" i="7"/>
  <c r="R187" i="7"/>
  <c r="P187" i="7"/>
  <c r="J187" i="7"/>
  <c r="BF187" i="7" s="1"/>
  <c r="BK186" i="7"/>
  <c r="BI186" i="7"/>
  <c r="BH186" i="7"/>
  <c r="BG186" i="7"/>
  <c r="BE186" i="7"/>
  <c r="T186" i="7"/>
  <c r="R186" i="7"/>
  <c r="P186" i="7"/>
  <c r="J186" i="7"/>
  <c r="BF186" i="7" s="1"/>
  <c r="BK185" i="7"/>
  <c r="BI185" i="7"/>
  <c r="BH185" i="7"/>
  <c r="BG185" i="7"/>
  <c r="BE185" i="7"/>
  <c r="T185" i="7"/>
  <c r="R185" i="7"/>
  <c r="P185" i="7"/>
  <c r="J185" i="7"/>
  <c r="BF185" i="7" s="1"/>
  <c r="BK184" i="7"/>
  <c r="BI184" i="7"/>
  <c r="BH184" i="7"/>
  <c r="BG184" i="7"/>
  <c r="BE184" i="7"/>
  <c r="T184" i="7"/>
  <c r="R184" i="7"/>
  <c r="P184" i="7"/>
  <c r="J184" i="7"/>
  <c r="BF184" i="7" s="1"/>
  <c r="BK183" i="7"/>
  <c r="BI183" i="7"/>
  <c r="BH183" i="7"/>
  <c r="BG183" i="7"/>
  <c r="BE183" i="7"/>
  <c r="T183" i="7"/>
  <c r="R183" i="7"/>
  <c r="P183" i="7"/>
  <c r="J183" i="7"/>
  <c r="BF183" i="7" s="1"/>
  <c r="BK182" i="7"/>
  <c r="BI182" i="7"/>
  <c r="BH182" i="7"/>
  <c r="BG182" i="7"/>
  <c r="BE182" i="7"/>
  <c r="T182" i="7"/>
  <c r="R182" i="7"/>
  <c r="P182" i="7"/>
  <c r="J182" i="7"/>
  <c r="BF182" i="7" s="1"/>
  <c r="BK181" i="7"/>
  <c r="BI181" i="7"/>
  <c r="BH181" i="7"/>
  <c r="BG181" i="7"/>
  <c r="BE181" i="7"/>
  <c r="T181" i="7"/>
  <c r="R181" i="7"/>
  <c r="P181" i="7"/>
  <c r="J181" i="7"/>
  <c r="BF181" i="7" s="1"/>
  <c r="BK180" i="7"/>
  <c r="BI180" i="7"/>
  <c r="BH180" i="7"/>
  <c r="BG180" i="7"/>
  <c r="BE180" i="7"/>
  <c r="T180" i="7"/>
  <c r="R180" i="7"/>
  <c r="P180" i="7"/>
  <c r="J180" i="7"/>
  <c r="BF180" i="7" s="1"/>
  <c r="BK179" i="7"/>
  <c r="T179" i="7"/>
  <c r="R179" i="7"/>
  <c r="P179" i="7"/>
  <c r="J179" i="7"/>
  <c r="BK178" i="7"/>
  <c r="BI178" i="7"/>
  <c r="BH178" i="7"/>
  <c r="BG178" i="7"/>
  <c r="BE178" i="7"/>
  <c r="T178" i="7"/>
  <c r="R178" i="7"/>
  <c r="P178" i="7"/>
  <c r="J178" i="7"/>
  <c r="BF178" i="7" s="1"/>
  <c r="BK177" i="7"/>
  <c r="BI177" i="7"/>
  <c r="BH177" i="7"/>
  <c r="BG177" i="7"/>
  <c r="BE177" i="7"/>
  <c r="T177" i="7"/>
  <c r="R177" i="7"/>
  <c r="P177" i="7"/>
  <c r="J177" i="7"/>
  <c r="BF177" i="7" s="1"/>
  <c r="BK176" i="7"/>
  <c r="BI176" i="7"/>
  <c r="BH176" i="7"/>
  <c r="BG176" i="7"/>
  <c r="BE176" i="7"/>
  <c r="T176" i="7"/>
  <c r="R176" i="7"/>
  <c r="P176" i="7"/>
  <c r="J176" i="7"/>
  <c r="BF176" i="7" s="1"/>
  <c r="BK175" i="7"/>
  <c r="BI175" i="7"/>
  <c r="BH175" i="7"/>
  <c r="BG175" i="7"/>
  <c r="BE175" i="7"/>
  <c r="T175" i="7"/>
  <c r="R175" i="7"/>
  <c r="P175" i="7"/>
  <c r="J175" i="7"/>
  <c r="BF175" i="7" s="1"/>
  <c r="BK174" i="7"/>
  <c r="BI174" i="7"/>
  <c r="BH174" i="7"/>
  <c r="BG174" i="7"/>
  <c r="BE174" i="7"/>
  <c r="T174" i="7"/>
  <c r="R174" i="7"/>
  <c r="P174" i="7"/>
  <c r="J174" i="7"/>
  <c r="BF174" i="7" s="1"/>
  <c r="BK173" i="7"/>
  <c r="BI173" i="7"/>
  <c r="BH173" i="7"/>
  <c r="BG173" i="7"/>
  <c r="BE173" i="7"/>
  <c r="T173" i="7"/>
  <c r="R173" i="7"/>
  <c r="P173" i="7"/>
  <c r="J173" i="7"/>
  <c r="BF173" i="7" s="1"/>
  <c r="BK172" i="7"/>
  <c r="BI172" i="7"/>
  <c r="BH172" i="7"/>
  <c r="BG172" i="7"/>
  <c r="BE172" i="7"/>
  <c r="T172" i="7"/>
  <c r="R172" i="7"/>
  <c r="P172" i="7"/>
  <c r="J172" i="7"/>
  <c r="BF172" i="7" s="1"/>
  <c r="BK171" i="7"/>
  <c r="BI171" i="7"/>
  <c r="BH171" i="7"/>
  <c r="BG171" i="7"/>
  <c r="BE171" i="7"/>
  <c r="T171" i="7"/>
  <c r="R171" i="7"/>
  <c r="P171" i="7"/>
  <c r="J171" i="7"/>
  <c r="BF171" i="7" s="1"/>
  <c r="BK170" i="7"/>
  <c r="BI170" i="7"/>
  <c r="BH170" i="7"/>
  <c r="BG170" i="7"/>
  <c r="BE170" i="7"/>
  <c r="T170" i="7"/>
  <c r="R170" i="7"/>
  <c r="P170" i="7"/>
  <c r="J170" i="7"/>
  <c r="BF170" i="7" s="1"/>
  <c r="BK169" i="7"/>
  <c r="BI169" i="7"/>
  <c r="BH169" i="7"/>
  <c r="BG169" i="7"/>
  <c r="BE169" i="7"/>
  <c r="T169" i="7"/>
  <c r="R169" i="7"/>
  <c r="P169" i="7"/>
  <c r="J169" i="7"/>
  <c r="BF169" i="7" s="1"/>
  <c r="BK168" i="7"/>
  <c r="BI168" i="7"/>
  <c r="BH168" i="7"/>
  <c r="BG168" i="7"/>
  <c r="BE168" i="7"/>
  <c r="T168" i="7"/>
  <c r="R168" i="7"/>
  <c r="P168" i="7"/>
  <c r="J168" i="7"/>
  <c r="BF168" i="7" s="1"/>
  <c r="BK167" i="7"/>
  <c r="BI167" i="7"/>
  <c r="BH167" i="7"/>
  <c r="BG167" i="7"/>
  <c r="BE167" i="7"/>
  <c r="T167" i="7"/>
  <c r="R167" i="7"/>
  <c r="P167" i="7"/>
  <c r="J167" i="7"/>
  <c r="BF167" i="7" s="1"/>
  <c r="BK166" i="7"/>
  <c r="BI166" i="7"/>
  <c r="BH166" i="7"/>
  <c r="BG166" i="7"/>
  <c r="BE166" i="7"/>
  <c r="T166" i="7"/>
  <c r="R166" i="7"/>
  <c r="P166" i="7"/>
  <c r="J166" i="7"/>
  <c r="BF166" i="7" s="1"/>
  <c r="BK165" i="7"/>
  <c r="BI165" i="7"/>
  <c r="BH165" i="7"/>
  <c r="BG165" i="7"/>
  <c r="BE165" i="7"/>
  <c r="T165" i="7"/>
  <c r="R165" i="7"/>
  <c r="P165" i="7"/>
  <c r="J165" i="7"/>
  <c r="BF165" i="7" s="1"/>
  <c r="BK164" i="7"/>
  <c r="BI164" i="7"/>
  <c r="BH164" i="7"/>
  <c r="BG164" i="7"/>
  <c r="BE164" i="7"/>
  <c r="T164" i="7"/>
  <c r="R164" i="7"/>
  <c r="P164" i="7"/>
  <c r="J164" i="7"/>
  <c r="BF164" i="7" s="1"/>
  <c r="BK163" i="7"/>
  <c r="BI163" i="7"/>
  <c r="BH163" i="7"/>
  <c r="BG163" i="7"/>
  <c r="BE163" i="7"/>
  <c r="T163" i="7"/>
  <c r="R163" i="7"/>
  <c r="P163" i="7"/>
  <c r="J163" i="7"/>
  <c r="BF163" i="7" s="1"/>
  <c r="BK162" i="7"/>
  <c r="BI162" i="7"/>
  <c r="BH162" i="7"/>
  <c r="BG162" i="7"/>
  <c r="BE162" i="7"/>
  <c r="T162" i="7"/>
  <c r="R162" i="7"/>
  <c r="P162" i="7"/>
  <c r="J162" i="7"/>
  <c r="BF162" i="7" s="1"/>
  <c r="BK161" i="7"/>
  <c r="BI161" i="7"/>
  <c r="BH161" i="7"/>
  <c r="BG161" i="7"/>
  <c r="BE161" i="7"/>
  <c r="T161" i="7"/>
  <c r="R161" i="7"/>
  <c r="P161" i="7"/>
  <c r="J161" i="7"/>
  <c r="BF161" i="7" s="1"/>
  <c r="BK160" i="7"/>
  <c r="BI160" i="7"/>
  <c r="BH160" i="7"/>
  <c r="BG160" i="7"/>
  <c r="BE160" i="7"/>
  <c r="T160" i="7"/>
  <c r="R160" i="7"/>
  <c r="P160" i="7"/>
  <c r="J160" i="7"/>
  <c r="BF160" i="7" s="1"/>
  <c r="BK159" i="7"/>
  <c r="BI159" i="7"/>
  <c r="BH159" i="7"/>
  <c r="BG159" i="7"/>
  <c r="BE159" i="7"/>
  <c r="T159" i="7"/>
  <c r="R159" i="7"/>
  <c r="P159" i="7"/>
  <c r="J159" i="7"/>
  <c r="BF159" i="7" s="1"/>
  <c r="BK158" i="7"/>
  <c r="BI158" i="7"/>
  <c r="BH158" i="7"/>
  <c r="BG158" i="7"/>
  <c r="BE158" i="7"/>
  <c r="T158" i="7"/>
  <c r="R158" i="7"/>
  <c r="P158" i="7"/>
  <c r="J158" i="7"/>
  <c r="BF158" i="7" s="1"/>
  <c r="BK157" i="7"/>
  <c r="T157" i="7"/>
  <c r="R157" i="7"/>
  <c r="P157" i="7"/>
  <c r="J157" i="7"/>
  <c r="BK156" i="7"/>
  <c r="BI156" i="7"/>
  <c r="BH156" i="7"/>
  <c r="BG156" i="7"/>
  <c r="BE156" i="7"/>
  <c r="T156" i="7"/>
  <c r="R156" i="7"/>
  <c r="P156" i="7"/>
  <c r="J156" i="7"/>
  <c r="BF156" i="7" s="1"/>
  <c r="BK155" i="7"/>
  <c r="BI155" i="7"/>
  <c r="BH155" i="7"/>
  <c r="BG155" i="7"/>
  <c r="BE155" i="7"/>
  <c r="T155" i="7"/>
  <c r="R155" i="7"/>
  <c r="P155" i="7"/>
  <c r="J155" i="7"/>
  <c r="BF155" i="7" s="1"/>
  <c r="BK154" i="7"/>
  <c r="BI154" i="7"/>
  <c r="BH154" i="7"/>
  <c r="BG154" i="7"/>
  <c r="BE154" i="7"/>
  <c r="T154" i="7"/>
  <c r="R154" i="7"/>
  <c r="P154" i="7"/>
  <c r="J154" i="7"/>
  <c r="BF154" i="7" s="1"/>
  <c r="BK153" i="7"/>
  <c r="BI153" i="7"/>
  <c r="BH153" i="7"/>
  <c r="BG153" i="7"/>
  <c r="BE153" i="7"/>
  <c r="T153" i="7"/>
  <c r="R153" i="7"/>
  <c r="P153" i="7"/>
  <c r="J153" i="7"/>
  <c r="BF153" i="7" s="1"/>
  <c r="BK152" i="7"/>
  <c r="BI152" i="7"/>
  <c r="BH152" i="7"/>
  <c r="BG152" i="7"/>
  <c r="BE152" i="7"/>
  <c r="T152" i="7"/>
  <c r="R152" i="7"/>
  <c r="P152" i="7"/>
  <c r="J152" i="7"/>
  <c r="BF152" i="7" s="1"/>
  <c r="BK151" i="7"/>
  <c r="BI151" i="7"/>
  <c r="BH151" i="7"/>
  <c r="BG151" i="7"/>
  <c r="BE151" i="7"/>
  <c r="T151" i="7"/>
  <c r="R151" i="7"/>
  <c r="P151" i="7"/>
  <c r="J151" i="7"/>
  <c r="BF151" i="7" s="1"/>
  <c r="BK150" i="7"/>
  <c r="BI150" i="7"/>
  <c r="BH150" i="7"/>
  <c r="BG150" i="7"/>
  <c r="BE150" i="7"/>
  <c r="T150" i="7"/>
  <c r="R150" i="7"/>
  <c r="P150" i="7"/>
  <c r="J150" i="7"/>
  <c r="BF150" i="7" s="1"/>
  <c r="BK149" i="7"/>
  <c r="BI149" i="7"/>
  <c r="BH149" i="7"/>
  <c r="BG149" i="7"/>
  <c r="BE149" i="7"/>
  <c r="T149" i="7"/>
  <c r="R149" i="7"/>
  <c r="P149" i="7"/>
  <c r="J149" i="7"/>
  <c r="BF149" i="7" s="1"/>
  <c r="BK148" i="7"/>
  <c r="BI148" i="7"/>
  <c r="BH148" i="7"/>
  <c r="BG148" i="7"/>
  <c r="BE148" i="7"/>
  <c r="T148" i="7"/>
  <c r="R148" i="7"/>
  <c r="P148" i="7"/>
  <c r="J148" i="7"/>
  <c r="BF148" i="7" s="1"/>
  <c r="BK147" i="7"/>
  <c r="BI147" i="7"/>
  <c r="BH147" i="7"/>
  <c r="BG147" i="7"/>
  <c r="BE147" i="7"/>
  <c r="T147" i="7"/>
  <c r="R147" i="7"/>
  <c r="P147" i="7"/>
  <c r="J147" i="7"/>
  <c r="BF147" i="7" s="1"/>
  <c r="BK146" i="7"/>
  <c r="T146" i="7"/>
  <c r="R146" i="7"/>
  <c r="P146" i="7"/>
  <c r="J146" i="7"/>
  <c r="BK145" i="7"/>
  <c r="T145" i="7"/>
  <c r="R145" i="7"/>
  <c r="P145" i="7"/>
  <c r="J145" i="7"/>
  <c r="BK144" i="7"/>
  <c r="BI144" i="7"/>
  <c r="BH144" i="7"/>
  <c r="BG144" i="7"/>
  <c r="BE144" i="7"/>
  <c r="T144" i="7"/>
  <c r="R144" i="7"/>
  <c r="P144" i="7"/>
  <c r="J144" i="7"/>
  <c r="BF144" i="7" s="1"/>
  <c r="BK143" i="7"/>
  <c r="BI143" i="7"/>
  <c r="BH143" i="7"/>
  <c r="BG143" i="7"/>
  <c r="BE143" i="7"/>
  <c r="T143" i="7"/>
  <c r="R143" i="7"/>
  <c r="P143" i="7"/>
  <c r="J143" i="7"/>
  <c r="BF143" i="7" s="1"/>
  <c r="BK142" i="7"/>
  <c r="BI142" i="7"/>
  <c r="BH142" i="7"/>
  <c r="BG142" i="7"/>
  <c r="BE142" i="7"/>
  <c r="T142" i="7"/>
  <c r="R142" i="7"/>
  <c r="P142" i="7"/>
  <c r="J142" i="7"/>
  <c r="BF142" i="7" s="1"/>
  <c r="BK141" i="7"/>
  <c r="BI141" i="7"/>
  <c r="BH141" i="7"/>
  <c r="BG141" i="7"/>
  <c r="BE141" i="7"/>
  <c r="T141" i="7"/>
  <c r="R141" i="7"/>
  <c r="P141" i="7"/>
  <c r="J141" i="7"/>
  <c r="BF141" i="7" s="1"/>
  <c r="BK140" i="7"/>
  <c r="BI140" i="7"/>
  <c r="BH140" i="7"/>
  <c r="BG140" i="7"/>
  <c r="BE140" i="7"/>
  <c r="T140" i="7"/>
  <c r="R140" i="7"/>
  <c r="P140" i="7"/>
  <c r="J140" i="7"/>
  <c r="BF140" i="7" s="1"/>
  <c r="BK139" i="7"/>
  <c r="BI139" i="7"/>
  <c r="BH139" i="7"/>
  <c r="BG139" i="7"/>
  <c r="BE139" i="7"/>
  <c r="T139" i="7"/>
  <c r="R139" i="7"/>
  <c r="P139" i="7"/>
  <c r="J139" i="7"/>
  <c r="BF139" i="7" s="1"/>
  <c r="BK138" i="7"/>
  <c r="BI138" i="7"/>
  <c r="BH138" i="7"/>
  <c r="BG138" i="7"/>
  <c r="BE138" i="7"/>
  <c r="T138" i="7"/>
  <c r="R138" i="7"/>
  <c r="P138" i="7"/>
  <c r="J138" i="7"/>
  <c r="BF138" i="7" s="1"/>
  <c r="BK137" i="7"/>
  <c r="BI137" i="7"/>
  <c r="BH137" i="7"/>
  <c r="BG137" i="7"/>
  <c r="BE137" i="7"/>
  <c r="T137" i="7"/>
  <c r="R137" i="7"/>
  <c r="P137" i="7"/>
  <c r="J137" i="7"/>
  <c r="BF137" i="7" s="1"/>
  <c r="BK136" i="7"/>
  <c r="BI136" i="7"/>
  <c r="BH136" i="7"/>
  <c r="BG136" i="7"/>
  <c r="BE136" i="7"/>
  <c r="T136" i="7"/>
  <c r="R136" i="7"/>
  <c r="P136" i="7"/>
  <c r="J136" i="7"/>
  <c r="BF136" i="7" s="1"/>
  <c r="BK135" i="7"/>
  <c r="BI135" i="7"/>
  <c r="BH135" i="7"/>
  <c r="BG135" i="7"/>
  <c r="BE135" i="7"/>
  <c r="T135" i="7"/>
  <c r="R135" i="7"/>
  <c r="P135" i="7"/>
  <c r="J135" i="7"/>
  <c r="BF135" i="7" s="1"/>
  <c r="BK134" i="7"/>
  <c r="BI134" i="7"/>
  <c r="BH134" i="7"/>
  <c r="BG134" i="7"/>
  <c r="BE134" i="7"/>
  <c r="T134" i="7"/>
  <c r="R134" i="7"/>
  <c r="P134" i="7"/>
  <c r="J134" i="7"/>
  <c r="BF134" i="7" s="1"/>
  <c r="BK133" i="7"/>
  <c r="BI133" i="7"/>
  <c r="BH133" i="7"/>
  <c r="BG133" i="7"/>
  <c r="BE133" i="7"/>
  <c r="T133" i="7"/>
  <c r="R133" i="7"/>
  <c r="P133" i="7"/>
  <c r="J133" i="7"/>
  <c r="BF133" i="7" s="1"/>
  <c r="BK132" i="7"/>
  <c r="BI132" i="7"/>
  <c r="BH132" i="7"/>
  <c r="BG132" i="7"/>
  <c r="BE132" i="7"/>
  <c r="T132" i="7"/>
  <c r="R132" i="7"/>
  <c r="P132" i="7"/>
  <c r="J132" i="7"/>
  <c r="BF132" i="7" s="1"/>
  <c r="BK131" i="7"/>
  <c r="BI131" i="7"/>
  <c r="BH131" i="7"/>
  <c r="BG131" i="7"/>
  <c r="BE131" i="7"/>
  <c r="T131" i="7"/>
  <c r="R131" i="7"/>
  <c r="P131" i="7"/>
  <c r="J131" i="7"/>
  <c r="BF131" i="7" s="1"/>
  <c r="BK130" i="7"/>
  <c r="BI130" i="7"/>
  <c r="BH130" i="7"/>
  <c r="BG130" i="7"/>
  <c r="BE130" i="7"/>
  <c r="T130" i="7"/>
  <c r="R130" i="7"/>
  <c r="P130" i="7"/>
  <c r="J130" i="7"/>
  <c r="BF130" i="7" s="1"/>
  <c r="BK129" i="7"/>
  <c r="BI129" i="7"/>
  <c r="BH129" i="7"/>
  <c r="BG129" i="7"/>
  <c r="BE129" i="7"/>
  <c r="T129" i="7"/>
  <c r="R129" i="7"/>
  <c r="P129" i="7"/>
  <c r="J129" i="7"/>
  <c r="BF129" i="7" s="1"/>
  <c r="BK128" i="7"/>
  <c r="BI128" i="7"/>
  <c r="BH128" i="7"/>
  <c r="BG128" i="7"/>
  <c r="BE128" i="7"/>
  <c r="T128" i="7"/>
  <c r="R128" i="7"/>
  <c r="P128" i="7"/>
  <c r="J128" i="7"/>
  <c r="BF128" i="7" s="1"/>
  <c r="BK127" i="7"/>
  <c r="BI127" i="7"/>
  <c r="BH127" i="7"/>
  <c r="BG127" i="7"/>
  <c r="BE127" i="7"/>
  <c r="T127" i="7"/>
  <c r="R127" i="7"/>
  <c r="P127" i="7"/>
  <c r="J127" i="7"/>
  <c r="BF127" i="7" s="1"/>
  <c r="BK126" i="7"/>
  <c r="T126" i="7"/>
  <c r="R126" i="7"/>
  <c r="P126" i="7"/>
  <c r="J126" i="7"/>
  <c r="BK125" i="7"/>
  <c r="T125" i="7"/>
  <c r="R125" i="7"/>
  <c r="P125" i="7"/>
  <c r="J125" i="7"/>
  <c r="BK124" i="7"/>
  <c r="T124" i="7"/>
  <c r="R124" i="7"/>
  <c r="P124" i="7"/>
  <c r="J124" i="7"/>
  <c r="F118" i="7"/>
  <c r="E116" i="7"/>
  <c r="J104" i="7"/>
  <c r="J103" i="7"/>
  <c r="J102" i="7"/>
  <c r="J101" i="7"/>
  <c r="J100" i="7"/>
  <c r="J99" i="7"/>
  <c r="J98" i="7"/>
  <c r="J97" i="7"/>
  <c r="J96" i="7"/>
  <c r="F89" i="7"/>
  <c r="E87" i="7"/>
  <c r="J37" i="7"/>
  <c r="F37" i="7"/>
  <c r="J36" i="7"/>
  <c r="F36" i="7"/>
  <c r="J35" i="7"/>
  <c r="F35" i="7"/>
  <c r="J34" i="7"/>
  <c r="F34" i="7"/>
  <c r="J33" i="7"/>
  <c r="F33" i="7"/>
  <c r="J30" i="7"/>
  <c r="J39" i="7" s="1"/>
  <c r="AG103" i="1" l="1"/>
  <c r="J98" i="23"/>
  <c r="J32" i="23"/>
  <c r="J41" i="23" s="1"/>
  <c r="E112" i="10"/>
  <c r="E85" i="10"/>
  <c r="J116" i="10"/>
  <c r="J89" i="10"/>
  <c r="F118" i="10"/>
  <c r="F91" i="10"/>
  <c r="F119" i="10"/>
  <c r="F92" i="10"/>
  <c r="J118" i="10"/>
  <c r="J91" i="10"/>
  <c r="J119" i="10"/>
  <c r="J92" i="10"/>
  <c r="E115" i="9"/>
  <c r="E85" i="9"/>
  <c r="J119" i="9"/>
  <c r="J89" i="9"/>
  <c r="F121" i="9"/>
  <c r="F91" i="9"/>
  <c r="F122" i="9"/>
  <c r="F92" i="9"/>
  <c r="J121" i="9"/>
  <c r="J91" i="9"/>
  <c r="J122" i="9"/>
  <c r="J92" i="9"/>
  <c r="E119" i="8"/>
  <c r="E85" i="8"/>
  <c r="J123" i="8"/>
  <c r="J89" i="8"/>
  <c r="F125" i="8"/>
  <c r="F91" i="8"/>
  <c r="F126" i="8"/>
  <c r="F92" i="8"/>
  <c r="J125" i="8"/>
  <c r="J91" i="8"/>
  <c r="J126" i="8"/>
  <c r="J92" i="8"/>
  <c r="E114" i="7"/>
  <c r="E85" i="7"/>
  <c r="J118" i="7"/>
  <c r="J89" i="7"/>
  <c r="F120" i="7"/>
  <c r="F91" i="7"/>
  <c r="F121" i="7"/>
  <c r="F92" i="7"/>
  <c r="J120" i="7"/>
  <c r="J91" i="7"/>
  <c r="J121" i="7"/>
  <c r="J92" i="7"/>
  <c r="BK181" i="3" l="1"/>
  <c r="BI181" i="3"/>
  <c r="BH181" i="3"/>
  <c r="BG181" i="3"/>
  <c r="BE181" i="3"/>
  <c r="T181" i="3"/>
  <c r="R181" i="3"/>
  <c r="P181" i="3"/>
  <c r="J181" i="3"/>
  <c r="BF181" i="3" s="1"/>
  <c r="BK303" i="3" l="1"/>
  <c r="BI303" i="3"/>
  <c r="BH303" i="3"/>
  <c r="BG303" i="3"/>
  <c r="BE303" i="3"/>
  <c r="T303" i="3"/>
  <c r="R303" i="3"/>
  <c r="P303" i="3"/>
  <c r="J303" i="3"/>
  <c r="BF303" i="3" s="1"/>
  <c r="BK297" i="3"/>
  <c r="BI297" i="3"/>
  <c r="BH297" i="3"/>
  <c r="BG297" i="3"/>
  <c r="BE297" i="3"/>
  <c r="T297" i="3"/>
  <c r="R297" i="3"/>
  <c r="P297" i="3"/>
  <c r="J297" i="3"/>
  <c r="BF297" i="3" s="1"/>
  <c r="BK296" i="3"/>
  <c r="BI296" i="3"/>
  <c r="BH296" i="3"/>
  <c r="BG296" i="3"/>
  <c r="BE296" i="3"/>
  <c r="T296" i="3"/>
  <c r="R296" i="3"/>
  <c r="P296" i="3"/>
  <c r="J296" i="3"/>
  <c r="BF296" i="3" s="1"/>
  <c r="BK295" i="3"/>
  <c r="BI295" i="3"/>
  <c r="BH295" i="3"/>
  <c r="BG295" i="3"/>
  <c r="BE295" i="3"/>
  <c r="T295" i="3"/>
  <c r="R295" i="3"/>
  <c r="P295" i="3"/>
  <c r="J295" i="3"/>
  <c r="BF295" i="3" s="1"/>
  <c r="BK294" i="3"/>
  <c r="BI294" i="3"/>
  <c r="BH294" i="3"/>
  <c r="BG294" i="3"/>
  <c r="BE294" i="3"/>
  <c r="T294" i="3"/>
  <c r="R294" i="3"/>
  <c r="P294" i="3"/>
  <c r="J294" i="3"/>
  <c r="BF294" i="3" s="1"/>
  <c r="BK293" i="3"/>
  <c r="BI293" i="3"/>
  <c r="BH293" i="3"/>
  <c r="BG293" i="3"/>
  <c r="BE293" i="3"/>
  <c r="T293" i="3"/>
  <c r="R293" i="3"/>
  <c r="P293" i="3"/>
  <c r="J293" i="3"/>
  <c r="BF293" i="3" s="1"/>
  <c r="BK266" i="3"/>
  <c r="BI266" i="3"/>
  <c r="BH266" i="3"/>
  <c r="BG266" i="3"/>
  <c r="BE266" i="3"/>
  <c r="T266" i="3"/>
  <c r="R266" i="3"/>
  <c r="P266" i="3"/>
  <c r="J266" i="3"/>
  <c r="BF266" i="3" s="1"/>
  <c r="BK261" i="3"/>
  <c r="BI261" i="3"/>
  <c r="BH261" i="3"/>
  <c r="BG261" i="3"/>
  <c r="BE261" i="3"/>
  <c r="T261" i="3"/>
  <c r="R261" i="3"/>
  <c r="P261" i="3"/>
  <c r="J261" i="3"/>
  <c r="BF261" i="3" s="1"/>
  <c r="BK260" i="3"/>
  <c r="BI260" i="3"/>
  <c r="BH260" i="3"/>
  <c r="BG260" i="3"/>
  <c r="BE260" i="3"/>
  <c r="T260" i="3"/>
  <c r="R260" i="3"/>
  <c r="P260" i="3"/>
  <c r="J260" i="3"/>
  <c r="BF260" i="3" s="1"/>
  <c r="BK259" i="3"/>
  <c r="BI259" i="3"/>
  <c r="BH259" i="3"/>
  <c r="BG259" i="3"/>
  <c r="BE259" i="3"/>
  <c r="T259" i="3"/>
  <c r="R259" i="3"/>
  <c r="P259" i="3"/>
  <c r="J259" i="3"/>
  <c r="BF259" i="3" s="1"/>
  <c r="BK258" i="3"/>
  <c r="BI258" i="3"/>
  <c r="BH258" i="3"/>
  <c r="BG258" i="3"/>
  <c r="BE258" i="3"/>
  <c r="T258" i="3"/>
  <c r="R258" i="3"/>
  <c r="P258" i="3"/>
  <c r="J258" i="3"/>
  <c r="BF258" i="3" s="1"/>
  <c r="BK257" i="3"/>
  <c r="BI257" i="3"/>
  <c r="BH257" i="3"/>
  <c r="BG257" i="3"/>
  <c r="BE257" i="3"/>
  <c r="T257" i="3"/>
  <c r="R257" i="3"/>
  <c r="P257" i="3"/>
  <c r="J257" i="3"/>
  <c r="BF257" i="3" s="1"/>
  <c r="BK256" i="3"/>
  <c r="BI256" i="3"/>
  <c r="BH256" i="3"/>
  <c r="BG256" i="3"/>
  <c r="BE256" i="3"/>
  <c r="T256" i="3"/>
  <c r="R256" i="3"/>
  <c r="P256" i="3"/>
  <c r="J256" i="3"/>
  <c r="BF256" i="3" s="1"/>
  <c r="BK178" i="3"/>
  <c r="BI178" i="3"/>
  <c r="BH178" i="3"/>
  <c r="BG178" i="3"/>
  <c r="BE178" i="3"/>
  <c r="T178" i="3"/>
  <c r="R178" i="3"/>
  <c r="P178" i="3"/>
  <c r="J178" i="3"/>
  <c r="BF178" i="3" s="1"/>
  <c r="BK177" i="3"/>
  <c r="BI177" i="3"/>
  <c r="BH177" i="3"/>
  <c r="BG177" i="3"/>
  <c r="BE177" i="3"/>
  <c r="T177" i="3"/>
  <c r="R177" i="3"/>
  <c r="P177" i="3"/>
  <c r="J177" i="3"/>
  <c r="BF177" i="3" s="1"/>
  <c r="BK169" i="3"/>
  <c r="BI169" i="3"/>
  <c r="BH169" i="3"/>
  <c r="BG169" i="3"/>
  <c r="BE169" i="3"/>
  <c r="T169" i="3"/>
  <c r="R169" i="3"/>
  <c r="P169" i="3"/>
  <c r="J169" i="3"/>
  <c r="BF169" i="3" s="1"/>
  <c r="BK168" i="3"/>
  <c r="BI168" i="3"/>
  <c r="BH168" i="3"/>
  <c r="BG168" i="3"/>
  <c r="BE168" i="3"/>
  <c r="T168" i="3"/>
  <c r="R168" i="3"/>
  <c r="P168" i="3"/>
  <c r="J168" i="3"/>
  <c r="BF168" i="3" s="1"/>
  <c r="BK158" i="3"/>
  <c r="BI158" i="3"/>
  <c r="BH158" i="3"/>
  <c r="BG158" i="3"/>
  <c r="BE158" i="3"/>
  <c r="T158" i="3"/>
  <c r="R158" i="3"/>
  <c r="P158" i="3"/>
  <c r="J158" i="3"/>
  <c r="BF158" i="3" s="1"/>
  <c r="BK157" i="3"/>
  <c r="T157" i="3"/>
  <c r="R157" i="3"/>
  <c r="P157" i="3"/>
  <c r="J157" i="3"/>
  <c r="BK153" i="3"/>
  <c r="BI153" i="3"/>
  <c r="BH153" i="3"/>
  <c r="BG153" i="3"/>
  <c r="BE153" i="3"/>
  <c r="T153" i="3"/>
  <c r="R153" i="3"/>
  <c r="P153" i="3"/>
  <c r="J153" i="3"/>
  <c r="BF153" i="3" s="1"/>
  <c r="BK152" i="3"/>
  <c r="BI152" i="3"/>
  <c r="BH152" i="3"/>
  <c r="BG152" i="3"/>
  <c r="BE152" i="3"/>
  <c r="T152" i="3"/>
  <c r="R152" i="3"/>
  <c r="P152" i="3"/>
  <c r="J152" i="3"/>
  <c r="BF152" i="3" s="1"/>
  <c r="BK151" i="3"/>
  <c r="BI151" i="3"/>
  <c r="BH151" i="3"/>
  <c r="BG151" i="3"/>
  <c r="BE151" i="3"/>
  <c r="T151" i="3"/>
  <c r="R151" i="3"/>
  <c r="P151" i="3"/>
  <c r="J151" i="3"/>
  <c r="BF151" i="3" s="1"/>
  <c r="BK156" i="3"/>
  <c r="BI156" i="3"/>
  <c r="BH156" i="3"/>
  <c r="BG156" i="3"/>
  <c r="BE156" i="3"/>
  <c r="T156" i="3"/>
  <c r="R156" i="3"/>
  <c r="P156" i="3"/>
  <c r="J156" i="3"/>
  <c r="BF156" i="3" s="1"/>
  <c r="BK149" i="3"/>
  <c r="BI149" i="3"/>
  <c r="BH149" i="3"/>
  <c r="BG149" i="3"/>
  <c r="BE149" i="3"/>
  <c r="T149" i="3"/>
  <c r="R149" i="3"/>
  <c r="P149" i="3"/>
  <c r="J149" i="3"/>
  <c r="BF149" i="3" s="1"/>
  <c r="BK147" i="3"/>
  <c r="BI147" i="3"/>
  <c r="BH147" i="3"/>
  <c r="BG147" i="3"/>
  <c r="BE147" i="3"/>
  <c r="T147" i="3"/>
  <c r="R147" i="3"/>
  <c r="P147" i="3"/>
  <c r="J147" i="3"/>
  <c r="BF147" i="3" s="1"/>
  <c r="BK146" i="3"/>
  <c r="BI146" i="3"/>
  <c r="BH146" i="3"/>
  <c r="BG146" i="3"/>
  <c r="BE146" i="3"/>
  <c r="T146" i="3"/>
  <c r="R146" i="3"/>
  <c r="P146" i="3"/>
  <c r="J146" i="3"/>
  <c r="BF146" i="3" s="1"/>
  <c r="BK145" i="3"/>
  <c r="BI145" i="3"/>
  <c r="BH145" i="3"/>
  <c r="BG145" i="3"/>
  <c r="BE145" i="3"/>
  <c r="T145" i="3"/>
  <c r="R145" i="3"/>
  <c r="P145" i="3"/>
  <c r="J145" i="3"/>
  <c r="BF145" i="3" s="1"/>
  <c r="BK144" i="3"/>
  <c r="BI144" i="3"/>
  <c r="BH144" i="3"/>
  <c r="BG144" i="3"/>
  <c r="BE144" i="3"/>
  <c r="T144" i="3"/>
  <c r="R144" i="3"/>
  <c r="P144" i="3"/>
  <c r="J144" i="3"/>
  <c r="BF144" i="3" s="1"/>
  <c r="BK143" i="3"/>
  <c r="BI143" i="3"/>
  <c r="BH143" i="3"/>
  <c r="BG143" i="3"/>
  <c r="BE143" i="3"/>
  <c r="T143" i="3"/>
  <c r="R143" i="3"/>
  <c r="P143" i="3"/>
  <c r="J143" i="3"/>
  <c r="BF143" i="3" s="1"/>
  <c r="BK155" i="3"/>
  <c r="BI155" i="3"/>
  <c r="BH155" i="3"/>
  <c r="BG155" i="3"/>
  <c r="BE155" i="3"/>
  <c r="T155" i="3"/>
  <c r="R155" i="3"/>
  <c r="P155" i="3"/>
  <c r="J155" i="3"/>
  <c r="BF155" i="3" s="1"/>
  <c r="BK154" i="3"/>
  <c r="BI154" i="3"/>
  <c r="BH154" i="3"/>
  <c r="BG154" i="3"/>
  <c r="BE154" i="3"/>
  <c r="T154" i="3"/>
  <c r="R154" i="3"/>
  <c r="P154" i="3"/>
  <c r="J154" i="3"/>
  <c r="BF154" i="3" s="1"/>
  <c r="BK150" i="3"/>
  <c r="BI150" i="3"/>
  <c r="BH150" i="3"/>
  <c r="BG150" i="3"/>
  <c r="BE150" i="3"/>
  <c r="T150" i="3"/>
  <c r="R150" i="3"/>
  <c r="P150" i="3"/>
  <c r="J150" i="3"/>
  <c r="BF150" i="3" s="1"/>
  <c r="BK123" i="3"/>
  <c r="BI123" i="3"/>
  <c r="BH123" i="3"/>
  <c r="BG123" i="3"/>
  <c r="BE123" i="3"/>
  <c r="T123" i="3"/>
  <c r="R123" i="3"/>
  <c r="P123" i="3"/>
  <c r="J123" i="3"/>
  <c r="BF123" i="3" s="1"/>
  <c r="BK118" i="3"/>
  <c r="BI118" i="3"/>
  <c r="BH118" i="3"/>
  <c r="BG118" i="3"/>
  <c r="BE118" i="3"/>
  <c r="T118" i="3"/>
  <c r="R118" i="3"/>
  <c r="P118" i="3"/>
  <c r="J118" i="3"/>
  <c r="BF118" i="3" s="1"/>
  <c r="BK117" i="3"/>
  <c r="BI117" i="3"/>
  <c r="BH117" i="3"/>
  <c r="BG117" i="3"/>
  <c r="BE117" i="3"/>
  <c r="T117" i="3"/>
  <c r="R117" i="3"/>
  <c r="P117" i="3"/>
  <c r="J117" i="3"/>
  <c r="BF117" i="3" s="1"/>
  <c r="BK112" i="2"/>
  <c r="BI112" i="2"/>
  <c r="BH112" i="2"/>
  <c r="BG112" i="2"/>
  <c r="BE112" i="2"/>
  <c r="T112" i="2"/>
  <c r="R112" i="2"/>
  <c r="P112" i="2"/>
  <c r="J112" i="2"/>
  <c r="BF112" i="2" s="1"/>
  <c r="BK111" i="2"/>
  <c r="BI111" i="2"/>
  <c r="BH111" i="2"/>
  <c r="BG111" i="2"/>
  <c r="BE111" i="2"/>
  <c r="T111" i="2"/>
  <c r="R111" i="2"/>
  <c r="P111" i="2"/>
  <c r="J111" i="2"/>
  <c r="BF111" i="2" s="1"/>
  <c r="BK110" i="2"/>
  <c r="BI110" i="2"/>
  <c r="BH110" i="2"/>
  <c r="BG110" i="2"/>
  <c r="BE110" i="2"/>
  <c r="T110" i="2"/>
  <c r="R110" i="2"/>
  <c r="P110" i="2"/>
  <c r="J110" i="2"/>
  <c r="BF110" i="2" s="1"/>
  <c r="BK326" i="3"/>
  <c r="BI326" i="3"/>
  <c r="BH326" i="3"/>
  <c r="BG326" i="3"/>
  <c r="BE326" i="3"/>
  <c r="T326" i="3"/>
  <c r="R326" i="3"/>
  <c r="P326" i="3"/>
  <c r="J326" i="3"/>
  <c r="BF326" i="3" s="1"/>
  <c r="BK325" i="3"/>
  <c r="BI325" i="3"/>
  <c r="BH325" i="3"/>
  <c r="BG325" i="3"/>
  <c r="BE325" i="3"/>
  <c r="T325" i="3"/>
  <c r="R325" i="3"/>
  <c r="P325" i="3"/>
  <c r="J325" i="3"/>
  <c r="BF325" i="3" s="1"/>
  <c r="BK298" i="3"/>
  <c r="BI298" i="3"/>
  <c r="BH298" i="3"/>
  <c r="BG298" i="3"/>
  <c r="BE298" i="3"/>
  <c r="T298" i="3"/>
  <c r="R298" i="3"/>
  <c r="P298" i="3"/>
  <c r="J298" i="3"/>
  <c r="BF298" i="3" s="1"/>
  <c r="BK292" i="3"/>
  <c r="BI292" i="3"/>
  <c r="BH292" i="3"/>
  <c r="BG292" i="3"/>
  <c r="BE292" i="3"/>
  <c r="T292" i="3"/>
  <c r="R292" i="3"/>
  <c r="P292" i="3"/>
  <c r="J292" i="3"/>
  <c r="BF292" i="3" s="1"/>
  <c r="BK291" i="3"/>
  <c r="BI291" i="3"/>
  <c r="BH291" i="3"/>
  <c r="BG291" i="3"/>
  <c r="BE291" i="3"/>
  <c r="T291" i="3"/>
  <c r="R291" i="3"/>
  <c r="P291" i="3"/>
  <c r="J291" i="3"/>
  <c r="BF291" i="3" s="1"/>
  <c r="BK290" i="3"/>
  <c r="BI290" i="3"/>
  <c r="BH290" i="3"/>
  <c r="BG290" i="3"/>
  <c r="BE290" i="3"/>
  <c r="T290" i="3"/>
  <c r="R290" i="3"/>
  <c r="P290" i="3"/>
  <c r="J290" i="3"/>
  <c r="BF290" i="3" s="1"/>
  <c r="BK274" i="3"/>
  <c r="BI274" i="3"/>
  <c r="BH274" i="3"/>
  <c r="BG274" i="3"/>
  <c r="BE274" i="3"/>
  <c r="T274" i="3"/>
  <c r="R274" i="3"/>
  <c r="P274" i="3"/>
  <c r="J274" i="3"/>
  <c r="BF274" i="3" s="1"/>
  <c r="BK273" i="3"/>
  <c r="BI273" i="3"/>
  <c r="BH273" i="3"/>
  <c r="BG273" i="3"/>
  <c r="BE273" i="3"/>
  <c r="T273" i="3"/>
  <c r="R273" i="3"/>
  <c r="P273" i="3"/>
  <c r="J273" i="3"/>
  <c r="BF273" i="3" s="1"/>
  <c r="BK272" i="3"/>
  <c r="BI272" i="3"/>
  <c r="BH272" i="3"/>
  <c r="BG272" i="3"/>
  <c r="BE272" i="3"/>
  <c r="T272" i="3"/>
  <c r="R272" i="3"/>
  <c r="P272" i="3"/>
  <c r="J272" i="3"/>
  <c r="BF272" i="3" s="1"/>
  <c r="BK228" i="3"/>
  <c r="BI228" i="3"/>
  <c r="BH228" i="3"/>
  <c r="BG228" i="3"/>
  <c r="BE228" i="3"/>
  <c r="T228" i="3"/>
  <c r="R228" i="3"/>
  <c r="P228" i="3"/>
  <c r="J228" i="3"/>
  <c r="BF228" i="3" s="1"/>
  <c r="BK227" i="3"/>
  <c r="BI227" i="3"/>
  <c r="BH227" i="3"/>
  <c r="BG227" i="3"/>
  <c r="BE227" i="3"/>
  <c r="T227" i="3"/>
  <c r="R227" i="3"/>
  <c r="P227" i="3"/>
  <c r="J227" i="3"/>
  <c r="BF227" i="3" s="1"/>
  <c r="BK224" i="3"/>
  <c r="BI224" i="3"/>
  <c r="BH224" i="3"/>
  <c r="BG224" i="3"/>
  <c r="BE224" i="3"/>
  <c r="T224" i="3"/>
  <c r="R224" i="3"/>
  <c r="P224" i="3"/>
  <c r="J224" i="3"/>
  <c r="BF224" i="3" s="1"/>
  <c r="BK191" i="3"/>
  <c r="BI191" i="3"/>
  <c r="BH191" i="3"/>
  <c r="BG191" i="3"/>
  <c r="BE191" i="3"/>
  <c r="T191" i="3"/>
  <c r="R191" i="3"/>
  <c r="P191" i="3"/>
  <c r="J191" i="3"/>
  <c r="BF191" i="3" s="1"/>
  <c r="BK190" i="3"/>
  <c r="BI190" i="3"/>
  <c r="BH190" i="3"/>
  <c r="BG190" i="3"/>
  <c r="BE190" i="3"/>
  <c r="T190" i="3"/>
  <c r="R190" i="3"/>
  <c r="P190" i="3"/>
  <c r="J190" i="3"/>
  <c r="BF190" i="3" s="1"/>
  <c r="BK96" i="21" l="1"/>
  <c r="BI96" i="21"/>
  <c r="BH96" i="21"/>
  <c r="BG96" i="21"/>
  <c r="BE96" i="21"/>
  <c r="T96" i="21"/>
  <c r="R96" i="21"/>
  <c r="P96" i="21"/>
  <c r="J96" i="21"/>
  <c r="BF96" i="21" s="1"/>
  <c r="BK95" i="21"/>
  <c r="T95" i="21"/>
  <c r="R95" i="21"/>
  <c r="P95" i="21"/>
  <c r="J95" i="21"/>
  <c r="J94" i="21" s="1"/>
  <c r="J93" i="21" s="1"/>
  <c r="AG99" i="1" s="1"/>
  <c r="BK94" i="21"/>
  <c r="T94" i="21"/>
  <c r="R94" i="21"/>
  <c r="P94" i="21"/>
  <c r="BK93" i="21"/>
  <c r="T93" i="21"/>
  <c r="R93" i="21"/>
  <c r="P93" i="21"/>
  <c r="F87" i="21"/>
  <c r="J37" i="21"/>
  <c r="F37" i="21"/>
  <c r="J36" i="21"/>
  <c r="F36" i="21"/>
  <c r="J35" i="21"/>
  <c r="F35" i="21"/>
  <c r="J33" i="21"/>
  <c r="F33" i="21"/>
  <c r="J30" i="21"/>
  <c r="J24" i="21"/>
  <c r="E24" i="21"/>
  <c r="J90" i="21" s="1"/>
  <c r="J23" i="21"/>
  <c r="J21" i="21"/>
  <c r="E21" i="21"/>
  <c r="J89" i="21" s="1"/>
  <c r="J20" i="21"/>
  <c r="J18" i="21"/>
  <c r="E18" i="21"/>
  <c r="F90" i="21" s="1"/>
  <c r="J17" i="21"/>
  <c r="J15" i="21"/>
  <c r="E15" i="21"/>
  <c r="F89" i="21" s="1"/>
  <c r="J14" i="21"/>
  <c r="J12" i="21"/>
  <c r="J87" i="21" s="1"/>
  <c r="E7" i="21"/>
  <c r="E83" i="21" s="1"/>
  <c r="BD104" i="1"/>
  <c r="BC104" i="1"/>
  <c r="BB104" i="1"/>
  <c r="BA104" i="1"/>
  <c r="AY104" i="1"/>
  <c r="AW104" i="1"/>
  <c r="AN104" i="1"/>
  <c r="BD106" i="1"/>
  <c r="BC106" i="1"/>
  <c r="BB106" i="1"/>
  <c r="BA106" i="1"/>
  <c r="AZ106" i="1"/>
  <c r="AY106" i="1"/>
  <c r="AX106" i="1"/>
  <c r="AV106" i="1"/>
  <c r="AN106" i="1"/>
  <c r="BK331" i="3"/>
  <c r="BI331" i="3"/>
  <c r="BH331" i="3"/>
  <c r="BG331" i="3"/>
  <c r="BE331" i="3"/>
  <c r="T331" i="3"/>
  <c r="R331" i="3"/>
  <c r="P331" i="3"/>
  <c r="J331" i="3"/>
  <c r="BF331" i="3" s="1"/>
  <c r="BK336" i="3"/>
  <c r="BI336" i="3"/>
  <c r="BH336" i="3"/>
  <c r="BG336" i="3"/>
  <c r="BE336" i="3"/>
  <c r="T336" i="3"/>
  <c r="R336" i="3"/>
  <c r="P336" i="3"/>
  <c r="J336" i="3"/>
  <c r="BF336" i="3" s="1"/>
  <c r="BK335" i="3"/>
  <c r="BI335" i="3"/>
  <c r="BH335" i="3"/>
  <c r="BG335" i="3"/>
  <c r="BE335" i="3"/>
  <c r="T335" i="3"/>
  <c r="R335" i="3"/>
  <c r="P335" i="3"/>
  <c r="J335" i="3"/>
  <c r="BF335" i="3" s="1"/>
  <c r="BK334" i="3"/>
  <c r="T334" i="3"/>
  <c r="R334" i="3"/>
  <c r="P334" i="3"/>
  <c r="J334" i="3"/>
  <c r="BK333" i="3"/>
  <c r="BI333" i="3"/>
  <c r="BH333" i="3"/>
  <c r="BG333" i="3"/>
  <c r="BE333" i="3"/>
  <c r="T333" i="3"/>
  <c r="R333" i="3"/>
  <c r="P333" i="3"/>
  <c r="J333" i="3"/>
  <c r="BF333" i="3" s="1"/>
  <c r="BK332" i="3"/>
  <c r="BI332" i="3"/>
  <c r="BH332" i="3"/>
  <c r="BG332" i="3"/>
  <c r="BE332" i="3"/>
  <c r="T332" i="3"/>
  <c r="R332" i="3"/>
  <c r="P332" i="3"/>
  <c r="J332" i="3"/>
  <c r="BF332" i="3" s="1"/>
  <c r="BK330" i="3"/>
  <c r="BI330" i="3"/>
  <c r="BH330" i="3"/>
  <c r="BG330" i="3"/>
  <c r="BE330" i="3"/>
  <c r="T330" i="3"/>
  <c r="R330" i="3"/>
  <c r="P330" i="3"/>
  <c r="J330" i="3"/>
  <c r="BF330" i="3" s="1"/>
  <c r="BK329" i="3"/>
  <c r="T329" i="3"/>
  <c r="R329" i="3"/>
  <c r="P329" i="3"/>
  <c r="J329" i="3"/>
  <c r="AG109" i="1"/>
  <c r="AG108" i="1"/>
  <c r="AG107" i="1"/>
  <c r="AG100" i="1"/>
  <c r="F34" i="21" l="1"/>
  <c r="J34" i="21" s="1"/>
  <c r="J39" i="21" s="1"/>
  <c r="T178" i="6" l="1"/>
  <c r="R178" i="6"/>
  <c r="P178" i="6"/>
  <c r="J178" i="6"/>
  <c r="T177" i="6"/>
  <c r="R177" i="6"/>
  <c r="P177" i="6"/>
  <c r="J177" i="6"/>
  <c r="T176" i="6"/>
  <c r="R176" i="6"/>
  <c r="P176" i="6"/>
  <c r="J176" i="6"/>
  <c r="T170" i="6"/>
  <c r="R170" i="6"/>
  <c r="P170" i="6"/>
  <c r="J170" i="6"/>
  <c r="T169" i="6"/>
  <c r="R169" i="6"/>
  <c r="P169" i="6"/>
  <c r="J169" i="6"/>
  <c r="T168" i="6"/>
  <c r="R168" i="6"/>
  <c r="P168" i="6"/>
  <c r="J168" i="6"/>
  <c r="T167" i="6"/>
  <c r="R167" i="6"/>
  <c r="P167" i="6"/>
  <c r="J167" i="6"/>
  <c r="T179" i="6"/>
  <c r="R179" i="6"/>
  <c r="P179" i="6"/>
  <c r="J179" i="6"/>
  <c r="T175" i="6"/>
  <c r="R175" i="6"/>
  <c r="P175" i="6"/>
  <c r="J175" i="6"/>
  <c r="T174" i="6"/>
  <c r="R174" i="6"/>
  <c r="P174" i="6"/>
  <c r="J174" i="6"/>
  <c r="T173" i="6"/>
  <c r="R173" i="6"/>
  <c r="P173" i="6"/>
  <c r="J173" i="6"/>
  <c r="T172" i="6"/>
  <c r="R172" i="6"/>
  <c r="P172" i="6"/>
  <c r="J172" i="6"/>
  <c r="T171" i="6"/>
  <c r="R171" i="6"/>
  <c r="P171" i="6"/>
  <c r="J171" i="6"/>
  <c r="T166" i="6"/>
  <c r="R166" i="6"/>
  <c r="P166" i="6"/>
  <c r="J166" i="6"/>
  <c r="T165" i="6"/>
  <c r="R165" i="6"/>
  <c r="P165" i="6"/>
  <c r="J165" i="6"/>
  <c r="T164" i="6"/>
  <c r="R164" i="6"/>
  <c r="P164" i="6"/>
  <c r="J164" i="6"/>
  <c r="T163" i="6"/>
  <c r="R163" i="6"/>
  <c r="P163" i="6"/>
  <c r="J163" i="6"/>
  <c r="T162" i="6"/>
  <c r="R162" i="6"/>
  <c r="P162" i="6"/>
  <c r="J162" i="6"/>
  <c r="T161" i="6"/>
  <c r="R161" i="6"/>
  <c r="P161" i="6"/>
  <c r="J161" i="6"/>
  <c r="T160" i="6"/>
  <c r="R160" i="6"/>
  <c r="P160" i="6"/>
  <c r="J160" i="6"/>
  <c r="T159" i="6"/>
  <c r="R159" i="6"/>
  <c r="P159" i="6"/>
  <c r="J159" i="6"/>
  <c r="T158" i="6"/>
  <c r="R158" i="6"/>
  <c r="P158" i="6"/>
  <c r="J158" i="6"/>
  <c r="T157" i="6"/>
  <c r="R157" i="6"/>
  <c r="P157" i="6"/>
  <c r="J157" i="6"/>
  <c r="T156" i="6"/>
  <c r="R156" i="6"/>
  <c r="P156" i="6"/>
  <c r="J156" i="6"/>
  <c r="T183" i="6"/>
  <c r="R183" i="6"/>
  <c r="P183" i="6"/>
  <c r="J183" i="6"/>
  <c r="T182" i="6"/>
  <c r="R182" i="6"/>
  <c r="P182" i="6"/>
  <c r="J182" i="6"/>
  <c r="T181" i="6"/>
  <c r="R181" i="6"/>
  <c r="P181" i="6"/>
  <c r="J181" i="6"/>
  <c r="T180" i="6"/>
  <c r="R180" i="6"/>
  <c r="P180" i="6"/>
  <c r="J180" i="6"/>
  <c r="T155" i="6"/>
  <c r="R155" i="6"/>
  <c r="P155" i="6"/>
  <c r="J155" i="6"/>
  <c r="T154" i="6"/>
  <c r="R154" i="6"/>
  <c r="P154" i="6"/>
  <c r="J154" i="6"/>
  <c r="J102" i="6" s="1"/>
  <c r="T153" i="6"/>
  <c r="R153" i="6"/>
  <c r="P153" i="6"/>
  <c r="J153" i="6"/>
  <c r="T152" i="6"/>
  <c r="R152" i="6"/>
  <c r="P152" i="6"/>
  <c r="J152" i="6"/>
  <c r="T151" i="6"/>
  <c r="R151" i="6"/>
  <c r="P151" i="6"/>
  <c r="J151" i="6"/>
  <c r="T150" i="6"/>
  <c r="R150" i="6"/>
  <c r="P150" i="6"/>
  <c r="J150" i="6"/>
  <c r="T149" i="6"/>
  <c r="R149" i="6"/>
  <c r="P149" i="6"/>
  <c r="J149" i="6"/>
  <c r="T148" i="6"/>
  <c r="R148" i="6"/>
  <c r="P148" i="6"/>
  <c r="J148" i="6"/>
  <c r="T147" i="6"/>
  <c r="R147" i="6"/>
  <c r="P147" i="6"/>
  <c r="J147" i="6"/>
  <c r="T146" i="6"/>
  <c r="R146" i="6"/>
  <c r="P146" i="6"/>
  <c r="J146" i="6"/>
  <c r="T145" i="6"/>
  <c r="R145" i="6"/>
  <c r="P145" i="6"/>
  <c r="J145" i="6"/>
  <c r="T144" i="6"/>
  <c r="R144" i="6"/>
  <c r="P144" i="6"/>
  <c r="J144" i="6"/>
  <c r="T143" i="6"/>
  <c r="R143" i="6"/>
  <c r="P143" i="6"/>
  <c r="J143" i="6"/>
  <c r="T142" i="6"/>
  <c r="R142" i="6"/>
  <c r="P142" i="6"/>
  <c r="J142" i="6"/>
  <c r="T141" i="6"/>
  <c r="R141" i="6"/>
  <c r="P141" i="6"/>
  <c r="J141" i="6"/>
  <c r="T140" i="6"/>
  <c r="R140" i="6"/>
  <c r="P140" i="6"/>
  <c r="J140" i="6"/>
  <c r="T139" i="6"/>
  <c r="R139" i="6"/>
  <c r="P139" i="6"/>
  <c r="J139" i="6"/>
  <c r="T138" i="6"/>
  <c r="R138" i="6"/>
  <c r="P138" i="6"/>
  <c r="J138" i="6"/>
  <c r="T137" i="6"/>
  <c r="R137" i="6"/>
  <c r="P137" i="6"/>
  <c r="J137" i="6"/>
  <c r="T136" i="6"/>
  <c r="R136" i="6"/>
  <c r="P136" i="6"/>
  <c r="J136" i="6"/>
  <c r="T135" i="6"/>
  <c r="R135" i="6"/>
  <c r="P135" i="6"/>
  <c r="J135" i="6"/>
  <c r="T134" i="6"/>
  <c r="R134" i="6"/>
  <c r="P134" i="6"/>
  <c r="J134" i="6"/>
  <c r="T133" i="6"/>
  <c r="R133" i="6"/>
  <c r="P133" i="6"/>
  <c r="J133" i="6"/>
  <c r="T132" i="6"/>
  <c r="R132" i="6"/>
  <c r="P132" i="6"/>
  <c r="J132" i="6"/>
  <c r="T131" i="6"/>
  <c r="R131" i="6"/>
  <c r="P131" i="6"/>
  <c r="J131" i="6"/>
  <c r="T130" i="6"/>
  <c r="R130" i="6"/>
  <c r="P130" i="6"/>
  <c r="J130" i="6"/>
  <c r="T129" i="6"/>
  <c r="R129" i="6"/>
  <c r="P129" i="6"/>
  <c r="J129" i="6"/>
  <c r="T128" i="6"/>
  <c r="R128" i="6"/>
  <c r="P128" i="6"/>
  <c r="J128" i="6"/>
  <c r="T127" i="6"/>
  <c r="R127" i="6"/>
  <c r="P127" i="6"/>
  <c r="J127" i="6"/>
  <c r="T126" i="6"/>
  <c r="R126" i="6"/>
  <c r="P126" i="6"/>
  <c r="J126" i="6"/>
  <c r="T125" i="6"/>
  <c r="R125" i="6"/>
  <c r="P125" i="6"/>
  <c r="J125" i="6"/>
  <c r="J124" i="6" s="1"/>
  <c r="T124" i="6"/>
  <c r="R124" i="6"/>
  <c r="P124" i="6"/>
  <c r="T123" i="6"/>
  <c r="R123" i="6"/>
  <c r="P123" i="6"/>
  <c r="J123" i="6"/>
  <c r="E115" i="6"/>
  <c r="J103" i="6"/>
  <c r="J101" i="6"/>
  <c r="J100" i="6"/>
  <c r="J99" i="6"/>
  <c r="J98" i="6"/>
  <c r="J97" i="6"/>
  <c r="J96" i="6"/>
  <c r="E87" i="6"/>
  <c r="J37" i="6"/>
  <c r="F37" i="6"/>
  <c r="J36" i="6"/>
  <c r="F36" i="6"/>
  <c r="J35" i="6"/>
  <c r="F35" i="6"/>
  <c r="J30" i="6"/>
  <c r="AG101" i="1" s="1"/>
  <c r="E21" i="6"/>
  <c r="E18" i="6"/>
  <c r="E15" i="6"/>
  <c r="J12" i="6"/>
  <c r="F12" i="6"/>
  <c r="E7" i="6"/>
  <c r="E113" i="6" l="1"/>
  <c r="E85" i="6"/>
  <c r="F117" i="6"/>
  <c r="F89" i="6"/>
  <c r="J117" i="6"/>
  <c r="J89" i="6"/>
  <c r="F119" i="6"/>
  <c r="F91" i="6"/>
  <c r="F120" i="6"/>
  <c r="F92" i="6"/>
  <c r="J119" i="6"/>
  <c r="J91" i="6"/>
  <c r="F34" i="6"/>
  <c r="J34" i="6" s="1"/>
  <c r="J39" i="6" s="1"/>
  <c r="BK324" i="3"/>
  <c r="BI324" i="3"/>
  <c r="BH324" i="3"/>
  <c r="BG324" i="3"/>
  <c r="BE324" i="3"/>
  <c r="T324" i="3"/>
  <c r="R324" i="3"/>
  <c r="P324" i="3"/>
  <c r="J324" i="3"/>
  <c r="BF324" i="3" s="1"/>
  <c r="BK323" i="3"/>
  <c r="BI323" i="3"/>
  <c r="BH323" i="3"/>
  <c r="BG323" i="3"/>
  <c r="BE323" i="3"/>
  <c r="T323" i="3"/>
  <c r="R323" i="3"/>
  <c r="P323" i="3"/>
  <c r="J323" i="3"/>
  <c r="BF323" i="3" s="1"/>
  <c r="BK320" i="3"/>
  <c r="BI320" i="3"/>
  <c r="BH320" i="3"/>
  <c r="BG320" i="3"/>
  <c r="BE320" i="3"/>
  <c r="T320" i="3"/>
  <c r="R320" i="3"/>
  <c r="P320" i="3"/>
  <c r="J320" i="3"/>
  <c r="BF320" i="3" s="1"/>
  <c r="BK319" i="3"/>
  <c r="BI319" i="3"/>
  <c r="BH319" i="3"/>
  <c r="BG319" i="3"/>
  <c r="BE319" i="3"/>
  <c r="T319" i="3"/>
  <c r="R319" i="3"/>
  <c r="P319" i="3"/>
  <c r="J319" i="3"/>
  <c r="BF319" i="3" s="1"/>
  <c r="BK318" i="3"/>
  <c r="BI318" i="3"/>
  <c r="BH318" i="3"/>
  <c r="BG318" i="3"/>
  <c r="BE318" i="3"/>
  <c r="T318" i="3"/>
  <c r="R318" i="3"/>
  <c r="P318" i="3"/>
  <c r="J318" i="3"/>
  <c r="BF318" i="3" s="1"/>
  <c r="BK317" i="3"/>
  <c r="BI317" i="3"/>
  <c r="BH317" i="3"/>
  <c r="BG317" i="3"/>
  <c r="BE317" i="3"/>
  <c r="T317" i="3"/>
  <c r="R317" i="3"/>
  <c r="P317" i="3"/>
  <c r="J317" i="3"/>
  <c r="BF317" i="3" s="1"/>
  <c r="BK322" i="3"/>
  <c r="BI322" i="3"/>
  <c r="BH322" i="3"/>
  <c r="BG322" i="3"/>
  <c r="BE322" i="3"/>
  <c r="T322" i="3"/>
  <c r="R322" i="3"/>
  <c r="P322" i="3"/>
  <c r="J322" i="3"/>
  <c r="BF322" i="3" s="1"/>
  <c r="BK321" i="3"/>
  <c r="BI321" i="3"/>
  <c r="BH321" i="3"/>
  <c r="BG321" i="3"/>
  <c r="BE321" i="3"/>
  <c r="T321" i="3"/>
  <c r="R321" i="3"/>
  <c r="P321" i="3"/>
  <c r="J321" i="3"/>
  <c r="BF321" i="3" s="1"/>
  <c r="BK276" i="3"/>
  <c r="BI276" i="3"/>
  <c r="BH276" i="3"/>
  <c r="BG276" i="3"/>
  <c r="BE276" i="3"/>
  <c r="T276" i="3"/>
  <c r="R276" i="3"/>
  <c r="P276" i="3"/>
  <c r="J276" i="3"/>
  <c r="BF276" i="3" s="1"/>
  <c r="BK277" i="3"/>
  <c r="BI277" i="3"/>
  <c r="BH277" i="3"/>
  <c r="BG277" i="3"/>
  <c r="BE277" i="3"/>
  <c r="T277" i="3"/>
  <c r="R277" i="3"/>
  <c r="P277" i="3"/>
  <c r="J277" i="3"/>
  <c r="BF277" i="3" s="1"/>
  <c r="BK275" i="3"/>
  <c r="BI275" i="3"/>
  <c r="BH275" i="3"/>
  <c r="BG275" i="3"/>
  <c r="BE275" i="3"/>
  <c r="T275" i="3"/>
  <c r="R275" i="3"/>
  <c r="P275" i="3"/>
  <c r="J275" i="3"/>
  <c r="BF275" i="3" s="1"/>
  <c r="BK267" i="3"/>
  <c r="BI267" i="3"/>
  <c r="BH267" i="3"/>
  <c r="BG267" i="3"/>
  <c r="BE267" i="3"/>
  <c r="T267" i="3"/>
  <c r="R267" i="3"/>
  <c r="P267" i="3"/>
  <c r="J267" i="3"/>
  <c r="BF267" i="3" s="1"/>
  <c r="BK106" i="2"/>
  <c r="BI106" i="2"/>
  <c r="BH106" i="2"/>
  <c r="BG106" i="2"/>
  <c r="BE106" i="2"/>
  <c r="T106" i="2"/>
  <c r="R106" i="2"/>
  <c r="P106" i="2"/>
  <c r="J106" i="2"/>
  <c r="BF106" i="2" s="1"/>
  <c r="BK105" i="2"/>
  <c r="BI105" i="2"/>
  <c r="BH105" i="2"/>
  <c r="BG105" i="2"/>
  <c r="BE105" i="2"/>
  <c r="T105" i="2"/>
  <c r="R105" i="2"/>
  <c r="P105" i="2"/>
  <c r="J105" i="2"/>
  <c r="BF105" i="2" s="1"/>
  <c r="BK104" i="2"/>
  <c r="BI104" i="2"/>
  <c r="BH104" i="2"/>
  <c r="BG104" i="2"/>
  <c r="BE104" i="2"/>
  <c r="T104" i="2"/>
  <c r="R104" i="2"/>
  <c r="P104" i="2"/>
  <c r="J104" i="2"/>
  <c r="BF104" i="2" s="1"/>
  <c r="BK103" i="2"/>
  <c r="BI103" i="2"/>
  <c r="BH103" i="2"/>
  <c r="BG103" i="2"/>
  <c r="BE103" i="2"/>
  <c r="T103" i="2"/>
  <c r="R103" i="2"/>
  <c r="P103" i="2"/>
  <c r="J103" i="2"/>
  <c r="BF103" i="2" s="1"/>
  <c r="BK102" i="2"/>
  <c r="BI102" i="2"/>
  <c r="BH102" i="2"/>
  <c r="BG102" i="2"/>
  <c r="BE102" i="2"/>
  <c r="T102" i="2"/>
  <c r="R102" i="2"/>
  <c r="P102" i="2"/>
  <c r="J102" i="2"/>
  <c r="BF102" i="2" s="1"/>
  <c r="BK101" i="2"/>
  <c r="BI101" i="2"/>
  <c r="BH101" i="2"/>
  <c r="BG101" i="2"/>
  <c r="BE101" i="2"/>
  <c r="T101" i="2"/>
  <c r="R101" i="2"/>
  <c r="P101" i="2"/>
  <c r="J101" i="2"/>
  <c r="BF101" i="2" s="1"/>
  <c r="BK100" i="2"/>
  <c r="BI100" i="2"/>
  <c r="BH100" i="2"/>
  <c r="BG100" i="2"/>
  <c r="BE100" i="2"/>
  <c r="T100" i="2"/>
  <c r="R100" i="2"/>
  <c r="P100" i="2"/>
  <c r="J100" i="2"/>
  <c r="BF100" i="2" s="1"/>
  <c r="AN99" i="1"/>
  <c r="AN100" i="1"/>
  <c r="AN103" i="1"/>
  <c r="AN101" i="1"/>
  <c r="AN109" i="1"/>
  <c r="AN110" i="1"/>
  <c r="AN111" i="1"/>
  <c r="AN107" i="1"/>
  <c r="BD111" i="1"/>
  <c r="BC111" i="1"/>
  <c r="BB111" i="1"/>
  <c r="BA111" i="1"/>
  <c r="AZ111" i="1"/>
  <c r="AY111" i="1"/>
  <c r="AX111" i="1"/>
  <c r="AW111" i="1"/>
  <c r="AV111" i="1"/>
  <c r="AT111" i="1"/>
  <c r="BD110" i="1"/>
  <c r="BC110" i="1"/>
  <c r="BB110" i="1"/>
  <c r="BA110" i="1"/>
  <c r="AZ110" i="1"/>
  <c r="AY110" i="1"/>
  <c r="AX110" i="1"/>
  <c r="AW110" i="1"/>
  <c r="AV110" i="1"/>
  <c r="AT110" i="1"/>
  <c r="BD109" i="1"/>
  <c r="BC109" i="1"/>
  <c r="BB109" i="1"/>
  <c r="BA109" i="1"/>
  <c r="AZ109" i="1"/>
  <c r="AY109" i="1"/>
  <c r="AX109" i="1"/>
  <c r="AW109" i="1"/>
  <c r="AV109" i="1"/>
  <c r="AT109" i="1"/>
  <c r="BD108" i="1"/>
  <c r="BC108" i="1"/>
  <c r="BB108" i="1"/>
  <c r="BA108" i="1"/>
  <c r="AZ108" i="1"/>
  <c r="AY108" i="1"/>
  <c r="AX108" i="1"/>
  <c r="AW108" i="1"/>
  <c r="AV108" i="1"/>
  <c r="AT108" i="1"/>
  <c r="AN108" i="1"/>
  <c r="BD107" i="1"/>
  <c r="BC107" i="1"/>
  <c r="BB107" i="1"/>
  <c r="BA107" i="1"/>
  <c r="AZ107" i="1"/>
  <c r="AY107" i="1"/>
  <c r="AX107" i="1"/>
  <c r="AW107" i="1"/>
  <c r="AZ96" i="1"/>
  <c r="AV96" i="1"/>
  <c r="AU96" i="1"/>
  <c r="BD103" i="1"/>
  <c r="BC103" i="1"/>
  <c r="BB103" i="1"/>
  <c r="BA103" i="1"/>
  <c r="AY103" i="1"/>
  <c r="AW103" i="1"/>
  <c r="BD102" i="1"/>
  <c r="BC102" i="1"/>
  <c r="BB102" i="1"/>
  <c r="AX102" i="1"/>
  <c r="BD101" i="1"/>
  <c r="BC101" i="1"/>
  <c r="AY101" i="1"/>
  <c r="BD100" i="1"/>
  <c r="BK339" i="3"/>
  <c r="BI339" i="3"/>
  <c r="BH339" i="3"/>
  <c r="BG339" i="3"/>
  <c r="BE339" i="3"/>
  <c r="T339" i="3"/>
  <c r="R339" i="3"/>
  <c r="P339" i="3"/>
  <c r="J339" i="3"/>
  <c r="BF339" i="3" s="1"/>
  <c r="BK240" i="3"/>
  <c r="BI240" i="3"/>
  <c r="BH240" i="3"/>
  <c r="BG240" i="3"/>
  <c r="BE240" i="3"/>
  <c r="T240" i="3"/>
  <c r="R240" i="3"/>
  <c r="P240" i="3"/>
  <c r="J240" i="3"/>
  <c r="BF240" i="3" s="1"/>
  <c r="BK238" i="3"/>
  <c r="BI238" i="3"/>
  <c r="BH238" i="3"/>
  <c r="BG238" i="3"/>
  <c r="BE238" i="3"/>
  <c r="T238" i="3"/>
  <c r="R238" i="3"/>
  <c r="P238" i="3"/>
  <c r="J238" i="3"/>
  <c r="BF238" i="3" s="1"/>
  <c r="BK237" i="3"/>
  <c r="BI237" i="3"/>
  <c r="BH237" i="3"/>
  <c r="BG237" i="3"/>
  <c r="BE237" i="3"/>
  <c r="T237" i="3"/>
  <c r="R237" i="3"/>
  <c r="P237" i="3"/>
  <c r="J237" i="3"/>
  <c r="BF237" i="3" s="1"/>
  <c r="BK235" i="3"/>
  <c r="BI235" i="3"/>
  <c r="BH235" i="3"/>
  <c r="BG235" i="3"/>
  <c r="BE235" i="3"/>
  <c r="T235" i="3"/>
  <c r="R235" i="3"/>
  <c r="P235" i="3"/>
  <c r="J235" i="3"/>
  <c r="BF235" i="3" s="1"/>
  <c r="BK233" i="3"/>
  <c r="BI233" i="3"/>
  <c r="BH233" i="3"/>
  <c r="BG233" i="3"/>
  <c r="BE233" i="3"/>
  <c r="T233" i="3"/>
  <c r="R233" i="3"/>
  <c r="P233" i="3"/>
  <c r="J233" i="3"/>
  <c r="BF233" i="3" s="1"/>
  <c r="BK231" i="3"/>
  <c r="BI231" i="3"/>
  <c r="BH231" i="3"/>
  <c r="BG231" i="3"/>
  <c r="BE231" i="3"/>
  <c r="T231" i="3"/>
  <c r="R231" i="3"/>
  <c r="P231" i="3"/>
  <c r="J231" i="3"/>
  <c r="BF231" i="3" s="1"/>
  <c r="BK230" i="3"/>
  <c r="BI230" i="3"/>
  <c r="BH230" i="3"/>
  <c r="BG230" i="3"/>
  <c r="BE230" i="3"/>
  <c r="T230" i="3"/>
  <c r="R230" i="3"/>
  <c r="P230" i="3"/>
  <c r="J230" i="3"/>
  <c r="BF230" i="3" s="1"/>
  <c r="BK226" i="3"/>
  <c r="BI226" i="3"/>
  <c r="BH226" i="3"/>
  <c r="BG226" i="3"/>
  <c r="BE226" i="3"/>
  <c r="T226" i="3"/>
  <c r="R226" i="3"/>
  <c r="P226" i="3"/>
  <c r="J226" i="3"/>
  <c r="BF226" i="3" s="1"/>
  <c r="BK223" i="3"/>
  <c r="BI223" i="3"/>
  <c r="BH223" i="3"/>
  <c r="BG223" i="3"/>
  <c r="BE223" i="3"/>
  <c r="T223" i="3"/>
  <c r="R223" i="3"/>
  <c r="P223" i="3"/>
  <c r="J223" i="3"/>
  <c r="BF223" i="3" s="1"/>
  <c r="BK219" i="3"/>
  <c r="BI219" i="3"/>
  <c r="BH219" i="3"/>
  <c r="BG219" i="3"/>
  <c r="BE219" i="3"/>
  <c r="T219" i="3"/>
  <c r="R219" i="3"/>
  <c r="P219" i="3"/>
  <c r="J219" i="3"/>
  <c r="BF219" i="3" s="1"/>
  <c r="BK217" i="3"/>
  <c r="BI217" i="3"/>
  <c r="BH217" i="3"/>
  <c r="BG217" i="3"/>
  <c r="BE217" i="3"/>
  <c r="T217" i="3"/>
  <c r="R217" i="3"/>
  <c r="P217" i="3"/>
  <c r="J217" i="3"/>
  <c r="BF217" i="3" s="1"/>
  <c r="BK215" i="3"/>
  <c r="BI215" i="3"/>
  <c r="BH215" i="3"/>
  <c r="BG215" i="3"/>
  <c r="BE215" i="3"/>
  <c r="T215" i="3"/>
  <c r="R215" i="3"/>
  <c r="P215" i="3"/>
  <c r="J215" i="3"/>
  <c r="BF215" i="3" s="1"/>
  <c r="BK212" i="3"/>
  <c r="BI212" i="3"/>
  <c r="BH212" i="3"/>
  <c r="BG212" i="3"/>
  <c r="BE212" i="3"/>
  <c r="T212" i="3"/>
  <c r="R212" i="3"/>
  <c r="P212" i="3"/>
  <c r="J212" i="3"/>
  <c r="BF212" i="3" s="1"/>
  <c r="BK209" i="3"/>
  <c r="BI209" i="3"/>
  <c r="BH209" i="3"/>
  <c r="BG209" i="3"/>
  <c r="BE209" i="3"/>
  <c r="T209" i="3"/>
  <c r="R209" i="3"/>
  <c r="P209" i="3"/>
  <c r="J209" i="3"/>
  <c r="BF209" i="3" s="1"/>
  <c r="BK204" i="3"/>
  <c r="BI204" i="3"/>
  <c r="BH204" i="3"/>
  <c r="BG204" i="3"/>
  <c r="BE204" i="3"/>
  <c r="T204" i="3"/>
  <c r="R204" i="3"/>
  <c r="P204" i="3"/>
  <c r="J204" i="3"/>
  <c r="BF204" i="3" s="1"/>
  <c r="BK201" i="3"/>
  <c r="BI201" i="3"/>
  <c r="BH201" i="3"/>
  <c r="BG201" i="3"/>
  <c r="BE201" i="3"/>
  <c r="T201" i="3"/>
  <c r="R201" i="3"/>
  <c r="P201" i="3"/>
  <c r="J201" i="3"/>
  <c r="BF201" i="3" s="1"/>
  <c r="BK198" i="3"/>
  <c r="BI198" i="3"/>
  <c r="BH198" i="3"/>
  <c r="BG198" i="3"/>
  <c r="BE198" i="3"/>
  <c r="T198" i="3"/>
  <c r="R198" i="3"/>
  <c r="P198" i="3"/>
  <c r="J198" i="3"/>
  <c r="BF198" i="3" s="1"/>
  <c r="BK189" i="3"/>
  <c r="BI189" i="3"/>
  <c r="BH189" i="3"/>
  <c r="BG189" i="3"/>
  <c r="BE189" i="3"/>
  <c r="T189" i="3"/>
  <c r="R189" i="3"/>
  <c r="P189" i="3"/>
  <c r="J189" i="3"/>
  <c r="BF189" i="3" s="1"/>
  <c r="J167" i="3"/>
  <c r="P167" i="3"/>
  <c r="R167" i="3"/>
  <c r="T167" i="3"/>
  <c r="BE167" i="3"/>
  <c r="BF167" i="3"/>
  <c r="BG167" i="3"/>
  <c r="BH167" i="3"/>
  <c r="BI167" i="3"/>
  <c r="BK167" i="3"/>
  <c r="BK340" i="3"/>
  <c r="BI340" i="3"/>
  <c r="BH340" i="3"/>
  <c r="BG340" i="3"/>
  <c r="BE340" i="3"/>
  <c r="T340" i="3"/>
  <c r="R340" i="3"/>
  <c r="P340" i="3"/>
  <c r="J340" i="3"/>
  <c r="BF340" i="3" s="1"/>
  <c r="BK314" i="3"/>
  <c r="BI314" i="3"/>
  <c r="BH314" i="3"/>
  <c r="BG314" i="3"/>
  <c r="BE314" i="3"/>
  <c r="T314" i="3"/>
  <c r="R314" i="3"/>
  <c r="P314" i="3"/>
  <c r="J314" i="3"/>
  <c r="BF314" i="3" s="1"/>
  <c r="BK313" i="3"/>
  <c r="BI313" i="3"/>
  <c r="BH313" i="3"/>
  <c r="BG313" i="3"/>
  <c r="BE313" i="3"/>
  <c r="T313" i="3"/>
  <c r="R313" i="3"/>
  <c r="P313" i="3"/>
  <c r="J313" i="3"/>
  <c r="BF313" i="3" s="1"/>
  <c r="BK312" i="3"/>
  <c r="BI312" i="3"/>
  <c r="BH312" i="3"/>
  <c r="BG312" i="3"/>
  <c r="BE312" i="3"/>
  <c r="T312" i="3"/>
  <c r="R312" i="3"/>
  <c r="P312" i="3"/>
  <c r="J312" i="3"/>
  <c r="BF312" i="3" s="1"/>
  <c r="BK311" i="3"/>
  <c r="BI311" i="3"/>
  <c r="BH311" i="3"/>
  <c r="BG311" i="3"/>
  <c r="BE311" i="3"/>
  <c r="T311" i="3"/>
  <c r="R311" i="3"/>
  <c r="P311" i="3"/>
  <c r="J311" i="3"/>
  <c r="BF311" i="3" s="1"/>
  <c r="BK310" i="3"/>
  <c r="BI310" i="3"/>
  <c r="BH310" i="3"/>
  <c r="BG310" i="3"/>
  <c r="BE310" i="3"/>
  <c r="T310" i="3"/>
  <c r="R310" i="3"/>
  <c r="P310" i="3"/>
  <c r="J310" i="3"/>
  <c r="BF310" i="3" s="1"/>
  <c r="BK309" i="3"/>
  <c r="BI309" i="3"/>
  <c r="BH309" i="3"/>
  <c r="BG309" i="3"/>
  <c r="BE309" i="3"/>
  <c r="T309" i="3"/>
  <c r="R309" i="3"/>
  <c r="P309" i="3"/>
  <c r="J309" i="3"/>
  <c r="BF309" i="3" s="1"/>
  <c r="BK328" i="3"/>
  <c r="BI328" i="3"/>
  <c r="BH328" i="3"/>
  <c r="BG328" i="3"/>
  <c r="BE328" i="3"/>
  <c r="T328" i="3"/>
  <c r="R328" i="3"/>
  <c r="P328" i="3"/>
  <c r="J328" i="3"/>
  <c r="BF328" i="3" s="1"/>
  <c r="BK288" i="3"/>
  <c r="BI288" i="3"/>
  <c r="BH288" i="3"/>
  <c r="BG288" i="3"/>
  <c r="BE288" i="3"/>
  <c r="T288" i="3"/>
  <c r="R288" i="3"/>
  <c r="P288" i="3"/>
  <c r="J288" i="3"/>
  <c r="BF288" i="3" s="1"/>
  <c r="BK287" i="3"/>
  <c r="BI287" i="3"/>
  <c r="BH287" i="3"/>
  <c r="BG287" i="3"/>
  <c r="BE287" i="3"/>
  <c r="T287" i="3"/>
  <c r="R287" i="3"/>
  <c r="P287" i="3"/>
  <c r="J287" i="3"/>
  <c r="BF287" i="3" s="1"/>
  <c r="BK286" i="3"/>
  <c r="BI286" i="3"/>
  <c r="BH286" i="3"/>
  <c r="BG286" i="3"/>
  <c r="BE286" i="3"/>
  <c r="T286" i="3"/>
  <c r="R286" i="3"/>
  <c r="P286" i="3"/>
  <c r="J286" i="3"/>
  <c r="BF286" i="3" s="1"/>
  <c r="BK285" i="3"/>
  <c r="BI285" i="3"/>
  <c r="BH285" i="3"/>
  <c r="BG285" i="3"/>
  <c r="BE285" i="3"/>
  <c r="T285" i="3"/>
  <c r="R285" i="3"/>
  <c r="P285" i="3"/>
  <c r="J285" i="3"/>
  <c r="BF285" i="3" s="1"/>
  <c r="BK284" i="3"/>
  <c r="BI284" i="3"/>
  <c r="BH284" i="3"/>
  <c r="BG284" i="3"/>
  <c r="BE284" i="3"/>
  <c r="T284" i="3"/>
  <c r="R284" i="3"/>
  <c r="P284" i="3"/>
  <c r="J284" i="3"/>
  <c r="BF284" i="3" s="1"/>
  <c r="BK281" i="3"/>
  <c r="BI281" i="3"/>
  <c r="BH281" i="3"/>
  <c r="BG281" i="3"/>
  <c r="BE281" i="3"/>
  <c r="T281" i="3"/>
  <c r="R281" i="3"/>
  <c r="P281" i="3"/>
  <c r="J281" i="3"/>
  <c r="BF281" i="3" s="1"/>
  <c r="BK253" i="3"/>
  <c r="BI253" i="3"/>
  <c r="BH253" i="3"/>
  <c r="BG253" i="3"/>
  <c r="BE253" i="3"/>
  <c r="T253" i="3"/>
  <c r="R253" i="3"/>
  <c r="P253" i="3"/>
  <c r="J253" i="3"/>
  <c r="BF253" i="3" s="1"/>
  <c r="BK252" i="3"/>
  <c r="BI252" i="3"/>
  <c r="BH252" i="3"/>
  <c r="BG252" i="3"/>
  <c r="BE252" i="3"/>
  <c r="T252" i="3"/>
  <c r="R252" i="3"/>
  <c r="P252" i="3"/>
  <c r="J252" i="3"/>
  <c r="BF252" i="3" s="1"/>
  <c r="BK251" i="3"/>
  <c r="BI251" i="3"/>
  <c r="BH251" i="3"/>
  <c r="BG251" i="3"/>
  <c r="BE251" i="3"/>
  <c r="T251" i="3"/>
  <c r="R251" i="3"/>
  <c r="P251" i="3"/>
  <c r="J251" i="3"/>
  <c r="BF251" i="3" s="1"/>
  <c r="BK250" i="3"/>
  <c r="BI250" i="3"/>
  <c r="BH250" i="3"/>
  <c r="BG250" i="3"/>
  <c r="BE250" i="3"/>
  <c r="T250" i="3"/>
  <c r="R250" i="3"/>
  <c r="P250" i="3"/>
  <c r="J250" i="3"/>
  <c r="BF250" i="3" s="1"/>
  <c r="BK268" i="3"/>
  <c r="BI268" i="3"/>
  <c r="BH268" i="3"/>
  <c r="BG268" i="3"/>
  <c r="BE268" i="3"/>
  <c r="T268" i="3"/>
  <c r="R268" i="3"/>
  <c r="P268" i="3"/>
  <c r="J268" i="3"/>
  <c r="BF268" i="3" s="1"/>
  <c r="BK265" i="3"/>
  <c r="BI265" i="3"/>
  <c r="BH265" i="3"/>
  <c r="BG265" i="3"/>
  <c r="BE265" i="3"/>
  <c r="T265" i="3"/>
  <c r="R265" i="3"/>
  <c r="P265" i="3"/>
  <c r="J265" i="3"/>
  <c r="BF265" i="3" s="1"/>
  <c r="BK264" i="3"/>
  <c r="BI264" i="3"/>
  <c r="BH264" i="3"/>
  <c r="BG264" i="3"/>
  <c r="BE264" i="3"/>
  <c r="T264" i="3"/>
  <c r="R264" i="3"/>
  <c r="P264" i="3"/>
  <c r="J264" i="3"/>
  <c r="BF264" i="3" s="1"/>
  <c r="BK263" i="3"/>
  <c r="BI263" i="3"/>
  <c r="BH263" i="3"/>
  <c r="BG263" i="3"/>
  <c r="BE263" i="3"/>
  <c r="T263" i="3"/>
  <c r="R263" i="3"/>
  <c r="P263" i="3"/>
  <c r="J263" i="3"/>
  <c r="BF263" i="3" s="1"/>
  <c r="BK262" i="3"/>
  <c r="BI262" i="3"/>
  <c r="BH262" i="3"/>
  <c r="BG262" i="3"/>
  <c r="BE262" i="3"/>
  <c r="T262" i="3"/>
  <c r="R262" i="3"/>
  <c r="P262" i="3"/>
  <c r="J262" i="3"/>
  <c r="BF262" i="3" s="1"/>
  <c r="BK255" i="3"/>
  <c r="BI255" i="3"/>
  <c r="BH255" i="3"/>
  <c r="BG255" i="3"/>
  <c r="BE255" i="3"/>
  <c r="T255" i="3"/>
  <c r="R255" i="3"/>
  <c r="P255" i="3"/>
  <c r="J255" i="3"/>
  <c r="BF255" i="3" s="1"/>
  <c r="BK254" i="3"/>
  <c r="BI254" i="3"/>
  <c r="BH254" i="3"/>
  <c r="BG254" i="3"/>
  <c r="BE254" i="3"/>
  <c r="T254" i="3"/>
  <c r="R254" i="3"/>
  <c r="P254" i="3"/>
  <c r="J254" i="3"/>
  <c r="BF254" i="3" s="1"/>
  <c r="BK249" i="3"/>
  <c r="BI249" i="3"/>
  <c r="BH249" i="3"/>
  <c r="BG249" i="3"/>
  <c r="BE249" i="3"/>
  <c r="T249" i="3"/>
  <c r="R249" i="3"/>
  <c r="P249" i="3"/>
  <c r="J249" i="3"/>
  <c r="BF249" i="3" s="1"/>
  <c r="BK248" i="3"/>
  <c r="BI248" i="3"/>
  <c r="BH248" i="3"/>
  <c r="BG248" i="3"/>
  <c r="BE248" i="3"/>
  <c r="T248" i="3"/>
  <c r="R248" i="3"/>
  <c r="P248" i="3"/>
  <c r="J248" i="3"/>
  <c r="BF248" i="3" s="1"/>
  <c r="BK247" i="3"/>
  <c r="BI247" i="3"/>
  <c r="BH247" i="3"/>
  <c r="BG247" i="3"/>
  <c r="BE247" i="3"/>
  <c r="T247" i="3"/>
  <c r="R247" i="3"/>
  <c r="P247" i="3"/>
  <c r="J247" i="3"/>
  <c r="BF247" i="3" s="1"/>
  <c r="BK246" i="3"/>
  <c r="BI246" i="3"/>
  <c r="BH246" i="3"/>
  <c r="BG246" i="3"/>
  <c r="BE246" i="3"/>
  <c r="T246" i="3"/>
  <c r="R246" i="3"/>
  <c r="P246" i="3"/>
  <c r="J246" i="3"/>
  <c r="BF246" i="3" s="1"/>
  <c r="BK245" i="3"/>
  <c r="BI245" i="3"/>
  <c r="BH245" i="3"/>
  <c r="BG245" i="3"/>
  <c r="BE245" i="3"/>
  <c r="T245" i="3"/>
  <c r="R245" i="3"/>
  <c r="P245" i="3"/>
  <c r="J245" i="3"/>
  <c r="BF245" i="3" s="1"/>
  <c r="BK244" i="3"/>
  <c r="BI244" i="3"/>
  <c r="BH244" i="3"/>
  <c r="BG244" i="3"/>
  <c r="BE244" i="3"/>
  <c r="T244" i="3"/>
  <c r="R244" i="3"/>
  <c r="P244" i="3"/>
  <c r="J244" i="3"/>
  <c r="BF244" i="3" s="1"/>
  <c r="BK236" i="3"/>
  <c r="BI236" i="3"/>
  <c r="BH236" i="3"/>
  <c r="BG236" i="3"/>
  <c r="BE236" i="3"/>
  <c r="T236" i="3"/>
  <c r="R236" i="3"/>
  <c r="P236" i="3"/>
  <c r="J236" i="3"/>
  <c r="BF236" i="3" s="1"/>
  <c r="BK234" i="3"/>
  <c r="BI234" i="3"/>
  <c r="BH234" i="3"/>
  <c r="BG234" i="3"/>
  <c r="BE234" i="3"/>
  <c r="T234" i="3"/>
  <c r="R234" i="3"/>
  <c r="P234" i="3"/>
  <c r="J234" i="3"/>
  <c r="BF234" i="3" s="1"/>
  <c r="BK241" i="3"/>
  <c r="BI241" i="3"/>
  <c r="BH241" i="3"/>
  <c r="BG241" i="3"/>
  <c r="BE241" i="3"/>
  <c r="T241" i="3"/>
  <c r="R241" i="3"/>
  <c r="P241" i="3"/>
  <c r="J241" i="3"/>
  <c r="BF241" i="3" s="1"/>
  <c r="BK239" i="3"/>
  <c r="BI239" i="3"/>
  <c r="BH239" i="3"/>
  <c r="BG239" i="3"/>
  <c r="BE239" i="3"/>
  <c r="T239" i="3"/>
  <c r="R239" i="3"/>
  <c r="P239" i="3"/>
  <c r="J239" i="3"/>
  <c r="BF239" i="3" s="1"/>
  <c r="BK218" i="3"/>
  <c r="BI218" i="3"/>
  <c r="BH218" i="3"/>
  <c r="BG218" i="3"/>
  <c r="BE218" i="3"/>
  <c r="T218" i="3"/>
  <c r="R218" i="3"/>
  <c r="P218" i="3"/>
  <c r="J218" i="3"/>
  <c r="BF218" i="3" s="1"/>
  <c r="BK216" i="3"/>
  <c r="BI216" i="3"/>
  <c r="BH216" i="3"/>
  <c r="BG216" i="3"/>
  <c r="BE216" i="3"/>
  <c r="T216" i="3"/>
  <c r="R216" i="3"/>
  <c r="P216" i="3"/>
  <c r="J216" i="3"/>
  <c r="BF216" i="3" s="1"/>
  <c r="BK214" i="3"/>
  <c r="BI214" i="3"/>
  <c r="BH214" i="3"/>
  <c r="BG214" i="3"/>
  <c r="BE214" i="3"/>
  <c r="T214" i="3"/>
  <c r="R214" i="3"/>
  <c r="P214" i="3"/>
  <c r="J214" i="3"/>
  <c r="BF214" i="3" s="1"/>
  <c r="BK213" i="3"/>
  <c r="BI213" i="3"/>
  <c r="BH213" i="3"/>
  <c r="BG213" i="3"/>
  <c r="BE213" i="3"/>
  <c r="T213" i="3"/>
  <c r="R213" i="3"/>
  <c r="P213" i="3"/>
  <c r="J213" i="3"/>
  <c r="BF213" i="3" s="1"/>
  <c r="BK211" i="3"/>
  <c r="BI211" i="3"/>
  <c r="BH211" i="3"/>
  <c r="BG211" i="3"/>
  <c r="BE211" i="3"/>
  <c r="T211" i="3"/>
  <c r="R211" i="3"/>
  <c r="P211" i="3"/>
  <c r="J211" i="3"/>
  <c r="BF211" i="3" s="1"/>
  <c r="BK210" i="3"/>
  <c r="BI210" i="3"/>
  <c r="BH210" i="3"/>
  <c r="BG210" i="3"/>
  <c r="BE210" i="3"/>
  <c r="T210" i="3"/>
  <c r="R210" i="3"/>
  <c r="P210" i="3"/>
  <c r="J210" i="3"/>
  <c r="BF210" i="3" s="1"/>
  <c r="BK207" i="3"/>
  <c r="BI207" i="3"/>
  <c r="BH207" i="3"/>
  <c r="BG207" i="3"/>
  <c r="BE207" i="3"/>
  <c r="T207" i="3"/>
  <c r="R207" i="3"/>
  <c r="P207" i="3"/>
  <c r="J207" i="3"/>
  <c r="BF207" i="3" s="1"/>
  <c r="BK206" i="3"/>
  <c r="BI206" i="3"/>
  <c r="BH206" i="3"/>
  <c r="BG206" i="3"/>
  <c r="BE206" i="3"/>
  <c r="T206" i="3"/>
  <c r="R206" i="3"/>
  <c r="P206" i="3"/>
  <c r="J206" i="3"/>
  <c r="BF206" i="3" s="1"/>
  <c r="BK205" i="3"/>
  <c r="BI205" i="3"/>
  <c r="BH205" i="3"/>
  <c r="BG205" i="3"/>
  <c r="BE205" i="3"/>
  <c r="T205" i="3"/>
  <c r="R205" i="3"/>
  <c r="P205" i="3"/>
  <c r="J205" i="3"/>
  <c r="BF205" i="3" s="1"/>
  <c r="BK203" i="3"/>
  <c r="BI203" i="3"/>
  <c r="BH203" i="3"/>
  <c r="BG203" i="3"/>
  <c r="BE203" i="3"/>
  <c r="T203" i="3"/>
  <c r="R203" i="3"/>
  <c r="P203" i="3"/>
  <c r="J203" i="3"/>
  <c r="BF203" i="3" s="1"/>
  <c r="BK202" i="3"/>
  <c r="BI202" i="3"/>
  <c r="BH202" i="3"/>
  <c r="BG202" i="3"/>
  <c r="BE202" i="3"/>
  <c r="T202" i="3"/>
  <c r="R202" i="3"/>
  <c r="P202" i="3"/>
  <c r="J202" i="3"/>
  <c r="BF202" i="3" s="1"/>
  <c r="BK200" i="3"/>
  <c r="BI200" i="3"/>
  <c r="BH200" i="3"/>
  <c r="BG200" i="3"/>
  <c r="BE200" i="3"/>
  <c r="T200" i="3"/>
  <c r="R200" i="3"/>
  <c r="P200" i="3"/>
  <c r="J200" i="3"/>
  <c r="BF200" i="3" s="1"/>
  <c r="BK199" i="3"/>
  <c r="BI199" i="3"/>
  <c r="BH199" i="3"/>
  <c r="BG199" i="3"/>
  <c r="BE199" i="3"/>
  <c r="T199" i="3"/>
  <c r="R199" i="3"/>
  <c r="P199" i="3"/>
  <c r="J199" i="3"/>
  <c r="BF199" i="3" s="1"/>
  <c r="BK112" i="3"/>
  <c r="BI112" i="3"/>
  <c r="BH112" i="3"/>
  <c r="BG112" i="3"/>
  <c r="BE112" i="3"/>
  <c r="T112" i="3"/>
  <c r="R112" i="3"/>
  <c r="P112" i="3"/>
  <c r="J112" i="3"/>
  <c r="BF112" i="3" s="1"/>
  <c r="BK346" i="3"/>
  <c r="BI346" i="3"/>
  <c r="BH346" i="3"/>
  <c r="BG346" i="3"/>
  <c r="BE346" i="3"/>
  <c r="T346" i="3"/>
  <c r="R346" i="3"/>
  <c r="P346" i="3"/>
  <c r="J346" i="3"/>
  <c r="BF346" i="3" s="1"/>
  <c r="BK345" i="3"/>
  <c r="BI345" i="3"/>
  <c r="BH345" i="3"/>
  <c r="BG345" i="3"/>
  <c r="BE345" i="3"/>
  <c r="T345" i="3"/>
  <c r="R345" i="3"/>
  <c r="P345" i="3"/>
  <c r="J345" i="3"/>
  <c r="BF345" i="3" s="1"/>
  <c r="BK344" i="3"/>
  <c r="T344" i="3"/>
  <c r="R344" i="3"/>
  <c r="P344" i="3"/>
  <c r="J344" i="3"/>
  <c r="BK343" i="3"/>
  <c r="BI343" i="3"/>
  <c r="BH343" i="3"/>
  <c r="BG343" i="3"/>
  <c r="BE343" i="3"/>
  <c r="T343" i="3"/>
  <c r="R343" i="3"/>
  <c r="P343" i="3"/>
  <c r="J343" i="3"/>
  <c r="BF343" i="3" s="1"/>
  <c r="BK342" i="3"/>
  <c r="BI342" i="3"/>
  <c r="BH342" i="3"/>
  <c r="BG342" i="3"/>
  <c r="BE342" i="3"/>
  <c r="T342" i="3"/>
  <c r="R342" i="3"/>
  <c r="P342" i="3"/>
  <c r="J342" i="3"/>
  <c r="BF342" i="3" s="1"/>
  <c r="BK341" i="3"/>
  <c r="T341" i="3"/>
  <c r="R341" i="3"/>
  <c r="P341" i="3"/>
  <c r="J341" i="3"/>
  <c r="BK338" i="3"/>
  <c r="BI338" i="3"/>
  <c r="BH338" i="3"/>
  <c r="BG338" i="3"/>
  <c r="BE338" i="3"/>
  <c r="T338" i="3"/>
  <c r="R338" i="3"/>
  <c r="P338" i="3"/>
  <c r="J338" i="3"/>
  <c r="BF338" i="3" s="1"/>
  <c r="BK337" i="3"/>
  <c r="T337" i="3"/>
  <c r="R337" i="3"/>
  <c r="P337" i="3"/>
  <c r="J337" i="3"/>
  <c r="BK327" i="3"/>
  <c r="BI327" i="3"/>
  <c r="BH327" i="3"/>
  <c r="BG327" i="3"/>
  <c r="BE327" i="3"/>
  <c r="T327" i="3"/>
  <c r="R327" i="3"/>
  <c r="P327" i="3"/>
  <c r="J327" i="3"/>
  <c r="BF327" i="3" s="1"/>
  <c r="BK316" i="3"/>
  <c r="BI316" i="3"/>
  <c r="BH316" i="3"/>
  <c r="BG316" i="3"/>
  <c r="BE316" i="3"/>
  <c r="T316" i="3"/>
  <c r="R316" i="3"/>
  <c r="P316" i="3"/>
  <c r="J316" i="3"/>
  <c r="BF316" i="3" s="1"/>
  <c r="BK315" i="3"/>
  <c r="BI315" i="3"/>
  <c r="BH315" i="3"/>
  <c r="BG315" i="3"/>
  <c r="BE315" i="3"/>
  <c r="T315" i="3"/>
  <c r="R315" i="3"/>
  <c r="P315" i="3"/>
  <c r="J315" i="3"/>
  <c r="BF315" i="3" s="1"/>
  <c r="BK308" i="3"/>
  <c r="BI308" i="3"/>
  <c r="BH308" i="3"/>
  <c r="BG308" i="3"/>
  <c r="BE308" i="3"/>
  <c r="T308" i="3"/>
  <c r="R308" i="3"/>
  <c r="P308" i="3"/>
  <c r="J308" i="3"/>
  <c r="BF308" i="3" s="1"/>
  <c r="BK307" i="3"/>
  <c r="BI307" i="3"/>
  <c r="BH307" i="3"/>
  <c r="BG307" i="3"/>
  <c r="BE307" i="3"/>
  <c r="T307" i="3"/>
  <c r="R307" i="3"/>
  <c r="P307" i="3"/>
  <c r="J307" i="3"/>
  <c r="BF307" i="3" s="1"/>
  <c r="BK306" i="3"/>
  <c r="BI306" i="3"/>
  <c r="BH306" i="3"/>
  <c r="BG306" i="3"/>
  <c r="BE306" i="3"/>
  <c r="T306" i="3"/>
  <c r="R306" i="3"/>
  <c r="P306" i="3"/>
  <c r="J306" i="3"/>
  <c r="BF306" i="3" s="1"/>
  <c r="BK305" i="3"/>
  <c r="T305" i="3"/>
  <c r="R305" i="3"/>
  <c r="P305" i="3"/>
  <c r="J305" i="3"/>
  <c r="BK304" i="3"/>
  <c r="BI304" i="3"/>
  <c r="BH304" i="3"/>
  <c r="BG304" i="3"/>
  <c r="BE304" i="3"/>
  <c r="T304" i="3"/>
  <c r="R304" i="3"/>
  <c r="P304" i="3"/>
  <c r="J304" i="3"/>
  <c r="BF304" i="3" s="1"/>
  <c r="BK302" i="3"/>
  <c r="BI302" i="3"/>
  <c r="BH302" i="3"/>
  <c r="BG302" i="3"/>
  <c r="BE302" i="3"/>
  <c r="T302" i="3"/>
  <c r="R302" i="3"/>
  <c r="P302" i="3"/>
  <c r="J302" i="3"/>
  <c r="BF302" i="3" s="1"/>
  <c r="BK301" i="3"/>
  <c r="BI301" i="3"/>
  <c r="BH301" i="3"/>
  <c r="BG301" i="3"/>
  <c r="BE301" i="3"/>
  <c r="T301" i="3"/>
  <c r="R301" i="3"/>
  <c r="P301" i="3"/>
  <c r="J301" i="3"/>
  <c r="BF301" i="3" s="1"/>
  <c r="BK300" i="3"/>
  <c r="BI300" i="3"/>
  <c r="BH300" i="3"/>
  <c r="BG300" i="3"/>
  <c r="BE300" i="3"/>
  <c r="T300" i="3"/>
  <c r="R300" i="3"/>
  <c r="P300" i="3"/>
  <c r="J300" i="3"/>
  <c r="BF300" i="3" s="1"/>
  <c r="BK299" i="3"/>
  <c r="BI299" i="3"/>
  <c r="BH299" i="3"/>
  <c r="BG299" i="3"/>
  <c r="BE299" i="3"/>
  <c r="T299" i="3"/>
  <c r="R299" i="3"/>
  <c r="P299" i="3"/>
  <c r="J299" i="3"/>
  <c r="BF299" i="3" s="1"/>
  <c r="BK289" i="3"/>
  <c r="BI289" i="3"/>
  <c r="BH289" i="3"/>
  <c r="BG289" i="3"/>
  <c r="BE289" i="3"/>
  <c r="T289" i="3"/>
  <c r="R289" i="3"/>
  <c r="P289" i="3"/>
  <c r="J289" i="3"/>
  <c r="BF289" i="3" s="1"/>
  <c r="BK283" i="3"/>
  <c r="BI283" i="3"/>
  <c r="BH283" i="3"/>
  <c r="BG283" i="3"/>
  <c r="BE283" i="3"/>
  <c r="T283" i="3"/>
  <c r="R283" i="3"/>
  <c r="P283" i="3"/>
  <c r="J283" i="3"/>
  <c r="BF283" i="3" s="1"/>
  <c r="BK282" i="3"/>
  <c r="BI282" i="3"/>
  <c r="BH282" i="3"/>
  <c r="BG282" i="3"/>
  <c r="BE282" i="3"/>
  <c r="T282" i="3"/>
  <c r="R282" i="3"/>
  <c r="P282" i="3"/>
  <c r="J282" i="3"/>
  <c r="BF282" i="3" s="1"/>
  <c r="BK280" i="3"/>
  <c r="BI280" i="3"/>
  <c r="BH280" i="3"/>
  <c r="BG280" i="3"/>
  <c r="BE280" i="3"/>
  <c r="T280" i="3"/>
  <c r="R280" i="3"/>
  <c r="P280" i="3"/>
  <c r="J280" i="3"/>
  <c r="BF280" i="3" s="1"/>
  <c r="BK279" i="3"/>
  <c r="T279" i="3"/>
  <c r="R279" i="3"/>
  <c r="P279" i="3"/>
  <c r="J279" i="3"/>
  <c r="BK278" i="3"/>
  <c r="BI278" i="3"/>
  <c r="BH278" i="3"/>
  <c r="BG278" i="3"/>
  <c r="BE278" i="3"/>
  <c r="T278" i="3"/>
  <c r="R278" i="3"/>
  <c r="P278" i="3"/>
  <c r="J278" i="3"/>
  <c r="BF278" i="3" s="1"/>
  <c r="BK271" i="3"/>
  <c r="BI271" i="3"/>
  <c r="BH271" i="3"/>
  <c r="BG271" i="3"/>
  <c r="BE271" i="3"/>
  <c r="T271" i="3"/>
  <c r="R271" i="3"/>
  <c r="P271" i="3"/>
  <c r="J271" i="3"/>
  <c r="BF271" i="3" s="1"/>
  <c r="BK270" i="3"/>
  <c r="BI270" i="3"/>
  <c r="BH270" i="3"/>
  <c r="BG270" i="3"/>
  <c r="BE270" i="3"/>
  <c r="T270" i="3"/>
  <c r="R270" i="3"/>
  <c r="P270" i="3"/>
  <c r="J270" i="3"/>
  <c r="BF270" i="3" s="1"/>
  <c r="BK269" i="3"/>
  <c r="T269" i="3"/>
  <c r="R269" i="3"/>
  <c r="P269" i="3"/>
  <c r="J269" i="3"/>
  <c r="BK243" i="3"/>
  <c r="BI243" i="3"/>
  <c r="BH243" i="3"/>
  <c r="BG243" i="3"/>
  <c r="BE243" i="3"/>
  <c r="T243" i="3"/>
  <c r="R243" i="3"/>
  <c r="P243" i="3"/>
  <c r="J243" i="3"/>
  <c r="BF243" i="3" s="1"/>
  <c r="BK242" i="3"/>
  <c r="T242" i="3"/>
  <c r="R242" i="3"/>
  <c r="P242" i="3"/>
  <c r="J242" i="3"/>
  <c r="BK232" i="3"/>
  <c r="BI232" i="3"/>
  <c r="BH232" i="3"/>
  <c r="BG232" i="3"/>
  <c r="BE232" i="3"/>
  <c r="T232" i="3"/>
  <c r="R232" i="3"/>
  <c r="P232" i="3"/>
  <c r="J232" i="3"/>
  <c r="BF232" i="3" s="1"/>
  <c r="BK229" i="3"/>
  <c r="BI229" i="3"/>
  <c r="BH229" i="3"/>
  <c r="BG229" i="3"/>
  <c r="BE229" i="3"/>
  <c r="T229" i="3"/>
  <c r="R229" i="3"/>
  <c r="P229" i="3"/>
  <c r="J229" i="3"/>
  <c r="BF229" i="3" s="1"/>
  <c r="BK225" i="3"/>
  <c r="BI225" i="3"/>
  <c r="BH225" i="3"/>
  <c r="BG225" i="3"/>
  <c r="BE225" i="3"/>
  <c r="T225" i="3"/>
  <c r="R225" i="3"/>
  <c r="P225" i="3"/>
  <c r="J225" i="3"/>
  <c r="BF225" i="3" s="1"/>
  <c r="BK222" i="3"/>
  <c r="BI222" i="3"/>
  <c r="BH222" i="3"/>
  <c r="BG222" i="3"/>
  <c r="BE222" i="3"/>
  <c r="T222" i="3"/>
  <c r="R222" i="3"/>
  <c r="P222" i="3"/>
  <c r="J222" i="3"/>
  <c r="BF222" i="3" s="1"/>
  <c r="BK221" i="3"/>
  <c r="T221" i="3"/>
  <c r="R221" i="3"/>
  <c r="P221" i="3"/>
  <c r="J221" i="3"/>
  <c r="BK220" i="3"/>
  <c r="BI220" i="3"/>
  <c r="BH220" i="3"/>
  <c r="BG220" i="3"/>
  <c r="BE220" i="3"/>
  <c r="T220" i="3"/>
  <c r="R220" i="3"/>
  <c r="P220" i="3"/>
  <c r="J220" i="3"/>
  <c r="BF220" i="3" s="1"/>
  <c r="BK208" i="3"/>
  <c r="BI208" i="3"/>
  <c r="BH208" i="3"/>
  <c r="BG208" i="3"/>
  <c r="BE208" i="3"/>
  <c r="T208" i="3"/>
  <c r="R208" i="3"/>
  <c r="P208" i="3"/>
  <c r="J208" i="3"/>
  <c r="BF208" i="3" s="1"/>
  <c r="BK197" i="3"/>
  <c r="BI197" i="3"/>
  <c r="BH197" i="3"/>
  <c r="BG197" i="3"/>
  <c r="BE197" i="3"/>
  <c r="T197" i="3"/>
  <c r="R197" i="3"/>
  <c r="P197" i="3"/>
  <c r="J197" i="3"/>
  <c r="BF197" i="3" s="1"/>
  <c r="BK196" i="3"/>
  <c r="T196" i="3"/>
  <c r="R196" i="3"/>
  <c r="P196" i="3"/>
  <c r="J196" i="3"/>
  <c r="BK195" i="3"/>
  <c r="BI195" i="3"/>
  <c r="BH195" i="3"/>
  <c r="BG195" i="3"/>
  <c r="BE195" i="3"/>
  <c r="T195" i="3"/>
  <c r="R195" i="3"/>
  <c r="P195" i="3"/>
  <c r="J195" i="3"/>
  <c r="BF195" i="3" s="1"/>
  <c r="BK194" i="3"/>
  <c r="BI194" i="3"/>
  <c r="BH194" i="3"/>
  <c r="BG194" i="3"/>
  <c r="BE194" i="3"/>
  <c r="T194" i="3"/>
  <c r="R194" i="3"/>
  <c r="P194" i="3"/>
  <c r="J194" i="3"/>
  <c r="BF194" i="3" s="1"/>
  <c r="BK193" i="3"/>
  <c r="BI193" i="3"/>
  <c r="BH193" i="3"/>
  <c r="BG193" i="3"/>
  <c r="BE193" i="3"/>
  <c r="T193" i="3"/>
  <c r="R193" i="3"/>
  <c r="P193" i="3"/>
  <c r="J193" i="3"/>
  <c r="BF193" i="3" s="1"/>
  <c r="BK192" i="3"/>
  <c r="BI192" i="3"/>
  <c r="BH192" i="3"/>
  <c r="BG192" i="3"/>
  <c r="BE192" i="3"/>
  <c r="T192" i="3"/>
  <c r="R192" i="3"/>
  <c r="P192" i="3"/>
  <c r="J192" i="3"/>
  <c r="BF192" i="3" s="1"/>
  <c r="BK188" i="3"/>
  <c r="BI188" i="3"/>
  <c r="BH188" i="3"/>
  <c r="BG188" i="3"/>
  <c r="BE188" i="3"/>
  <c r="T188" i="3"/>
  <c r="R188" i="3"/>
  <c r="P188" i="3"/>
  <c r="J188" i="3"/>
  <c r="BF188" i="3" s="1"/>
  <c r="BK187" i="3"/>
  <c r="BI187" i="3"/>
  <c r="BH187" i="3"/>
  <c r="BG187" i="3"/>
  <c r="BE187" i="3"/>
  <c r="T187" i="3"/>
  <c r="R187" i="3"/>
  <c r="P187" i="3"/>
  <c r="J187" i="3"/>
  <c r="BF187" i="3" s="1"/>
  <c r="BK186" i="3"/>
  <c r="T186" i="3"/>
  <c r="R186" i="3"/>
  <c r="P186" i="3"/>
  <c r="J186" i="3"/>
  <c r="J185" i="3" s="1"/>
  <c r="BK185" i="3"/>
  <c r="T185" i="3"/>
  <c r="R185" i="3"/>
  <c r="P185" i="3"/>
  <c r="BK184" i="3"/>
  <c r="BI184" i="3"/>
  <c r="BH184" i="3"/>
  <c r="BG184" i="3"/>
  <c r="BE184" i="3"/>
  <c r="T184" i="3"/>
  <c r="R184" i="3"/>
  <c r="P184" i="3"/>
  <c r="J184" i="3"/>
  <c r="BF184" i="3" s="1"/>
  <c r="BK183" i="3"/>
  <c r="T183" i="3"/>
  <c r="R183" i="3"/>
  <c r="P183" i="3"/>
  <c r="J183" i="3"/>
  <c r="BK182" i="3"/>
  <c r="BI182" i="3"/>
  <c r="BH182" i="3"/>
  <c r="BG182" i="3"/>
  <c r="BE182" i="3"/>
  <c r="T182" i="3"/>
  <c r="R182" i="3"/>
  <c r="P182" i="3"/>
  <c r="J182" i="3"/>
  <c r="BF182" i="3" s="1"/>
  <c r="BK180" i="3"/>
  <c r="BI180" i="3"/>
  <c r="BH180" i="3"/>
  <c r="BG180" i="3"/>
  <c r="BE180" i="3"/>
  <c r="T180" i="3"/>
  <c r="R180" i="3"/>
  <c r="P180" i="3"/>
  <c r="J180" i="3"/>
  <c r="BF180" i="3" s="1"/>
  <c r="BK179" i="3"/>
  <c r="BI179" i="3"/>
  <c r="BH179" i="3"/>
  <c r="BG179" i="3"/>
  <c r="BE179" i="3"/>
  <c r="T179" i="3"/>
  <c r="R179" i="3"/>
  <c r="P179" i="3"/>
  <c r="J179" i="3"/>
  <c r="BF179" i="3" s="1"/>
  <c r="BK176" i="3"/>
  <c r="BI176" i="3"/>
  <c r="BH176" i="3"/>
  <c r="BG176" i="3"/>
  <c r="BE176" i="3"/>
  <c r="T176" i="3"/>
  <c r="R176" i="3"/>
  <c r="P176" i="3"/>
  <c r="J176" i="3"/>
  <c r="BF176" i="3" s="1"/>
  <c r="BK175" i="3"/>
  <c r="BI175" i="3"/>
  <c r="BH175" i="3"/>
  <c r="BG175" i="3"/>
  <c r="BE175" i="3"/>
  <c r="T175" i="3"/>
  <c r="R175" i="3"/>
  <c r="P175" i="3"/>
  <c r="J175" i="3"/>
  <c r="BF175" i="3" s="1"/>
  <c r="BK174" i="3"/>
  <c r="BI174" i="3"/>
  <c r="BH174" i="3"/>
  <c r="BG174" i="3"/>
  <c r="BE174" i="3"/>
  <c r="T174" i="3"/>
  <c r="R174" i="3"/>
  <c r="P174" i="3"/>
  <c r="J174" i="3"/>
  <c r="BF174" i="3" s="1"/>
  <c r="BK173" i="3"/>
  <c r="BI173" i="3"/>
  <c r="BH173" i="3"/>
  <c r="BG173" i="3"/>
  <c r="BE173" i="3"/>
  <c r="T173" i="3"/>
  <c r="R173" i="3"/>
  <c r="P173" i="3"/>
  <c r="J173" i="3"/>
  <c r="BF173" i="3" s="1"/>
  <c r="BK172" i="3"/>
  <c r="T172" i="3"/>
  <c r="R172" i="3"/>
  <c r="P172" i="3"/>
  <c r="J172" i="3"/>
  <c r="BK171" i="3"/>
  <c r="BI171" i="3"/>
  <c r="BH171" i="3"/>
  <c r="BG171" i="3"/>
  <c r="BE171" i="3"/>
  <c r="T171" i="3"/>
  <c r="R171" i="3"/>
  <c r="P171" i="3"/>
  <c r="J171" i="3"/>
  <c r="BF171" i="3" s="1"/>
  <c r="BK170" i="3"/>
  <c r="BI170" i="3"/>
  <c r="BH170" i="3"/>
  <c r="BG170" i="3"/>
  <c r="BE170" i="3"/>
  <c r="T170" i="3"/>
  <c r="R170" i="3"/>
  <c r="P170" i="3"/>
  <c r="J170" i="3"/>
  <c r="BF170" i="3" s="1"/>
  <c r="BK166" i="3"/>
  <c r="BI166" i="3"/>
  <c r="BH166" i="3"/>
  <c r="BG166" i="3"/>
  <c r="BE166" i="3"/>
  <c r="T166" i="3"/>
  <c r="R166" i="3"/>
  <c r="P166" i="3"/>
  <c r="J166" i="3"/>
  <c r="BF166" i="3" s="1"/>
  <c r="BK165" i="3"/>
  <c r="BI165" i="3"/>
  <c r="BH165" i="3"/>
  <c r="BG165" i="3"/>
  <c r="BE165" i="3"/>
  <c r="T165" i="3"/>
  <c r="R165" i="3"/>
  <c r="P165" i="3"/>
  <c r="J165" i="3"/>
  <c r="BF165" i="3" s="1"/>
  <c r="BK164" i="3"/>
  <c r="BI164" i="3"/>
  <c r="BH164" i="3"/>
  <c r="BG164" i="3"/>
  <c r="BE164" i="3"/>
  <c r="T164" i="3"/>
  <c r="R164" i="3"/>
  <c r="P164" i="3"/>
  <c r="J164" i="3"/>
  <c r="BF164" i="3" s="1"/>
  <c r="BK163" i="3"/>
  <c r="BI163" i="3"/>
  <c r="BH163" i="3"/>
  <c r="BG163" i="3"/>
  <c r="BE163" i="3"/>
  <c r="T163" i="3"/>
  <c r="R163" i="3"/>
  <c r="P163" i="3"/>
  <c r="J163" i="3"/>
  <c r="BF163" i="3" s="1"/>
  <c r="BK162" i="3"/>
  <c r="BI162" i="3"/>
  <c r="BH162" i="3"/>
  <c r="BG162" i="3"/>
  <c r="BE162" i="3"/>
  <c r="T162" i="3"/>
  <c r="R162" i="3"/>
  <c r="P162" i="3"/>
  <c r="J162" i="3"/>
  <c r="BF162" i="3" s="1"/>
  <c r="BK161" i="3"/>
  <c r="BI161" i="3"/>
  <c r="BH161" i="3"/>
  <c r="BG161" i="3"/>
  <c r="BE161" i="3"/>
  <c r="T161" i="3"/>
  <c r="R161" i="3"/>
  <c r="P161" i="3"/>
  <c r="J161" i="3"/>
  <c r="BF161" i="3" s="1"/>
  <c r="BK160" i="3"/>
  <c r="BI160" i="3"/>
  <c r="BH160" i="3"/>
  <c r="BG160" i="3"/>
  <c r="BE160" i="3"/>
  <c r="T160" i="3"/>
  <c r="R160" i="3"/>
  <c r="P160" i="3"/>
  <c r="J160" i="3"/>
  <c r="BF160" i="3" s="1"/>
  <c r="BK159" i="3"/>
  <c r="T159" i="3"/>
  <c r="R159" i="3"/>
  <c r="P159" i="3"/>
  <c r="J159" i="3"/>
  <c r="BK148" i="3"/>
  <c r="BI148" i="3"/>
  <c r="BH148" i="3"/>
  <c r="BG148" i="3"/>
  <c r="BE148" i="3"/>
  <c r="T148" i="3"/>
  <c r="R148" i="3"/>
  <c r="P148" i="3"/>
  <c r="J148" i="3"/>
  <c r="BF148" i="3" s="1"/>
  <c r="BK142" i="3"/>
  <c r="BI142" i="3"/>
  <c r="BH142" i="3"/>
  <c r="BG142" i="3"/>
  <c r="BE142" i="3"/>
  <c r="T142" i="3"/>
  <c r="R142" i="3"/>
  <c r="P142" i="3"/>
  <c r="J142" i="3"/>
  <c r="BF142" i="3" s="1"/>
  <c r="BK141" i="3"/>
  <c r="BI141" i="3"/>
  <c r="BH141" i="3"/>
  <c r="BG141" i="3"/>
  <c r="BE141" i="3"/>
  <c r="T141" i="3"/>
  <c r="R141" i="3"/>
  <c r="P141" i="3"/>
  <c r="J141" i="3"/>
  <c r="BF141" i="3" s="1"/>
  <c r="BK140" i="3"/>
  <c r="BI140" i="3"/>
  <c r="BH140" i="3"/>
  <c r="BG140" i="3"/>
  <c r="BE140" i="3"/>
  <c r="T140" i="3"/>
  <c r="R140" i="3"/>
  <c r="P140" i="3"/>
  <c r="J140" i="3"/>
  <c r="BF140" i="3" s="1"/>
  <c r="BK139" i="3"/>
  <c r="BI139" i="3"/>
  <c r="BH139" i="3"/>
  <c r="BG139" i="3"/>
  <c r="BE139" i="3"/>
  <c r="T139" i="3"/>
  <c r="R139" i="3"/>
  <c r="P139" i="3"/>
  <c r="J139" i="3"/>
  <c r="BF139" i="3" s="1"/>
  <c r="BK138" i="3"/>
  <c r="BI138" i="3"/>
  <c r="BH138" i="3"/>
  <c r="BG138" i="3"/>
  <c r="BE138" i="3"/>
  <c r="T138" i="3"/>
  <c r="R138" i="3"/>
  <c r="P138" i="3"/>
  <c r="J138" i="3"/>
  <c r="BF138" i="3" s="1"/>
  <c r="BK137" i="3"/>
  <c r="BI137" i="3"/>
  <c r="BH137" i="3"/>
  <c r="BG137" i="3"/>
  <c r="BE137" i="3"/>
  <c r="T137" i="3"/>
  <c r="R137" i="3"/>
  <c r="P137" i="3"/>
  <c r="J137" i="3"/>
  <c r="BF137" i="3" s="1"/>
  <c r="BK136" i="3"/>
  <c r="BI136" i="3"/>
  <c r="BH136" i="3"/>
  <c r="BG136" i="3"/>
  <c r="BE136" i="3"/>
  <c r="T136" i="3"/>
  <c r="R136" i="3"/>
  <c r="P136" i="3"/>
  <c r="J136" i="3"/>
  <c r="BF136" i="3" s="1"/>
  <c r="BK135" i="3"/>
  <c r="BI135" i="3"/>
  <c r="BH135" i="3"/>
  <c r="BG135" i="3"/>
  <c r="BE135" i="3"/>
  <c r="T135" i="3"/>
  <c r="R135" i="3"/>
  <c r="P135" i="3"/>
  <c r="J135" i="3"/>
  <c r="BF135" i="3" s="1"/>
  <c r="BK134" i="3"/>
  <c r="BI134" i="3"/>
  <c r="BH134" i="3"/>
  <c r="BG134" i="3"/>
  <c r="BE134" i="3"/>
  <c r="T134" i="3"/>
  <c r="R134" i="3"/>
  <c r="P134" i="3"/>
  <c r="J134" i="3"/>
  <c r="BF134" i="3" s="1"/>
  <c r="BK133" i="3"/>
  <c r="BI133" i="3"/>
  <c r="BH133" i="3"/>
  <c r="BG133" i="3"/>
  <c r="BE133" i="3"/>
  <c r="T133" i="3"/>
  <c r="R133" i="3"/>
  <c r="P133" i="3"/>
  <c r="J133" i="3"/>
  <c r="BF133" i="3" s="1"/>
  <c r="BK132" i="3"/>
  <c r="BI132" i="3"/>
  <c r="BH132" i="3"/>
  <c r="BG132" i="3"/>
  <c r="BE132" i="3"/>
  <c r="T132" i="3"/>
  <c r="R132" i="3"/>
  <c r="P132" i="3"/>
  <c r="J132" i="3"/>
  <c r="BF132" i="3" s="1"/>
  <c r="BK131" i="3"/>
  <c r="T131" i="3"/>
  <c r="R131" i="3"/>
  <c r="P131" i="3"/>
  <c r="J131" i="3"/>
  <c r="BK130" i="3"/>
  <c r="BI130" i="3"/>
  <c r="BH130" i="3"/>
  <c r="BG130" i="3"/>
  <c r="BE130" i="3"/>
  <c r="T130" i="3"/>
  <c r="R130" i="3"/>
  <c r="P130" i="3"/>
  <c r="J130" i="3"/>
  <c r="BF130" i="3" s="1"/>
  <c r="BK129" i="3"/>
  <c r="BI129" i="3"/>
  <c r="BH129" i="3"/>
  <c r="BG129" i="3"/>
  <c r="BE129" i="3"/>
  <c r="T129" i="3"/>
  <c r="R129" i="3"/>
  <c r="P129" i="3"/>
  <c r="J129" i="3"/>
  <c r="BF129" i="3" s="1"/>
  <c r="BK128" i="3"/>
  <c r="BI128" i="3"/>
  <c r="BH128" i="3"/>
  <c r="BG128" i="3"/>
  <c r="BE128" i="3"/>
  <c r="T128" i="3"/>
  <c r="R128" i="3"/>
  <c r="P128" i="3"/>
  <c r="J128" i="3"/>
  <c r="BF128" i="3" s="1"/>
  <c r="BK127" i="3"/>
  <c r="BI127" i="3"/>
  <c r="BH127" i="3"/>
  <c r="BG127" i="3"/>
  <c r="BE127" i="3"/>
  <c r="T127" i="3"/>
  <c r="R127" i="3"/>
  <c r="P127" i="3"/>
  <c r="J127" i="3"/>
  <c r="BF127" i="3" s="1"/>
  <c r="BK126" i="3"/>
  <c r="BI126" i="3"/>
  <c r="BH126" i="3"/>
  <c r="BG126" i="3"/>
  <c r="BE126" i="3"/>
  <c r="T126" i="3"/>
  <c r="R126" i="3"/>
  <c r="P126" i="3"/>
  <c r="J126" i="3"/>
  <c r="BF126" i="3" s="1"/>
  <c r="BK125" i="3"/>
  <c r="BI125" i="3"/>
  <c r="BH125" i="3"/>
  <c r="BG125" i="3"/>
  <c r="BE125" i="3"/>
  <c r="T125" i="3"/>
  <c r="R125" i="3"/>
  <c r="P125" i="3"/>
  <c r="J125" i="3"/>
  <c r="BF125" i="3" s="1"/>
  <c r="BK124" i="3"/>
  <c r="BI124" i="3"/>
  <c r="BH124" i="3"/>
  <c r="BG124" i="3"/>
  <c r="BE124" i="3"/>
  <c r="T124" i="3"/>
  <c r="R124" i="3"/>
  <c r="P124" i="3"/>
  <c r="J124" i="3"/>
  <c r="BF124" i="3" s="1"/>
  <c r="BK122" i="3"/>
  <c r="BI122" i="3"/>
  <c r="BH122" i="3"/>
  <c r="BG122" i="3"/>
  <c r="BE122" i="3"/>
  <c r="T122" i="3"/>
  <c r="R122" i="3"/>
  <c r="P122" i="3"/>
  <c r="J122" i="3"/>
  <c r="BF122" i="3" s="1"/>
  <c r="BK121" i="3"/>
  <c r="T121" i="3"/>
  <c r="R121" i="3"/>
  <c r="P121" i="3"/>
  <c r="J121" i="3"/>
  <c r="BK120" i="3"/>
  <c r="BI120" i="3"/>
  <c r="BH120" i="3"/>
  <c r="BG120" i="3"/>
  <c r="BE120" i="3"/>
  <c r="T120" i="3"/>
  <c r="R120" i="3"/>
  <c r="P120" i="3"/>
  <c r="J120" i="3"/>
  <c r="BF120" i="3" s="1"/>
  <c r="BK119" i="3"/>
  <c r="BI119" i="3"/>
  <c r="BH119" i="3"/>
  <c r="BG119" i="3"/>
  <c r="BE119" i="3"/>
  <c r="T119" i="3"/>
  <c r="R119" i="3"/>
  <c r="P119" i="3"/>
  <c r="J119" i="3"/>
  <c r="BF119" i="3" s="1"/>
  <c r="BK116" i="3"/>
  <c r="BI116" i="3"/>
  <c r="BH116" i="3"/>
  <c r="BG116" i="3"/>
  <c r="BE116" i="3"/>
  <c r="T116" i="3"/>
  <c r="R116" i="3"/>
  <c r="P116" i="3"/>
  <c r="J116" i="3"/>
  <c r="BF116" i="3" s="1"/>
  <c r="BK115" i="3"/>
  <c r="BI115" i="3"/>
  <c r="BH115" i="3"/>
  <c r="BG115" i="3"/>
  <c r="BE115" i="3"/>
  <c r="T115" i="3"/>
  <c r="R115" i="3"/>
  <c r="P115" i="3"/>
  <c r="J115" i="3"/>
  <c r="BF115" i="3" s="1"/>
  <c r="BK114" i="3"/>
  <c r="BI114" i="3"/>
  <c r="BH114" i="3"/>
  <c r="BG114" i="3"/>
  <c r="BE114" i="3"/>
  <c r="T114" i="3"/>
  <c r="R114" i="3"/>
  <c r="P114" i="3"/>
  <c r="J114" i="3"/>
  <c r="BF114" i="3" s="1"/>
  <c r="BK113" i="3"/>
  <c r="BI113" i="3"/>
  <c r="BH113" i="3"/>
  <c r="BG113" i="3"/>
  <c r="BE113" i="3"/>
  <c r="T113" i="3"/>
  <c r="R113" i="3"/>
  <c r="P113" i="3"/>
  <c r="J113" i="3"/>
  <c r="BF113" i="3" s="1"/>
  <c r="BK111" i="3"/>
  <c r="BI111" i="3"/>
  <c r="BH111" i="3"/>
  <c r="BG111" i="3"/>
  <c r="BE111" i="3"/>
  <c r="T111" i="3"/>
  <c r="R111" i="3"/>
  <c r="P111" i="3"/>
  <c r="J111" i="3"/>
  <c r="BF111" i="3" s="1"/>
  <c r="BK110" i="3"/>
  <c r="BI110" i="3"/>
  <c r="BH110" i="3"/>
  <c r="BG110" i="3"/>
  <c r="BE110" i="3"/>
  <c r="T110" i="3"/>
  <c r="R110" i="3"/>
  <c r="P110" i="3"/>
  <c r="J110" i="3"/>
  <c r="BF110" i="3" s="1"/>
  <c r="BK109" i="3"/>
  <c r="T109" i="3"/>
  <c r="R109" i="3"/>
  <c r="P109" i="3"/>
  <c r="J109" i="3"/>
  <c r="BK108" i="3"/>
  <c r="BI108" i="3"/>
  <c r="BH108" i="3"/>
  <c r="BG108" i="3"/>
  <c r="BE108" i="3"/>
  <c r="T108" i="3"/>
  <c r="R108" i="3"/>
  <c r="P108" i="3"/>
  <c r="J108" i="3"/>
  <c r="BF108" i="3" s="1"/>
  <c r="BK107" i="3"/>
  <c r="BI107" i="3"/>
  <c r="BH107" i="3"/>
  <c r="BG107" i="3"/>
  <c r="BE107" i="3"/>
  <c r="T107" i="3"/>
  <c r="R107" i="3"/>
  <c r="P107" i="3"/>
  <c r="J107" i="3"/>
  <c r="BF107" i="3" s="1"/>
  <c r="BK106" i="3"/>
  <c r="BI106" i="3"/>
  <c r="BH106" i="3"/>
  <c r="BG106" i="3"/>
  <c r="BE106" i="3"/>
  <c r="T106" i="3"/>
  <c r="R106" i="3"/>
  <c r="P106" i="3"/>
  <c r="J106" i="3"/>
  <c r="BF106" i="3" s="1"/>
  <c r="BK105" i="3"/>
  <c r="BI105" i="3"/>
  <c r="BH105" i="3"/>
  <c r="BG105" i="3"/>
  <c r="BE105" i="3"/>
  <c r="T105" i="3"/>
  <c r="R105" i="3"/>
  <c r="P105" i="3"/>
  <c r="J105" i="3"/>
  <c r="BF105" i="3" s="1"/>
  <c r="BK104" i="3"/>
  <c r="BI104" i="3"/>
  <c r="BH104" i="3"/>
  <c r="BG104" i="3"/>
  <c r="BE104" i="3"/>
  <c r="T104" i="3"/>
  <c r="R104" i="3"/>
  <c r="P104" i="3"/>
  <c r="J104" i="3"/>
  <c r="BF104" i="3" s="1"/>
  <c r="BK103" i="3"/>
  <c r="BI103" i="3"/>
  <c r="BH103" i="3"/>
  <c r="BG103" i="3"/>
  <c r="BE103" i="3"/>
  <c r="T103" i="3"/>
  <c r="R103" i="3"/>
  <c r="P103" i="3"/>
  <c r="J103" i="3"/>
  <c r="BF103" i="3" s="1"/>
  <c r="BK102" i="3"/>
  <c r="BI102" i="3"/>
  <c r="BH102" i="3"/>
  <c r="BG102" i="3"/>
  <c r="BE102" i="3"/>
  <c r="T102" i="3"/>
  <c r="R102" i="3"/>
  <c r="P102" i="3"/>
  <c r="J102" i="3"/>
  <c r="BF102" i="3" s="1"/>
  <c r="BK101" i="3"/>
  <c r="BI101" i="3"/>
  <c r="BH101" i="3"/>
  <c r="BG101" i="3"/>
  <c r="BE101" i="3"/>
  <c r="T101" i="3"/>
  <c r="R101" i="3"/>
  <c r="P101" i="3"/>
  <c r="J101" i="3"/>
  <c r="BF101" i="3" s="1"/>
  <c r="BK100" i="3"/>
  <c r="BI100" i="3"/>
  <c r="BH100" i="3"/>
  <c r="BG100" i="3"/>
  <c r="BE100" i="3"/>
  <c r="T100" i="3"/>
  <c r="R100" i="3"/>
  <c r="P100" i="3"/>
  <c r="J100" i="3"/>
  <c r="BF100" i="3" s="1"/>
  <c r="BK99" i="3"/>
  <c r="BI99" i="3"/>
  <c r="BH99" i="3"/>
  <c r="BG99" i="3"/>
  <c r="BE99" i="3"/>
  <c r="T99" i="3"/>
  <c r="R99" i="3"/>
  <c r="P99" i="3"/>
  <c r="J99" i="3"/>
  <c r="BF99" i="3" s="1"/>
  <c r="BK98" i="3"/>
  <c r="BI98" i="3"/>
  <c r="BH98" i="3"/>
  <c r="BG98" i="3"/>
  <c r="BE98" i="3"/>
  <c r="T98" i="3"/>
  <c r="R98" i="3"/>
  <c r="P98" i="3"/>
  <c r="AU106" i="1" s="1"/>
  <c r="J98" i="3"/>
  <c r="BF98" i="3" s="1"/>
  <c r="BK97" i="3"/>
  <c r="BI97" i="3"/>
  <c r="BH97" i="3"/>
  <c r="BG97" i="3"/>
  <c r="BE97" i="3"/>
  <c r="T97" i="3"/>
  <c r="R97" i="3"/>
  <c r="P97" i="3"/>
  <c r="J97" i="3"/>
  <c r="BF97" i="3" s="1"/>
  <c r="BK96" i="3"/>
  <c r="BI96" i="3"/>
  <c r="BH96" i="3"/>
  <c r="BG96" i="3"/>
  <c r="BE96" i="3"/>
  <c r="T96" i="3"/>
  <c r="R96" i="3"/>
  <c r="P96" i="3"/>
  <c r="AU102" i="1" s="1"/>
  <c r="J96" i="3"/>
  <c r="BF96" i="3" s="1"/>
  <c r="BK95" i="3"/>
  <c r="BK94" i="3" s="1"/>
  <c r="BK93" i="3" s="1"/>
  <c r="T95" i="3"/>
  <c r="R95" i="3"/>
  <c r="P95" i="3"/>
  <c r="AU101" i="1" s="1"/>
  <c r="J95" i="3"/>
  <c r="T94" i="3"/>
  <c r="R94" i="3"/>
  <c r="P94" i="3"/>
  <c r="AU100" i="1" s="1"/>
  <c r="J94" i="3" l="1"/>
  <c r="J93" i="3" s="1"/>
  <c r="AU103" i="1"/>
  <c r="AU104" i="1"/>
  <c r="BK117" i="2"/>
  <c r="BK116" i="2" s="1"/>
  <c r="BI117" i="2"/>
  <c r="BH117" i="2"/>
  <c r="BG117" i="2"/>
  <c r="BE117" i="2"/>
  <c r="T117" i="2"/>
  <c r="R117" i="2"/>
  <c r="P117" i="2"/>
  <c r="J117" i="2"/>
  <c r="BF117" i="2" s="1"/>
  <c r="J37" i="3"/>
  <c r="AV104" i="1" s="1"/>
  <c r="AT104" i="1" s="1"/>
  <c r="J36" i="3"/>
  <c r="AY98" i="1"/>
  <c r="J35" i="3"/>
  <c r="AX98" i="1"/>
  <c r="F87" i="3"/>
  <c r="J24" i="3"/>
  <c r="E24" i="3"/>
  <c r="J23" i="3"/>
  <c r="J21" i="3"/>
  <c r="E21" i="3"/>
  <c r="J20" i="3"/>
  <c r="J18" i="3"/>
  <c r="E18" i="3"/>
  <c r="J17" i="3"/>
  <c r="J15" i="3"/>
  <c r="E15" i="3"/>
  <c r="F89" i="3"/>
  <c r="J14" i="3"/>
  <c r="J12" i="3"/>
  <c r="J87" i="3"/>
  <c r="E7" i="3"/>
  <c r="J37" i="2"/>
  <c r="J36" i="2"/>
  <c r="AY97" i="1"/>
  <c r="J35" i="2"/>
  <c r="AY96" i="1" s="1"/>
  <c r="AX97" i="1"/>
  <c r="BI115" i="2"/>
  <c r="BH115" i="2"/>
  <c r="BG115" i="2"/>
  <c r="BE115" i="2"/>
  <c r="T115" i="2"/>
  <c r="R115" i="2"/>
  <c r="P115" i="2"/>
  <c r="BI114" i="2"/>
  <c r="BH114" i="2"/>
  <c r="BG114" i="2"/>
  <c r="BE114" i="2"/>
  <c r="T114" i="2"/>
  <c r="R114" i="2"/>
  <c r="P114" i="2"/>
  <c r="BI113" i="2"/>
  <c r="BH113" i="2"/>
  <c r="BG113" i="2"/>
  <c r="BE113" i="2"/>
  <c r="T113" i="2"/>
  <c r="R113" i="2"/>
  <c r="P113" i="2"/>
  <c r="AU111" i="1" s="1"/>
  <c r="BI109" i="2"/>
  <c r="BH109" i="2"/>
  <c r="BG109" i="2"/>
  <c r="BE109" i="2"/>
  <c r="T109" i="2"/>
  <c r="R109" i="2"/>
  <c r="P109" i="2"/>
  <c r="AU110" i="1" s="1"/>
  <c r="BI108" i="2"/>
  <c r="BH108" i="2"/>
  <c r="BG108" i="2"/>
  <c r="BE108" i="2"/>
  <c r="T108" i="2"/>
  <c r="R108" i="2"/>
  <c r="P108" i="2"/>
  <c r="AU109" i="1" s="1"/>
  <c r="BI107" i="2"/>
  <c r="BH107" i="2"/>
  <c r="BG107" i="2"/>
  <c r="BE107" i="2"/>
  <c r="T107" i="2"/>
  <c r="R107" i="2"/>
  <c r="P107" i="2"/>
  <c r="AU108" i="1" s="1"/>
  <c r="BI99" i="2"/>
  <c r="BH99" i="2"/>
  <c r="BG99" i="2"/>
  <c r="BE99" i="2"/>
  <c r="T99" i="2"/>
  <c r="R99" i="2"/>
  <c r="P99" i="2"/>
  <c r="AU107" i="1" s="1"/>
  <c r="BI98" i="2"/>
  <c r="BH98" i="2"/>
  <c r="BG98" i="2"/>
  <c r="BE98" i="2"/>
  <c r="T98" i="2"/>
  <c r="R98" i="2"/>
  <c r="P98" i="2"/>
  <c r="BI97" i="2"/>
  <c r="BH97" i="2"/>
  <c r="BG97" i="2"/>
  <c r="BE97" i="2"/>
  <c r="T97" i="2"/>
  <c r="R97" i="2"/>
  <c r="P97" i="2"/>
  <c r="BI96" i="2"/>
  <c r="BH96" i="2"/>
  <c r="BG96" i="2"/>
  <c r="BE96" i="2"/>
  <c r="T96" i="2"/>
  <c r="R96" i="2"/>
  <c r="P96" i="2"/>
  <c r="F87" i="2"/>
  <c r="J24" i="2"/>
  <c r="E24" i="2"/>
  <c r="J90" i="2"/>
  <c r="J23" i="2"/>
  <c r="J21" i="2"/>
  <c r="E21" i="2"/>
  <c r="J89" i="2"/>
  <c r="J20" i="2"/>
  <c r="J18" i="2"/>
  <c r="E18" i="2"/>
  <c r="J17" i="2"/>
  <c r="J15" i="2"/>
  <c r="E15" i="2"/>
  <c r="F89" i="2"/>
  <c r="J14" i="2"/>
  <c r="J12" i="2"/>
  <c r="E7" i="2"/>
  <c r="E83" i="2"/>
  <c r="L90" i="1"/>
  <c r="AM90" i="1"/>
  <c r="AM89" i="1"/>
  <c r="L89" i="1"/>
  <c r="AM87" i="1"/>
  <c r="L87" i="1"/>
  <c r="L85" i="1"/>
  <c r="J109" i="2"/>
  <c r="AS95" i="1"/>
  <c r="BK108" i="2"/>
  <c r="BK96" i="2"/>
  <c r="J98" i="2"/>
  <c r="BK97" i="2"/>
  <c r="J115" i="2"/>
  <c r="BK107" i="2"/>
  <c r="BK109" i="2"/>
  <c r="J96" i="2"/>
  <c r="BK113" i="2"/>
  <c r="BK115" i="2"/>
  <c r="BK114" i="2"/>
  <c r="J113" i="2"/>
  <c r="BK98" i="2"/>
  <c r="J107" i="2"/>
  <c r="J99" i="2"/>
  <c r="J97" i="2"/>
  <c r="BK99" i="2"/>
  <c r="J108" i="2"/>
  <c r="J114" i="2"/>
  <c r="AX99" i="1" l="1"/>
  <c r="AV101" i="1"/>
  <c r="AW100" i="1"/>
  <c r="AY99" i="1"/>
  <c r="AV102" i="1"/>
  <c r="AW101" i="1"/>
  <c r="AX100" i="1"/>
  <c r="AV103" i="1"/>
  <c r="AT103" i="1" s="1"/>
  <c r="AW102" i="1"/>
  <c r="AX101" i="1"/>
  <c r="AY100" i="1"/>
  <c r="BK95" i="2"/>
  <c r="BK94" i="2" s="1"/>
  <c r="BK93" i="2" s="1"/>
  <c r="T95" i="2"/>
  <c r="T94" i="2"/>
  <c r="P116" i="2"/>
  <c r="R95" i="2"/>
  <c r="R94" i="2"/>
  <c r="T116" i="2"/>
  <c r="R116" i="2"/>
  <c r="P95" i="2"/>
  <c r="P94" i="2"/>
  <c r="J116" i="2"/>
  <c r="J95" i="2"/>
  <c r="F90" i="3"/>
  <c r="E83" i="3"/>
  <c r="J89" i="3"/>
  <c r="J90" i="3"/>
  <c r="BF115" i="2"/>
  <c r="BF97" i="2"/>
  <c r="BF99" i="2"/>
  <c r="F90" i="2"/>
  <c r="BF96" i="2"/>
  <c r="BF98" i="2"/>
  <c r="BF107" i="2"/>
  <c r="BF109" i="2"/>
  <c r="J87" i="2"/>
  <c r="BF114" i="2"/>
  <c r="BF108" i="2"/>
  <c r="BF113" i="2"/>
  <c r="F35" i="3"/>
  <c r="BB98" i="1"/>
  <c r="F37" i="2"/>
  <c r="BD97" i="1"/>
  <c r="F35" i="2"/>
  <c r="BC96" i="1" s="1"/>
  <c r="BB97" i="1"/>
  <c r="F33" i="2"/>
  <c r="BA96" i="1" s="1"/>
  <c r="AZ97" i="1"/>
  <c r="F33" i="3"/>
  <c r="AZ99" i="1" s="1"/>
  <c r="AZ98" i="1"/>
  <c r="F37" i="3"/>
  <c r="AZ104" i="1" s="1"/>
  <c r="BD98" i="1"/>
  <c r="J33" i="2"/>
  <c r="AW96" i="1" s="1"/>
  <c r="AT96" i="1" s="1"/>
  <c r="AV97" i="1"/>
  <c r="F36" i="2"/>
  <c r="BD96" i="1" s="1"/>
  <c r="BC97" i="1"/>
  <c r="F36" i="3"/>
  <c r="BC98" i="1"/>
  <c r="J33" i="3"/>
  <c r="AV99" i="1" s="1"/>
  <c r="AV98" i="1"/>
  <c r="AS94" i="1"/>
  <c r="BC99" i="1" l="1"/>
  <c r="AZ102" i="1"/>
  <c r="BA101" i="1"/>
  <c r="BB100" i="1"/>
  <c r="BD99" i="1"/>
  <c r="AZ103" i="1"/>
  <c r="BA102" i="1"/>
  <c r="BB101" i="1"/>
  <c r="BC100" i="1"/>
  <c r="BB99" i="1"/>
  <c r="AZ101" i="1"/>
  <c r="BA100" i="1"/>
  <c r="AT102" i="1"/>
  <c r="AT101" i="1"/>
  <c r="J34" i="2"/>
  <c r="T93" i="2"/>
  <c r="T93" i="3"/>
  <c r="J94" i="2"/>
  <c r="R93" i="2"/>
  <c r="P93" i="2"/>
  <c r="AU97" i="1"/>
  <c r="P93" i="3"/>
  <c r="AU99" i="1" s="1"/>
  <c r="AU98" i="1"/>
  <c r="R93" i="3"/>
  <c r="J93" i="2"/>
  <c r="AX96" i="1"/>
  <c r="AW97" i="1"/>
  <c r="AT97" i="1"/>
  <c r="F34" i="2"/>
  <c r="BB96" i="1" s="1"/>
  <c r="BA97" i="1"/>
  <c r="AZ95" i="1"/>
  <c r="AV95" i="1"/>
  <c r="BB95" i="1"/>
  <c r="AX95" i="1"/>
  <c r="BC95" i="1"/>
  <c r="AY95" i="1"/>
  <c r="BD95" i="1"/>
  <c r="AG102" i="1" l="1"/>
  <c r="AN102" i="1" s="1"/>
  <c r="AU95" i="1"/>
  <c r="AU94" i="1"/>
  <c r="J30" i="3"/>
  <c r="F34" i="3" s="1"/>
  <c r="AG98" i="1"/>
  <c r="BD94" i="1"/>
  <c r="W33" i="1"/>
  <c r="J30" i="2"/>
  <c r="AG97" i="1"/>
  <c r="AZ94" i="1"/>
  <c r="AV94" i="1"/>
  <c r="BB94" i="1"/>
  <c r="W31" i="1"/>
  <c r="BC94" i="1"/>
  <c r="W32" i="1"/>
  <c r="AG96" i="1" l="1"/>
  <c r="AG95" i="1"/>
  <c r="AG94" i="1" s="1"/>
  <c r="BA99" i="1"/>
  <c r="J34" i="3"/>
  <c r="AZ100" i="1"/>
  <c r="BA98" i="1"/>
  <c r="BA95" i="1" s="1"/>
  <c r="AW95" i="1" s="1"/>
  <c r="AT95" i="1" s="1"/>
  <c r="J39" i="3"/>
  <c r="AW105" i="1" s="1"/>
  <c r="AT105" i="1" s="1"/>
  <c r="J39" i="2"/>
  <c r="AV107" i="1" s="1"/>
  <c r="AT107" i="1" s="1"/>
  <c r="AN97" i="1"/>
  <c r="BA94" i="1"/>
  <c r="AW94" i="1"/>
  <c r="AX94" i="1"/>
  <c r="AY94" i="1"/>
  <c r="AX104" i="1" l="1"/>
  <c r="AW106" i="1"/>
  <c r="AT106" i="1" s="1"/>
  <c r="AW99" i="1"/>
  <c r="AT99" i="1" s="1"/>
  <c r="AV100" i="1"/>
  <c r="AT100" i="1" s="1"/>
  <c r="AW98" i="1"/>
  <c r="AT98" i="1" s="1"/>
  <c r="AN98" i="1" s="1"/>
  <c r="AN96" i="1" s="1"/>
  <c r="AN95" i="1"/>
  <c r="AX103" i="1"/>
  <c r="AY102" i="1"/>
  <c r="AN94" i="1"/>
  <c r="AK26" i="1"/>
  <c r="AT94" i="1"/>
  <c r="AK35" i="1" l="1"/>
  <c r="AK30" i="1"/>
  <c r="W30" i="1"/>
</calcChain>
</file>

<file path=xl/sharedStrings.xml><?xml version="1.0" encoding="utf-8"?>
<sst xmlns="http://schemas.openxmlformats.org/spreadsheetml/2006/main" count="17048" uniqueCount="3144">
  <si>
    <t>Export Komplet</t>
  </si>
  <si>
    <t/>
  </si>
  <si>
    <t>2.0</t>
  </si>
  <si>
    <t>False</t>
  </si>
  <si>
    <t>{cde81e57-e2f7-4ca3-9c2b-243792c21681}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</si>
  <si>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</si>
  <si>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</si>
  <si>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</si>
  <si>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</si>
  <si>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</si>
  <si>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</si>
  <si>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</si>
  <si>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Stavba:</t>
  </si>
  <si>
    <t>JKSO:</t>
  </si>
  <si>
    <t>KS:</t>
  </si>
  <si>
    <t>Miesto:</t>
  </si>
  <si>
    <t>Dátum:</t>
  </si>
  <si>
    <t>Objednávateľ:</t>
  </si>
  <si>
    <t>IČO:</t>
  </si>
  <si>
    <t xml:space="preserve"> </t>
  </si>
  <si>
    <t>IČ DPH:</t>
  </si>
  <si>
    <t>Zhotoviteľ:</t>
  </si>
  <si>
    <t>Projektant:</t>
  </si>
  <si>
    <t>Spracovateľ:</t>
  </si>
  <si>
    <t>True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</si>
  <si>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</si>
  <si>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</si>
  <si>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</si>
  <si>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</si>
  <si>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</si>
  <si>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</si>
  <si>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</si>
  <si>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</si>
  <si>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</si>
  <si>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</si>
  <si>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</si>
  <si>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</si>
  <si>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</si>
  <si>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</si>
  <si>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</si>
  <si>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</si>
  <si>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</si>
  <si>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</si>
  <si>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</si>
  <si>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</si>
  <si>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</si>
  <si>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</si>
  <si>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</si>
  <si>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</si>
  <si>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</si>
  <si>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</si>
  <si>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</si>
  <si>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</si>
  <si>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</si>
  <si>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</si>
  <si>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</si>
  <si>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</si>
  <si>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</si>
  <si>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</si>
  <si>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</si>
  <si>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</si>
  <si>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</si>
  <si>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</si>
  <si>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</si>
  <si>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</si>
  <si>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</si>
  <si>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</si>
  <si>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</si>
  <si>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</si>
  <si>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</si>
  <si>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STA</t>
  </si>
  <si>
    <t>1</t>
  </si>
  <si>
    <t>{b164e0a8-22f6-4a4b-b156-098fffc752eb}</t>
  </si>
  <si>
    <t>Búracie práce</t>
  </si>
  <si>
    <t>Časť</t>
  </si>
  <si>
    <t>2</t>
  </si>
  <si>
    <t>{09fdfdb4-1abc-48b5-976d-1d4a7c113361}</t>
  </si>
  <si>
    <t>{88d89cf9-5c30-49d0-b65c-429b7147ef24}</t>
  </si>
  <si>
    <t>KRYCÍ LIST ROZPOČTU</t>
  </si>
  <si>
    <t>Objekt:</t>
  </si>
  <si>
    <t>Cena celkom [EUR]</t>
  </si>
  <si>
    <t>Náklady z rozpočtu</t>
  </si>
  <si>
    <t>-1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</si>
  <si>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</si>
  <si>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</si>
  <si>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</si>
  <si>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</si>
  <si>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</si>
  <si>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</si>
  <si>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</si>
  <si>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</si>
  <si>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</si>
  <si>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</si>
  <si>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</si>
  <si>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</si>
  <si>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</si>
  <si>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</si>
  <si>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</si>
  <si>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6</t>
  </si>
  <si>
    <t>Úpravy povrchov, podlahy, osadenie</t>
  </si>
  <si>
    <t>K</t>
  </si>
  <si>
    <t>m2</t>
  </si>
  <si>
    <t>4</t>
  </si>
  <si>
    <t>9</t>
  </si>
  <si>
    <t>Ostatné konštrukcie a práce-búranie</t>
  </si>
  <si>
    <t>1115727794</t>
  </si>
  <si>
    <t>3</t>
  </si>
  <si>
    <t>696232313</t>
  </si>
  <si>
    <t>-181631162</t>
  </si>
  <si>
    <t>851920457</t>
  </si>
  <si>
    <t>ks</t>
  </si>
  <si>
    <t>-33070973</t>
  </si>
  <si>
    <t>-663211497</t>
  </si>
  <si>
    <t>-506333229</t>
  </si>
  <si>
    <t>m</t>
  </si>
  <si>
    <t>-1013017341</t>
  </si>
  <si>
    <t>1085457770</t>
  </si>
  <si>
    <t>268565690</t>
  </si>
  <si>
    <t>979081111.S</t>
  </si>
  <si>
    <t>Odvoz sutiny a vybúraných hmôt na skládku do 1 km</t>
  </si>
  <si>
    <t>t</t>
  </si>
  <si>
    <t>13614844</t>
  </si>
  <si>
    <t>979081121.S</t>
  </si>
  <si>
    <t>Odvoz sutiny a vybúraných hmôt na skládku za každý ďalší 1 km</t>
  </si>
  <si>
    <t>16</t>
  </si>
  <si>
    <t>99</t>
  </si>
  <si>
    <t>Presun hmôt HSV</t>
  </si>
  <si>
    <t>PSV</t>
  </si>
  <si>
    <t>Práce a dodávky PSV</t>
  </si>
  <si>
    <t>1172544223</t>
  </si>
  <si>
    <t>767</t>
  </si>
  <si>
    <t>Konštrukcie doplnkové kovové</t>
  </si>
  <si>
    <t>Zvislé a kompletné konštrukcie</t>
  </si>
  <si>
    <t>M</t>
  </si>
  <si>
    <t>%</t>
  </si>
  <si>
    <t>Bratislava</t>
  </si>
  <si>
    <t>763</t>
  </si>
  <si>
    <t>Konštrukcie - drevostavby</t>
  </si>
  <si>
    <t>766</t>
  </si>
  <si>
    <t>Konštrukcie stolárske</t>
  </si>
  <si>
    <t>612465131.S</t>
  </si>
  <si>
    <t>941955001.S</t>
  </si>
  <si>
    <t>Lešenie ľahké pracovné pomocné, s výškou lešeňovej podlahy do 1,20 m</t>
  </si>
  <si>
    <t>952901111.S</t>
  </si>
  <si>
    <t>711</t>
  </si>
  <si>
    <t>Izolácie proti vode a vlhkosti</t>
  </si>
  <si>
    <t>781</t>
  </si>
  <si>
    <t>Dokončovacie práce a obklady</t>
  </si>
  <si>
    <t>783</t>
  </si>
  <si>
    <t>Dokončovacie práce - nátery</t>
  </si>
  <si>
    <t>784</t>
  </si>
  <si>
    <t>Dokončovacie práce - maľby</t>
  </si>
  <si>
    <t>KULTÚRNE STREDISKO A KNIŽNICA ŽARNOVICKÁ - RAČA</t>
  </si>
  <si>
    <t>Bratislava - Rača</t>
  </si>
  <si>
    <t>Mestká časť Bratislava - Rača</t>
  </si>
  <si>
    <t>young.s architekti s.r.o.</t>
  </si>
  <si>
    <t>962032231.S</t>
  </si>
  <si>
    <t>Búranie muriva nadzákladového z tehál pálených, vápenopieskových,cementových na maltu,  -1,90500t</t>
  </si>
  <si>
    <t>m3</t>
  </si>
  <si>
    <t>971033641.S</t>
  </si>
  <si>
    <t>Vybúranie otvorov v murive tehl. plochy do 4 m2 hr.do 300 mm,  -1,87500t</t>
  </si>
  <si>
    <t>979089612.S</t>
  </si>
  <si>
    <t>Poplatok za skladovanie - iné odpady zo stavieb a demolácií (17 09), ostatné</t>
  </si>
  <si>
    <t>998981123.S</t>
  </si>
  <si>
    <t>Presun hmôt na demoláciu objektov bez obmedzenia vykonávanú postupným rozoberaním výšky do 21 m</t>
  </si>
  <si>
    <t>BP</t>
  </si>
  <si>
    <t>SO 101 Búracie práce</t>
  </si>
  <si>
    <t>SO 101 Architekonicko-stavebná časť</t>
  </si>
  <si>
    <t>Zemné práce</t>
  </si>
  <si>
    <t>-66818616</t>
  </si>
  <si>
    <t>-104464204</t>
  </si>
  <si>
    <t>470303872</t>
  </si>
  <si>
    <t>-701870915</t>
  </si>
  <si>
    <t>131201109.S</t>
  </si>
  <si>
    <t>-144233898</t>
  </si>
  <si>
    <t>132201101.S</t>
  </si>
  <si>
    <t>Výkop ryhy do šírky 600 mm v horn.3 do 100 m3</t>
  </si>
  <si>
    <t>-1336273529</t>
  </si>
  <si>
    <t>132201109.S</t>
  </si>
  <si>
    <t>-62869812</t>
  </si>
  <si>
    <t>162201101.S</t>
  </si>
  <si>
    <t>Vodorovné premiestnenie výkopku z horniny 1-4 do 20m</t>
  </si>
  <si>
    <t>450675275</t>
  </si>
  <si>
    <t>1329367315</t>
  </si>
  <si>
    <t>-858755088</t>
  </si>
  <si>
    <t>8</t>
  </si>
  <si>
    <t>-1792065655</t>
  </si>
  <si>
    <t>Zakladanie</t>
  </si>
  <si>
    <t>-876589990</t>
  </si>
  <si>
    <t>-76365209</t>
  </si>
  <si>
    <t>676844640</t>
  </si>
  <si>
    <t>-793133409</t>
  </si>
  <si>
    <t>-1887835882</t>
  </si>
  <si>
    <t>1836396765</t>
  </si>
  <si>
    <t>-702492959</t>
  </si>
  <si>
    <t>-1435767710</t>
  </si>
  <si>
    <t>273351215.S</t>
  </si>
  <si>
    <t>Debnenie základových dosiek, zhotovenie-dielce</t>
  </si>
  <si>
    <t>273351216.S</t>
  </si>
  <si>
    <t>Debnenie základových dosiek, odstránenie-dielce</t>
  </si>
  <si>
    <t>273362021.S</t>
  </si>
  <si>
    <t>Výstuž základových dosiek zo zvár. sietí KARI</t>
  </si>
  <si>
    <t>-1410872923</t>
  </si>
  <si>
    <t>-1970103034</t>
  </si>
  <si>
    <t>-1458931575</t>
  </si>
  <si>
    <t>-1715025810</t>
  </si>
  <si>
    <t>2124716182</t>
  </si>
  <si>
    <t>-1947094489</t>
  </si>
  <si>
    <t>252718939</t>
  </si>
  <si>
    <t>-1121796799</t>
  </si>
  <si>
    <t>Vodorovné konštrukcie</t>
  </si>
  <si>
    <t>411321414.S</t>
  </si>
  <si>
    <t>-667574729</t>
  </si>
  <si>
    <t>411351101.S</t>
  </si>
  <si>
    <t>Debnenie stropov doskových zhotovenie-dielce</t>
  </si>
  <si>
    <t>-2100298052</t>
  </si>
  <si>
    <t>411351102.S</t>
  </si>
  <si>
    <t>Debnenie stropov doskových odstránenie-dielce</t>
  </si>
  <si>
    <t>-600609526</t>
  </si>
  <si>
    <t>411354175.S</t>
  </si>
  <si>
    <t>-1166995941</t>
  </si>
  <si>
    <t>411354176.S</t>
  </si>
  <si>
    <t>1374200934</t>
  </si>
  <si>
    <t>-185320367</t>
  </si>
  <si>
    <t>411361821.S</t>
  </si>
  <si>
    <t>286260274</t>
  </si>
  <si>
    <t>-1816290767</t>
  </si>
  <si>
    <t>2115218263</t>
  </si>
  <si>
    <t>-1378551626</t>
  </si>
  <si>
    <t>-1691015955</t>
  </si>
  <si>
    <t>-2112011771</t>
  </si>
  <si>
    <t>-1588646472</t>
  </si>
  <si>
    <t>1369029137</t>
  </si>
  <si>
    <t>229103828</t>
  </si>
  <si>
    <t>-221954956</t>
  </si>
  <si>
    <t>1502075284</t>
  </si>
  <si>
    <t>636133432</t>
  </si>
  <si>
    <t>-1072412754</t>
  </si>
  <si>
    <t>-523799759</t>
  </si>
  <si>
    <t>668063473</t>
  </si>
  <si>
    <t>-256300235</t>
  </si>
  <si>
    <t>941941041.S</t>
  </si>
  <si>
    <t>Montáž lešenia ľahkého pracovného radového s podlahami šírky nad 1, 00 do 1,20 m a výšky do 10 m</t>
  </si>
  <si>
    <t>-522466692</t>
  </si>
  <si>
    <t>941941291.S</t>
  </si>
  <si>
    <t>Príplatok za prvý a každý ďalší i začatý mesiac použitia lešenia šírky nad 1,00 do 1,20 m, výšky do 10 m</t>
  </si>
  <si>
    <t>941941841.S</t>
  </si>
  <si>
    <t>Demontáž lešenia ľahkého pracovného radového a s podlahami, šírky nad 1,00 do 1,20 m výšky do 10 m</t>
  </si>
  <si>
    <t>1489067988</t>
  </si>
  <si>
    <t>-110761915</t>
  </si>
  <si>
    <t>-1918216322</t>
  </si>
  <si>
    <t>Vyčistenie budov pri výške podlaží do 4m</t>
  </si>
  <si>
    <t>-1388780267</t>
  </si>
  <si>
    <t>1452658372</t>
  </si>
  <si>
    <t>711111001.S</t>
  </si>
  <si>
    <t>-1458321648</t>
  </si>
  <si>
    <t>711112001.S</t>
  </si>
  <si>
    <t>268668085</t>
  </si>
  <si>
    <t>l</t>
  </si>
  <si>
    <t>401430427</t>
  </si>
  <si>
    <t>565181109</t>
  </si>
  <si>
    <t>713</t>
  </si>
  <si>
    <t>Izolácie tepelné</t>
  </si>
  <si>
    <t>713122121.S</t>
  </si>
  <si>
    <t>838668469</t>
  </si>
  <si>
    <t>Presun hmôt pre izolácie tepelné v objektoch výšky nad 6 m do 12 m</t>
  </si>
  <si>
    <t>525925164</t>
  </si>
  <si>
    <t>984904864</t>
  </si>
  <si>
    <t>305428128</t>
  </si>
  <si>
    <t>998763402.S</t>
  </si>
  <si>
    <t>764</t>
  </si>
  <si>
    <t>Konštrukcie klampiarske</t>
  </si>
  <si>
    <t>-569280577</t>
  </si>
  <si>
    <t>-1645710853</t>
  </si>
  <si>
    <t>-1454633449</t>
  </si>
  <si>
    <t>998764202.S</t>
  </si>
  <si>
    <t>Presun hmôt pre konštrukcie klampiarske v objektoch výšky nad 6 do 12 m</t>
  </si>
  <si>
    <t>2049842891</t>
  </si>
  <si>
    <t>-1293306059</t>
  </si>
  <si>
    <t>478988335</t>
  </si>
  <si>
    <t>-1435656255</t>
  </si>
  <si>
    <t>-341134412</t>
  </si>
  <si>
    <t>-1711322089</t>
  </si>
  <si>
    <t>998766202.S</t>
  </si>
  <si>
    <t>Presun hmot pre konštrukcie stolárske v objektoch výšky nad 6 do 12 m</t>
  </si>
  <si>
    <t>661258895</t>
  </si>
  <si>
    <t>-2046812316</t>
  </si>
  <si>
    <t>kg</t>
  </si>
  <si>
    <t>-1375252872</t>
  </si>
  <si>
    <t>998767202.S</t>
  </si>
  <si>
    <t>Presun hmôt pre kovové stavebné doplnkové konštrukcie v objektoch výšky nad 6 do 12 m</t>
  </si>
  <si>
    <t>-445500694</t>
  </si>
  <si>
    <t>-1112940414</t>
  </si>
  <si>
    <t>131201101.S</t>
  </si>
  <si>
    <t>Výkop nezapaženej jamy v hornine 3, do 100 m3</t>
  </si>
  <si>
    <t>Hĺbenie nezapažených jám a zárezov. Príplatok za lepivosť horniny 3</t>
  </si>
  <si>
    <t>Hĺbenie rýh šírky do 600 mm zapažených i nezapažených s urovnaním dna. Príplatok k cene za lepivosť horniny 3</t>
  </si>
  <si>
    <t>132201202.S</t>
  </si>
  <si>
    <t>Výkop ryhy šírky 600-2000mm horn.3 od 100 do 1000 m3</t>
  </si>
  <si>
    <t>132201209.S</t>
  </si>
  <si>
    <t>Hĺbenie rýh š. nad 600 do 2 000 mm zapažených i nezapažených, s urovnaním dna. Príplatok k cenám za lepivosť horniny 3</t>
  </si>
  <si>
    <t>162501102.S</t>
  </si>
  <si>
    <t>Vodorovné premiestnenie výkopku po spevnenej ceste z horniny tr.1-4, do 100 m3 na vzdialenosť do 3000 m</t>
  </si>
  <si>
    <t>162501105.S</t>
  </si>
  <si>
    <t>Vodorovné premiestnenie výkopku po spevnenej ceste z horniny tr.1-4, do 100 m3, príplatok k cene za každých ďalšich a začatých 1000 m</t>
  </si>
  <si>
    <t>273321411.S</t>
  </si>
  <si>
    <t>274321411.S</t>
  </si>
  <si>
    <t>275321411.S</t>
  </si>
  <si>
    <t>279311116.S</t>
  </si>
  <si>
    <t>317941121.S</t>
  </si>
  <si>
    <t>133802100010</t>
  </si>
  <si>
    <t>340239238</t>
  </si>
  <si>
    <t>Zamurovanie otvorov v priečkach, stenách alebo múroch plochy nad 1 m2 do 4 m2 z pórobetónových tvárnic hladkých hrúbky muriva 300 mm</t>
  </si>
  <si>
    <t>341321410.S</t>
  </si>
  <si>
    <t>341351105.S</t>
  </si>
  <si>
    <t>Debnenie stien a priečok obojstranné zhotovenie-dielce</t>
  </si>
  <si>
    <t>341351106.S</t>
  </si>
  <si>
    <t>Debnenie stien a priečok  obojstranné odstránenie-dielce</t>
  </si>
  <si>
    <t>341361821.S</t>
  </si>
  <si>
    <t>Podporná konštrukcia stropov pre zaťaženie do 20 kPa zhotovenie</t>
  </si>
  <si>
    <t>Podporná konštrukcia stropov pre zaťaženie do 20 kPa odstránenie</t>
  </si>
  <si>
    <t>411354185.S</t>
  </si>
  <si>
    <t>Príplatok pre výšku nad 4 do 6 m pre zaťaženie do 20 kPa zhotovenie</t>
  </si>
  <si>
    <t>411354186.S</t>
  </si>
  <si>
    <t>Príplatok pre výšku nad 4 do 6 m pre zaťaženie do 20 kPa odstránenie</t>
  </si>
  <si>
    <t>411354237.S</t>
  </si>
  <si>
    <t>413941121.S</t>
  </si>
  <si>
    <t>625250554.S</t>
  </si>
  <si>
    <t>625250711.S</t>
  </si>
  <si>
    <t>631571017.S</t>
  </si>
  <si>
    <t>Ochranný pás z násypu kameniva riečneho praného pri atike s utlačením a urovnaním pre zelené strechy ploché do 5°</t>
  </si>
  <si>
    <t>631680013.S</t>
  </si>
  <si>
    <t>632452171.S</t>
  </si>
  <si>
    <t>632452176.S</t>
  </si>
  <si>
    <t>Poter vysokopevnostný na báze vysokopevnostných hydraulických pojív, vápenno/kremičitých prímesí, organických kopolymérov a špeciálnych prísad hr. 56 mm</t>
  </si>
  <si>
    <t>941955006.S</t>
  </si>
  <si>
    <t>Lešenie ľahké pracovné pomocné, s výškou lešeňovej podlahy nad 4,50 do 5,5 m</t>
  </si>
  <si>
    <t>975021215.S</t>
  </si>
  <si>
    <t>999281111.S</t>
  </si>
  <si>
    <t>Presun hmôt pre opravy a údržbu objektov vrátane vonkajších plášťov výšky do 25 m</t>
  </si>
  <si>
    <t>Izolácia proti zemnej vlhkosti vodorovná penetračným náterom za studena</t>
  </si>
  <si>
    <t>Izolácia proti zemnej vlhkosti zvislá penetračným náterom za studena</t>
  </si>
  <si>
    <t>111631501020</t>
  </si>
  <si>
    <t>Penetrácia pod bituménové stierky</t>
  </si>
  <si>
    <t>711111211.S</t>
  </si>
  <si>
    <t>Izolácia proti zemnej vlhkosti, protiradónová, stierka za studena na ploche vodorovnej betónovej bituménová polymérmi modifikovaná jednokomponentná stierka</t>
  </si>
  <si>
    <t>711111221.S</t>
  </si>
  <si>
    <t>Izolácia proti zemnej vlhkosti, protiradónová, stierka za studena na ploche zvislej betónovej bituménová polymérmi modifikovaná jednokomponentná stierka</t>
  </si>
  <si>
    <t>711111231.S</t>
  </si>
  <si>
    <t>Izolácia proti zemnej vlhkosti, protiradónová, stierka za studena na ploche zvislej tehlovej bituménová polymérmi modifikovaná jednokomponentná stierka</t>
  </si>
  <si>
    <t>998711202.S</t>
  </si>
  <si>
    <t>Presun hmôt pre izoláciu proti vode v objektoch výšky nad 6 do 12 m</t>
  </si>
  <si>
    <t>712</t>
  </si>
  <si>
    <t>Izolácie striech</t>
  </si>
  <si>
    <t>712311101.S</t>
  </si>
  <si>
    <t>Zhotovenie povlakovej krytiny striech plochých do 10° za studena náterom penetračným na ploche vodorovne</t>
  </si>
  <si>
    <t>712311104.S</t>
  </si>
  <si>
    <t>Zhotovenie povlakovej krytiny striech plochých do 10° za studena náterom penetračným na ploche zvisle</t>
  </si>
  <si>
    <t>111633110130</t>
  </si>
  <si>
    <t>712341559.S</t>
  </si>
  <si>
    <t>Zhotovenie povlakovej krytiny striech plochých do 10° pritavením NAIP na celej ploche vodorovne</t>
  </si>
  <si>
    <t>712341563.S</t>
  </si>
  <si>
    <t>Zhotovenie povlakovej krytiny striech plochých do 10° pritavením NAIP na celej ploche zvisle</t>
  </si>
  <si>
    <t>628322880020</t>
  </si>
  <si>
    <t>712370050.S</t>
  </si>
  <si>
    <t>712370055.S</t>
  </si>
  <si>
    <t>712370070.S</t>
  </si>
  <si>
    <t>712370077.S</t>
  </si>
  <si>
    <t>712370085.S</t>
  </si>
  <si>
    <t>M+D Izolácia prestupov, detailov (rohy, kúty)</t>
  </si>
  <si>
    <t>712391172.S</t>
  </si>
  <si>
    <t>Zhotovenie povlakovej krytiny striech plochých do 10° vodorovne z ochrannej fólie podkladnej vrstvy</t>
  </si>
  <si>
    <t>712391184.S</t>
  </si>
  <si>
    <t>Zhotovenie povlakovej krytiny striech plochých do 10° zvisle z ochrannej fólie podkladnej vrstvy</t>
  </si>
  <si>
    <t>712990333.S</t>
  </si>
  <si>
    <t>Osadenie ochrannej kačírkovej lišty tvaru L priťažením konštrukciou pre zelené strechy</t>
  </si>
  <si>
    <t>553430005651</t>
  </si>
  <si>
    <t>712991050.S</t>
  </si>
  <si>
    <t>Montáž OSB dosiek pod klampiarske konštrukcie na atike šírky 621-800 mm, vrátane podkladného hranolu</t>
  </si>
  <si>
    <t>59590510056</t>
  </si>
  <si>
    <t>Drevoštiepkové dosky do vlhkého prostredia  hr. 25 mm</t>
  </si>
  <si>
    <t>998712202.S</t>
  </si>
  <si>
    <t>Presun hmôt pre izoláciu povlakovej krytiny v objektoch výšky nad 6 do 12 m</t>
  </si>
  <si>
    <t>713121111.S</t>
  </si>
  <si>
    <t>Montáž tepelnej izolácie podláh minerálnou vlnou kladená voľne, jednovrstvová</t>
  </si>
  <si>
    <t>631514534040</t>
  </si>
  <si>
    <t>Montáž tepelnej izolácie podláh polystyrénom kladeným voľne, dvojvrstvová</t>
  </si>
  <si>
    <t>283720008790</t>
  </si>
  <si>
    <t>Doska EPS pevnosť v tlaku 150 kPa, hr. 50 mm, zateplenie podláh a strešných terás</t>
  </si>
  <si>
    <t>713132121.S</t>
  </si>
  <si>
    <t>Montáž tepelnej izolácie stien polystyrénom prichytením</t>
  </si>
  <si>
    <t>283720009100</t>
  </si>
  <si>
    <t>Doska EPS pevnosť v tlaku 150 kPa, hr. 120 mm, zateplenie podláh a strešných terás</t>
  </si>
  <si>
    <t>283720033650.S</t>
  </si>
  <si>
    <t>Doska spádová EPS, pevnosť v tlaku 150 kPa, spádový polystyrén pre odvodnenie a zateplenie plochých striech</t>
  </si>
  <si>
    <t>713132154.S</t>
  </si>
  <si>
    <t>Montáž tepelnej izolácie stien XPS, vložením do debnenia</t>
  </si>
  <si>
    <t>283750000870</t>
  </si>
  <si>
    <t>Doska XPS hr. 120 mm, zateplenie soklov, suterénov, podláh</t>
  </si>
  <si>
    <t>713132211.S</t>
  </si>
  <si>
    <t>Montáž tepelnej izolácie podzemných stien a základov XPS celoplošným prilepením</t>
  </si>
  <si>
    <t>283750000900</t>
  </si>
  <si>
    <t>Doska XPS hr. 150 mm, zateplenie soklov, suterénov, podláh</t>
  </si>
  <si>
    <t>713142151.S</t>
  </si>
  <si>
    <t>Montáž tepelnej izolácie striech plochých do 10° polystyrénom jednovrstvová kladenými voľne</t>
  </si>
  <si>
    <t>283720008800</t>
  </si>
  <si>
    <t>Doska EPS pevnosť v tlaku 150 kPa, hr. 60 mm, zateplenie podláh a strešných terás</t>
  </si>
  <si>
    <t>713142250.S</t>
  </si>
  <si>
    <t>Montáž tepelnej izolácie striech plochých do 10° polystyrénom dvojvrstvová kladenými voľne</t>
  </si>
  <si>
    <t>998713202</t>
  </si>
  <si>
    <t>763115515.S</t>
  </si>
  <si>
    <t>763115614.S</t>
  </si>
  <si>
    <t>763115625.S</t>
  </si>
  <si>
    <t>Presun hmôt pre sádrokartónové konštrukcie v objektoch výšky od 6m do 12 m</t>
  </si>
  <si>
    <t>766411101.S</t>
  </si>
  <si>
    <t>7666614.D05</t>
  </si>
  <si>
    <t>767161101.S</t>
  </si>
  <si>
    <t>767161121.S</t>
  </si>
  <si>
    <t>767211110.S1</t>
  </si>
  <si>
    <t>767211110.S2</t>
  </si>
  <si>
    <t>767211111.S</t>
  </si>
  <si>
    <t>767421115.S</t>
  </si>
  <si>
    <t>7676112.O01</t>
  </si>
  <si>
    <t>7676462.D08</t>
  </si>
  <si>
    <t>7676462.D09</t>
  </si>
  <si>
    <t>767661001.S</t>
  </si>
  <si>
    <t>998781202.S</t>
  </si>
  <si>
    <t>Presun hmôt pre obklady keramické v objektoch výšky nad 6 do 12 m</t>
  </si>
  <si>
    <t>783122115.S</t>
  </si>
  <si>
    <t>783891285.S</t>
  </si>
  <si>
    <t>784152271</t>
  </si>
  <si>
    <t>Maľby z maliarskych zmesí na vodnej báze, strojne nanášané, dvojnásobné na podklad jemnozrný do výšky 3,80 m, vrátane penetrácie podkladu</t>
  </si>
  <si>
    <t>784418012.S</t>
  </si>
  <si>
    <t>Ostatné práce - zakrývanie vnútor. zariadení a podláh papierom v miestnostiach</t>
  </si>
  <si>
    <t>ARS</t>
  </si>
  <si>
    <t>ZTI</t>
  </si>
  <si>
    <t>VZT</t>
  </si>
  <si>
    <t>EL</t>
  </si>
  <si>
    <t>SO 101</t>
  </si>
  <si>
    <t>Architekonicko-stavebná časť</t>
  </si>
  <si>
    <t>SO 101 Existujúci objekt</t>
  </si>
  <si>
    <t>SO 301</t>
  </si>
  <si>
    <t>SO 401</t>
  </si>
  <si>
    <t>SO 451</t>
  </si>
  <si>
    <t>SO 601</t>
  </si>
  <si>
    <t>SO 602</t>
  </si>
  <si>
    <t>UK</t>
  </si>
  <si>
    <t>VTH</t>
  </si>
  <si>
    <t>966089002.S</t>
  </si>
  <si>
    <t>Demontáž obkladu stien z azbestocementových dosiek v obvodovej konštrukcii,  -0,01400t</t>
  </si>
  <si>
    <t>979089411.S</t>
  </si>
  <si>
    <t>Poplatok za skladovanie - izolačné materiály a materiály obsahujúce azbest (17 06 ), nebezpečné</t>
  </si>
  <si>
    <t>979089726.S</t>
  </si>
  <si>
    <t>Poplatok za uloženie stavebného odpadu na recykláciu betón bez armovania, veľkosť nad 50 x 50 cm (17 01 01)</t>
  </si>
  <si>
    <t>979089736.S</t>
  </si>
  <si>
    <t>Poplatok za uloženie stavebného odpadu na recykláciu tehly (17 01 02)</t>
  </si>
  <si>
    <t>979089741.S</t>
  </si>
  <si>
    <t>Poplatok za uloženie stavebného odpadu na recykláciu zmesi z betónu, tehál, dlaždíc, obkladačiek a keramicky (17 01 07)</t>
  </si>
  <si>
    <t>979089751.S</t>
  </si>
  <si>
    <t>Poplatok za uloženie stavebného odpadu na recykláciu drevo (17 02 01)</t>
  </si>
  <si>
    <t>979089756.S</t>
  </si>
  <si>
    <t>Poplatok za uloženie stavebného odpadu na recykláciu sklo (17 02 02)</t>
  </si>
  <si>
    <t>979089761.S</t>
  </si>
  <si>
    <t>Poplatok za uloženie stavebného odpadu na recykláciu bitúmenové zmesi (17 03 02)</t>
  </si>
  <si>
    <t>979089764.S</t>
  </si>
  <si>
    <t>Poplatok za uloženie stavebného odpadu na recykláciu kovy (17 04 )</t>
  </si>
  <si>
    <t>979089766.S</t>
  </si>
  <si>
    <t>Poplatok za uloženie stavebného odpadu na recykláciu izolačné materiály (17 08 02)</t>
  </si>
  <si>
    <t>979089776.S</t>
  </si>
  <si>
    <t>Poplatok za uloženie stavebného odpadu na recykláciu zmiešané odpady (17 09 04)</t>
  </si>
  <si>
    <t>171209112.S</t>
  </si>
  <si>
    <t>Poplatok za uloženie stavebného odpadu na recykláciu výkopová zemina (17 05 06)</t>
  </si>
  <si>
    <t>764361415.S</t>
  </si>
  <si>
    <t>764361419.S</t>
  </si>
  <si>
    <t>764361425.S</t>
  </si>
  <si>
    <t>7666610.D03</t>
  </si>
  <si>
    <t>7666610.D04</t>
  </si>
  <si>
    <t>7666610.D06P</t>
  </si>
  <si>
    <t>M+D Oceľové exteriérové zábradlie výšky 900 mm, výplň zvislá, vrátane povrchovej úpravy - ozn. 06.108</t>
  </si>
  <si>
    <t>7676341.H101</t>
  </si>
  <si>
    <t>7676341.H102</t>
  </si>
  <si>
    <t>7676341.SH01</t>
  </si>
  <si>
    <t>7676341.SH02</t>
  </si>
  <si>
    <t>M+D Hliníkové exteriérové protipožiarne jednokrídlové dvere 950x2100 mm, plné, obvodová zárubňa hrúbka plechu 1,5 mm s tesniacou drážkou s náterom, požiarna odolnosť EI-C 30/D1, podlahové tesnenie, kovanie, samozatvárač - ozn. D08</t>
  </si>
  <si>
    <t>M+D Hliníkové exteriérové protipožiarne jednokrídlové dvere 950x2100 mm, plné, obvodová zárubňa hrúbka plechu 1,5 mm s tesniacou drážkou s náterom, požiarna odolnosť EI-C 30/D1, podlahové tesnenie, kovanie, samozatvárač, panikové kovanie - D09</t>
  </si>
  <si>
    <t>767995178.S</t>
  </si>
  <si>
    <t>767995215.S</t>
  </si>
  <si>
    <t>767995274.S</t>
  </si>
  <si>
    <t>767995302.S</t>
  </si>
  <si>
    <t>M+D Kotviaci bod pre trapézové a sendvičové konštrukcie - ozn. 09.108</t>
  </si>
  <si>
    <t xml:space="preserve">Výťah </t>
  </si>
  <si>
    <t xml:space="preserve"> ks</t>
  </si>
  <si>
    <t>HZS - Hodinové zúčtovacie sadzby</t>
  </si>
  <si>
    <t>72</t>
  </si>
  <si>
    <t>Montáž strojovne UK</t>
  </si>
  <si>
    <t>Uvedenie do prevádzky a zaškolenie obsluhy</t>
  </si>
  <si>
    <t xml:space="preserve">Vykurovanie </t>
  </si>
  <si>
    <t>REKAPITULÁCIA ROZPOČTU</t>
  </si>
  <si>
    <t>Kód dielu - Popis</t>
  </si>
  <si>
    <t>VZT - Vzduchotechnika</t>
  </si>
  <si>
    <t>Vzduchotechnika</t>
  </si>
  <si>
    <t>VZT_0001</t>
  </si>
  <si>
    <t>VZT_0002</t>
  </si>
  <si>
    <t>VZT_0003</t>
  </si>
  <si>
    <t>VZT_0004</t>
  </si>
  <si>
    <t>VZT_0005</t>
  </si>
  <si>
    <t>VZT_0006</t>
  </si>
  <si>
    <t>VZT_0007</t>
  </si>
  <si>
    <t>VZT_0008</t>
  </si>
  <si>
    <t>VZT_0009</t>
  </si>
  <si>
    <t>VZT_0010</t>
  </si>
  <si>
    <t>VZT_0011</t>
  </si>
  <si>
    <t>VZT_0012</t>
  </si>
  <si>
    <t>VZT_0013</t>
  </si>
  <si>
    <t>VZT_0014</t>
  </si>
  <si>
    <t>VZT_0015</t>
  </si>
  <si>
    <t>VZT_0016</t>
  </si>
  <si>
    <t>VZT_0017</t>
  </si>
  <si>
    <t>VZT_OST_01</t>
  </si>
  <si>
    <t>VZT_OST_02</t>
  </si>
  <si>
    <t>VZT_OST_03</t>
  </si>
  <si>
    <t>VZT_OST_04</t>
  </si>
  <si>
    <t>SO 101 Vzduchotechnika</t>
  </si>
  <si>
    <t>Zariadenie č.1 – Vetranie hygienických priestorov a skladov</t>
  </si>
  <si>
    <t>Zariadenie č.2 – Chladenie priestorov na 1.NP</t>
  </si>
  <si>
    <t>Zariadenie č.3 – Chladenie priestorov na 2.NP</t>
  </si>
  <si>
    <t>Zariadenie č.4 – Vetranie výťahovej šachty</t>
  </si>
  <si>
    <t>Doprava, transport, zdvíhacie mechanizmy</t>
  </si>
  <si>
    <t>Zaregulovanie a skúšky</t>
  </si>
  <si>
    <t>Uvedenie VRF systému do prevádzky</t>
  </si>
  <si>
    <t>Ostatný montážny a spojovací materiál</t>
  </si>
  <si>
    <t xml:space="preserve">    Zariadenie č.1 – Vetranie hygienických priestorov a skladov</t>
  </si>
  <si>
    <t xml:space="preserve">    Zariadenie č.2 – Chladenie priestorov na 1.NP</t>
  </si>
  <si>
    <t xml:space="preserve">    Zariadenie č.3 – Chladenie priestorov na 2.NP</t>
  </si>
  <si>
    <t xml:space="preserve">    Zariadenie č.4 – Vetranie výťahovej šachty</t>
  </si>
  <si>
    <t>SO 301 Vodovodná prípojka</t>
  </si>
  <si>
    <t>SO 401 Splašková kanalizácia</t>
  </si>
  <si>
    <t>SO 451 Dažďová kanalizácia</t>
  </si>
  <si>
    <t>SO 601 Preložka distribučného rozvodu a RIS</t>
  </si>
  <si>
    <t>SO 602 Prípojka NN</t>
  </si>
  <si>
    <t>Zdravotechnika</t>
  </si>
  <si>
    <t>VZT_0018</t>
  </si>
  <si>
    <t>VZT_0019</t>
  </si>
  <si>
    <t>VZT_0020</t>
  </si>
  <si>
    <t>VZT_0021</t>
  </si>
  <si>
    <t>VZT_0022</t>
  </si>
  <si>
    <t>VZT_0023</t>
  </si>
  <si>
    <t>VZT_0024</t>
  </si>
  <si>
    <t>VZT_0025</t>
  </si>
  <si>
    <t>VZT_0026</t>
  </si>
  <si>
    <t>VZT_0027</t>
  </si>
  <si>
    <t>VZT_0028</t>
  </si>
  <si>
    <t>VZT_0029</t>
  </si>
  <si>
    <t>VZT_0030</t>
  </si>
  <si>
    <t>VZT_0031</t>
  </si>
  <si>
    <t>VZT_0032</t>
  </si>
  <si>
    <t>VZT_0033</t>
  </si>
  <si>
    <t>VZT_0034</t>
  </si>
  <si>
    <t>VZT_0035</t>
  </si>
  <si>
    <t>VZT_0036</t>
  </si>
  <si>
    <t>VZT_0037</t>
  </si>
  <si>
    <t>VZT_0038</t>
  </si>
  <si>
    <t>VZT_0039</t>
  </si>
  <si>
    <t>VZT_0040</t>
  </si>
  <si>
    <t>VZT_0041</t>
  </si>
  <si>
    <t>VZT_0042</t>
  </si>
  <si>
    <t>VZT_0043</t>
  </si>
  <si>
    <t>VZT_0044</t>
  </si>
  <si>
    <t>VZT_0045</t>
  </si>
  <si>
    <t>VZT_0046</t>
  </si>
  <si>
    <t>VZT_0047</t>
  </si>
  <si>
    <t>VZT_0048</t>
  </si>
  <si>
    <t>VZT_0049</t>
  </si>
  <si>
    <t>VZT_0050</t>
  </si>
  <si>
    <t>VZT_0051</t>
  </si>
  <si>
    <t>VZT_0052</t>
  </si>
  <si>
    <t>VZT_0053</t>
  </si>
  <si>
    <t>VZT_0054</t>
  </si>
  <si>
    <t>VZT_0055</t>
  </si>
  <si>
    <t>VZT_0056</t>
  </si>
  <si>
    <t>VZT_0057</t>
  </si>
  <si>
    <t>VZT_0058</t>
  </si>
  <si>
    <t>VZT_0059</t>
  </si>
  <si>
    <t>VZT_0060</t>
  </si>
  <si>
    <t>SO 101 Vykurovanie</t>
  </si>
  <si>
    <t>10</t>
  </si>
  <si>
    <t>19</t>
  </si>
  <si>
    <t>21</t>
  </si>
  <si>
    <t>22</t>
  </si>
  <si>
    <t>25</t>
  </si>
  <si>
    <t>44</t>
  </si>
  <si>
    <t>45</t>
  </si>
  <si>
    <t>46</t>
  </si>
  <si>
    <t>48</t>
  </si>
  <si>
    <t>51</t>
  </si>
  <si>
    <t>52</t>
  </si>
  <si>
    <t>Strojovne</t>
  </si>
  <si>
    <t>Montáž rozdeľovačov a zberačov</t>
  </si>
  <si>
    <t xml:space="preserve">Montáž obehového čerpadla </t>
  </si>
  <si>
    <t>Obehové čerpadlo elektronické 60/180M 22-S, PN6, 110 oC, 230 V, 50 Hz ,  1  ks ako 100 % rezerva</t>
  </si>
  <si>
    <t>Rozvody potrubia</t>
  </si>
  <si>
    <t>Montáž a spojovací materiál</t>
  </si>
  <si>
    <t>Potrubie z rúr hladkých oceľových bezošvých bežných STN 42 5715, materiál 11 353.0, DN 65 70/3,2</t>
  </si>
  <si>
    <t>Tlakové skúšky potrubia</t>
  </si>
  <si>
    <t>Potrubie z rúr z uhlíkovej ocele: - z vonku pozinkovaná : DN 35 x 1,5 mm</t>
  </si>
  <si>
    <t>Potrubie z plasthliníkových rúr , spajaných lisovaním za studena - fitinkami, DN32x3</t>
  </si>
  <si>
    <t>Potrubie z plasthliníkových rúr , spajaných lisovaním za studena - fitinkami, DN42x3</t>
  </si>
  <si>
    <t xml:space="preserve">Armatúry </t>
  </si>
  <si>
    <t>Montáž merača tepla a zablombovanie</t>
  </si>
  <si>
    <t>Ultrazvukový merač tepla A/s , DN 20  Q =1,5 - 2,5 m3/hod, MT  2,5 m3/hod</t>
  </si>
  <si>
    <t>Podlahové vykurovanie</t>
  </si>
  <si>
    <t>Tepelné izolácie potrubia</t>
  </si>
  <si>
    <t>Montáž tepelnej izolácie potrubia kaučukovej hr. 13 mm</t>
  </si>
  <si>
    <t>Kaučuková  tepelná izolácia hr. 13 mm, pre potrubie DN65</t>
  </si>
  <si>
    <t>Montáž tepelnej izolácie potrubia kaučukovej hr. 9 mm</t>
  </si>
  <si>
    <t>Kaučuková  tepelná izolácia hr. 9 mm, pre potrubie DN35</t>
  </si>
  <si>
    <t>Montáž tepelnej izolácie  potrubia z PE hr. 20 mm</t>
  </si>
  <si>
    <t>Tepelná izolácia z PE v hrúbke 20 mm, pre potrubie DN32</t>
  </si>
  <si>
    <t xml:space="preserve">HZS - Hodinové zúčtovacie sadzby  </t>
  </si>
  <si>
    <t>Vykurovanie</t>
  </si>
  <si>
    <t xml:space="preserve">    Strojovne</t>
  </si>
  <si>
    <t xml:space="preserve">    Rozvody potrubia</t>
  </si>
  <si>
    <t xml:space="preserve">    Armatúry</t>
  </si>
  <si>
    <t xml:space="preserve">    Podlahové vykurovanie</t>
  </si>
  <si>
    <t xml:space="preserve">    Tepelné izolácie potrubia</t>
  </si>
  <si>
    <t xml:space="preserve">    HZS - Hodinové zúčtovacie sadzby  </t>
  </si>
  <si>
    <t>HSV - Práce a dodávky HSV</t>
  </si>
  <si>
    <t xml:space="preserve">    8 - Rúrové vedenie</t>
  </si>
  <si>
    <t>PSV - Práce a dodávky PSV</t>
  </si>
  <si>
    <t xml:space="preserve">    713 - Izolácie tepelné</t>
  </si>
  <si>
    <t xml:space="preserve">    721 - Zdravotech. vnútorná kanalizácia</t>
  </si>
  <si>
    <t xml:space="preserve">    722 - Zdravotechnika</t>
  </si>
  <si>
    <t xml:space="preserve">    725 - Zdravotechnika</t>
  </si>
  <si>
    <t>Rúrové vedenie</t>
  </si>
  <si>
    <t>871221118.S</t>
  </si>
  <si>
    <t>Montáž vodovodného potrubia z dvojvsrtvového PE 100 SDR11, SDR17 zváraných elektrotvarovkami D 63x5,8 mm</t>
  </si>
  <si>
    <t>255923463</t>
  </si>
  <si>
    <t>286130033700.S</t>
  </si>
  <si>
    <t>Rúra HDPE na vodu PE100 PN16 SDR11 63x5,8x100 m</t>
  </si>
  <si>
    <t>-1948577265</t>
  </si>
  <si>
    <t>871266000.S</t>
  </si>
  <si>
    <t>Montáž kanalizačného PVC-U potrubia hladkého viacvrstvového DN 100</t>
  </si>
  <si>
    <t>458324303</t>
  </si>
  <si>
    <t>228337818</t>
  </si>
  <si>
    <t>5</t>
  </si>
  <si>
    <t>-1295938644</t>
  </si>
  <si>
    <t>286120000700.S</t>
  </si>
  <si>
    <t>Rúra PVC hladký, kanalizačný, gravitačný systém Dxr 125x3,2 mm, dĺ. 1 m, SN4 - napenená (viacvrstvová)</t>
  </si>
  <si>
    <t>-1233745072</t>
  </si>
  <si>
    <t>7</t>
  </si>
  <si>
    <t>1119937813</t>
  </si>
  <si>
    <t>-1622007515</t>
  </si>
  <si>
    <t>998276101.S</t>
  </si>
  <si>
    <t>Presun hmôt pre rúrové vedenie hĺbené z rúr z plast., hmôt alebo sklolamin. v otvorenom výkope</t>
  </si>
  <si>
    <t>-541369525</t>
  </si>
  <si>
    <t>Montáž trubíc z PE, hr.do 10 mm,vnút.priemer do 38 mm</t>
  </si>
  <si>
    <t>11</t>
  </si>
  <si>
    <t>283310001200.S</t>
  </si>
  <si>
    <t>Izolačná PE trubica dxhr. 20x9 mm, nadrezaná, na izolovanie rozvodov vody, kúrenia, zdravotechniky</t>
  </si>
  <si>
    <t>32</t>
  </si>
  <si>
    <t>12</t>
  </si>
  <si>
    <t>283310001400.S</t>
  </si>
  <si>
    <t>Izolačná PE trubica dxhr. 25x9 mm, nadrezaná, na izolovanie rozvodov vody, kúrenia, zdravotechniky</t>
  </si>
  <si>
    <t>13</t>
  </si>
  <si>
    <t>283310001600.S</t>
  </si>
  <si>
    <t>Izolačná PE trubica dxhr. 35x9 mm, nadrezaná, na izolovanie rozvodov vody, kúrenia, zdravotechniky</t>
  </si>
  <si>
    <t>-289939745</t>
  </si>
  <si>
    <t>14</t>
  </si>
  <si>
    <t>713482112.S</t>
  </si>
  <si>
    <t>Montáž trubíc z PE, hr.do 10 mm,vnút.priemer 39-70 mm</t>
  </si>
  <si>
    <t>-1816830709</t>
  </si>
  <si>
    <t>15</t>
  </si>
  <si>
    <t>283310001700.S</t>
  </si>
  <si>
    <t>Izolačná PE trubica dxhr. 40x9 mm, nadrezaná, na izolovanie rozvodov vody, kúrenia, zdravotechniky</t>
  </si>
  <si>
    <t>-891865488</t>
  </si>
  <si>
    <t>Montáž trubíc z PE, hr.15-20 mm,vnút.priemer do 38 mm</t>
  </si>
  <si>
    <t>17</t>
  </si>
  <si>
    <t>283310004700.S</t>
  </si>
  <si>
    <t>Izolačná PE trubica dxhr. 22x20 mm, nadrezaná, na izolovanie rozvodov vody, kúrenia, zdravotechniky</t>
  </si>
  <si>
    <t>18</t>
  </si>
  <si>
    <t>283310004800.S</t>
  </si>
  <si>
    <t>Izolačná PE trubica dxhr. 28x20 mm, nadrezaná, na izolovanie rozvodov vody, kúrenia, zdravotechniky</t>
  </si>
  <si>
    <t>998713202.S</t>
  </si>
  <si>
    <t>721</t>
  </si>
  <si>
    <t>Zdravotech. vnútorná kanalizácia</t>
  </si>
  <si>
    <t>721172399.S</t>
  </si>
  <si>
    <t>Montáž odhlučneného odpadového potrubia vodorovného DN 32</t>
  </si>
  <si>
    <t>1628895650</t>
  </si>
  <si>
    <t>286140041200.S</t>
  </si>
  <si>
    <t>Rúra PP odhlučnená D 32 mm dĺ. 1 m, tichý systém pre rozvod vnútorného odpadu</t>
  </si>
  <si>
    <t>-10211821</t>
  </si>
  <si>
    <t>23</t>
  </si>
  <si>
    <t>721172403.S</t>
  </si>
  <si>
    <t>Montáž odhlučneného odpadového potrubia vodorovného DN 50</t>
  </si>
  <si>
    <t>24</t>
  </si>
  <si>
    <t>286140042400.S</t>
  </si>
  <si>
    <t>Rúra PP odhlučnená D 50 mm dĺ. 1 m, tichý systém pre rozvod vnútorného odpadu</t>
  </si>
  <si>
    <t>721172406.S</t>
  </si>
  <si>
    <t>Montáž odhlučneného odpadového potrubia vodorovného DN75</t>
  </si>
  <si>
    <t>-1960257475</t>
  </si>
  <si>
    <t>26</t>
  </si>
  <si>
    <t>286140043000.S</t>
  </si>
  <si>
    <t>Rúra PP odhlučnená DN 75 mm dĺ. 1 m, tichý systém pre rozvod vnútorného odpadu</t>
  </si>
  <si>
    <t>-671571662</t>
  </si>
  <si>
    <t>27</t>
  </si>
  <si>
    <t>721172409.S</t>
  </si>
  <si>
    <t>Montáž odhlučneného odpadového potrubia vodorovného DN 110</t>
  </si>
  <si>
    <t>30</t>
  </si>
  <si>
    <t>28</t>
  </si>
  <si>
    <t>286140049000.S</t>
  </si>
  <si>
    <t>Rúra PP odhlučnená DN 110 mm dĺ. 2 m, tichý systém pre rozvod vnútorného odpadu</t>
  </si>
  <si>
    <t>29</t>
  </si>
  <si>
    <t>721172500.S</t>
  </si>
  <si>
    <t>Montáž čistiaceho kusu pre odhlučnené potrubia DN 75</t>
  </si>
  <si>
    <t>-929695449</t>
  </si>
  <si>
    <t>286540142000.S</t>
  </si>
  <si>
    <t>Čistiaci kus odhlučnený PP DN 75, tichý odpadový systém</t>
  </si>
  <si>
    <t>-738320297</t>
  </si>
  <si>
    <t>31</t>
  </si>
  <si>
    <t>721172503.S</t>
  </si>
  <si>
    <t>Montáž čistiaceho kusu pre odhlučnené potrubia DN 110</t>
  </si>
  <si>
    <t>-1322710782</t>
  </si>
  <si>
    <t>286540142100.S</t>
  </si>
  <si>
    <t>Čistiaci kus odhlučnený PP DN 110, tichý odpadový systém</t>
  </si>
  <si>
    <t>-1267332857</t>
  </si>
  <si>
    <t>33</t>
  </si>
  <si>
    <t>721172390.S</t>
  </si>
  <si>
    <t>Montáž vetracej hlavice pre HT potrubie DN 70</t>
  </si>
  <si>
    <t>865929692</t>
  </si>
  <si>
    <t>34</t>
  </si>
  <si>
    <t>429720001100.S</t>
  </si>
  <si>
    <t>-1368301593</t>
  </si>
  <si>
    <t>35</t>
  </si>
  <si>
    <t>721172393.S</t>
  </si>
  <si>
    <t>Montáž vetracej hlavice pre potrubie DN 100</t>
  </si>
  <si>
    <t>-1291191006</t>
  </si>
  <si>
    <t>36</t>
  </si>
  <si>
    <t>429720001200.S</t>
  </si>
  <si>
    <t>Hlavica vetracia DN 100, PP systém pre rozvod vnútorného odpadu</t>
  </si>
  <si>
    <t>-552956576</t>
  </si>
  <si>
    <t>37</t>
  </si>
  <si>
    <t>38</t>
  </si>
  <si>
    <t>39</t>
  </si>
  <si>
    <t>Ostatné - skúška tesnosti kanalizácie v objektoch vodou do DN 125</t>
  </si>
  <si>
    <t>40</t>
  </si>
  <si>
    <t>Ostatné - skúška tesnosti kanalizácie v objektoch dymom do DN 300</t>
  </si>
  <si>
    <t>41</t>
  </si>
  <si>
    <t>998721102.S</t>
  </si>
  <si>
    <t>Presun hmôt pre vnútornú kanalizáciu v objektoch výšky nad 6 do 12 m</t>
  </si>
  <si>
    <t>42</t>
  </si>
  <si>
    <t>722</t>
  </si>
  <si>
    <t>722161012.S</t>
  </si>
  <si>
    <t>Vodovodné potrubie z nerezových rúrok spájaných lisovaním D 35 mm</t>
  </si>
  <si>
    <t>-739179410</t>
  </si>
  <si>
    <t>43</t>
  </si>
  <si>
    <t>722161018.S</t>
  </si>
  <si>
    <t>Vodovodné potrubie z nerezových rúrok spájaných lisovaním D 54 mm</t>
  </si>
  <si>
    <t>-1459374713</t>
  </si>
  <si>
    <t>722172918.S</t>
  </si>
  <si>
    <t>Montáž vodovodného plasthliníkového potrubia lisovaním D 20 mm</t>
  </si>
  <si>
    <t>2105799242</t>
  </si>
  <si>
    <t>286210003900.S</t>
  </si>
  <si>
    <t>Rúra plasthliníková D 20 mm, kotúč</t>
  </si>
  <si>
    <t>-1071073772</t>
  </si>
  <si>
    <t>722172921.S</t>
  </si>
  <si>
    <t>Montáž vodovodného plasthliníkového potrubia lisovaním D 25 mm</t>
  </si>
  <si>
    <t>1717341949</t>
  </si>
  <si>
    <t>47</t>
  </si>
  <si>
    <t>286210004000.S</t>
  </si>
  <si>
    <t>Rúra plasthliníková D 25 mm, kotúč</t>
  </si>
  <si>
    <t>-871138085</t>
  </si>
  <si>
    <t>722172924.S</t>
  </si>
  <si>
    <t>Montáž vodovodného plasthliníkového potrubia lisovaním D 32 mm</t>
  </si>
  <si>
    <t>-1706659742</t>
  </si>
  <si>
    <t>49</t>
  </si>
  <si>
    <t>286210004100.S</t>
  </si>
  <si>
    <t>Rúra plasthliníková D 32 mm, kotúč</t>
  </si>
  <si>
    <t>2100192287</t>
  </si>
  <si>
    <t>50</t>
  </si>
  <si>
    <t>722172927.S</t>
  </si>
  <si>
    <t>Montáž vodovodného plasthliníkového potrubia lisovaním D 40 mm</t>
  </si>
  <si>
    <t>-760009713</t>
  </si>
  <si>
    <t>286210002100.S</t>
  </si>
  <si>
    <t>Rúra plasthliníková, D 40 mm, 5 m tyče</t>
  </si>
  <si>
    <t>713972102</t>
  </si>
  <si>
    <t>722221020.S</t>
  </si>
  <si>
    <t>Montáž guľového kohúta závitového priameho pre vodu G 1</t>
  </si>
  <si>
    <t>-779034882</t>
  </si>
  <si>
    <t>53</t>
  </si>
  <si>
    <t>551110005100.S</t>
  </si>
  <si>
    <t>Guľový uzáver pre vodu 1", niklovaná mosadz</t>
  </si>
  <si>
    <t>-1889283208</t>
  </si>
  <si>
    <t>54</t>
  </si>
  <si>
    <t>722221025.S</t>
  </si>
  <si>
    <t>Montáž guľového kohúta závitového priameho pre vodu G 5/4</t>
  </si>
  <si>
    <t>823825888</t>
  </si>
  <si>
    <t>55</t>
  </si>
  <si>
    <t>551110005200.S</t>
  </si>
  <si>
    <t>Guľový uzáver pre vodu 5/4", niklovaná mosadz</t>
  </si>
  <si>
    <t>191538092</t>
  </si>
  <si>
    <t>56</t>
  </si>
  <si>
    <t>722221035.S</t>
  </si>
  <si>
    <t>Montáž guľového kohúta závitového priameho pre vodu G 2</t>
  </si>
  <si>
    <t>479397335</t>
  </si>
  <si>
    <t>57</t>
  </si>
  <si>
    <t>551110006000.S</t>
  </si>
  <si>
    <t>Guľový uzáver pre vodu 2", niklovaná mosadz</t>
  </si>
  <si>
    <t>-674532719</t>
  </si>
  <si>
    <t>58</t>
  </si>
  <si>
    <t>722221285.S</t>
  </si>
  <si>
    <t>Montáž spätného ventilu závitového G 6/4</t>
  </si>
  <si>
    <t>-1894379864</t>
  </si>
  <si>
    <t>59</t>
  </si>
  <si>
    <t>551110016800.S1</t>
  </si>
  <si>
    <t>Spätný ventil kontrolovateľný, 6/4" FF, PN 16, mosadz, disk plast</t>
  </si>
  <si>
    <t>-1269086618</t>
  </si>
  <si>
    <t>60</t>
  </si>
  <si>
    <t>61</t>
  </si>
  <si>
    <t>62</t>
  </si>
  <si>
    <t>63</t>
  </si>
  <si>
    <t>64</t>
  </si>
  <si>
    <t>722229101.S</t>
  </si>
  <si>
    <t>Montáž ventilu vypúšťacieho, plniaceho, G 1/2</t>
  </si>
  <si>
    <t>1801450046</t>
  </si>
  <si>
    <t>65</t>
  </si>
  <si>
    <t>551110011200.S</t>
  </si>
  <si>
    <t>Guľový uzáver vypúšťací s páčkou, 1/2" M, mosadz</t>
  </si>
  <si>
    <t>581457371</t>
  </si>
  <si>
    <t>66</t>
  </si>
  <si>
    <t>-1879950139</t>
  </si>
  <si>
    <t>67</t>
  </si>
  <si>
    <t>1868974981</t>
  </si>
  <si>
    <t>68</t>
  </si>
  <si>
    <t>69</t>
  </si>
  <si>
    <t>Prepláchnutie a dezinfekcia vodovodného potrubia do DN 80</t>
  </si>
  <si>
    <t>70</t>
  </si>
  <si>
    <t>998722102.S</t>
  </si>
  <si>
    <t>Presun hmôt pre vnútorný vodovod v objektoch výšky nad 6 do 12 m</t>
  </si>
  <si>
    <t>725</t>
  </si>
  <si>
    <t>71</t>
  </si>
  <si>
    <t>725149715.S</t>
  </si>
  <si>
    <t>Montáž predstenového systému záchodov do ľahkých stien s kovovou konštrukciou</t>
  </si>
  <si>
    <t>-1407161109</t>
  </si>
  <si>
    <t>552370000100.S</t>
  </si>
  <si>
    <t>Predstenový systém pre závesné WC so splachovacou podomietkovou nádržou do ľahkých montovaných konštrukcií</t>
  </si>
  <si>
    <t>-1200473896</t>
  </si>
  <si>
    <t>73</t>
  </si>
  <si>
    <t>725119410.S</t>
  </si>
  <si>
    <t>Montáž záchodovej misy keramickej zavesenej s rovným odpadom</t>
  </si>
  <si>
    <t>736679493</t>
  </si>
  <si>
    <t>74</t>
  </si>
  <si>
    <t>1978304237</t>
  </si>
  <si>
    <t>75</t>
  </si>
  <si>
    <t>725119109.S</t>
  </si>
  <si>
    <t>Montáž tlačidla splachovača</t>
  </si>
  <si>
    <t>-757312868</t>
  </si>
  <si>
    <t>76</t>
  </si>
  <si>
    <t>-150623121</t>
  </si>
  <si>
    <t>77</t>
  </si>
  <si>
    <t>725119415.S</t>
  </si>
  <si>
    <t>Montáž záchodovej misy keramickej bezbariérovej</t>
  </si>
  <si>
    <t>1148103983</t>
  </si>
  <si>
    <t>78</t>
  </si>
  <si>
    <t>1809870969</t>
  </si>
  <si>
    <t>79</t>
  </si>
  <si>
    <t>725149805.S</t>
  </si>
  <si>
    <t>Montáž predstenového systému výleviek do ľahkých stien s kovovou konštrukciou</t>
  </si>
  <si>
    <t>-719048570</t>
  </si>
  <si>
    <t>80</t>
  </si>
  <si>
    <t>552370001110.S</t>
  </si>
  <si>
    <t>Predstenový systém pre výlevku do ľahkých montovaných konštrukcií</t>
  </si>
  <si>
    <t>-1073926006</t>
  </si>
  <si>
    <t>81</t>
  </si>
  <si>
    <t>725149810.S</t>
  </si>
  <si>
    <t>Montáž výleviek do predstenového systému</t>
  </si>
  <si>
    <t>2090429591</t>
  </si>
  <si>
    <t>82</t>
  </si>
  <si>
    <t>642710000100.S</t>
  </si>
  <si>
    <t>Výlevka závesná keramická s plastovou mrežou</t>
  </si>
  <si>
    <t>-2125156336</t>
  </si>
  <si>
    <t>83</t>
  </si>
  <si>
    <t>725291112.S</t>
  </si>
  <si>
    <t>Montáž záchodového sedadla s poklopom</t>
  </si>
  <si>
    <t>-561945249</t>
  </si>
  <si>
    <t>84</t>
  </si>
  <si>
    <t>635489036</t>
  </si>
  <si>
    <t>85</t>
  </si>
  <si>
    <t>725291114.S</t>
  </si>
  <si>
    <t>Montáž doplnkov zariadení kúpeľní a záchodov, madlá</t>
  </si>
  <si>
    <t>315012152</t>
  </si>
  <si>
    <t>86</t>
  </si>
  <si>
    <t>552380012400.S</t>
  </si>
  <si>
    <t>Madlo nerezové sklopné</t>
  </si>
  <si>
    <t>1498691039</t>
  </si>
  <si>
    <t>87</t>
  </si>
  <si>
    <t>725219201.S</t>
  </si>
  <si>
    <t>20727897</t>
  </si>
  <si>
    <t>88</t>
  </si>
  <si>
    <t>-2105943683</t>
  </si>
  <si>
    <t>89</t>
  </si>
  <si>
    <t>90</t>
  </si>
  <si>
    <t>1402507646</t>
  </si>
  <si>
    <t>91</t>
  </si>
  <si>
    <t>725329102.S</t>
  </si>
  <si>
    <t>Montáž kuchynských drezov dvojitých s dvoma drezmi alebo okapovým drezom s rozmerom do 800x600 mm</t>
  </si>
  <si>
    <t>-2067875770</t>
  </si>
  <si>
    <t>92</t>
  </si>
  <si>
    <t>552310001200.S</t>
  </si>
  <si>
    <t>Kuchynský drez nerezový 840x460 mm na zapustenie do dosky</t>
  </si>
  <si>
    <t>1338730084</t>
  </si>
  <si>
    <t>93</t>
  </si>
  <si>
    <t>725829201.S</t>
  </si>
  <si>
    <t>Montáž batérie výlevkovej nástennej pákovej alebo klasickej s mechanickým ovládaním</t>
  </si>
  <si>
    <t>-2109076970</t>
  </si>
  <si>
    <t>94</t>
  </si>
  <si>
    <t>551450000200.S</t>
  </si>
  <si>
    <t>Batéria výlevková nástenná jednopáková, chróm</t>
  </si>
  <si>
    <t>-1606965331</t>
  </si>
  <si>
    <t>95</t>
  </si>
  <si>
    <t>725829601.S</t>
  </si>
  <si>
    <t>Montáž batérie umývadlovej a drezovej stojankovej, pákovej alebo klasickej s mechanickým ovládaním</t>
  </si>
  <si>
    <t>1926693671</t>
  </si>
  <si>
    <t>96</t>
  </si>
  <si>
    <t>-241019225</t>
  </si>
  <si>
    <t>97</t>
  </si>
  <si>
    <t>551450000600.S</t>
  </si>
  <si>
    <t>Batéria drezová stojanková páková</t>
  </si>
  <si>
    <t>-840125832</t>
  </si>
  <si>
    <t>98</t>
  </si>
  <si>
    <t>725869301.S</t>
  </si>
  <si>
    <t>Montáž zápachovej uzávierky pre zariaďovacie predmety, umývadlovej do D 40</t>
  </si>
  <si>
    <t>-199448869</t>
  </si>
  <si>
    <t>551620006400.S</t>
  </si>
  <si>
    <t>Zápachová uzávierka - sifón pre umývadlá DN 40</t>
  </si>
  <si>
    <t>569285729</t>
  </si>
  <si>
    <t>100</t>
  </si>
  <si>
    <t>1247258220</t>
  </si>
  <si>
    <t>101</t>
  </si>
  <si>
    <t>551620007100.S</t>
  </si>
  <si>
    <t>Zápachová uzávierka - sifón pre jednodielne drezy DN 50</t>
  </si>
  <si>
    <t>102</t>
  </si>
  <si>
    <t>Montáž ventilu rohového s pripojovacou rúrkou G 1/2</t>
  </si>
  <si>
    <t>103</t>
  </si>
  <si>
    <t>104</t>
  </si>
  <si>
    <t>725869380.S</t>
  </si>
  <si>
    <t>Montáž zápachovej uzávierky pre zariaďovacie predmety, ostatných typov do D 32 mm</t>
  </si>
  <si>
    <t>236754193</t>
  </si>
  <si>
    <t>105</t>
  </si>
  <si>
    <t>-574438429</t>
  </si>
  <si>
    <t>106</t>
  </si>
  <si>
    <t>-1717495116</t>
  </si>
  <si>
    <t>725869383.S</t>
  </si>
  <si>
    <t>Montáž zápachovej uzávierky pre zariaďovacie predmety, ostatných typov do D 110 mm</t>
  </si>
  <si>
    <t>2141909535</t>
  </si>
  <si>
    <t>719930128</t>
  </si>
  <si>
    <t>998725102.S</t>
  </si>
  <si>
    <t>Presun hmôt pre zariaďovacie predmety v objektoch výšky nad 6 do 12 m</t>
  </si>
  <si>
    <t>HZS</t>
  </si>
  <si>
    <t>Hodinové zúčtovacie sadzby</t>
  </si>
  <si>
    <t>713530220.S</t>
  </si>
  <si>
    <t>Montáž protipožiarnych stropných prestupov</t>
  </si>
  <si>
    <t>-1910772426</t>
  </si>
  <si>
    <t>449410003200</t>
  </si>
  <si>
    <t>Protipožiarna páska + tmel, systémové riešenie</t>
  </si>
  <si>
    <t>262144</t>
  </si>
  <si>
    <t>1351001393</t>
  </si>
  <si>
    <t>HZS000113</t>
  </si>
  <si>
    <t>Montážny materiál</t>
  </si>
  <si>
    <t>114</t>
  </si>
  <si>
    <t>HZS000119</t>
  </si>
  <si>
    <t>Orientačné štítky, označenia zariadení a rozvodov</t>
  </si>
  <si>
    <t>126</t>
  </si>
  <si>
    <t>SO 301 - Vodovodná prípojka</t>
  </si>
  <si>
    <t>01 - Zameranie stavby - opávneným geodetom</t>
  </si>
  <si>
    <t>5 - Komunikácie</t>
  </si>
  <si>
    <t>9 - Ostatné konštrukcie a práce-búranie</t>
  </si>
  <si>
    <t xml:space="preserve">    1 - Zemné práce</t>
  </si>
  <si>
    <t xml:space="preserve">    4 - Vodorovné konštrukcie</t>
  </si>
  <si>
    <t xml:space="preserve">D1 - </t>
  </si>
  <si>
    <t xml:space="preserve">    725 - Zdravotechnika - zariaďovacie predmety</t>
  </si>
  <si>
    <t>M - M</t>
  </si>
  <si>
    <t xml:space="preserve">    46-M - Zemné práce pri extr.mont.prácach</t>
  </si>
  <si>
    <t>01</t>
  </si>
  <si>
    <t>Zameranie stavby - opávneným geodetom</t>
  </si>
  <si>
    <t>960101002.S</t>
  </si>
  <si>
    <t>Vytýčenie priestorovej polohy objektu alebo stavby - stavebné objekty líniové – cestné, železničné, vodné toky, inžinierske siete</t>
  </si>
  <si>
    <t>bod</t>
  </si>
  <si>
    <t>-1428554423</t>
  </si>
  <si>
    <t>Komunikácie</t>
  </si>
  <si>
    <t>566902213.S</t>
  </si>
  <si>
    <t>Vyspravenie podkladu po prekopoch inžinierskych sietí plochy nad 15 m2 štrkopieskom, po zhutnení hr. 200 mm</t>
  </si>
  <si>
    <t>-1429086536</t>
  </si>
  <si>
    <t>566902252.S</t>
  </si>
  <si>
    <t>Vyspravenie podkladu po prekopoch inžinierskych sietí plochy nad 15 m2 asfaltovým betónom ACP, po zhutnení hr. 150 mm</t>
  </si>
  <si>
    <t>-386370545</t>
  </si>
  <si>
    <t>566902263.S</t>
  </si>
  <si>
    <t>Vyspravenie podkladu po prekopoch inžinierskych sietí plochy nad 15 m2 podkladovým betónom PB I tr. C 20/25 hr. 200 mm</t>
  </si>
  <si>
    <t>1092802780</t>
  </si>
  <si>
    <t>113107144.S</t>
  </si>
  <si>
    <t>Odstránenie krytu asfaltového v ploche do 200 m2, hr. nad 150 do 200 mm,  -0,50000t</t>
  </si>
  <si>
    <t>-1796882146</t>
  </si>
  <si>
    <t>113107143.S</t>
  </si>
  <si>
    <t>Odstránenie krytu asfaltového v ploche do 200 m2, hr. nad 100 do 150 mm,  -0,37500t</t>
  </si>
  <si>
    <t>-426937254</t>
  </si>
  <si>
    <t>113307112.S</t>
  </si>
  <si>
    <t>Odstránenie podkladu v ploche do 200 m2 z kameniva ťaženého, hr.100- 200mm,  -0,24000t</t>
  </si>
  <si>
    <t>-771735442</t>
  </si>
  <si>
    <t>919735112.S</t>
  </si>
  <si>
    <t>Rezanie existujúceho asfaltového krytu alebo podkladu hĺbky nad 50 do 100 mm</t>
  </si>
  <si>
    <t>-921881191</t>
  </si>
  <si>
    <t>979084216.1</t>
  </si>
  <si>
    <t>Vodorovná doprava vybúraných hmôt po suchu bez naloženia, ale so zložením na vzdialenosť do 5 km</t>
  </si>
  <si>
    <t>-124226430</t>
  </si>
  <si>
    <t>979087213.S</t>
  </si>
  <si>
    <t>Nakladanie na dopravné prostriedky pre vodorovnú dopravu vybúraných hmôt</t>
  </si>
  <si>
    <t>34295948</t>
  </si>
  <si>
    <t>979089012.S</t>
  </si>
  <si>
    <t>Poplatok za skládku - betón, tehly, dlaždice (17 01) ostatné</t>
  </si>
  <si>
    <t>1972082434</t>
  </si>
  <si>
    <t>119001801.S</t>
  </si>
  <si>
    <t>Ochranné zábradlie okolo výkopu, drevené výšky 1,10 m dvojtyčové</t>
  </si>
  <si>
    <t>-1371646946</t>
  </si>
  <si>
    <t>-125570089</t>
  </si>
  <si>
    <t>2022655618</t>
  </si>
  <si>
    <t>132201201.S</t>
  </si>
  <si>
    <t>Výkop ryhy šírky 600-2000mm horn.3 do 100m3</t>
  </si>
  <si>
    <t>132201209</t>
  </si>
  <si>
    <t>Príplatok k cenám za lepivosť horniny 3</t>
  </si>
  <si>
    <t>-2115349025</t>
  </si>
  <si>
    <t>166101101.S</t>
  </si>
  <si>
    <t>Prehodenie neuľahnutého výkopku z horniny 1 až 4</t>
  </si>
  <si>
    <t>1916636753</t>
  </si>
  <si>
    <t>167101101.S</t>
  </si>
  <si>
    <t>Nakladanie neuľahnutého výkopku z hornín tr.1-4 do 100 m3</t>
  </si>
  <si>
    <t>-561929740</t>
  </si>
  <si>
    <t>171209002.S</t>
  </si>
  <si>
    <t>Poplatok za skládku - zemina a kamenivo (17 05), ostatné</t>
  </si>
  <si>
    <t>-1175379768</t>
  </si>
  <si>
    <t>174101001.S</t>
  </si>
  <si>
    <t>Zásyp sypaninou so zhutnením jám, šachiet, rýh, zárezov alebo okolo objektov do 100 m3</t>
  </si>
  <si>
    <t>1367680125</t>
  </si>
  <si>
    <t>175101101.S</t>
  </si>
  <si>
    <t>Obsyp potrubia sypaninou z vhodných hornín 1 až 4 bez prehodenia sypaniny</t>
  </si>
  <si>
    <t>583310002900.S</t>
  </si>
  <si>
    <t>Štrkopiesok frakcia 0-16 mm</t>
  </si>
  <si>
    <t>451573111.S</t>
  </si>
  <si>
    <t>Lôžko pod potrubie, stoky a drobné objekty, v otvorenom výkope z piesku a štrkopiesku do 63 mm</t>
  </si>
  <si>
    <t>-921992489</t>
  </si>
  <si>
    <t>452311131.S</t>
  </si>
  <si>
    <t>Dosky, bloky, sedlá z betónu v otvorenom výkope tr. C 12/15</t>
  </si>
  <si>
    <t>634777869</t>
  </si>
  <si>
    <t>D1</t>
  </si>
  <si>
    <t>891211111.S</t>
  </si>
  <si>
    <t>Montáž vodovodného posúvača s osadením zemnej súpravy (bez poklopov) DN 50</t>
  </si>
  <si>
    <t>691429662</t>
  </si>
  <si>
    <t>422210008900.S</t>
  </si>
  <si>
    <t>Posúvač s hrdlami s tesnením, DN 50, D 63 mm, dĺ. 226 mm, liatina, PN 16</t>
  </si>
  <si>
    <t>-483490902</t>
  </si>
  <si>
    <t>-102330197</t>
  </si>
  <si>
    <t>891219111.S</t>
  </si>
  <si>
    <t>Montáž navrtávacieho pásu s ventilom menovitého tlaku 1 MPa na potrubí z rúr liat., oceľ., plast. DN 50</t>
  </si>
  <si>
    <t>-2043872229</t>
  </si>
  <si>
    <t>201890643</t>
  </si>
  <si>
    <t>230203055.S</t>
  </si>
  <si>
    <t>Montáž objímky so zarážkou PE 100 SDR 11 D 63 mm</t>
  </si>
  <si>
    <t>50115333</t>
  </si>
  <si>
    <t>286530184000.S</t>
  </si>
  <si>
    <t>Objímka so zarážkou, elektrotvarovka PE 100 SDR 11 D 63 mm</t>
  </si>
  <si>
    <t>128</t>
  </si>
  <si>
    <t>1177583051</t>
  </si>
  <si>
    <t>893301001.S</t>
  </si>
  <si>
    <t>Osadenie vodomernej šachty železobetónovej, hmotnosti do 3 t</t>
  </si>
  <si>
    <t>-723345960</t>
  </si>
  <si>
    <t>1200900</t>
  </si>
  <si>
    <t>355473755</t>
  </si>
  <si>
    <t>893301003.S</t>
  </si>
  <si>
    <t>Osadenie vodomernej šachty železobetónovej, hmotnosti nad 6 do 9 t</t>
  </si>
  <si>
    <t>-2083890706</t>
  </si>
  <si>
    <t>20501400</t>
  </si>
  <si>
    <t>-87754320</t>
  </si>
  <si>
    <t>893301003.S1</t>
  </si>
  <si>
    <t>Montáž vodomernej zostavy DN50</t>
  </si>
  <si>
    <t>53902547</t>
  </si>
  <si>
    <t>2861668816</t>
  </si>
  <si>
    <t>Prechodka PE/oceľ DN 63/50</t>
  </si>
  <si>
    <t>1992112650</t>
  </si>
  <si>
    <t>5517400630</t>
  </si>
  <si>
    <t>Armatúry a príslušenstvo, guľový kohút DN50 - voda</t>
  </si>
  <si>
    <t>672101855</t>
  </si>
  <si>
    <t>5517401570</t>
  </si>
  <si>
    <t>Armatúry a príslušenstvo, ventil vypúšťací DN15</t>
  </si>
  <si>
    <t>-1213243399</t>
  </si>
  <si>
    <t>5517400400</t>
  </si>
  <si>
    <t>Armatúry a príslušenstvo, filter Y DN50</t>
  </si>
  <si>
    <t>1442666194</t>
  </si>
  <si>
    <t>5517401180</t>
  </si>
  <si>
    <t>Armatúry a príslušenstvo, spätný ventil DN50</t>
  </si>
  <si>
    <t>-958625681</t>
  </si>
  <si>
    <t>72560</t>
  </si>
  <si>
    <t>-1279492501</t>
  </si>
  <si>
    <t>3195800017</t>
  </si>
  <si>
    <t>Redukcia</t>
  </si>
  <si>
    <t>172518993</t>
  </si>
  <si>
    <t>31958000191</t>
  </si>
  <si>
    <t>Priamy kus DN32, dl. 200-300</t>
  </si>
  <si>
    <t>-1443420466</t>
  </si>
  <si>
    <t>899401112.S</t>
  </si>
  <si>
    <t>Osadenie poklopu liatinového posúvačového</t>
  </si>
  <si>
    <t>680760381</t>
  </si>
  <si>
    <t>552410000100.S</t>
  </si>
  <si>
    <t>Poklop posúvačový Y 4504</t>
  </si>
  <si>
    <t>88291785</t>
  </si>
  <si>
    <t>892273111.S</t>
  </si>
  <si>
    <t>Preplach a dezinfekcia vodovodného potrubia DN od 80 do 125</t>
  </si>
  <si>
    <t>Ostatné práce na rúrovom vedení, tlakové skúšky vodovodného potrubia DN do 80</t>
  </si>
  <si>
    <t>-1131133162</t>
  </si>
  <si>
    <t>142</t>
  </si>
  <si>
    <t>Zdravotechnika - zariaďovacie predmety</t>
  </si>
  <si>
    <t>725220911.S1</t>
  </si>
  <si>
    <t>Odpojenie rozvodu vody na potrubí</t>
  </si>
  <si>
    <t>-1511214883</t>
  </si>
  <si>
    <t>46-M</t>
  </si>
  <si>
    <t>Zemné práce pri extr.mont.prácach</t>
  </si>
  <si>
    <t>460490012</t>
  </si>
  <si>
    <t>144</t>
  </si>
  <si>
    <t>256</t>
  </si>
  <si>
    <t>146</t>
  </si>
  <si>
    <t>SO 401 - Splašková kanalizácia</t>
  </si>
  <si>
    <t xml:space="preserve">    8 -  Rúrové vedenie</t>
  </si>
  <si>
    <t>46-M - Zemné práce pri extr.mont.prácach</t>
  </si>
  <si>
    <t>-399787432</t>
  </si>
  <si>
    <t>566902212.S</t>
  </si>
  <si>
    <t>Vyspravenie podkladu po prekopoch inžinierskych sietí plochy nad 15 m2 štrkopieskom, po zhutnení hr. 150 mm</t>
  </si>
  <si>
    <t>-877660700</t>
  </si>
  <si>
    <t>1142017228</t>
  </si>
  <si>
    <t>-1160622411</t>
  </si>
  <si>
    <t>830516906</t>
  </si>
  <si>
    <t>-2137797811</t>
  </si>
  <si>
    <t>113107132.S</t>
  </si>
  <si>
    <t>Odstránenie krytu v ploche do 200 m2 z betónu prostého, hr. vrstvy 150 do 300 mm,  -0,50000t</t>
  </si>
  <si>
    <t>1402475529</t>
  </si>
  <si>
    <t>-477084958</t>
  </si>
  <si>
    <t>-1038693636</t>
  </si>
  <si>
    <t>-1947815303</t>
  </si>
  <si>
    <t>1657521569</t>
  </si>
  <si>
    <t>609548619</t>
  </si>
  <si>
    <t>1552501959</t>
  </si>
  <si>
    <t>1009708728</t>
  </si>
  <si>
    <t>Príplatok k cenám za lepivosť pri hĺbení rýh š. nad 600 do 2 000 mm zapaž. i nezapažených, s urovnaním dna v hornine 3</t>
  </si>
  <si>
    <t>-279152571</t>
  </si>
  <si>
    <t>1197273890</t>
  </si>
  <si>
    <t>162201102.S</t>
  </si>
  <si>
    <t>Vodorovné premiestnenie výkopku z horniny 1-4 nad 20-50m</t>
  </si>
  <si>
    <t>1693027694</t>
  </si>
  <si>
    <t>166101102.S</t>
  </si>
  <si>
    <t>Prehodenie neuľahnutého výkopku z horniny 1 až 4 nad 100 do 1000 m3</t>
  </si>
  <si>
    <t>422957531</t>
  </si>
  <si>
    <t>167101102.S</t>
  </si>
  <si>
    <t>Nakladanie neuľahnutého výkopku z hornín tr.1-4 nad 100 do 1000 m3</t>
  </si>
  <si>
    <t>-1597776265</t>
  </si>
  <si>
    <t>979084216.S</t>
  </si>
  <si>
    <t>-207269470</t>
  </si>
  <si>
    <t>979084219.S</t>
  </si>
  <si>
    <t>Príplatok k cene za každých ďalších aj začatých 5 km nad 5 km</t>
  </si>
  <si>
    <t>-777788404</t>
  </si>
  <si>
    <t>Poplatok za skládku - zemina a kamenivo (17 05) ostatné</t>
  </si>
  <si>
    <t>-1659438929</t>
  </si>
  <si>
    <t>-758542364</t>
  </si>
  <si>
    <t>-1987548959</t>
  </si>
  <si>
    <t>583310003200.S</t>
  </si>
  <si>
    <t>Štrkopiesok frakcia 0-32 mm</t>
  </si>
  <si>
    <t>889129228</t>
  </si>
  <si>
    <t>-1767285194</t>
  </si>
  <si>
    <t>452311146.S</t>
  </si>
  <si>
    <t>Dosky, bloky, sedlá z betónu v otvorenom výkope tr. C 20/25</t>
  </si>
  <si>
    <t>1248176360</t>
  </si>
  <si>
    <t xml:space="preserve"> Rúrové vedenie</t>
  </si>
  <si>
    <t>871276002.S</t>
  </si>
  <si>
    <t>Montáž kanalizačného PVC-U potrubia hladkého viacvrstvového DN 125</t>
  </si>
  <si>
    <t>163156192</t>
  </si>
  <si>
    <t>286140000600.S</t>
  </si>
  <si>
    <t>Rúra hladká PP pre gravitačnú kanalizáciu DN 125, SN 10, dĺ. 1 m</t>
  </si>
  <si>
    <t>-1035380471</t>
  </si>
  <si>
    <t>892311000.S</t>
  </si>
  <si>
    <t>Skúška tesnosti kanalizácie D 150 mm</t>
  </si>
  <si>
    <t>894810003.S</t>
  </si>
  <si>
    <t>Montáž PP revíznej kanalizačnej šachty priemeru 425 mm do výšky šachty 2 m s roznášacím prstencom a poklopom</t>
  </si>
  <si>
    <t>894810009.S</t>
  </si>
  <si>
    <t>Montáž PP revíznej kanalizačnej šachty priemeru 600 mm do výšky šachty 2 m s roznášacím prstencom a poklopom</t>
  </si>
  <si>
    <t>286655709</t>
  </si>
  <si>
    <t>286610036100.S</t>
  </si>
  <si>
    <t>Šachtové dno prietočné DN 160x0°-60°, ku kanalizačnej revíznej šachte 600 mm, PP</t>
  </si>
  <si>
    <t>844942349</t>
  </si>
  <si>
    <t>286610045100.S</t>
  </si>
  <si>
    <t>Vlnovcová šachtová rúra s hrdlom kanalizačná 600 mm, dĺžka 3,65 m, PP</t>
  </si>
  <si>
    <t>1210138001</t>
  </si>
  <si>
    <t>286710035900.S</t>
  </si>
  <si>
    <t>Gumové tesnenie šachtovej rúry 600 mm ku kanalizačnej revíznej šachte 600 mm</t>
  </si>
  <si>
    <t>-988262408</t>
  </si>
  <si>
    <t>552410002200.S</t>
  </si>
  <si>
    <t>Poklop liatinový B125 priemer 600 mm</t>
  </si>
  <si>
    <t>713842223</t>
  </si>
  <si>
    <t>592240009400.S</t>
  </si>
  <si>
    <t>Betónový roznášací prstenec pre revízne šachty DN 600 až 1000</t>
  </si>
  <si>
    <t>1028700563</t>
  </si>
  <si>
    <t>SO 451 - Dažďová kanalizácia</t>
  </si>
  <si>
    <t>131201102.S</t>
  </si>
  <si>
    <t>Výkop nezapaženej jamy v hornine 3, nad 100 do 1000 m3</t>
  </si>
  <si>
    <t>373142716</t>
  </si>
  <si>
    <t>-1409741909</t>
  </si>
  <si>
    <t>871326004.S</t>
  </si>
  <si>
    <t>Montáž kanalizačného PVC-U potrubia hladkého viacvrstvového DN 150</t>
  </si>
  <si>
    <t>319785596</t>
  </si>
  <si>
    <t>286140001000.S</t>
  </si>
  <si>
    <t>Rúra hladká PP pre gravitačnú kanalizáciu DN 160, SN 10, dĺ. 1 m</t>
  </si>
  <si>
    <t>604352897</t>
  </si>
  <si>
    <t>894101113.S</t>
  </si>
  <si>
    <t>Osadenie akumulačnej nádrže železobetónovej, hmotnosti nad 10 t</t>
  </si>
  <si>
    <t>-976518426</t>
  </si>
  <si>
    <t>KLRN33</t>
  </si>
  <si>
    <t>-1480384898</t>
  </si>
  <si>
    <t>-1447183844</t>
  </si>
  <si>
    <t>286610032900.S</t>
  </si>
  <si>
    <t>Šachtové dno prietočné DN 200x0°-90°, ku kanalizačnej revíznej šachte 425 mm, PP</t>
  </si>
  <si>
    <t>366599155</t>
  </si>
  <si>
    <t>286610044600.S</t>
  </si>
  <si>
    <t>Vlnovcová šachtová rúra kanalizačná 425 mm, dĺžka 2 m, PP</t>
  </si>
  <si>
    <t>-1674459511</t>
  </si>
  <si>
    <t>286610044900.S</t>
  </si>
  <si>
    <t>Teleskopická rúra s tesnením, ku kanalizačnej revíznej šachte 425 mm, dĺžka 375 mm, PVC-U</t>
  </si>
  <si>
    <t>855215597</t>
  </si>
  <si>
    <t>286710035800.S</t>
  </si>
  <si>
    <t>Gumové tesnenie šachtovej rúry 425 mm ku kanalizačnej revíznej šachte 425 mm</t>
  </si>
  <si>
    <t>-165633247</t>
  </si>
  <si>
    <t>552410001300.S</t>
  </si>
  <si>
    <t>Poklop liatinový štvorcový na teleskopickú rúru DN 425, tr. zaťaženia B125</t>
  </si>
  <si>
    <t>1141793087</t>
  </si>
  <si>
    <t>895970103.S</t>
  </si>
  <si>
    <t>Montáž filtračnej šachty k systému vsakovacích blokov 600 mm do výšky 2m s plastovým poklopom</t>
  </si>
  <si>
    <t>-1079257460</t>
  </si>
  <si>
    <t>286610047600.S</t>
  </si>
  <si>
    <t>Filtračno-usadzovacia šachta, DN 600, výška 2000 mm</t>
  </si>
  <si>
    <t>-265262889</t>
  </si>
  <si>
    <t>130201001.S</t>
  </si>
  <si>
    <t>Výkop jamy a ryhy v obmedzenom priestore horn. tr.3 ručne</t>
  </si>
  <si>
    <t>981011312.S</t>
  </si>
  <si>
    <t>Výstuž  stien a priečok B500 (10505)</t>
  </si>
  <si>
    <t>Výstuž stropov doskových, trámových, vložkových,konzolových alebo balkónových, B500 (10505)</t>
  </si>
  <si>
    <t>612460121.S</t>
  </si>
  <si>
    <t>Príprava vnútorného podkladu sien penetráciou základnou</t>
  </si>
  <si>
    <t>612465115</t>
  </si>
  <si>
    <t>Príprava vnútorného podkladu sien, penetračný náter na betónové podklady</t>
  </si>
  <si>
    <t>Vnútorná omietka stien vápennocementová jednovrstvová, hr. 10 mm</t>
  </si>
  <si>
    <t>622461055.S</t>
  </si>
  <si>
    <t>Kontaktný zatepľovací systém z minerálnej vlny hr. 160 mm, skrutkovacie kotvy, pomocné lišty</t>
  </si>
  <si>
    <t>763125446.S</t>
  </si>
  <si>
    <t>763138222</t>
  </si>
  <si>
    <t>SDK podhľad zavesený, dvojúrovňová oceľová podkonštrukcia CD dosky SDK impregnovanej hr. 12,5 mm</t>
  </si>
  <si>
    <t>M+D Vstupná čistiaca rohož 800x2000 mm striedavo kefové pásiky/textilné pásiky čierna šírka 27 mm, vrátane rámu - ozn. 09.101</t>
  </si>
  <si>
    <t>771</t>
  </si>
  <si>
    <t>Podlahy z dlaždíc</t>
  </si>
  <si>
    <t>771415016.S</t>
  </si>
  <si>
    <t>Montáž soklíkov z obkladačiek do tmelu výšky 100 mm</t>
  </si>
  <si>
    <t>77157101.S</t>
  </si>
  <si>
    <t>Montáž podláh keramických do tmelu veľ. 100x100 mm, so škárovaním</t>
  </si>
  <si>
    <t>597644600010</t>
  </si>
  <si>
    <t>Dlaždice keramické 100x100x10 mm, protišmykové triedy min. R10 s oteruvzdornosťou PEI 5</t>
  </si>
  <si>
    <t>998771202.S</t>
  </si>
  <si>
    <t>Presun hmôt pre podlahy z dlaždíc v objektoch výšky nad 6 do 12 m</t>
  </si>
  <si>
    <t>777</t>
  </si>
  <si>
    <t>Podlahy syntetické</t>
  </si>
  <si>
    <t>777610011.S</t>
  </si>
  <si>
    <t>998777202.S</t>
  </si>
  <si>
    <t>Presun hmôt pre podlahy syntetické v objektoch výšky nad 6 do 12 m</t>
  </si>
  <si>
    <t>781445011.S</t>
  </si>
  <si>
    <t>Montáž obkladov vnút. stien z obkladačiek kladených do tmelu veľ. 100x100 mm, so škárovaním</t>
  </si>
  <si>
    <t>597663201010</t>
  </si>
  <si>
    <t>Obkladačky keramické 100x100 mm</t>
  </si>
  <si>
    <t>ELI - Elektroinštalácia</t>
  </si>
  <si>
    <t>Časť:</t>
  </si>
  <si>
    <t>01 - Elektroinštalácia - prístroje a zariadenia</t>
  </si>
  <si>
    <t>Ing. Ján Kiśeľa</t>
  </si>
  <si>
    <t xml:space="preserve">    9 - Ostatné konštrukcie a práce-búranie</t>
  </si>
  <si>
    <t>M - Práce a dodávky M</t>
  </si>
  <si>
    <t xml:space="preserve">    21-M - Elektromontáže</t>
  </si>
  <si>
    <t xml:space="preserve">    22-M - Slaboprúd</t>
  </si>
  <si>
    <t>971036003</t>
  </si>
  <si>
    <t>Jadrové vrty diamantovými korunkami do D 40 mm do stien - murivo tehlové -0,00002t</t>
  </si>
  <si>
    <t>cm</t>
  </si>
  <si>
    <t>Práce a dodávky M</t>
  </si>
  <si>
    <t>21-M</t>
  </si>
  <si>
    <t>Elektromontáže</t>
  </si>
  <si>
    <t>210010301</t>
  </si>
  <si>
    <t>Krabica prístrojová bez zapojenia (1901, KP 68, KZ 3)</t>
  </si>
  <si>
    <t>26964520</t>
  </si>
  <si>
    <t>345410002400</t>
  </si>
  <si>
    <t>Krabica univerzálna z PVC pod omietku KU 68-1901,Dxh 73x42 mm, KOPOS</t>
  </si>
  <si>
    <t>-1431633028</t>
  </si>
  <si>
    <t>210010421.S</t>
  </si>
  <si>
    <t>Krabica prístrojová viacnásobná do podlahy</t>
  </si>
  <si>
    <t>1471986470</t>
  </si>
  <si>
    <t>088121</t>
  </si>
  <si>
    <t>-1710269162</t>
  </si>
  <si>
    <t>088104</t>
  </si>
  <si>
    <t>-1031030324</t>
  </si>
  <si>
    <t>210010442.S</t>
  </si>
  <si>
    <t>Sada pre signalizáciu imobilných WC</t>
  </si>
  <si>
    <t>-164009886</t>
  </si>
  <si>
    <t>3280B-C10001 B</t>
  </si>
  <si>
    <t>Sada pre núdzovú signalizáciu</t>
  </si>
  <si>
    <t>-1827171384</t>
  </si>
  <si>
    <t>210021501.S</t>
  </si>
  <si>
    <t>Tesnenie káblových prestupov požiarnych, E90</t>
  </si>
  <si>
    <t>-1723877597</t>
  </si>
  <si>
    <t>435864</t>
  </si>
  <si>
    <t>Akrylátový protipožiarny tmel CFS-S ACR</t>
  </si>
  <si>
    <t>999879680</t>
  </si>
  <si>
    <t>210100001</t>
  </si>
  <si>
    <t>Ukončenie vodičov v rozvádzač. vrátane zapojenia a vodičovej koncovky do 2,5 mm2</t>
  </si>
  <si>
    <t>1014506873</t>
  </si>
  <si>
    <t>210100002</t>
  </si>
  <si>
    <t>Ukončenie vodičov v rozvádzač. vrátane zapojenia a vodičovej koncovky do 6 mm2</t>
  </si>
  <si>
    <t>-443386775</t>
  </si>
  <si>
    <t>210110021.S</t>
  </si>
  <si>
    <t>Jednopólový spínač - radenie 1, zapustená montáž, vrátane zapojenia</t>
  </si>
  <si>
    <t>-682364991</t>
  </si>
  <si>
    <t>810956248</t>
  </si>
  <si>
    <t>ESP000006751</t>
  </si>
  <si>
    <t>354406167</t>
  </si>
  <si>
    <t>210110602</t>
  </si>
  <si>
    <t>Tlačítko núdzové, central stop</t>
  </si>
  <si>
    <t>-1349215829</t>
  </si>
  <si>
    <t>EOV000005150</t>
  </si>
  <si>
    <t>1917406871</t>
  </si>
  <si>
    <t>210111002.S</t>
  </si>
  <si>
    <t>Zásuvka vstavaná 250V / 16A vrátane zapojenia, vyhotovenie 3P</t>
  </si>
  <si>
    <t>-653578382</t>
  </si>
  <si>
    <t>K4142A</t>
  </si>
  <si>
    <t>860507630</t>
  </si>
  <si>
    <t>210111002.SP</t>
  </si>
  <si>
    <t>Zásuvka vstavaná 250V / 16A vrátane zapojenia, vyhotovenie 3P, do podlahovej krabice</t>
  </si>
  <si>
    <t>-968511726</t>
  </si>
  <si>
    <t>E00020273</t>
  </si>
  <si>
    <t>-1425926154</t>
  </si>
  <si>
    <t>210190151</t>
  </si>
  <si>
    <t>Montáž nevýbušných krabíc alebo skríň s prístrojmi do váhy 5 kg</t>
  </si>
  <si>
    <t>-938638959</t>
  </si>
  <si>
    <t>EKR000000052</t>
  </si>
  <si>
    <t>-1242524819</t>
  </si>
  <si>
    <t>210205001.S</t>
  </si>
  <si>
    <t>Montáž a pripojenie WiFi Access Point</t>
  </si>
  <si>
    <t>-1807503456</t>
  </si>
  <si>
    <t>EAP660 HD</t>
  </si>
  <si>
    <t>-1191502201</t>
  </si>
  <si>
    <t>210222030.S</t>
  </si>
  <si>
    <t>Ekvipotenciálna svorkovnica EPS 3 v krabici KO 100 E, pre vonkajšie práce</t>
  </si>
  <si>
    <t>-1964324528</t>
  </si>
  <si>
    <t>ESV000001459</t>
  </si>
  <si>
    <t>Svorkovnica ekvipotencionálna EQ01 7x25mm2 1x50mm2</t>
  </si>
  <si>
    <t>974492989</t>
  </si>
  <si>
    <t>210222040.S</t>
  </si>
  <si>
    <t>Svorka na potrubie "BERNARD" vrátane pásika Cu, pre vonkajšie práce</t>
  </si>
  <si>
    <t>1638939600</t>
  </si>
  <si>
    <t>354410006200.S</t>
  </si>
  <si>
    <t>Svorka uzemňovacia Bernard ZSA 16</t>
  </si>
  <si>
    <t>-1089893750</t>
  </si>
  <si>
    <t>354410066900.S</t>
  </si>
  <si>
    <t>Páska CU, bleskozvodný a uzemňovací materiál, dĺžka 0,5 m</t>
  </si>
  <si>
    <t>-897496877</t>
  </si>
  <si>
    <t>210222042.S</t>
  </si>
  <si>
    <t>Svorka územňovacia na potrubie Ø12 - 32 mm, pre vonkajšie vedenie</t>
  </si>
  <si>
    <t>1420046437</t>
  </si>
  <si>
    <t>002825</t>
  </si>
  <si>
    <t>BERNARD Svorka ZS4 pl.potr.</t>
  </si>
  <si>
    <t>KS</t>
  </si>
  <si>
    <t>94926993</t>
  </si>
  <si>
    <t>210290751.S</t>
  </si>
  <si>
    <t>93245760</t>
  </si>
  <si>
    <t>210411066</t>
  </si>
  <si>
    <t>Montáž PIR detektora</t>
  </si>
  <si>
    <t>EBDSM-PRM</t>
  </si>
  <si>
    <t>22-M</t>
  </si>
  <si>
    <t>Slaboprúd</t>
  </si>
  <si>
    <t>210150051.S</t>
  </si>
  <si>
    <t>Montáž, zapojenie, nastavenie a inicializácia switcha</t>
  </si>
  <si>
    <t>-1716652001</t>
  </si>
  <si>
    <t>MS120-24P-HW</t>
  </si>
  <si>
    <t>1024</t>
  </si>
  <si>
    <t>1331415981</t>
  </si>
  <si>
    <t>220261653.S</t>
  </si>
  <si>
    <t>Uchytenie kábla, lôžko na uchytenie, osadenie v betóne, nabíjacia kotva</t>
  </si>
  <si>
    <t xml:space="preserve">2205041 </t>
  </si>
  <si>
    <t>220511010.S</t>
  </si>
  <si>
    <t>Montáž zásuvky 1xRJ45 do podlahovej krabice, alebo do žľabu</t>
  </si>
  <si>
    <t>-96224869</t>
  </si>
  <si>
    <t>EZA000001763</t>
  </si>
  <si>
    <t>1976896560</t>
  </si>
  <si>
    <t>220511025.S</t>
  </si>
  <si>
    <t>Montáž konektoru (zástrčky)</t>
  </si>
  <si>
    <t>-514172288</t>
  </si>
  <si>
    <t>632706</t>
  </si>
  <si>
    <t>973595610</t>
  </si>
  <si>
    <t>220512025.S</t>
  </si>
  <si>
    <t>Montáž stojanového rozvadzača 19", výšky od 1970 do 2105 mm, hĺbky 600-800 mm</t>
  </si>
  <si>
    <t>-2141633473</t>
  </si>
  <si>
    <t>646760</t>
  </si>
  <si>
    <t>-1382275066</t>
  </si>
  <si>
    <t>646400</t>
  </si>
  <si>
    <t>-226813082</t>
  </si>
  <si>
    <t>646415</t>
  </si>
  <si>
    <t>1898943302</t>
  </si>
  <si>
    <t>646426</t>
  </si>
  <si>
    <t>1201394130</t>
  </si>
  <si>
    <t>646428</t>
  </si>
  <si>
    <t>329845787</t>
  </si>
  <si>
    <t>646505</t>
  </si>
  <si>
    <t>2017490831</t>
  </si>
  <si>
    <t>646521</t>
  </si>
  <si>
    <t>90918096</t>
  </si>
  <si>
    <t>646822</t>
  </si>
  <si>
    <t>PDU NAPÁJACÍ BLOK 9X 230V S VYPÍNAČOM</t>
  </si>
  <si>
    <t>-1969216290</t>
  </si>
  <si>
    <t>632792</t>
  </si>
  <si>
    <t>879687875</t>
  </si>
  <si>
    <t>310172</t>
  </si>
  <si>
    <t>992460096</t>
  </si>
  <si>
    <t>220512130</t>
  </si>
  <si>
    <t>Značenie zásuviek a prístrojov</t>
  </si>
  <si>
    <t>-1343781093</t>
  </si>
  <si>
    <t>220512131</t>
  </si>
  <si>
    <t>Značenie prípojných miest na strane rozvadzača</t>
  </si>
  <si>
    <t>-688349251</t>
  </si>
  <si>
    <t>220730011.S</t>
  </si>
  <si>
    <t>Adaptačný rámik, osadenie adaptačného rámika na pripravenú krabicu</t>
  </si>
  <si>
    <t>-1347991044</t>
  </si>
  <si>
    <t>KA4802KW</t>
  </si>
  <si>
    <t>789370062</t>
  </si>
  <si>
    <t>KA4802M2KW</t>
  </si>
  <si>
    <t>150158163</t>
  </si>
  <si>
    <t>Stavebno montážne práce náročné ucelené - odborné, tvorivé remeselné (Tr. 3) v rozsahu viac ako 8 hodín</t>
  </si>
  <si>
    <t>hod</t>
  </si>
  <si>
    <t>512</t>
  </si>
  <si>
    <t>HZS000113.S</t>
  </si>
  <si>
    <t>000600011</t>
  </si>
  <si>
    <t>Podružný a drobný materiál</t>
  </si>
  <si>
    <t>001000034</t>
  </si>
  <si>
    <t>02 - Káble a nosné systémy</t>
  </si>
  <si>
    <t>220065021.S</t>
  </si>
  <si>
    <t>Montáž optického kábla, miestna sieť</t>
  </si>
  <si>
    <t>-1184485963</t>
  </si>
  <si>
    <t>051773</t>
  </si>
  <si>
    <t>Univerzálny optický kábel FO A/I‑DQ(ZN)BH 24x9/125µm OS2 LSZH B2ca</t>
  </si>
  <si>
    <t>1055686568</t>
  </si>
  <si>
    <t>220511031.S</t>
  </si>
  <si>
    <t>Kábel v rúrkach</t>
  </si>
  <si>
    <t>-367532660</t>
  </si>
  <si>
    <t>032882</t>
  </si>
  <si>
    <t>Kábel dátový pevný LCS3 kabel B2ca s1 d1 a1,  10 Gigabit</t>
  </si>
  <si>
    <t>-1162268174</t>
  </si>
  <si>
    <t>210010575.S</t>
  </si>
  <si>
    <t>Rúrka ohybná elektroinštalačná UV stabilná bezhalogenová, D 42 uložená pevne</t>
  </si>
  <si>
    <t>1763325346</t>
  </si>
  <si>
    <t>210222302.S</t>
  </si>
  <si>
    <t>Ochranné pospájanie v práčovniach, kúpeľniach, voľné uloženie CY 10-16 mm2, pre vonkajšie vedenie</t>
  </si>
  <si>
    <t>744606148</t>
  </si>
  <si>
    <t>341110012500.S</t>
  </si>
  <si>
    <t>Vodič medený H07V-U 16 mm2</t>
  </si>
  <si>
    <t>-341516673</t>
  </si>
  <si>
    <t>210800010.S</t>
  </si>
  <si>
    <t>Vodič medený uložený pevne CYY 450/750 V  6mm2</t>
  </si>
  <si>
    <t>2046996000</t>
  </si>
  <si>
    <t>044691</t>
  </si>
  <si>
    <t>CYA  6 H07V-K    zeleno-žltý</t>
  </si>
  <si>
    <t>-753973474</t>
  </si>
  <si>
    <t>210881216.S</t>
  </si>
  <si>
    <t>Kábel bezhalogénový, medený uložený pevne 1-CHKE 0,6/1,0 kV  3x1,5</t>
  </si>
  <si>
    <t>-1343179488</t>
  </si>
  <si>
    <t>341610020900.S</t>
  </si>
  <si>
    <t>Kábel medený bezhalogenový 1-CHKE-R 3x1,5 mm2</t>
  </si>
  <si>
    <t>1972557112</t>
  </si>
  <si>
    <t>210881217.S</t>
  </si>
  <si>
    <t>Kábel bezhalogénový, medený uložený pevne 1-CHKE 0,6/1,0 kV  3x2,5</t>
  </si>
  <si>
    <t>-483931679</t>
  </si>
  <si>
    <t>341610021000.S</t>
  </si>
  <si>
    <t>Kábel medený bezhalogenový 1-CHKE-R 3x2,5 mm2</t>
  </si>
  <si>
    <t>2121137922</t>
  </si>
  <si>
    <t>210881232.S</t>
  </si>
  <si>
    <t>Kábel bezhalogénový, medený uložený pevne 1-CHKE 0,6/1,0 kV  5x1,5</t>
  </si>
  <si>
    <t>-644060696</t>
  </si>
  <si>
    <t>KPE000000675</t>
  </si>
  <si>
    <t>Kábel pevný CXKH-R-J 5x1,5 B2cas1d1a1 bezhalogénový oranžový [CHKE-R, PRAFlaSafe X]</t>
  </si>
  <si>
    <t>2017446376</t>
  </si>
  <si>
    <t>210881233.S</t>
  </si>
  <si>
    <t>Kábel bezhalogénový, medený uložený pevne 1-CHKE 0,6/1,0 kV  5x2,5</t>
  </si>
  <si>
    <t>124064570</t>
  </si>
  <si>
    <t>341610022600.S</t>
  </si>
  <si>
    <t>Kábel medený bezhalogenový 1-CHKE-R 5x2,5 mm2</t>
  </si>
  <si>
    <t>-589300162</t>
  </si>
  <si>
    <t>03 - Svietidlá</t>
  </si>
  <si>
    <t>210201081.S</t>
  </si>
  <si>
    <t>839285211</t>
  </si>
  <si>
    <t>-1499349666</t>
  </si>
  <si>
    <t>-998184975</t>
  </si>
  <si>
    <t>525493599</t>
  </si>
  <si>
    <t>-1669647726</t>
  </si>
  <si>
    <t>210201511</t>
  </si>
  <si>
    <t>Montáž a zapojenie svietidla 1x svetelný zdroj, núdzového, LED</t>
  </si>
  <si>
    <t>1985567233</t>
  </si>
  <si>
    <t>N1</t>
  </si>
  <si>
    <t>-1644595094</t>
  </si>
  <si>
    <t>N2</t>
  </si>
  <si>
    <t>-401735258</t>
  </si>
  <si>
    <t>N3</t>
  </si>
  <si>
    <t>782983763</t>
  </si>
  <si>
    <t>N4</t>
  </si>
  <si>
    <t>-774794078</t>
  </si>
  <si>
    <t>N5</t>
  </si>
  <si>
    <t>1592600639</t>
  </si>
  <si>
    <t>220321741</t>
  </si>
  <si>
    <t>Vyhotovenie otvorou v nadzákladových stenách alebo stropoch do železobetónu do 0,0125m2 do dĺžky 300mm pre upevnenie svietidla</t>
  </si>
  <si>
    <t>637321772</t>
  </si>
  <si>
    <t>04 - Rozvadzače</t>
  </si>
  <si>
    <t>210190003_R.SPD</t>
  </si>
  <si>
    <t>Inštalácia a pripojenie rozvádzača Rozvádzač R.SPD</t>
  </si>
  <si>
    <t>1072488145</t>
  </si>
  <si>
    <t>210190004_R.SPD</t>
  </si>
  <si>
    <t>Montáž a vyskladanie rozvádzača Rozvádzač  R.SPD</t>
  </si>
  <si>
    <t>1173166046</t>
  </si>
  <si>
    <t>Plexo</t>
  </si>
  <si>
    <t>1297803358</t>
  </si>
  <si>
    <t>498713359</t>
  </si>
  <si>
    <t>-213313962</t>
  </si>
  <si>
    <t>-1006984694</t>
  </si>
  <si>
    <t>210190003_RH</t>
  </si>
  <si>
    <t>Inštalácia a pripojenie rozvádzača Rozvádzač RH</t>
  </si>
  <si>
    <t>-1390355157</t>
  </si>
  <si>
    <t>210190004_RH</t>
  </si>
  <si>
    <t>Montáž a vyskladanie rozvádzača Rozvádzač RH</t>
  </si>
  <si>
    <t>-1202638611</t>
  </si>
  <si>
    <t>-1692810502</t>
  </si>
  <si>
    <t>Elektroinštalácia</t>
  </si>
  <si>
    <t>CCTV</t>
  </si>
  <si>
    <t>Kamerový systém</t>
  </si>
  <si>
    <t>Hlasová signalizácia požiaru</t>
  </si>
  <si>
    <t>HSP</t>
  </si>
  <si>
    <t>CCTV - KAMEROVÝ SYSTÉM</t>
  </si>
  <si>
    <t>Ing. Ján Kišeľa</t>
  </si>
  <si>
    <t xml:space="preserve">    22-M - Montáže oznamovacích a zabezpečovacích zariadení</t>
  </si>
  <si>
    <t>VRN - Vedľajšie rozpočtové náklady</t>
  </si>
  <si>
    <t>971045821.S</t>
  </si>
  <si>
    <t>Vrty príklepovým prerážacím vrtákom  do stien alebo smerom hore do betónu</t>
  </si>
  <si>
    <t>1068327644</t>
  </si>
  <si>
    <t>972045802.S</t>
  </si>
  <si>
    <t>Vrty príklepovým vrtákom do D 12 mm do steny pre uchytenie rúrky</t>
  </si>
  <si>
    <t>668391004</t>
  </si>
  <si>
    <t>210010025.S</t>
  </si>
  <si>
    <t>Rúrka ohybná elektroinštalačná z PVC typ FXP 20, uložená pevne</t>
  </si>
  <si>
    <t>1209065037</t>
  </si>
  <si>
    <t>345710009100.S</t>
  </si>
  <si>
    <t>Rúrka ohybná vlnitá pancierová so strednou mechanickou odolnosťou z PVC-U, D 20</t>
  </si>
  <si>
    <t>-1231913923</t>
  </si>
  <si>
    <t>210190004.S</t>
  </si>
  <si>
    <t xml:space="preserve">Montáž príslušenstva do racku </t>
  </si>
  <si>
    <t>746792909</t>
  </si>
  <si>
    <t>051642</t>
  </si>
  <si>
    <t>Prepoj.kábel,Cat.6a,tienený,2xRJ45,farba šedá,dĺžka 1,0m</t>
  </si>
  <si>
    <t>-1232921478</t>
  </si>
  <si>
    <t>646520</t>
  </si>
  <si>
    <t>-1485750319</t>
  </si>
  <si>
    <t>210251671.S</t>
  </si>
  <si>
    <t>Prepäťové ochrany RJ45</t>
  </si>
  <si>
    <t>1182594130</t>
  </si>
  <si>
    <t>369230115350</t>
  </si>
  <si>
    <t>-630089802</t>
  </si>
  <si>
    <t>210251671.S1</t>
  </si>
  <si>
    <t>Montáž boxu pre SPD do RACK</t>
  </si>
  <si>
    <t>1693493324</t>
  </si>
  <si>
    <t>369230115350S</t>
  </si>
  <si>
    <t>216289191</t>
  </si>
  <si>
    <t>210411141</t>
  </si>
  <si>
    <t>Montáž kamery a príslušenstva</t>
  </si>
  <si>
    <t>-530662327</t>
  </si>
  <si>
    <t>8.0C-H6SL-DO1-IR</t>
  </si>
  <si>
    <t>-1749391346</t>
  </si>
  <si>
    <t>210800630.S</t>
  </si>
  <si>
    <t>Vodič medený uložený pevne H07V-K (CYA)  450/750 V 16</t>
  </si>
  <si>
    <t>-2055384543</t>
  </si>
  <si>
    <t>341310009300.S</t>
  </si>
  <si>
    <t>Vodič medený flexibilný H07V-K 16 mm2 z.ž.</t>
  </si>
  <si>
    <t>35854941</t>
  </si>
  <si>
    <t>Montáže oznamovacích a zabezpečovacích zariadení</t>
  </si>
  <si>
    <t>1673243120</t>
  </si>
  <si>
    <t>-81114896</t>
  </si>
  <si>
    <t>-128350330</t>
  </si>
  <si>
    <t>1972576589</t>
  </si>
  <si>
    <t>220070006.S</t>
  </si>
  <si>
    <t>Montáž a pripojenie monitora</t>
  </si>
  <si>
    <t>-1632913277</t>
  </si>
  <si>
    <t>LM22-H200</t>
  </si>
  <si>
    <t>1427382591</t>
  </si>
  <si>
    <t>220511025</t>
  </si>
  <si>
    <t>-86173089</t>
  </si>
  <si>
    <t>51704</t>
  </si>
  <si>
    <t>-2020359524</t>
  </si>
  <si>
    <t>220511026</t>
  </si>
  <si>
    <t>Montáž gumovej kábelovej prechodky</t>
  </si>
  <si>
    <t>432005069</t>
  </si>
  <si>
    <t>383150028600</t>
  </si>
  <si>
    <t>Prechodka gumová kábelová na konektor RJ45/čierna</t>
  </si>
  <si>
    <t>275800136</t>
  </si>
  <si>
    <t xml:space="preserve">Montáž kábla FTP CAT 5E B2ca </t>
  </si>
  <si>
    <t>1191138569</t>
  </si>
  <si>
    <t>KDP000002801</t>
  </si>
  <si>
    <t>Kábel dátový pevný FTP cat.5e AWG24 LSOH B2cas1d1a1 100Mhz interiér 500m</t>
  </si>
  <si>
    <t>854976562</t>
  </si>
  <si>
    <t>220732200</t>
  </si>
  <si>
    <t>Montáž a zapojenie IP servera</t>
  </si>
  <si>
    <t>2105816790</t>
  </si>
  <si>
    <t>VMA-AS3X-24P18-EU</t>
  </si>
  <si>
    <t>1538536315</t>
  </si>
  <si>
    <t>HDD18T 24/7</t>
  </si>
  <si>
    <t>1938481299</t>
  </si>
  <si>
    <t>UNITY8-STD</t>
  </si>
  <si>
    <t>664082222</t>
  </si>
  <si>
    <t>1262116194</t>
  </si>
  <si>
    <t>001000034.S</t>
  </si>
  <si>
    <t>1920031805</t>
  </si>
  <si>
    <t>001100001</t>
  </si>
  <si>
    <t xml:space="preserve">Nastavenie, inicializácia CCTV </t>
  </si>
  <si>
    <t>-1686510831</t>
  </si>
  <si>
    <t>HSP - Hlasová signalizácia požiaru</t>
  </si>
  <si>
    <t>210411181.S</t>
  </si>
  <si>
    <t>Montáž prepäťovej ochrany</t>
  </si>
  <si>
    <t>-1284863384</t>
  </si>
  <si>
    <t>584101</t>
  </si>
  <si>
    <t>Prepet. ochran. modul pro 100 V r.linky</t>
  </si>
  <si>
    <t>61923133</t>
  </si>
  <si>
    <t>584102</t>
  </si>
  <si>
    <t>Prepäťová ochrana pre Ethernet</t>
  </si>
  <si>
    <t>1188459462</t>
  </si>
  <si>
    <t>210872057</t>
  </si>
  <si>
    <t>Montáž skrutky resp. kotvy, kompletná, požiarna odolnosť PS90, úchyt kábla každých 30cm</t>
  </si>
  <si>
    <t>-987876109</t>
  </si>
  <si>
    <t>405512</t>
  </si>
  <si>
    <t>Kovová príchytka pre jeden kábel vrátane skrutky resp. kotvy, kompletná, požiarna odolnosť PS90, úchyt kábla každých 30cm, UDF12</t>
  </si>
  <si>
    <t>-1914402983</t>
  </si>
  <si>
    <t>210881325.S</t>
  </si>
  <si>
    <t>Kábel bezhalogénový, medený uložený pevne NHXH-FE 180/E30 0,6/1,0 kV  2x1,5</t>
  </si>
  <si>
    <t>-435708805</t>
  </si>
  <si>
    <t>K00010349</t>
  </si>
  <si>
    <t>Kábel NHXH-O 2x1,5 mm2 FE180/E30 N silový</t>
  </si>
  <si>
    <t>-1888563591</t>
  </si>
  <si>
    <t>210881432.S</t>
  </si>
  <si>
    <t>Kábel bezhalogénový, medený uložený pevne JE-H(ST)H FE180/PS30  4x2x0,8 – B2CA - a1, d1, s1</t>
  </si>
  <si>
    <t>-1547766418</t>
  </si>
  <si>
    <t>K00017283</t>
  </si>
  <si>
    <t>Kábel JE-H(St)H 4x2x0,8 mm PS30 B2ca,s1,d1,a1</t>
  </si>
  <si>
    <t>1606217673</t>
  </si>
  <si>
    <t>220081121</t>
  </si>
  <si>
    <t xml:space="preserve">Vytvorenie protipožiarnej prepážky </t>
  </si>
  <si>
    <t>-1582969100</t>
  </si>
  <si>
    <t>310637</t>
  </si>
  <si>
    <t>Protipožiarny tmel CP 601S 600ML biel.</t>
  </si>
  <si>
    <t>1794609081</t>
  </si>
  <si>
    <t>220260042</t>
  </si>
  <si>
    <t>Montáž inštalačnej krabice E90</t>
  </si>
  <si>
    <t>1475695642</t>
  </si>
  <si>
    <t>86010301</t>
  </si>
  <si>
    <t>WKE 1 - 5 x 2,5mm2 (E30 - E90)</t>
  </si>
  <si>
    <t>-1740000191</t>
  </si>
  <si>
    <t>Vyhotovenie otvorou v nadzákladových stenách alebo stropoch do železobetónu do 0,0125m2 do dĺžky 300mm</t>
  </si>
  <si>
    <t>716492820</t>
  </si>
  <si>
    <t>220370453.S</t>
  </si>
  <si>
    <t>Montáž reproduktora,upevnenie,pripojenie,nastavenie,smerového,resp.tlakového do 10 W</t>
  </si>
  <si>
    <t>-389139947</t>
  </si>
  <si>
    <t>581257</t>
  </si>
  <si>
    <t>Stropný reproduktor s meničom so zabudovaným 100 V transformátorom, 10 / 6 / 3 / 1,5 W, ø: 170 mm H: 75 mm</t>
  </si>
  <si>
    <t>-782625305</t>
  </si>
  <si>
    <t>1333012075</t>
  </si>
  <si>
    <t>646222</t>
  </si>
  <si>
    <t>-337753509</t>
  </si>
  <si>
    <t>220530976.S</t>
  </si>
  <si>
    <t>Montáž koncového člena reproduktorovej linky</t>
  </si>
  <si>
    <t>-182560688</t>
  </si>
  <si>
    <t>583496</t>
  </si>
  <si>
    <t>Koncový člen reproduktorovej linky EOL pro</t>
  </si>
  <si>
    <t>-832678622</t>
  </si>
  <si>
    <t>221330901.S</t>
  </si>
  <si>
    <t>Značenie reproduktora</t>
  </si>
  <si>
    <t>1239861387</t>
  </si>
  <si>
    <t>16363</t>
  </si>
  <si>
    <t>Bezpečnostné značenie reproduktora</t>
  </si>
  <si>
    <t>-55501841</t>
  </si>
  <si>
    <t>221521902</t>
  </si>
  <si>
    <t>Montáž ústredne HSP vrátane príslušsnstva</t>
  </si>
  <si>
    <t>298042420</t>
  </si>
  <si>
    <t>583708</t>
  </si>
  <si>
    <t>565630983</t>
  </si>
  <si>
    <t>583308</t>
  </si>
  <si>
    <t>-1744532122</t>
  </si>
  <si>
    <t>583444</t>
  </si>
  <si>
    <t>-1425466424</t>
  </si>
  <si>
    <t>584913</t>
  </si>
  <si>
    <t>1555917491</t>
  </si>
  <si>
    <t>583413</t>
  </si>
  <si>
    <t>Kábelová sada akumulátory - zosilovač 4XD125</t>
  </si>
  <si>
    <t>-1720042559</t>
  </si>
  <si>
    <t>581732</t>
  </si>
  <si>
    <t xml:space="preserve">Akumulator 12V / 65 Ah pre PSU </t>
  </si>
  <si>
    <t>1220815527</t>
  </si>
  <si>
    <t>583414</t>
  </si>
  <si>
    <t>-1881955893</t>
  </si>
  <si>
    <t>583467</t>
  </si>
  <si>
    <t>CAT5 patch kabel, 1.0 m šedý</t>
  </si>
  <si>
    <t>1771174253</t>
  </si>
  <si>
    <t>583703</t>
  </si>
  <si>
    <t>Montážna sada 1 pre 19" skriňu</t>
  </si>
  <si>
    <t>-1719380403</t>
  </si>
  <si>
    <t>HZS000111</t>
  </si>
  <si>
    <t>Stavebno montážne práce menej náročne, pomocné alebo manupulačné (Tr. 1) v rozsahu viac ako 8 hodín</t>
  </si>
  <si>
    <t>-818687192</t>
  </si>
  <si>
    <t>1687990175</t>
  </si>
  <si>
    <t>-950547051</t>
  </si>
  <si>
    <t>000600012</t>
  </si>
  <si>
    <t>Uvedenie zariadenia do prevádzky vrátane programovania</t>
  </si>
  <si>
    <t>-1327606765</t>
  </si>
  <si>
    <t>1482828562</t>
  </si>
  <si>
    <t xml:space="preserve">    46-M - Zemné práce vykonávané pri externých montážnych prácach</t>
  </si>
  <si>
    <t>919735123.S</t>
  </si>
  <si>
    <t>Rezanie existujúceho betónového krytu alebo podkladu hĺbky nad 100 do 150 mm</t>
  </si>
  <si>
    <t>210220020</t>
  </si>
  <si>
    <t>Uzemňovacie vedenie v zemi FeZn vrátane izolácie spojov</t>
  </si>
  <si>
    <t>Pásovina uzemňovacia FeZn 30 x 4 mm</t>
  </si>
  <si>
    <t>Zemné práce vykonávané pri externých montážnych prácach</t>
  </si>
  <si>
    <t>460620014.S</t>
  </si>
  <si>
    <t>Proviz. úprava terénu v zemine tr. 4, aby nerovnosti terénu neboli väčšie ako 2 cm od vodor.hladiny</t>
  </si>
  <si>
    <t xml:space="preserve">SO601 - Preložka distribučného rozvodu </t>
  </si>
  <si>
    <t>210101262.S</t>
  </si>
  <si>
    <t>NN spojky pre káble s plastovou izoláciou do 1kV  25-35 mm2 pre vonkajšie práce</t>
  </si>
  <si>
    <t>863507362</t>
  </si>
  <si>
    <t>345820040526.S</t>
  </si>
  <si>
    <t>-156774581</t>
  </si>
  <si>
    <t>210101265.S</t>
  </si>
  <si>
    <t>NN spojky pre káble s plastovou izoláciou do 1kV  185-240 mm2 pre vonkajšie práce</t>
  </si>
  <si>
    <t>-296689611</t>
  </si>
  <si>
    <t>345820040646.S</t>
  </si>
  <si>
    <t>-590291069</t>
  </si>
  <si>
    <t>210194004.S-D</t>
  </si>
  <si>
    <t>Demontáž - Rozpájacia a istiaca plastová skriňa pilierová pre vonkajšie práce</t>
  </si>
  <si>
    <t>-86667068</t>
  </si>
  <si>
    <t>210194006.S</t>
  </si>
  <si>
    <t>Rozpájacia a istiaca plastová skriňa pilierová - typ SR 6 pre vonkajšie práce</t>
  </si>
  <si>
    <t>1495496299</t>
  </si>
  <si>
    <t>357110005600.S</t>
  </si>
  <si>
    <t>Skriňa rozpájacia a istiaca, plastová, pilierová SR 6 DIN1 VV S/2x400A/5x160A P2</t>
  </si>
  <si>
    <t>-39164220</t>
  </si>
  <si>
    <t>210222020</t>
  </si>
  <si>
    <t>Uzemňovacie vedenie v zemi FeZn vrátane izolácie spojov, pre vonkajšie práce</t>
  </si>
  <si>
    <t>1917104918</t>
  </si>
  <si>
    <t>354410058800.S</t>
  </si>
  <si>
    <t>1556486471</t>
  </si>
  <si>
    <t>210902480.S-D</t>
  </si>
  <si>
    <t>Demontáž - Kábel hliníkový silový, uložený v rúrke NAYY 0,6/1 kV 4x16 pre vonkajšie práce</t>
  </si>
  <si>
    <t>-893391443</t>
  </si>
  <si>
    <t>210902481.S</t>
  </si>
  <si>
    <t>Kábel hliníkový silový, uložený v rúrke NAYY 0,6/1 kV 4x25 pre vonkajšie práce</t>
  </si>
  <si>
    <t>319896848</t>
  </si>
  <si>
    <t>341110034000.S</t>
  </si>
  <si>
    <t>Kábel hliníkový NAYY-J 4x25 mm2 RE</t>
  </si>
  <si>
    <t>165520738</t>
  </si>
  <si>
    <t>210902486.S-D</t>
  </si>
  <si>
    <t>Demontáž - Kábel hliníkový silový, uložený v rúrke 0,6/1 kV 4x185 pre vonkajšie práce</t>
  </si>
  <si>
    <t>-651239111</t>
  </si>
  <si>
    <t>210902487</t>
  </si>
  <si>
    <t>Kábel hliníkový silový, uložený v rúrke NAYY 0,6/1 kV 4x240 pre vonkajšie práce</t>
  </si>
  <si>
    <t>-1781269296</t>
  </si>
  <si>
    <t>341110034600.S</t>
  </si>
  <si>
    <t>Kábel hliníkový NAYY 4x240 SM mm2</t>
  </si>
  <si>
    <t>-133880826</t>
  </si>
  <si>
    <t>460200304.S</t>
  </si>
  <si>
    <t>Hĺbenie káblovej ryhy ručne 50 cm širokej a 120 cm hlbokej, v zemine triedy 4</t>
  </si>
  <si>
    <t>-1951310316</t>
  </si>
  <si>
    <t>460310012.S</t>
  </si>
  <si>
    <t>Strojové kladenie úložného kábla (káblov) v zemine triedy 3, 2 káble</t>
  </si>
  <si>
    <t>-1515870700</t>
  </si>
  <si>
    <t>460420041.S</t>
  </si>
  <si>
    <t>Zriadenie káblového lôžka z piesku a cementu bez zakrytia, v ryhe šírky do 100 cm, hr. vrstvy 12 cm</t>
  </si>
  <si>
    <t>-1416808776</t>
  </si>
  <si>
    <t>585220000500.S</t>
  </si>
  <si>
    <t>Cement troskoportlandský CEM II/B-S 42,5 balený</t>
  </si>
  <si>
    <t>1987626922</t>
  </si>
  <si>
    <t>460490012.S</t>
  </si>
  <si>
    <t>Rozvinutie a uloženie výstražnej fólie z PE do ryhy, šírka do 33 cm</t>
  </si>
  <si>
    <t>988223402</t>
  </si>
  <si>
    <t>283230008000</t>
  </si>
  <si>
    <t>-2103587844</t>
  </si>
  <si>
    <t>460560304.S</t>
  </si>
  <si>
    <t>Ručný zásyp nezap. káblovej ryhy bez zhutn. zeminy, 50 cm širokej, 120 cm hlbokej v zemine tr. 4</t>
  </si>
  <si>
    <t>1436401505</t>
  </si>
  <si>
    <t>460600001.S</t>
  </si>
  <si>
    <t>Naloženie zeminy, odvoz do 1 km a zloženie na skládke a jazda späť</t>
  </si>
  <si>
    <t>1681381311</t>
  </si>
  <si>
    <t>460600002.S</t>
  </si>
  <si>
    <t>Príplatok za odvoz zeminy za každý ďalší km a jazda späť</t>
  </si>
  <si>
    <t>-280942287</t>
  </si>
  <si>
    <t>-645797858</t>
  </si>
  <si>
    <t>HZS000112.S</t>
  </si>
  <si>
    <t>Stavebno montážne práce náročnejšie, ucelené, obtiažne, rutinné (Tr. 2) v rozsahu viac ako 8 hodín náročnejšie</t>
  </si>
  <si>
    <t>538556036</t>
  </si>
  <si>
    <t>HZS000213.S</t>
  </si>
  <si>
    <t>Stavebno montážne práce náročné ucelené - odborné, tvorivé remeselné (Tr. 3) v rozsahu viac ako 4 a menej ako 8 hodín</t>
  </si>
  <si>
    <t>-9605740</t>
  </si>
  <si>
    <t>000300011.S</t>
  </si>
  <si>
    <t>Geodetické práce - vykonávané pred výstavbou vytýčenie hraníc pozemkov</t>
  </si>
  <si>
    <t>-1709917956</t>
  </si>
  <si>
    <t>000300013.S</t>
  </si>
  <si>
    <t>Geodetické práce - vykonávané pred výstavbou určenie priebehu nadzemného alebo podzemného existujúceho aj plánovaného vedenia</t>
  </si>
  <si>
    <t>642713188</t>
  </si>
  <si>
    <t>179875173</t>
  </si>
  <si>
    <t>SO602 - Prípojka NN</t>
  </si>
  <si>
    <t>403340499</t>
  </si>
  <si>
    <t>210100017.S</t>
  </si>
  <si>
    <t>Ukončenie vodičov v rozvádzač. vrátane zapojenia a vodičovej koncovky do 70 mm2 pre vonkajšie práce</t>
  </si>
  <si>
    <t>-1559822406</t>
  </si>
  <si>
    <t>345720005600.S</t>
  </si>
  <si>
    <t>Dutinka lisovacia DI 70-20 izolovaná</t>
  </si>
  <si>
    <t>833795247</t>
  </si>
  <si>
    <t>210194053.S</t>
  </si>
  <si>
    <t>Skriňa RE plastová, trojfázová, jednotarifná 1 odberateľ pre vonkajšie práce</t>
  </si>
  <si>
    <t>-342037994</t>
  </si>
  <si>
    <t>ERO000000087</t>
  </si>
  <si>
    <t>-2014534688</t>
  </si>
  <si>
    <t>1380196110</t>
  </si>
  <si>
    <t>1697012698</t>
  </si>
  <si>
    <t>210810099.S</t>
  </si>
  <si>
    <t>Kábel medený silový uložený voľne 1-CYKY 0,6/1 kV 5x70 pre vonkajšie práce</t>
  </si>
  <si>
    <t>-1425018102</t>
  </si>
  <si>
    <t>341110006800.S</t>
  </si>
  <si>
    <t>Kábel medený 1-CYKY-J 5x70 mm2 RM</t>
  </si>
  <si>
    <t>-1624542606</t>
  </si>
  <si>
    <t>210902465.S</t>
  </si>
  <si>
    <t>Kábel hliníkový silový, uložený pevne NAYY 0,6/1 kV 4x120 pre vonkajšie práce</t>
  </si>
  <si>
    <t>-1012659770</t>
  </si>
  <si>
    <t>341110034300.S</t>
  </si>
  <si>
    <t>Kábel hliníkový NAYY-J 4x120 mm2 SM</t>
  </si>
  <si>
    <t>-1427897683</t>
  </si>
  <si>
    <t>HZS000111.S</t>
  </si>
  <si>
    <t>-1692389946</t>
  </si>
  <si>
    <t>460200314.S</t>
  </si>
  <si>
    <t>Hĺbenie káblovej ryhy ručne 50 cm širokej a 130 cm hlbokej, v zemine triedy 4</t>
  </si>
  <si>
    <t>-1959783297</t>
  </si>
  <si>
    <t>460420022</t>
  </si>
  <si>
    <t>Zriadenie, rekonšt. káblového lôžka z piesku bez zakrytia, v ryhe šír. do 65 cm, hrúbky vrstvy 10 cm</t>
  </si>
  <si>
    <t>1239604649</t>
  </si>
  <si>
    <t>583110000300</t>
  </si>
  <si>
    <t>Drvina vápencová frakcia 0-4 mm</t>
  </si>
  <si>
    <t>1240102515</t>
  </si>
  <si>
    <t>Rozvinutie a uloženie výstražnej fólie z PVC do ryhy, šírka do 33 cm</t>
  </si>
  <si>
    <t>-1423624215</t>
  </si>
  <si>
    <t>1377269129</t>
  </si>
  <si>
    <t>460560434.S</t>
  </si>
  <si>
    <t>Ručný zásyp nezap. káblovej ryhy bez zhutn. zeminy, 55 cm širokej, 80 cm hlbokej v zemine tr. 4</t>
  </si>
  <si>
    <t>-2140456157</t>
  </si>
  <si>
    <t>460620013</t>
  </si>
  <si>
    <t>Proviz. úprava terénu v zemine tr. 3, aby nerovnosti terénu neboli väčšie ako 2 cm od vodor.hladiny</t>
  </si>
  <si>
    <t>-433954373</t>
  </si>
  <si>
    <t>-899106199</t>
  </si>
  <si>
    <t>000300016.S</t>
  </si>
  <si>
    <t>Geodetické práce - vykonávané pred výstavbou určenie vytyčovacej siete, vytýčenie staveniska, staveb. objektu</t>
  </si>
  <si>
    <t>-562305057</t>
  </si>
  <si>
    <t>Oceľový  rozdeľovač a zberač DN 100  , L = 1200 mm, hrdlá 1 x DN 65 , 3x DN 32 2x DN 20, DN 100</t>
  </si>
  <si>
    <t>Búranie postupným rozoberaním, z tehál, kameňa a pod., ocele s podielom konštr. do 15%,  -0,264300t</t>
  </si>
  <si>
    <t>UK_0001</t>
  </si>
  <si>
    <t>UK_0002</t>
  </si>
  <si>
    <t>UK_0003</t>
  </si>
  <si>
    <t>UK_0004</t>
  </si>
  <si>
    <t>UK_0005</t>
  </si>
  <si>
    <t>UK_0006</t>
  </si>
  <si>
    <t>UK_0007</t>
  </si>
  <si>
    <t>UK_0008</t>
  </si>
  <si>
    <t>UK_0009</t>
  </si>
  <si>
    <t>UK_0010</t>
  </si>
  <si>
    <t>UK_0011</t>
  </si>
  <si>
    <t>UK_0012</t>
  </si>
  <si>
    <t>UK_0013</t>
  </si>
  <si>
    <t>UK_0014</t>
  </si>
  <si>
    <t>UK_0015</t>
  </si>
  <si>
    <t>UK_0016</t>
  </si>
  <si>
    <t>UK_0017</t>
  </si>
  <si>
    <t>UK_0018</t>
  </si>
  <si>
    <t>UK_0019</t>
  </si>
  <si>
    <t>UK_0020</t>
  </si>
  <si>
    <t>UK_0021</t>
  </si>
  <si>
    <t>UK_0022</t>
  </si>
  <si>
    <t>UK_0023</t>
  </si>
  <si>
    <t>UK_0024</t>
  </si>
  <si>
    <t>UK_0025</t>
  </si>
  <si>
    <t>UK_0026</t>
  </si>
  <si>
    <t>UK_0027</t>
  </si>
  <si>
    <t>UK_0028</t>
  </si>
  <si>
    <t>UK_0029</t>
  </si>
  <si>
    <t>UK_0030</t>
  </si>
  <si>
    <t>UK_0031</t>
  </si>
  <si>
    <t>UK_0032</t>
  </si>
  <si>
    <t>UK_0033</t>
  </si>
  <si>
    <t>UK_0034</t>
  </si>
  <si>
    <t>UK_0035</t>
  </si>
  <si>
    <t>UK_0036</t>
  </si>
  <si>
    <t>UK_0037</t>
  </si>
  <si>
    <t>UK_0038</t>
  </si>
  <si>
    <t>UK_0039</t>
  </si>
  <si>
    <t>UK_0040</t>
  </si>
  <si>
    <t>UK_0041</t>
  </si>
  <si>
    <t>UK_0042</t>
  </si>
  <si>
    <t>UK_0043</t>
  </si>
  <si>
    <t>UK_0044</t>
  </si>
  <si>
    <t>UK_0045</t>
  </si>
  <si>
    <t>UK_0046</t>
  </si>
  <si>
    <t>UK_0047</t>
  </si>
  <si>
    <t>UK_0048</t>
  </si>
  <si>
    <t>UK_0049</t>
  </si>
  <si>
    <t>UK_0050</t>
  </si>
  <si>
    <t>UK_HZS_01</t>
  </si>
  <si>
    <t>UK_HZS_02</t>
  </si>
  <si>
    <t>UK_HZS_03</t>
  </si>
  <si>
    <t>SO 101 Výťah</t>
  </si>
  <si>
    <t>33-M</t>
  </si>
  <si>
    <t>Montáže dopr.zariad.sklad.zar.a váh</t>
  </si>
  <si>
    <t>330030101.S</t>
  </si>
  <si>
    <t>M+D Osobný výťah – kabína 1300x1850x2100 mm, nosnosť 1050 kg/ počet osôb 14, počet staníc 2, zdvih 3,3 m, 2xdvere 900x2000 mm automatické 2-panelové s otváraním doprava</t>
  </si>
  <si>
    <t>183205509.S</t>
  </si>
  <si>
    <t>Položenie vegetačnej alebo trávnikovej rohože so zaliatím pre zelené strechy do 5°</t>
  </si>
  <si>
    <t>0057400000200.S</t>
  </si>
  <si>
    <t>Rohož vegetačná z rozchodníkov, pre zelené strechy</t>
  </si>
  <si>
    <t>711113127.S</t>
  </si>
  <si>
    <t>Izolácia vlhkých miestností 1-komponentná tekutá vodonepriepustná membrána na vodnej báze na ploche vodorovnej</t>
  </si>
  <si>
    <t>711113137.S</t>
  </si>
  <si>
    <t>Izolácia vlhkých miestností 1-komponentná tekutá vodonepriepustná membrána na vodnej báze na ploche zvislej</t>
  </si>
  <si>
    <t>Asfaltová penetrácia</t>
  </si>
  <si>
    <t>Asfaltový pás s nosnou vložkou z Al fólie, kašírovanej sklenenou rohožou, na hornom povrchu pokrytý jemnozrným posypom a na spodnom opatrený spáliteľnou fóliou hr. 6 mm</t>
  </si>
  <si>
    <t>Zhotovenie povlakovej krytiny striech plochých do 10° PVC fóliou položenou voľne so zvarením spoja vodorovne, vrátane systémových profilov</t>
  </si>
  <si>
    <t>Zhotovenie povlakovej krytiny striech plochých do 10° PVC fóliou položenou voľne so zvarením spoja zvisle, vrátane systémových profilov</t>
  </si>
  <si>
    <t>Zhotovenie povlakovej krytiny striech plochých do 10° PVC fóliou upevnenou prikotvením so zvarením spoja vodorovne, vrátane systémových profilov</t>
  </si>
  <si>
    <t>Zhotovenie povlakovej krytiny striech plochých do 10° PVC fóliou upevnenou prikotvením so zvarením spoja zvisle, vrátane systémových profilov</t>
  </si>
  <si>
    <t>283300015180</t>
  </si>
  <si>
    <t>Viacvrstvová syntetická hydroizolačná fólia na báze vysoko kvalitného PVC vystužená skleným rúnom  hr. 1,8 mm</t>
  </si>
  <si>
    <t>712370385.S</t>
  </si>
  <si>
    <t>Zhotovenie drenážnej vrstvy z profilovaných fólií pre zelené strechy ploché do 5° hrúbky do 25 mm</t>
  </si>
  <si>
    <t>628800075120</t>
  </si>
  <si>
    <t>Drenážna, filtračná a ochranná vrstva pre vegetačné strechy - trojrozmerné  drenážne  jadro, na  oboch stranách filtračným polypropylénovým rúnom</t>
  </si>
  <si>
    <t>693665160030</t>
  </si>
  <si>
    <t>Geotextílie netkané polypropylénové 300 g/m2</t>
  </si>
  <si>
    <t>712990311.S</t>
  </si>
  <si>
    <t>Zhotovenie filtračnej vrstvy z textílie pre zelené strechy do 5°</t>
  </si>
  <si>
    <t>693665160115</t>
  </si>
  <si>
    <t>Polypropylénová drenážna, filtračná a ochranná vrstva pre vegetačné zelené strechy</t>
  </si>
  <si>
    <t>631514534030</t>
  </si>
  <si>
    <t>Kročajová a tepelná izolácia podláh na báze kamennej vlny hrúbky 30 mm</t>
  </si>
  <si>
    <t>Kročajová a tepelná izolácia podláh na báze kamennej vlny hrúbky 40 mm</t>
  </si>
  <si>
    <t>713122132.S</t>
  </si>
  <si>
    <t>Montáž tepelnej izolácie podláh PIR doskami vzájomne lepené, dvojvrstvová</t>
  </si>
  <si>
    <t>283750004215</t>
  </si>
  <si>
    <t>Polyuretánová doska hr. 40 mm</t>
  </si>
  <si>
    <t>763115573.S</t>
  </si>
  <si>
    <t>763115713.S</t>
  </si>
  <si>
    <t>763115722.S</t>
  </si>
  <si>
    <t>763115752.S</t>
  </si>
  <si>
    <t>Ochrana, spevnenie a stabilizácia štítových stien počas búracích prác a výstavby</t>
  </si>
  <si>
    <t>Lišta kačírková dierovaná hliníková tvaru L pre zelené strechy, hrúbky 1 mm, výšky 100 mm, vrátane spojky - ozn. 09.106</t>
  </si>
  <si>
    <t>M+D Kontrolná alebo revízna šachta pre strechu s vegetačnou strechou s ochranným poklopom 290x290 mm - ozn. 09.110</t>
  </si>
  <si>
    <t>764410341.S</t>
  </si>
  <si>
    <t>764430417.S</t>
  </si>
  <si>
    <t>764430421.S</t>
  </si>
  <si>
    <t>764430525.S</t>
  </si>
  <si>
    <t>7661111.HS01</t>
  </si>
  <si>
    <t>M+D Interiérová zasklená trojdielna stena 3450x2965 mm s dverami, zasklenie akustické dvojsklo - ozn. HS.01</t>
  </si>
  <si>
    <t>7661111.HS02</t>
  </si>
  <si>
    <t>M+D Interiérová zasklená štvordielna stena 4510x2965 mm s dverami, zasklenie akustické dvojsklo - ozn.  HS.02</t>
  </si>
  <si>
    <t>7661111.HS03</t>
  </si>
  <si>
    <t>M+D Interiérová zasklená stena 2175x2965 mm s 2xdverami, zasklenie akustické dvojsklo - ozn. HS.03</t>
  </si>
  <si>
    <t>7661111.HS04</t>
  </si>
  <si>
    <t>M+D Interiérová zasklená dvojdielna stena 2165x2965 mm s dverami, zasklenie akustické dvojsklo - ozn. HS.04</t>
  </si>
  <si>
    <t>7661111.HS05</t>
  </si>
  <si>
    <t>M+D Interiérová zasklená päťdielna stena 5240x2840 mm s dverami, zasklenie akustické dvojsklo - ozn. HS.05</t>
  </si>
  <si>
    <t>7661111.HS06</t>
  </si>
  <si>
    <t>M+D Interiérová zasklená päťdielna stena 4940x2840 mm s 4xdverami, zasklenie akustické dvojsklo - ozn. HS.06</t>
  </si>
  <si>
    <t>7661111.HS07</t>
  </si>
  <si>
    <t>M+D Interiérová zasklená päťdielna stena 4940x2840 mm s 2xdverami, zasklenie akustické dvojsklo - ozn. HS.07</t>
  </si>
  <si>
    <t>7661111.HS08</t>
  </si>
  <si>
    <t>7661111.HS09</t>
  </si>
  <si>
    <t>7661111.HS10</t>
  </si>
  <si>
    <t>M+D Interiérová zasklená jednodielna stena 1295x2840 mm, zasklenie akustické dvojsklo - ozn. HS.10</t>
  </si>
  <si>
    <t>7666610.D06</t>
  </si>
  <si>
    <t>7666613.D01</t>
  </si>
  <si>
    <t>767421115.K</t>
  </si>
  <si>
    <t>M+D Sieťky proti hmyzu 1140x2680 mm na hliníkovej presklenej fasáde pri otváravo-sklopných oknách</t>
  </si>
  <si>
    <t>M+D Sieťky proti hmyzu 1140x2940 mm na hliníkovej presklenej fasáde pri otváravo-sklopných oknách</t>
  </si>
  <si>
    <t>767995195.S</t>
  </si>
  <si>
    <t>Epoxidový náter 2-komponentný dvojnásobný na báze vody, s malým obsahom emisií a nízkymi požiadavkami na údržbu, podkladný a vrchný náter, s vytiahnutím na sokel na výšku 100 mm</t>
  </si>
  <si>
    <t>961055111.S</t>
  </si>
  <si>
    <t>Búranie základov železobetónových, odstránenie časti -2,40000t</t>
  </si>
  <si>
    <t>961055115.S</t>
  </si>
  <si>
    <t>Búranie základov železobetónových - vytvorenie drážky pod existujúcou stenou -2,40000t</t>
  </si>
  <si>
    <t>962052211.S</t>
  </si>
  <si>
    <t>Búranie muriva železobetonového nadzákladného,  -2,40000t</t>
  </si>
  <si>
    <t>273313711.S</t>
  </si>
  <si>
    <t>Betón základových dosiek, prostý tr.C 25/30-X0 - podkladný betón</t>
  </si>
  <si>
    <t>Betón základových dosiek, železový (bez výstuže), tr. C25/30-XC2(SK)-CL0,4-Dmax 16mm-S3</t>
  </si>
  <si>
    <t>274271500</t>
  </si>
  <si>
    <t>Murivo základových pásov z betónových debniacich tvárnic (bez výstuže) s betónovou výplňou C25/30 hrúbky muriva 150 mm</t>
  </si>
  <si>
    <t>Betón základových pásov, železový (bez výstuže), tr. C25/30-XC2(SK)-CL0,4-Dmax 16mm-S3</t>
  </si>
  <si>
    <t>274361821.S</t>
  </si>
  <si>
    <t>Výstuž základových pásov z ocele B500 (10505)</t>
  </si>
  <si>
    <t>274361825</t>
  </si>
  <si>
    <t>Výstuž pre murivo základových pásov z betónových debniacich tvárnic s betónovou výplňou z ocele B500 (10505)</t>
  </si>
  <si>
    <t>Betón základových pätiek, prostý, tr.C25/30-XC2(SK)-CL0,4-Dmax 16mm-S3</t>
  </si>
  <si>
    <t>Postupné podbet. základného muriva bez výkopu, zapaž. a debnenia prostým betónom tr. C25/30-XC2(SK)-CL0,4-Dmax 16mm-S3</t>
  </si>
  <si>
    <t>311272563</t>
  </si>
  <si>
    <t>Murivo nosné z pórobetónových tvárnic pevnosti P2 a P4, na pero drážku pre tenké škáry hr. muriva 300 mm</t>
  </si>
  <si>
    <t>317165222</t>
  </si>
  <si>
    <t>Pórobetónový preklad YTONG šírky 300, výšky 249 mm, dĺžky 1500 mm</t>
  </si>
  <si>
    <t>Osadenie oceľových valcovaných nosníkov I, IE,U,UE,L - stĺpy, stužidlá</t>
  </si>
  <si>
    <t>Oceľ S235</t>
  </si>
  <si>
    <t>Betón stien a priečok, železový (bez výstuže) tr. C25/30-XC2(SK)-CL0,4-Dmax 16mm-S3</t>
  </si>
  <si>
    <t>Betón stropov doskových a trámových,  železový tr. C25/30-XC2(SK)-CL0,4-Dmax 16mm-S3</t>
  </si>
  <si>
    <t>Debnenie stropu, zabudované trapézový plech, výška vlny 50 mm. hr. 1 mm, vrátane povrchovej úpravy zo spodnej strany</t>
  </si>
  <si>
    <t>411362021.S</t>
  </si>
  <si>
    <t>Výstuž stropov doskových, trámových, vložkových,konzolových alebo balkónových, zo zváraných sietí KARI</t>
  </si>
  <si>
    <t>413321414.S</t>
  </si>
  <si>
    <t>Betón nosníkov, železový tr. C25/30-XC2(SK)-CL0,4-Dmax 16mm-S3</t>
  </si>
  <si>
    <t>413351107.S</t>
  </si>
  <si>
    <t>Debnenie nosníka zhotovenie-dielce</t>
  </si>
  <si>
    <t>413351108.S</t>
  </si>
  <si>
    <t>Debnenie nosníka odstránenie-dielce</t>
  </si>
  <si>
    <t>413351215.S</t>
  </si>
  <si>
    <t>Podporná konštrukcia nosníkov do 20 kpa - zhotovenie</t>
  </si>
  <si>
    <t>413351216.S</t>
  </si>
  <si>
    <t>Podporná konštrukcia nosníkov do 20 kpa - odstránenie</t>
  </si>
  <si>
    <t>413361821.S</t>
  </si>
  <si>
    <t>Výstuž  nosníkov a trámov, bez rozdielu tvaru a uloženia B500 (10505)</t>
  </si>
  <si>
    <t>Osadenie oceľových valcovaných nosníkov I, IE,U,UE,L - stropy</t>
  </si>
  <si>
    <t>413941179.S4</t>
  </si>
  <si>
    <t>M+D Prvok pre systémové prepojenie oceľovej konštrukcie na streche - ozn. 09.111</t>
  </si>
  <si>
    <t>413941179.S7</t>
  </si>
  <si>
    <t>M+D Prvok pre systémové prepojenie oceľovej konštrukcie exteriérového schodiska na streche - ozn. 09.117</t>
  </si>
  <si>
    <t>413941179.S8</t>
  </si>
  <si>
    <t>M+D Prvok pre systémové prepojenie oceľovej konštrukcie exteriérového schodiska na 2.NP - ozn. 09.118</t>
  </si>
  <si>
    <t>417321515.S</t>
  </si>
  <si>
    <t>Betón stužujúcich pásov a vencov železový tr. C25/30-XC2(SK)-CL0,4-Dmax 16mm-S3</t>
  </si>
  <si>
    <t>417351115.S</t>
  </si>
  <si>
    <t>Debnenie bočníc stužujúcich pásov a vencov vrátane vzpier zhotovenie</t>
  </si>
  <si>
    <t>417351116.S</t>
  </si>
  <si>
    <t>Debnenie bočníc stužujúcich pásov a vencov vrátane vzpier odstránenie</t>
  </si>
  <si>
    <t>417361821.S</t>
  </si>
  <si>
    <t>Výstuž stužujúcich pásov a vencov z betonárskej ocele B500 (10505)</t>
  </si>
  <si>
    <t>564750211.S</t>
  </si>
  <si>
    <t>Podklad alebo kryt z kameniva veľ. 16-32 mm s rozprestretím a zhutnením, po zhutnení hr 150 mm</t>
  </si>
  <si>
    <t>Vonkajšia omietka stien pastovitá silikónová hr. 2 mm</t>
  </si>
  <si>
    <t>Kontaktný zatepľovací systém soklovej alebo vodou namáhanej časti hr.160 mm, skrutkovacie kotvy, pomocné lišty</t>
  </si>
  <si>
    <t>625250713.S</t>
  </si>
  <si>
    <t>Kontaktný zatepľovací systém z minerálnej vlny hr. 180 mm, skrutkovacie kotvy, pomocné lišty</t>
  </si>
  <si>
    <t>632452170.S</t>
  </si>
  <si>
    <t>Poter vysokopevnostný na báze vysokopevnostných hydraulických pojív, vápenno/kremičitých prímesí, organických kopolymérov a špeciálnych prísad hr. 50 mm</t>
  </si>
  <si>
    <t>957311315.S1</t>
  </si>
  <si>
    <t>957311423.S</t>
  </si>
  <si>
    <t>M+D Betónové platne 300x300x50 mm pod terasy - ozn. 09.115</t>
  </si>
  <si>
    <t>763112335.S</t>
  </si>
  <si>
    <t>Priečky sadrokartónové na oceľovú konštrukciu, dvojito opláštené s vloženou tepelnou izoláciou, hrúbka priečky 205 mm, CW+UW 75+5+75, TI 50 mm, dosky akustické hr. 2x12,5 mm - ozn. 02.124</t>
  </si>
  <si>
    <t>763115511.S</t>
  </si>
  <si>
    <t>Priečky sadrokartónové na oceľovú konštrukciu, dvojito opláštené bez tepelnej izolácie, hrúbka priečky 205 mm, CW+UW 75+5+75, dosky bez nároku 2x12,5 mm - ozn. 02.110</t>
  </si>
  <si>
    <t>763115512.S</t>
  </si>
  <si>
    <t>Priečky sadrokartónové na oceľovú konštrukciu, dvojito opláštené bez tepelnej izolácie, hrúbka priečky 205 mm, CW+UW 75+5+75, dosky impregnované/bez nároku 2x12,5 mm - ozn. 02.111</t>
  </si>
  <si>
    <t>Priečky sadrokartónové na oceľovú konštrukciu, dvojito opláštené bez tepelnej izolácie, hrúbka priečky 205 mm, CW+UW 75+5+75, dosky vysokopevnostné/bez nároku 2x12,5 mm - ozn. 02.117</t>
  </si>
  <si>
    <t>763115565.S</t>
  </si>
  <si>
    <t>Priečky sadrokartónové na oceľovú konštrukciu, dvojito opláštené s vloženou tepelnou izoláciou, hrúbka priečky 175 mm, CW+UW 75+50, TI 60 mm, dosky akustické hr. 2x12,5 mm - ozn. 02.121</t>
  </si>
  <si>
    <t>Priečky sadrokartónové na oceľovú konštrukciu, dvojito opláštené s vloženou tepelnou izoláciou, hrúbka priečky 205 mm, CW+UW 75+5+75, TI 60 mm, dosky akustické hr. 2x12,5 mm - ozn. 02.119</t>
  </si>
  <si>
    <t>Priečky sadrokartónové na oceľovú konštrukciu, dvojito opláštené s vloženou tepelnou izoláciou, hrúbka priečky 150 mm, CW+UW 100, TI 100 mm, dosky protipožiarne 2x12,5 mm - ozn. 02.115</t>
  </si>
  <si>
    <t>Priečky sadrokartónové na oceľovú konštrukciu, dvojito opláštené s vloženou tepelnou izoláciou, hrúbka priečky 205 mm, CW+UW 75+5+75, TI 60 mm, dosky vysokopevnostné hr. 2x12,5 mm - ozn. 02.122</t>
  </si>
  <si>
    <t>Priečky sadrokartónové na oceľovú konštrukciu, dvojito opláštené s vloženou tepelnou izoláciou, hrúbka priečky 100 mm, CW+UW 50, TI 50 mm, dosky akustické hr. 2x12,5 mm - ozn. 02.120</t>
  </si>
  <si>
    <t>763115715.S</t>
  </si>
  <si>
    <t>Priečky sadrokartónové na oceľovú konštrukciu, dvojito opláštené s vloženou tepelnou izoláciou, hrúbka priečky 150 mm, CW+UW 100, TI 100 mm, dosky akustické hr. 2x12,5 mm - ozn. 02.118</t>
  </si>
  <si>
    <t>Priečky sadrokartónové na oceľovú konštrukciu, dvojito opláštené s vloženou tepelnou izoláciou, hrúbka priečky 100 mm, CW+UW 50, TI 50 mm, dosky protipožiarne hr. 2x12,5 mm - ozn. 02.116</t>
  </si>
  <si>
    <t>763115735.S</t>
  </si>
  <si>
    <t>Priečky sadrokartónové na oceľovú konštrukciu, dvojito opláštené bez tepelnej izolácie, hrúbka priečky 175 mm, CW+UW 75+50, dosky impregnované 2x12,5 mm - ozn. 02.123</t>
  </si>
  <si>
    <t>Priečky sadrokartónové na oceľovú konštrukciu, dvojito opláštené bez tepelnej izolácie, hrúbka priečky 150 mm, CW+UW 100, dosky impregnované 2x12,5 mm - ozn. 02.109</t>
  </si>
  <si>
    <t>763115754.S</t>
  </si>
  <si>
    <t>Priečky sadrokartónové na oceľovú konštrukciu, dvojito opláštené bez tepelnej izolácie, hrúbka priečky 150 mm, CW+UW 100, dosky impregnované/bez nároku 2x12,5 mm - ozn. 02.105</t>
  </si>
  <si>
    <t>763115834.S</t>
  </si>
  <si>
    <t>Priečky sadrokartónové na oceľovú konštrukciu, dvojito opláštené bez tepelnej izolácie, hrúbka priečky 100 mm, CW+UW 50, dosky impregnované/bez nároku 2x12,5 mm - ozn. 02.102</t>
  </si>
  <si>
    <t>763115836.S</t>
  </si>
  <si>
    <t>Priečky sadrokartónové na oceľovú konštrukciu, dvojito opláštené bez tepelnej izolácie, hrúbka priečky 100 mm, CW+UW 50, dosky impregnované 2x12,5 mm - ozn. 02.103</t>
  </si>
  <si>
    <t>763115849.S</t>
  </si>
  <si>
    <t>Priečky sadrokartónové na oceľovú konštrukciu, dvojito opláštené bez tepelnej izolácie, hrúbka priečky 100 mm, CW+UW 50, dosky bez nároku 2x12,5 mm - ozn. 2.101</t>
  </si>
  <si>
    <t>763115873.S</t>
  </si>
  <si>
    <t>Priečky sadrokartónové na oceľovú konštrukciu, dvojito opláštené bez tepelnej izolácie, hrúbka priečky 125 mm, CW+UW 75, dosky bez nároku 2x12,5 mm - ozn. 02.104</t>
  </si>
  <si>
    <t>763125442.S</t>
  </si>
  <si>
    <t>Predsadená sadrokartónová stena na oceľovú konštrukciu, dvojito opláštené bez tepelnej izolácie, CW+UW 50, dosky bez nároku 2x12,5 mm - ozn. 02.113b</t>
  </si>
  <si>
    <t>Predsadená sadrokartónová stena na oceľovú konštrukciu, dvojito opláštené bez tepelnej izolácie, CW+UW 50, dosky impregnované 2x12,5 mm - ozn. 02.113a</t>
  </si>
  <si>
    <t>763125448.S</t>
  </si>
  <si>
    <t>Predsadená sadrokartónová stena na oceľovú konštrukciu, dvojito opláštené bez tepelnej izolácie, CW+UW 50, dosky protipožiarne 2x12,5 mm - ozn. 02.113c</t>
  </si>
  <si>
    <t>763125462.S</t>
  </si>
  <si>
    <t>Predsadená sadrokartónová stena na oceľovú konštrukciu, dvojito opláštené s vloženou izoláciou, CW+UW 75, TI 60 mm, dosky bez nároku 2x12,5 mm - ozna. 02.112</t>
  </si>
  <si>
    <t>763125478.S</t>
  </si>
  <si>
    <t>Predsadená sadrokartónová stena kotvená pomocou oceľového uholníka 40c20 mm do bočných stien, impregnovaná doska so sklenenými vláknami so zníženou absorpciou vody 2x20 mm - ozn. 02.114</t>
  </si>
  <si>
    <t>763138234</t>
  </si>
  <si>
    <t>SDK podhľad zavesený, dvojúrovňová oceľová podkonštrukcia CD dosky SDK protipožiarnej hr. 12,5 mm</t>
  </si>
  <si>
    <t>M+D Vyhrievaná strešná vpusť zvislá DN 110 mm s ochranným košom, vrátane nadstavca - zn. 09.104, 09.113</t>
  </si>
  <si>
    <t>M+D Vyhrievaná strešná vpusť horizontálna DN 110 mm s ochranným košom, vrátane nadstavca - zn. 09.109, 09.113</t>
  </si>
  <si>
    <t>764361433.S</t>
  </si>
  <si>
    <t>M+D Ventilová šachta na streche 198x220x116 mm, pre skrytie ventilu určeného na zavlažovanie zelených plochých striech - ozn. 09.114</t>
  </si>
  <si>
    <t>Oplechovanie parapetov z hliníkového Al plechu lakovaného hr. 1,6 mm, vrátane rohov rš 260 mm - ozn. 07.301</t>
  </si>
  <si>
    <t>Oplechovanie atiky z hliníkového Al plechu lakovaného hr. 0,7 mm, vrátane príponiek rš 650 mm - ozn. 07.102</t>
  </si>
  <si>
    <t>Oplechovanie atiky z hliníkového Al plechu lakovaného hr. 0,7 mm, vrátane príponiek  rš 760 mm - ozn. 07.101</t>
  </si>
  <si>
    <t>Kapotáž tieniacej techniky z hliníkového Al plechu lakovaného hr. 0,6 mm, ukotvené do fasádneho profilu rš 525 mm - ozn. 07.201-202</t>
  </si>
  <si>
    <t>M+D Interiérové presklené dvere 1305x2965 mm, zasklenie akustické dvojsklo - ozn. HS.08</t>
  </si>
  <si>
    <t>M+D Interiérové presklené dvere 1295x2840 mm, zasklenie akustické dvojsklo - ozn. HS.09</t>
  </si>
  <si>
    <t>766111135.S</t>
  </si>
  <si>
    <t>M+D WC kabíny výšky 2000 mm, na nožičkách výšky 150 mm, laminovaná impregnovaná doska hr. 24 mm, vrátane dverí, stĺpiky hliníkové profily - ozn. 08.111-112</t>
  </si>
  <si>
    <t>M+D Drevené interiérové jednokrídlové dvere 800x2100 mm, plné, drevená rámová zárubňa, vetracie mriežky, kovanie - ozn. D03a,b</t>
  </si>
  <si>
    <t>M+D Drevené interiérové jednokrídlové dvere 900x2100 mm, plné, drevená rámová zárubňa, obojstranné kruhové madlo, vetracie mriežky, kovanie - ozn. D04a,b</t>
  </si>
  <si>
    <t>M+D Drevené interiérové jednokrídlové dvere 900x2100 mm, plné, drevená rámová zárubňa, kovanie - ozn. D06</t>
  </si>
  <si>
    <t>M+D Drevené interiérové jednokrídlové dvere posuvné 900x2100 mm, plné, zárubňa pre posuvné dvere, stavebné púzdro, vetracie mriežky, kovanie - ozn. D06P</t>
  </si>
  <si>
    <t>766611.D07</t>
  </si>
  <si>
    <t>7666610.D10a</t>
  </si>
  <si>
    <t>M+D Drevené interiérové jednokrídlové dvere 900x2100 mm, plné, skrytá zárubňa, obojstranné kruhové madlo, vetracie mriežky, kovanie - ozn. D10a,b</t>
  </si>
  <si>
    <t>7666610.D10a1</t>
  </si>
  <si>
    <t>M+D Drevené interiérové jednokrídlové dvere 900x2100 mm, plné, skrytá zárubňa, kovanie - ozn. D10a</t>
  </si>
  <si>
    <t>7666610.D10b</t>
  </si>
  <si>
    <t>M+D Drevené interiérové jednokrídlové dvere 900x2100 mm, plné, skrytá zárubňa, obojstranné kruhové madlo, kovanie - ozn. D10b</t>
  </si>
  <si>
    <t>7666610.D10 c</t>
  </si>
  <si>
    <t>M+D Drevené interiérové jednokrídlové dvere 900x2100 mm, plné, skrytá zárubňa, obojstranné kruhové madlo, vetracie mriežky, kovanie - ozn. D10c</t>
  </si>
  <si>
    <t>766691178.S</t>
  </si>
  <si>
    <t>M+D Oceľové interiérové zábradlie výšky 1240 mm, výplň zvislá, lemovacie oceľové platne podlahy, vrátane povrchovej úpravy - ozn. 06.103, ozn. 105-106</t>
  </si>
  <si>
    <t>M+D Oceľové interiérové točité schodisko, šírka 950 mm, 18 stupňov, zábradlie výšky 1240 mm, výplň zvislá, vrátane povrchovej úpravy - ozn. 06.101-102</t>
  </si>
  <si>
    <t>M+D Oceľové exteriérové točité schodisko na strechu, vreteno, šírka 1250 mm, 30 stupňov, zábradlie výšky 1250 mm, plné, vrátane povrchovej úpravy - ozn. 06.107</t>
  </si>
  <si>
    <t>M+D Oceľové interiérové schodisko jednoramenné s podestou, šírka 1200 mm, 19 stupňov a medzipodesta, schodnice, zábradlie výšky 1240 mm, výplň zvislá, kotviaci oceľový L profil, zavetrenie, vrátane povrchovej úpravy - ozn. 06.104</t>
  </si>
  <si>
    <t>M+D Oceľová konštrukcia na streche kotvená do nosnej časti dosky strechy - nosná konštrukcia pre pripevnenie ťahokovu, vrátane povrchovej úpravy - ozn. 06.110</t>
  </si>
  <si>
    <t>M+D Panel z ťahokovu na zamedzenie viditeľnosti VZT jednotky na streche, vrátane povrchovej úpravy - ozn. 09.105</t>
  </si>
  <si>
    <t>M+D Hliníkové okno 2065x2065 mm, zasklenie izolačné trojsklo, montáž na pásky - O01</t>
  </si>
  <si>
    <t>M+D Hliníková presklená fasáda so vstupnými dvojkrídlovými automatickými dverami a otváravo-sklopnými oknami 38400x7050 mm, zasklenie akustické trojsklo - ozn. 04.101</t>
  </si>
  <si>
    <t>M+D Hliníková presklená fasáda s otváravo-sklopnými oknami 38400x7050 mm, zasklenie akustické trojsklo, s protipožiarnými okennými konštrukciami, požiarna odolnosť EI 30/D1 - ozn. 04.102</t>
  </si>
  <si>
    <t>M+D ZIP screen tieniaca technika, tkanina zo sklených vlákien potiahnutých PVC, vodiace lišty, box,vrátane elektropohonu - ozn. 10.101-102</t>
  </si>
  <si>
    <t>767662101.S</t>
  </si>
  <si>
    <t>M+D Oceľové exteriérové dvere 200+900x2100 mm, výplň zvislé oceľové stĺpiky, oceľová zárubňa, kovanie, vrátane povrchovej úpravy - D11</t>
  </si>
  <si>
    <t>M+D Oceľový L-profil 100x100x8 mm, dĺ. 2,6 m pre uloženie plechodosky v miestach styku plechodosky a železobetónového jadra, vrátane povrchovej úpravy - ozn. 06.109</t>
  </si>
  <si>
    <t>M+D Oceľový parapet 2065x240x6 mm, vrátane povrchovej úpravy - ozn. 07.302</t>
  </si>
  <si>
    <t>767995223.S</t>
  </si>
  <si>
    <t>M+D Prekrytie revízneho otvoru v podlahe 600x600 mm, rám oceľový L profil,  výplň plech hr. 15 mm - ozn. 06.111</t>
  </si>
  <si>
    <t>M+D Návratný box na knihy, vrátane povrchovej úpravy - ozn. 09.107</t>
  </si>
  <si>
    <t>Náter protipožiarny oceľových konštrukcií - základný náter, reaktívny protipožiarny náter, uzatvárací náter - ozn. 09.102</t>
  </si>
  <si>
    <t>Nátery omietok a betónových povrchov akrylový farebný ochranný bezprašný odolný voči olejom, ropným látkam, vodotestný, paropriepustný - ozn. 09.103</t>
  </si>
  <si>
    <t>M+D Exteriérová terasa - drevená terasová doska hr- 26 mm, podkladné laty, lišta, rektifikačné terče - ozn. 09.116</t>
  </si>
  <si>
    <t>Zariadenie č.5 – Chladenie technickej miestnosti</t>
  </si>
  <si>
    <t>M+D Žľab na odvodnenie plôch pred fasádou pomocou obojstrannej perforácie v stenách žľabu - ozn. 09.112</t>
  </si>
  <si>
    <t>975021315.S</t>
  </si>
  <si>
    <t>Prestupy a drážky v základoch, stenách a stropoch pre profesie</t>
  </si>
  <si>
    <t>OST</t>
  </si>
  <si>
    <t>Ostatné práce</t>
  </si>
  <si>
    <t>VZT_0061</t>
  </si>
  <si>
    <t>VZT_0062</t>
  </si>
  <si>
    <t>VZT_0063</t>
  </si>
  <si>
    <t>VZT_0065</t>
  </si>
  <si>
    <t>VZT_0064</t>
  </si>
  <si>
    <t>VZT_0066</t>
  </si>
  <si>
    <t>VZT_0067</t>
  </si>
  <si>
    <t>VZT_0068</t>
  </si>
  <si>
    <t>VZT_0069</t>
  </si>
  <si>
    <t>VZT_0070</t>
  </si>
  <si>
    <t>VZT_0071</t>
  </si>
  <si>
    <t>VZT_0072</t>
  </si>
  <si>
    <t>{defceed2-09ce-4c11-bc7a-b8814caf8712}</t>
  </si>
  <si>
    <t>583944</t>
  </si>
  <si>
    <t>-530568416</t>
  </si>
  <si>
    <t>221521921</t>
  </si>
  <si>
    <t>Montáž digitálnej stanice hlásateľa</t>
  </si>
  <si>
    <t>-557546205</t>
  </si>
  <si>
    <t>50072</t>
  </si>
  <si>
    <t>-1669398534</t>
  </si>
  <si>
    <t>49490</t>
  </si>
  <si>
    <t>-197094750</t>
  </si>
  <si>
    <t>48623</t>
  </si>
  <si>
    <t>MM optoprevodník rozhranie DAL pre DCS</t>
  </si>
  <si>
    <t>1714029057</t>
  </si>
  <si>
    <t>44104</t>
  </si>
  <si>
    <t>-979171802</t>
  </si>
  <si>
    <t>44110</t>
  </si>
  <si>
    <t>Univerzalní modul rozhraní UIM</t>
  </si>
  <si>
    <t>-1339349472</t>
  </si>
  <si>
    <t>221521922.S</t>
  </si>
  <si>
    <t>Montáž digitálnej stanice hlásateľa pre hasičov</t>
  </si>
  <si>
    <t>1488599435</t>
  </si>
  <si>
    <t>583305.21</t>
  </si>
  <si>
    <t>74005882</t>
  </si>
  <si>
    <t>{359892af-df1e-429a-bf18-ff63b8d08703}</t>
  </si>
  <si>
    <t>Spojka SVCZ 25-35 univerzálna</t>
  </si>
  <si>
    <t>bal</t>
  </si>
  <si>
    <t>Spojka SVCZ 240-S Al s hliníkovými spojkami</t>
  </si>
  <si>
    <t>Výstražná fóla PE, šxhr 300x0,08 mm, dĺ. 250 m, farba červená, HAGARD</t>
  </si>
  <si>
    <t>{a86d4e69-de08-4c6b-9f42-40a5da72d5b6}</t>
  </si>
  <si>
    <t>Výstražná fóla PE, šxhr 300x0,1 mm, dĺ. 250 m, farba červená, HAGARD</t>
  </si>
  <si>
    <t>{30c41385-09bf-48d5-b410-8322c78fca3b}</t>
  </si>
  <si>
    <t>SO 101 - Zdravotechnická inštalácia</t>
  </si>
  <si>
    <t>286120000200.S</t>
  </si>
  <si>
    <t>Rúra PVC hladký, kanalizačný, gravitačný systém Dxr 110x3,2 mm, dĺ. 1 m, SN4 - napenená (viacvrstvová)</t>
  </si>
  <si>
    <t>877266000.S</t>
  </si>
  <si>
    <t>Montáž kanalizačného PVC-U kolena DN 100</t>
  </si>
  <si>
    <t>-985710156</t>
  </si>
  <si>
    <t>286510003400.S</t>
  </si>
  <si>
    <t>Koleno PVC-U, DN 110x15°, 30°, 45° pre hladký, kanalizačný, gravitačný systém</t>
  </si>
  <si>
    <t>-1606282109</t>
  </si>
  <si>
    <t>877276002.S</t>
  </si>
  <si>
    <t>Montáž kanalizačného PVC-U kolena DN 125</t>
  </si>
  <si>
    <t>-1266225228</t>
  </si>
  <si>
    <t>286510003800.S</t>
  </si>
  <si>
    <t>Koleno PVC-U, DN 125x15°, 30°, 45° pre pre hladký, kanalizačný, gravitačný systém</t>
  </si>
  <si>
    <t>1908100022</t>
  </si>
  <si>
    <t>877276026.S</t>
  </si>
  <si>
    <t>Montáž kanalizačnej PVC-U odbočky DN 125</t>
  </si>
  <si>
    <t>-2117876061</t>
  </si>
  <si>
    <t>286510013200.S</t>
  </si>
  <si>
    <t>Odbočka 45° PVC, DN 125/110 pre hladký, kanalizačný, gravitačný systém</t>
  </si>
  <si>
    <t>118063464</t>
  </si>
  <si>
    <t>286510013300.S</t>
  </si>
  <si>
    <t>Odbočka 45° PVC, DN 125/125 pre hladký, kanalizačný, gravitačný systém</t>
  </si>
  <si>
    <t>214950394</t>
  </si>
  <si>
    <t>877276048.S</t>
  </si>
  <si>
    <t>Montáž kanalizačnej PVC-U redukcie DN 125/100</t>
  </si>
  <si>
    <t>-1667426777</t>
  </si>
  <si>
    <t>286510007900.S</t>
  </si>
  <si>
    <t>Redukcia PVC-U DN 125/110 pre hladký, kanalizačný, gravitačný systém</t>
  </si>
  <si>
    <t>1678708856</t>
  </si>
  <si>
    <t>892233111.S</t>
  </si>
  <si>
    <t>Preplach a dezinfekcia vodovodného potrubia DN od 40 do 70</t>
  </si>
  <si>
    <t>713482111.S</t>
  </si>
  <si>
    <t>713482121.S</t>
  </si>
  <si>
    <t>Hlavica vetracia DN 70, PP systém pre rozvod vnútorného odpadu</t>
  </si>
  <si>
    <t>721242130.S</t>
  </si>
  <si>
    <t>Montáž lapača strešných splavenín plastového z PP s kĺbom, lapacím košom a zápachovou uzávierkou DN 110/125</t>
  </si>
  <si>
    <t>671165577</t>
  </si>
  <si>
    <t>286630056150.S</t>
  </si>
  <si>
    <t>Lapač strešných naplavenín plastový z PP s otočným kĺbom, lapacím košom a zápachovou uzávierkou DN 110/125, pohľadové diely z liatiny</t>
  </si>
  <si>
    <t>-474881235</t>
  </si>
  <si>
    <t>721290111.S</t>
  </si>
  <si>
    <t>721290123.S</t>
  </si>
  <si>
    <t>722221015.S</t>
  </si>
  <si>
    <t>Montáž guľového kohúta závitového priameho pre vodu G 3/4</t>
  </si>
  <si>
    <t>551110005000.S</t>
  </si>
  <si>
    <t>Guľový uzáver pre vodu 3/4", niklovaná mosadz</t>
  </si>
  <si>
    <t>722221175.S</t>
  </si>
  <si>
    <t>Montáž poistného ventilu závitového pre vodu G 3/4</t>
  </si>
  <si>
    <t>489638567</t>
  </si>
  <si>
    <t>551210021600.S</t>
  </si>
  <si>
    <t>Ventil poistný pre pitnú vodu 3/4”, PN 10, mosadz</t>
  </si>
  <si>
    <t>-1369379449</t>
  </si>
  <si>
    <t>722221270.S</t>
  </si>
  <si>
    <t>Montáž spätného ventilu závitového G 3/4</t>
  </si>
  <si>
    <t>1471248402</t>
  </si>
  <si>
    <t>551110016600.S</t>
  </si>
  <si>
    <t>Spätný ventil kontrolovateľný, 3/4" FF, PN 16, mosadz, disk plast</t>
  </si>
  <si>
    <t>-1392732745</t>
  </si>
  <si>
    <t>722250010.S</t>
  </si>
  <si>
    <t>Montáž hydrantového systému s tvarovo stálou hadicou D 33</t>
  </si>
  <si>
    <t>449150004600.S</t>
  </si>
  <si>
    <t>Hydrantový systém s tvarovo stálou hadicou D 33</t>
  </si>
  <si>
    <t>722290226.S</t>
  </si>
  <si>
    <t>Tlaková skúška vodovodného potrubia závitového do DN 50</t>
  </si>
  <si>
    <t>722290234.S</t>
  </si>
  <si>
    <t>642360004000.S</t>
  </si>
  <si>
    <t>Misa záchodová keramická závesná bez splachovacieho okruhu</t>
  </si>
  <si>
    <t>642360004900.S</t>
  </si>
  <si>
    <t>Misa záchodová keramická závesná bezbariérová, bez splachovacieho okruhu</t>
  </si>
  <si>
    <t>552380001300.S</t>
  </si>
  <si>
    <t>Ovládacie tlačidlo podomietkové pre dvojité splachovanie</t>
  </si>
  <si>
    <t>725149740.S</t>
  </si>
  <si>
    <t>Montáž predstenového systému pisoárov do ľahkých stien s kovovou konštrukciou</t>
  </si>
  <si>
    <t>-1984558252</t>
  </si>
  <si>
    <t>552370000900.S</t>
  </si>
  <si>
    <t>Predstenový systém pre pisoár do ľahkých montovaných konštrukcií</t>
  </si>
  <si>
    <t>-2119647953</t>
  </si>
  <si>
    <t>725149745.S</t>
  </si>
  <si>
    <t>Montáž pisoáru do predstenového systému</t>
  </si>
  <si>
    <t>-2018147141</t>
  </si>
  <si>
    <t>642510000200.S</t>
  </si>
  <si>
    <t>Pisoár so senzorom keramický</t>
  </si>
  <si>
    <t>1613194282</t>
  </si>
  <si>
    <t>554330000200.S</t>
  </si>
  <si>
    <t>Záchodové sedadlo plastové s poklopom s automatickým pozvoľným sklápaním</t>
  </si>
  <si>
    <t>642110004300.S</t>
  </si>
  <si>
    <t>642110005300.S</t>
  </si>
  <si>
    <t>552310001900.S</t>
  </si>
  <si>
    <t>Kuchynský dvojdrez nerezový na zapustenie do dosky, 780x435 mm</t>
  </si>
  <si>
    <t>-848161474</t>
  </si>
  <si>
    <t>725829402.S</t>
  </si>
  <si>
    <t>Montáž batérie umývadlovej a drezovej stojankovej, so senzorovým ovládaním s prívodom teplej a studenej vody</t>
  </si>
  <si>
    <t>5130236</t>
  </si>
  <si>
    <t>551450006900.S</t>
  </si>
  <si>
    <t>725849203.S</t>
  </si>
  <si>
    <t>Montáž batérie sprchovej nástennej automatickej</t>
  </si>
  <si>
    <t>-175694532</t>
  </si>
  <si>
    <t>551720005000.S</t>
  </si>
  <si>
    <t>Automatické ovládanie sprchy piezo pre teplú a studenú vodu</t>
  </si>
  <si>
    <t>1046010200</t>
  </si>
  <si>
    <t>551620006800.S</t>
  </si>
  <si>
    <t>Zápachová uzávierka- sifón pre umývadlá DN 40 priestorovo úsporný</t>
  </si>
  <si>
    <t>725869311.S</t>
  </si>
  <si>
    <t>Montáž zápachovej uzávierky pre zariaďovacie predmety, drezovej do D 50 mm (pre jeden drez)</t>
  </si>
  <si>
    <t>-1684760285</t>
  </si>
  <si>
    <t>1305897758</t>
  </si>
  <si>
    <t>721229020.S</t>
  </si>
  <si>
    <t>Montáž podlahového odtokového žlabu dĺžky 700 mm pre montáž do k stene</t>
  </si>
  <si>
    <t>-1723898307</t>
  </si>
  <si>
    <t>552240002500.S</t>
  </si>
  <si>
    <t>Žľab kúpeľňový nerezový do priestoru, dĺ. 750 mm, plastový sifón DN 50</t>
  </si>
  <si>
    <t>-709410529</t>
  </si>
  <si>
    <t>725869323.S</t>
  </si>
  <si>
    <t>Montáž zápachovej uzávierky pre zariaďovacie predmety, pračkovej do D 50 mm (podomietkovej)</t>
  </si>
  <si>
    <t>119574069</t>
  </si>
  <si>
    <t>551620012200.S</t>
  </si>
  <si>
    <t>Zápachová uzávierka podomietková DN 50 pre pripojenie práčok a umývačiek riadu, plast</t>
  </si>
  <si>
    <t>-1854245035</t>
  </si>
  <si>
    <t>551620027100.S</t>
  </si>
  <si>
    <t>Vtokový lievik DN 32, (0,17 l/s), s protizápachovým uzáverom, vetranie a klimatizácia, PP</t>
  </si>
  <si>
    <t>551620015600.S</t>
  </si>
  <si>
    <t>Zápachová uzávierka podomietková DN 32 pre vetranie a klimatizáciu, PP/ABS</t>
  </si>
  <si>
    <t>551620015300.S</t>
  </si>
  <si>
    <t>Zápachová uzávierka kondenzačná DN 40 pre vetranie a klimatizáciu, PP</t>
  </si>
  <si>
    <t>1793711754</t>
  </si>
  <si>
    <t>551620016400.S</t>
  </si>
  <si>
    <t>Zápachová uzávierka DN 110, umiestnenie do nezamŕzajúcich častí budov, horizontálneho potrubia, strešného vtoku, PP</t>
  </si>
  <si>
    <t>725819401.S</t>
  </si>
  <si>
    <t>551410000500.S</t>
  </si>
  <si>
    <t>Ventil rohový RDL 80 1/2"</t>
  </si>
  <si>
    <t>725539110.S</t>
  </si>
  <si>
    <t>Montáž elektrického ohrievača závesného akumulačného ležatého do 50 L</t>
  </si>
  <si>
    <t>-1495922428</t>
  </si>
  <si>
    <t>541320004900.S</t>
  </si>
  <si>
    <t>Ohrievač vody inteligentný elektrický tlakový nástenný akumulačný, s elektronickým riadením, objem 50 l</t>
  </si>
  <si>
    <t>-1413339270</t>
  </si>
  <si>
    <t>725539140.S</t>
  </si>
  <si>
    <t>Montáž elektrického prietokového ohrievača malolitrážneho do 5 L</t>
  </si>
  <si>
    <t>-1387731709</t>
  </si>
  <si>
    <t>541310000400.S</t>
  </si>
  <si>
    <t>Elektrický prietokový ohrievač tlakový, inštalácia pod umývadlo, 3,5 kW</t>
  </si>
  <si>
    <t>-116379208</t>
  </si>
  <si>
    <t>541310000500.S</t>
  </si>
  <si>
    <t>Elektrický prietokový ohrievač tlakový, inštalácia pod umývadlo, 4,5 kW</t>
  </si>
  <si>
    <t>-273725879</t>
  </si>
  <si>
    <t>{22723e2f-2ff4-4705-8cfc-09024371ca08}</t>
  </si>
  <si>
    <t>422710000900.S</t>
  </si>
  <si>
    <t>Zemná súprava teleskopická pre guľový kohút DN 32-50</t>
  </si>
  <si>
    <t>551180001700.S</t>
  </si>
  <si>
    <t>Navrtávaci pás uzáverový DN 100 - 5/4" až 2" na vodu, z tvárnej liatiny pre liatinové a oceľové potrubie</t>
  </si>
  <si>
    <t>Vodomerná šachta 1200x900x1800mm</t>
  </si>
  <si>
    <t>Vodomerná šachta 2050x1400x1800mm</t>
  </si>
  <si>
    <t>Vodomer Qn 6,0 DN32 5/4"</t>
  </si>
  <si>
    <t>892241111.S</t>
  </si>
  <si>
    <t>899721111.S</t>
  </si>
  <si>
    <t>Vyhľadávací vodič na potrubí PVC DN do 150</t>
  </si>
  <si>
    <t>815931536</t>
  </si>
  <si>
    <t>885784936</t>
  </si>
  <si>
    <t>899721131.S</t>
  </si>
  <si>
    <t>Označenie vodovodného potrubia bielou výstražnou fóliou</t>
  </si>
  <si>
    <t>283230008400.S</t>
  </si>
  <si>
    <t>Výstražná fólia PE, š. 100 mm, pre výkopy, farba biela</t>
  </si>
  <si>
    <t>{f2ce8e7e-bf13-4fd5-8b10-d5807f81793a}</t>
  </si>
  <si>
    <t>871356028.S</t>
  </si>
  <si>
    <t>Montáž kanalizačného PVC-U potrubia hladkého plnostenného DN 200</t>
  </si>
  <si>
    <t>-891942017</t>
  </si>
  <si>
    <t>286140001400.S</t>
  </si>
  <si>
    <t>Rúra hladká PP pre gravitačnú kanalizáciu DN 200, SN 10, dĺ. 1 m</t>
  </si>
  <si>
    <t>-175724618</t>
  </si>
  <si>
    <t>892351000.S</t>
  </si>
  <si>
    <t>Skúška tesnosti kanalizácie D 200 mm</t>
  </si>
  <si>
    <t>1191406200</t>
  </si>
  <si>
    <t>892372111.S</t>
  </si>
  <si>
    <t>Zabezpečenie koncov vodovodného potrubia pri tlakových skúškach DN do 300</t>
  </si>
  <si>
    <t>899721132.S</t>
  </si>
  <si>
    <t>Označenie kanalizačného potrubia hnedou výstražnou fóliou</t>
  </si>
  <si>
    <t>-1621442943</t>
  </si>
  <si>
    <t>283230008200.S</t>
  </si>
  <si>
    <t>Výstražná fólia PE, š. 300 mm, pre kanalizáciu, farba hnedá</t>
  </si>
  <si>
    <t>2079909578</t>
  </si>
  <si>
    <t>{ab1d634f-2cc1-45f6-8401-85fbc2a81280}</t>
  </si>
  <si>
    <t>1694370123</t>
  </si>
  <si>
    <t>-116041177</t>
  </si>
  <si>
    <t>KC Rača RPD</t>
  </si>
  <si>
    <t>21. 3. 2025</t>
  </si>
  <si>
    <t>ks.</t>
  </si>
  <si>
    <t>M+D Spätná klapka , PN16, 100 oC DN32</t>
  </si>
  <si>
    <t>M+D Trojcestný zmiešavací ventil so servopohonom DN 32</t>
  </si>
  <si>
    <t>M+D Guľový kohút závitový, PN10, 120 oC, DN32</t>
  </si>
  <si>
    <t>M+D Guľový kohút závitový, PN10, 120 oC, DN65</t>
  </si>
  <si>
    <t>M+D Vypúšťací guľový kohút s páčkou M, PN10, 90 oC, DN20</t>
  </si>
  <si>
    <t>M+D Závitový filter, typ 08412, PN16, 80 oC, DN32</t>
  </si>
  <si>
    <t>M+D Teplomer</t>
  </si>
  <si>
    <t>M+D Manometer</t>
  </si>
  <si>
    <t>M+D Automatický odvzdušňovací ventil, PN10, 120 oC, DN15</t>
  </si>
  <si>
    <t xml:space="preserve">M+D Rúrka pre podlahové vykurovanie PE-Xa s odolnosťou voči difúzii kyslíka vyrobená z peroxidom zosieťovaného polyetylénu 17x2.0 (640 m kotúč) </t>
  </si>
  <si>
    <t>M+D Systémová doska pre podlahové vykurovanie, hrúbka izolácie 30mm, kročajová aj tepelná izolácia pre rúrky 14-17, rozmer:1450 x 850 mm</t>
  </si>
  <si>
    <t>M+D Rozdeľovač podlahového vykurovania 1", s prietokomermi, v sete s mech. odvzdnušňovacím a vypúšťacím ventilom, 8-okruhový</t>
  </si>
  <si>
    <t>M+D Rozdeľovač podlahového vykurovania 1", s prietokomermi, v sete s mech. odvzdnušňovacím a vypúšťacím ventilom, 10-okruhový</t>
  </si>
  <si>
    <t>M+D Rozdeľovač podlahového vykurovania 1", s prietokomermi, v sete s mech. odvzdnušňovacím a vypúšťacím ventilom, 15-okruhový</t>
  </si>
  <si>
    <t>M+D Svorné šroubenie, eurokónus, 17x2,0 X 3/4 FT</t>
  </si>
  <si>
    <t>M+D Guľový ventil 1 VONK.ZÁV. x 1 VNÚT. ZÁV s tesnením (pár)</t>
  </si>
  <si>
    <t>M+D Podporný vodiaci oblúk plastový pre rúrky 14-17 mm</t>
  </si>
  <si>
    <t>M+D Skriňa zápustná IW 700x760x110 mm (8 okruh. r.)</t>
  </si>
  <si>
    <t>M+D Skriňa zápustná IW 850x760x110 mm (10 okruh. r.)</t>
  </si>
  <si>
    <t>M+D Skriňa zápustná IW 1150x760x110 mm (15 okruh. r.)</t>
  </si>
  <si>
    <t>M+D Chránička 25/20 - čierna pre rúrku 16 x 2,0; kotúč 50m</t>
  </si>
  <si>
    <t>M+D Regulátor 230V (6 termostatov, 12 pohonov) - vykurovanie</t>
  </si>
  <si>
    <t>M+D Pohon 230 V pre rozdeľovače</t>
  </si>
  <si>
    <t>M+D Programovateľný digitálny termostat T-27 230 V, káblový</t>
  </si>
  <si>
    <t>M+D Univerzálna predizolovaná rúrka 32x3,0; 50m kotúč vr. tvaroviek</t>
  </si>
  <si>
    <t>M+D Viacvrstvové potrubie 40x4,0; 5m tyč vr. tvaroviek</t>
  </si>
  <si>
    <t>M+D Viacvrstvové potrubie 50x4,5; 5m tyč vr. tvaroviek</t>
  </si>
  <si>
    <t>M+D Vzduchotechnické spiro potrubie sk.1, do obvodu 80/30% vrátane montážneho, spojovacieho, tesniaceho materiálu a materiálu na závesy a tvarovky</t>
  </si>
  <si>
    <t>M+D Vzduchotechnické spiro potrubie sk.1, do obvodu 100/30% vrátane montážneho, spojovacieho, tesniaceho materiálu a materiálu na závesy a tvarovky</t>
  </si>
  <si>
    <t>M+D Vzduchotechnické spiro potrubie sk.1, do obvodu 125/30% vrátane montážneho, spojovacieho, tesniaceho materiálu a materiálu na závesy a tvarovky</t>
  </si>
  <si>
    <t>M+D Izolované Cu potrubie + info kábel, d 6,35mm</t>
  </si>
  <si>
    <t>M+D Izolované Cu potrubie + info kábel, d 9,53mm</t>
  </si>
  <si>
    <t>M+D Izolované Cu potrubie + info kábel, d 12,7mm</t>
  </si>
  <si>
    <t>M+D Izolované Cu potrubie + info kábel, d 15,9mm</t>
  </si>
  <si>
    <t>M+D Izolované Cu potrubie + info kábel, d 19,1mm</t>
  </si>
  <si>
    <t>M+D Izolované Cu potrubie + info kábel, d 22,2mm</t>
  </si>
  <si>
    <t>M+D Izolované Cu potrubie + info kábel, d 28,6mm</t>
  </si>
  <si>
    <t>M+D Protipožiarna bandáž Hilti CFS-B</t>
  </si>
  <si>
    <t>M+D Vzduchotechnické štvorhranné potrubie sk.1, do obvodu 4500, vrátane montážneho, spojovacieho, tesniaceho materiálu a materiálu na závesy a tvarovky</t>
  </si>
  <si>
    <t>M+D Príslušenstvo: Antivibračná kaučuková podložka</t>
  </si>
  <si>
    <t>M+D Izolované Cu potrubie + info kábel, d 9,52mm</t>
  </si>
  <si>
    <t>M+D Vzduchotechnické spiro potrubie sk.1, do obvodu 225/30% vrátane montážneho, spojovacieho, tesniaceho materiálu a materiálu na závesy a tvarovky</t>
  </si>
  <si>
    <t>M+D Radiálny ventilátor ref. Elektrodesign KN 2 UPTe 60 (ERKF) , Pi=0,022kW, 230V</t>
  </si>
  <si>
    <t>M+DRadiálny ventilátor ref. Elektrodesign KN 2 UPTe 100 (ERKF) , Pi=0,029kW, 230V</t>
  </si>
  <si>
    <t>M+D Výustka ref. Systemair NOVA-H-2-400x100-SW + UR-NOVA-400x100</t>
  </si>
  <si>
    <t>M+D Výustka ref. Systemair NOVA-H-2-400x200-SW + UR-NOVA-400x200</t>
  </si>
  <si>
    <t>M+D Požiarna klapka s tanierovým ventilom ref. Elektrodesign SCV+60 125</t>
  </si>
  <si>
    <t>M+D Spätná klapka ref. Elektrodesign tesná RSKW 100</t>
  </si>
  <si>
    <t>M+D Spätná klapka ref. Elektrodesign tesná RSKW 125</t>
  </si>
  <si>
    <t>M+D Protidažďová strieška ref. Dalap PS 100</t>
  </si>
  <si>
    <t>M+D Protidažďová strieška ref. Dalap PS 125</t>
  </si>
  <si>
    <t>M+D Pružná Al laminátová hadica ref. Elektrodesign SONOFLEX  82 Al</t>
  </si>
  <si>
    <t>M+D Tepelná izolácia ref. Kflex H duct metal ALU hr. 20mm</t>
  </si>
  <si>
    <t>M+D Tepelná izolácia exterierová ref. Kflex AL CLAD, hr. 40mm</t>
  </si>
  <si>
    <t>M+D Protipožiarny systém pre kruhové potrubie ref. Rockwool PYROROCK Larock 65 ALS, EI 30, hrúbka 40mm, vrátane upevnenia</t>
  </si>
  <si>
    <t>M+D Vonkajšia kondenzačná jednotka ref. ENKO Kaysun K2UF-560 DN6, Pi=25kW, 50A, 380-415V/3f/50Hz, 350kg</t>
  </si>
  <si>
    <t>M+D Vnútorná kazetová jednotka ref. ENKO Kaysun KCIF-36 DN5.0, Qchl=3,6kW, Pi=0,1kW, 230V, 15A</t>
  </si>
  <si>
    <t>M+D Vnútorná kazetová jednotka ref. ENKO Kaysun KCIF-56 DN5.0, Qchl=5,6kW, Pi=0,1kW, 230V, 15A</t>
  </si>
  <si>
    <t>M+D Vnútorná kazetová jednotka ref. ENKO Kaysun KCIF-71 DN5.0, Qchl=7,1kW, Pi=0,1kW, 230V, 15A</t>
  </si>
  <si>
    <t>M+D Vnútorná kazetová jednotka ref. ENKO Kaysun KCIF-80 DN5.0, Qchl=8,0kW, Pi=0,1kW, 230V, 15A</t>
  </si>
  <si>
    <t>M+D Vnútorná kazetová jednotka ref. ENKO Kaysun KCIF-100 DN5.0, Qchl=10kW, Pi=0,1kW, 230V, 15A</t>
  </si>
  <si>
    <t>M+D Vnútorná nástenná jednotka ref. ENKO Kaysun KAYF-22 DN5.0, Qchl=2,2kW, Pi=0,1kW, 230V, 15A</t>
  </si>
  <si>
    <t>M+D Príslušenstvo: Dekoračný panel ref. KPA-03E</t>
  </si>
  <si>
    <t>M+D Príslušenstvo: Dekoračný panel ref. KPA-01EI</t>
  </si>
  <si>
    <t>M+D Príslušenstvo: Nástenný ovládač ref. ENKO Kaysun KCT-04 SR</t>
  </si>
  <si>
    <t>M+D ref. Refnet KCMI 112</t>
  </si>
  <si>
    <t>M+D ref. Refnet KCMI 212</t>
  </si>
  <si>
    <t>M+D ref. Refnet KCMI 312</t>
  </si>
  <si>
    <t>M+D Chladivo ref. R410A</t>
  </si>
  <si>
    <t>M+D Protipožiarna bandáž ref. Hilti CFS-B</t>
  </si>
  <si>
    <t xml:space="preserve">M+D Pružné uloženie kondenzačnej jednotky ref.  na izolátory isotop </t>
  </si>
  <si>
    <t>M+D Vonkajšia kondenzačná jednotka ref. ENKO Kaysun K2UF-670 DN6, Pi=35kW, 63A, 380-415V/3f/50Hz, 350kg</t>
  </si>
  <si>
    <t>M+D Vnútorná kazetová jednotka ref. ENKO Kaysun KCIF-112 DN5.0, Qchl=11,2kW, Pi=0,1kW, 230V, 15A</t>
  </si>
  <si>
    <t>M+D Protidažďová strieška ref. Dalap PS 250</t>
  </si>
  <si>
    <t>M+D Vonkajšia kondenzačná jednotka ref. ENKO Panasonic CU-Z25YKEA-1, Pi=1,5kW, 230V, 16A, Qchl=2,5kW</t>
  </si>
  <si>
    <t>M+D Vnútorná nástenná jednotka ref. ENKO Panasonic CS-Z25YKEA-1</t>
  </si>
  <si>
    <t>M+D Detektor úniku chladiva ref. EVIKON E2610-HFC-230-NC (R32)</t>
  </si>
  <si>
    <t>Akumulačná nádrž objem 33 m3</t>
  </si>
  <si>
    <t>174101002.S</t>
  </si>
  <si>
    <t>Zásyp sypaninou so zhutnením jám, šachiet, rýh, zárezov alebo okolo objektov nad 100 do 1000 m3</t>
  </si>
  <si>
    <t>Vegetačná vrstva zo substrátu s utlačením a urovnaním povrchu pre zelené strechy ploché do 5°</t>
  </si>
  <si>
    <t>Umývadlo keramické pre invalida 59x45,5 cm</t>
  </si>
  <si>
    <t>Montáž umývadla keramického, bez výtokovej armatúry</t>
  </si>
  <si>
    <t>{fe47c481-6592-46f9-9877-0b542d6b473b}</t>
  </si>
  <si>
    <t>971056011.S</t>
  </si>
  <si>
    <t>Jadrové vrty diamantovými korunkami do D 120 mm do stien - železobetónových -0,00027t</t>
  </si>
  <si>
    <t>1318245608</t>
  </si>
  <si>
    <t>973046161.S</t>
  </si>
  <si>
    <t>Vysekanie v murive betónovom kapsy pre klátiky a krabice, veľ. do 100x100x50 mm,  -0,00100t</t>
  </si>
  <si>
    <t>-578194550</t>
  </si>
  <si>
    <t>MOSAIC PODLAHOVÁ KRABICA 18M BEZRÁMČEKOVÁ HORIZONTÁLNA</t>
  </si>
  <si>
    <t>MOSAIC KRYT BEZRÁMČEKOVEJ KRABICE 12/18M INOX</t>
  </si>
  <si>
    <t xml:space="preserve">089752  </t>
  </si>
  <si>
    <t>PODLAHOVÁ OBDŽNÍKOVÁ KRABICA DVOJITÁ BRÚSOVANÁ OCEL</t>
  </si>
  <si>
    <t>-429949150</t>
  </si>
  <si>
    <t>210021511.S</t>
  </si>
  <si>
    <t>Tesnenie zvislého prestupu s jedným alebo viackáblovými vedeniami</t>
  </si>
  <si>
    <t>1219696764</t>
  </si>
  <si>
    <t>2810311850</t>
  </si>
  <si>
    <t>Prestup pre káble TWP 75 PVC s integrovanou PVC manžetou</t>
  </si>
  <si>
    <t>-1408410667</t>
  </si>
  <si>
    <t>210100005.S</t>
  </si>
  <si>
    <t>Ukončenie vodičov v rozvádzač. vrátane zapojenia a vodičovej koncovky do 35 mm2</t>
  </si>
  <si>
    <t>-1630898225</t>
  </si>
  <si>
    <t>345720005100.S</t>
  </si>
  <si>
    <t>Dutinka lisovacia DI 35-16 izolovaná</t>
  </si>
  <si>
    <t>229579236</t>
  </si>
  <si>
    <t>354310021700.S</t>
  </si>
  <si>
    <t>Káblové oko medené lisovacie CU 35x6 KU-L</t>
  </si>
  <si>
    <t>-251401181</t>
  </si>
  <si>
    <t>210100007.S</t>
  </si>
  <si>
    <t>Ukončenie vodičov v rozvádzač. vrátane zapojenia a vodičovej koncovky do 70 mm2</t>
  </si>
  <si>
    <t>-1955024980</t>
  </si>
  <si>
    <t>1636444916</t>
  </si>
  <si>
    <t>354310023400.S</t>
  </si>
  <si>
    <t>Káblové oko medené lisovacie CU 70x8 KU</t>
  </si>
  <si>
    <t>-811674142</t>
  </si>
  <si>
    <t>K4003</t>
  </si>
  <si>
    <t>Prístroj spínača ref. Living Now K4003 1M</t>
  </si>
  <si>
    <t>Kryt spínača ref. Living Now KW01M2 2M biely</t>
  </si>
  <si>
    <t>ESP000006512</t>
  </si>
  <si>
    <t>Kryt spínača ref. Living Now KW01 1M biely</t>
  </si>
  <si>
    <t>1491462810</t>
  </si>
  <si>
    <t>210110024.S</t>
  </si>
  <si>
    <t>Striedavý prepínač - radenie 6, zapustená montáž, vrátane zapojenia</t>
  </si>
  <si>
    <t>-1453181948</t>
  </si>
  <si>
    <t>K4003C</t>
  </si>
  <si>
    <t>Spínač striedavý smart ref.  Living Now K4003C</t>
  </si>
  <si>
    <t>1060693313</t>
  </si>
  <si>
    <t>-1963008274</t>
  </si>
  <si>
    <t>-1629410010</t>
  </si>
  <si>
    <t>210110051.S</t>
  </si>
  <si>
    <t>Tlačítko - OVLÁDAČ SCENÁROV DOMA/MIMO DOMU</t>
  </si>
  <si>
    <t>-559053673</t>
  </si>
  <si>
    <t xml:space="preserve">K4570CW  </t>
  </si>
  <si>
    <t>OVLÁDAČ SCENÁROV DOMA/MIMO DOMU 2 MODULY. ref. LIVING NOW S NETATMO POVRCHOVÝ BEZDRÔTOVÝ</t>
  </si>
  <si>
    <t>-620184254</t>
  </si>
  <si>
    <t>210110067.S</t>
  </si>
  <si>
    <t>Spínač špeciálny vrátane zapojenia, termostat</t>
  </si>
  <si>
    <t>548384963</t>
  </si>
  <si>
    <t>KW4441</t>
  </si>
  <si>
    <t>IZBOVÝ TERMOSTAT 2 MODULY BIELY ref. LIVING NOW</t>
  </si>
  <si>
    <t>-263364554</t>
  </si>
  <si>
    <t>210110094.S</t>
  </si>
  <si>
    <t>Programovanie a nastavenie žalúzií</t>
  </si>
  <si>
    <t>1868525590</t>
  </si>
  <si>
    <t>210110096.S</t>
  </si>
  <si>
    <t>Spínač žaluziový ovládač tlačítkový</t>
  </si>
  <si>
    <t>58194870</t>
  </si>
  <si>
    <t xml:space="preserve">K4027CW  </t>
  </si>
  <si>
    <t>BEZDRÔTOVÝ OVLÁDAČ ŽALÚZIÍ 2 MODULY ref. LIVING NOW S NETATMO POVRCHOVÝ</t>
  </si>
  <si>
    <t>-601739357</t>
  </si>
  <si>
    <t xml:space="preserve">KW43M2  </t>
  </si>
  <si>
    <t xml:space="preserve">Kryt spínača biely, ref. KW43M2  </t>
  </si>
  <si>
    <t>220480927</t>
  </si>
  <si>
    <t>Tlačidlo požiarne ref. GW42201 120x120x50mm IP55 na stenu</t>
  </si>
  <si>
    <t xml:space="preserve">ZÁSUVKA 2P+T MECHANIZMUS ref. LIVING NOW s montážnoiu doskou </t>
  </si>
  <si>
    <t>EZA000005012</t>
  </si>
  <si>
    <t>Kryt zásuvky ref.  Living Now KW55F 2P+T 2M zarovnaný biely</t>
  </si>
  <si>
    <t>1418001626</t>
  </si>
  <si>
    <t>Zásuvka biela ref. Mosaic 2M 077140</t>
  </si>
  <si>
    <t>210111023.S</t>
  </si>
  <si>
    <t>Montáž prepäťej ochrany pre zapustenú montáž, vrátane zapojenia 250V / 16A 2P + PE</t>
  </si>
  <si>
    <t>-1208420539</t>
  </si>
  <si>
    <t>5272</t>
  </si>
  <si>
    <t>Zvodič prepätia ref. KIWA PODA 275/9</t>
  </si>
  <si>
    <t>-1837883245</t>
  </si>
  <si>
    <t>Krabica rozbočovacia ref. 685.004 100x100x50mm s vývodkami</t>
  </si>
  <si>
    <t>WiFi Access Point ref. TP-LINK "AX3600 Ceiling Mount Dual-Band Wi-Fi 6 Access Point PORT:1×2.5Gbps RJ45 PortSPEED:1148Mbps at  2.4 GHz + 2402</t>
  </si>
  <si>
    <t>210290751</t>
  </si>
  <si>
    <t>Zapojenie motorického spotrebiča</t>
  </si>
  <si>
    <t>-403604704</t>
  </si>
  <si>
    <t>067697</t>
  </si>
  <si>
    <t>Smart mikromodul pre žalúzie ref. Valena Life s Netatmo  - 067697</t>
  </si>
  <si>
    <t>763560507</t>
  </si>
  <si>
    <t>Montáž motorického spotrebiča, ventilátora do 1.5 kW</t>
  </si>
  <si>
    <t>2122931451</t>
  </si>
  <si>
    <t>EBDSPIR-PRM</t>
  </si>
  <si>
    <t>Biely stropný zapustený kompaktný detektor prítomnosti PIR s funkciou oneskorenia 10 sekúnd – 30 minút, snímaním hladiny Lux a infračerveným potlačením 8A</t>
  </si>
  <si>
    <t>-1454623</t>
  </si>
  <si>
    <t>Pir Senzor 10A, 10s-99 min, ref.  Legrand, IP44</t>
  </si>
  <si>
    <t>1287677069</t>
  </si>
  <si>
    <t>210411121.S</t>
  </si>
  <si>
    <t>Montáž meteostanice</t>
  </si>
  <si>
    <t>1328895423</t>
  </si>
  <si>
    <t>7140373</t>
  </si>
  <si>
    <t>Meteo stanica ref. ANE-ANEMOMETER - vietor</t>
  </si>
  <si>
    <t>812885979</t>
  </si>
  <si>
    <t>210461051.S</t>
  </si>
  <si>
    <t xml:space="preserve">Montáž modulárnej dosky </t>
  </si>
  <si>
    <t>1762622868</t>
  </si>
  <si>
    <t>ERA000003808</t>
  </si>
  <si>
    <t>Doska montážna ref. Living Now K4702 2M</t>
  </si>
  <si>
    <t>1702800825</t>
  </si>
  <si>
    <t xml:space="preserve">Switch ref. Meraki MS120-24P 1G L2 Cld -Mngd 24x GigE 370W PoE </t>
  </si>
  <si>
    <t>220511001.S</t>
  </si>
  <si>
    <t>Montáž zásuvky 1xRJ45 pod omietku</t>
  </si>
  <si>
    <t>1257294405</t>
  </si>
  <si>
    <t>EZA000003010</t>
  </si>
  <si>
    <t>Zásuvka dátová ref. Valena Life 753148 RJ45 STP 6A biela</t>
  </si>
  <si>
    <t>421463875</t>
  </si>
  <si>
    <t>220511002.S</t>
  </si>
  <si>
    <t>Montáž zásuvky 2xRJ45 pod omietku</t>
  </si>
  <si>
    <t>-1343810925</t>
  </si>
  <si>
    <t>753149</t>
  </si>
  <si>
    <t>ZÁSUVKA 2X RJ45 CAT.6A STP ref. VALENA LIFE BIELA</t>
  </si>
  <si>
    <t>-1469403993</t>
  </si>
  <si>
    <t>Zásuvka dátová ref. Mosaic 076582 RJ45 1M FTP 6 biela</t>
  </si>
  <si>
    <t>Ukončenie ref. LIN KEYSTONE CAT.6 STP</t>
  </si>
  <si>
    <t>220511027.S</t>
  </si>
  <si>
    <t>Montáž záslepky</t>
  </si>
  <si>
    <t>271833085</t>
  </si>
  <si>
    <t>EZA000000465</t>
  </si>
  <si>
    <t>Záslepka ref. Mosaic 078721 2M biela</t>
  </si>
  <si>
    <t>1761798422</t>
  </si>
  <si>
    <t>19" STOJANOVÝ ROZVÁDZAČ 42U 600x600 ref. LINKEO 2</t>
  </si>
  <si>
    <t xml:space="preserve"> PODSTAVEC 600X600 V100, ref. LINKEO 2</t>
  </si>
  <si>
    <t>DRŽIAK PDU 42U, ref. LINKEO 2</t>
  </si>
  <si>
    <t>VERTIKÁLNY ORGANIZÁTOR HD 42U 2KS, ref. LINKEO 2</t>
  </si>
  <si>
    <t xml:space="preserve"> KEFOVÝ VSTUP, ref. LINKEO 2</t>
  </si>
  <si>
    <t>POLICA 600 50KG, ref. LINKEO 2</t>
  </si>
  <si>
    <t>ORGANIZÁTOR 2U, ref. LINKEO 2</t>
  </si>
  <si>
    <t>Modulárny patch panel s kovovou vyväzovacou lištou na káble, 24xRJ45 STP/UTP, otočné kolieska so 6 farbami, čierna farba, ref. LINKEO</t>
  </si>
  <si>
    <t>UPS ref. DAKER DK+ 3000VA/2700W, 6x IEC C13 + 1x IEC C19</t>
  </si>
  <si>
    <t>220512130.S</t>
  </si>
  <si>
    <t>Značenie dátových zásuviek</t>
  </si>
  <si>
    <t>-2056611566</t>
  </si>
  <si>
    <t>220512131.S</t>
  </si>
  <si>
    <t>7734947</t>
  </si>
  <si>
    <t>220512135.S</t>
  </si>
  <si>
    <t>Meranie certifikácie cat.6A, vystavenie protokolu</t>
  </si>
  <si>
    <t>-1897731872</t>
  </si>
  <si>
    <t>220711090.S</t>
  </si>
  <si>
    <t>Montáž a zapojenie vývodky</t>
  </si>
  <si>
    <t>972516899</t>
  </si>
  <si>
    <t>ESP000007063</t>
  </si>
  <si>
    <t>Záslepka ref. Living Now K4953 1M s výstupom 9mm</t>
  </si>
  <si>
    <t>-252992671</t>
  </si>
  <si>
    <t>KW08M2</t>
  </si>
  <si>
    <t xml:space="preserve">KRYTKA 1X KRUHOVÝ OTVOR 2 MODULY BIELA ref. LIVING NOW </t>
  </si>
  <si>
    <t>-41948321</t>
  </si>
  <si>
    <t>Rámček ref. RÁMIK 2 MODULY BIELA</t>
  </si>
  <si>
    <t>Rámček ref.  2X2 MODULY BIELA</t>
  </si>
  <si>
    <t>ERA000003848</t>
  </si>
  <si>
    <t>Rámček ref. Living Now KA4802M3KW 3x2M biela</t>
  </si>
  <si>
    <t>-32286521</t>
  </si>
  <si>
    <t>ERA000003843</t>
  </si>
  <si>
    <t>Rámček ref. Living Now KA4802M4KW 4x2M biela</t>
  </si>
  <si>
    <t>1503500923</t>
  </si>
  <si>
    <t>{c8ea7105-61ce-4f0d-90c4-1b74976f2416}</t>
  </si>
  <si>
    <t>1171186117</t>
  </si>
  <si>
    <t>220010313.S</t>
  </si>
  <si>
    <t>Vŕtanie a montáž kotvy pre držiak káblov</t>
  </si>
  <si>
    <t>-1277013584</t>
  </si>
  <si>
    <t>803921</t>
  </si>
  <si>
    <t>Kotva klincová, KWBO6x40</t>
  </si>
  <si>
    <t>2029206743</t>
  </si>
  <si>
    <t>220260726.S</t>
  </si>
  <si>
    <t>Rebrík káblový z pozinkovanej ocele 200x60, montáž vrátane príslušenstva</t>
  </si>
  <si>
    <t>-679832566</t>
  </si>
  <si>
    <t>465120</t>
  </si>
  <si>
    <t>Rebrík DKD200H60/3N vrátane príslušenstva a uchytenia</t>
  </si>
  <si>
    <t>-1498709261</t>
  </si>
  <si>
    <t>699035911</t>
  </si>
  <si>
    <t>Príchytka 2034/140 obojstranný motýľ OBO 2205041</t>
  </si>
  <si>
    <t>-2120765836</t>
  </si>
  <si>
    <t>220261661.S</t>
  </si>
  <si>
    <t>Plastový držiak káblov</t>
  </si>
  <si>
    <t>-483209143</t>
  </si>
  <si>
    <t>10012035.00</t>
  </si>
  <si>
    <t>Úchytka zatĺkacia k viazacej páske UZB 9-43, 43,5x9,7 -10 °C to +65 °C čierna</t>
  </si>
  <si>
    <t>819283994</t>
  </si>
  <si>
    <t>10012029.00</t>
  </si>
  <si>
    <t>Viazacia páska VPB 9-780, 9x780 -40 °C to +85 °C čierna</t>
  </si>
  <si>
    <t>1073559612</t>
  </si>
  <si>
    <t>2092449458</t>
  </si>
  <si>
    <t>1320694965</t>
  </si>
  <si>
    <t>210010026</t>
  </si>
  <si>
    <t>Rúrka ohybná elektroinštalačná z PVC typ FXP 25, uložená pevne</t>
  </si>
  <si>
    <t>-645169097</t>
  </si>
  <si>
    <t>KTR000000173</t>
  </si>
  <si>
    <t>Rúrka ohybná FXP 25mm 18,3mm 750N PVC sivá</t>
  </si>
  <si>
    <t>-2056534977</t>
  </si>
  <si>
    <t>210010027</t>
  </si>
  <si>
    <t>Rúrka ohybná elektroinštalačná z PVC typ FXP 32, uložená pevne</t>
  </si>
  <si>
    <t>974490634</t>
  </si>
  <si>
    <t>KTR000000180</t>
  </si>
  <si>
    <t>Rúrka ohybná FXP 32mm 24,3mm 750N PVC sivá</t>
  </si>
  <si>
    <t>-1821708547</t>
  </si>
  <si>
    <t>8595057698147</t>
  </si>
  <si>
    <t>Rúrka dvojpl. KOPOFLEX UVFA - UV stabilná čierna KF 09040 UVFA</t>
  </si>
  <si>
    <t>-390545970</t>
  </si>
  <si>
    <t>210800631.S</t>
  </si>
  <si>
    <t>Vodič medený uložený pevne H07V-K (CYA)  450/750 V 25</t>
  </si>
  <si>
    <t>-1473082737</t>
  </si>
  <si>
    <t>044716</t>
  </si>
  <si>
    <t>CYA 25 H07V-K    zeleno-žltý; CYA, H07V-K 25 Z/Z</t>
  </si>
  <si>
    <t>2062451367</t>
  </si>
  <si>
    <t>210881218.S</t>
  </si>
  <si>
    <t>Kábel bezhalogénový, medený uložený pevne 1-CHKE 0,6/1,0 kV  3x4</t>
  </si>
  <si>
    <t>-2122969444</t>
  </si>
  <si>
    <t>KPE000001904</t>
  </si>
  <si>
    <t>Kábel pevný CXKH-R-J 3x4 B2cas1d1a1 bezhalogénový oranžový [CHKE-R, PRAFlaSafe X]</t>
  </si>
  <si>
    <t>749934219</t>
  </si>
  <si>
    <t>210881227.S</t>
  </si>
  <si>
    <t>Kábel bezhalogénový, medený uložený pevne 1-CHKE-V 0,6/1,0 kV  4x6</t>
  </si>
  <si>
    <t>1433424764</t>
  </si>
  <si>
    <t>KPE000001629</t>
  </si>
  <si>
    <t>Kábel pevný CXKH-R-O 3x1,5 B2ca bezhalogénový oranžový [PRAFlaSafe X]</t>
  </si>
  <si>
    <t>1335654949</t>
  </si>
  <si>
    <t>210881234.S</t>
  </si>
  <si>
    <t>Kábel bezhalogénový, medený uložený pevne 1-CHKE 0,6/1,0 kV  5x4</t>
  </si>
  <si>
    <t>573205262</t>
  </si>
  <si>
    <t>KPE000002849</t>
  </si>
  <si>
    <t>Kábel pevný CXKH-R-J 5x4 B2cas1d1a1 bezhalogénový oranžový [CHKE-R, PRAFlaSafe X]</t>
  </si>
  <si>
    <t>-666326359</t>
  </si>
  <si>
    <t>210881236.S</t>
  </si>
  <si>
    <t>Kábel bezhalogénový, medený uložený pevne 1-CHKE 0,6/1,0 kV  5x10</t>
  </si>
  <si>
    <t>-162361979</t>
  </si>
  <si>
    <t>KPE000002847</t>
  </si>
  <si>
    <t>Kábel pevný CXKH-R-J 5x10 B2ca bezhalogénový oranžový [CXKE-R, PRAFlaSafe X]</t>
  </si>
  <si>
    <t>532146665</t>
  </si>
  <si>
    <t>210881237.S</t>
  </si>
  <si>
    <t>Kábel bezhalogénový, medený uložený pevne 1-CHKE-V 0,6/1,0 kV  5x16</t>
  </si>
  <si>
    <t>416716852</t>
  </si>
  <si>
    <t>KPE000001634</t>
  </si>
  <si>
    <t>Kábel pevný CXKH-R-J 5x16 B2ca bezhalogénový oranžový [CXKE-R, PRAFlaSafe X]</t>
  </si>
  <si>
    <t>-948911554</t>
  </si>
  <si>
    <t>210881238.S</t>
  </si>
  <si>
    <t>Kábel bezhalogénový, medený uložený pevne 1-CHKE 0,6/1,0 kV  5x35</t>
  </si>
  <si>
    <t>-1609216634</t>
  </si>
  <si>
    <t>KPE000002766</t>
  </si>
  <si>
    <t>Kábel pevný N2XH-J 5x35 B2ca bezhalogénový čierny</t>
  </si>
  <si>
    <t>424952772</t>
  </si>
  <si>
    <t>{c4392f46-a37e-4b1e-a31c-9980d371ead7}</t>
  </si>
  <si>
    <t>S1</t>
  </si>
  <si>
    <t>S2</t>
  </si>
  <si>
    <t>S3</t>
  </si>
  <si>
    <t>S4</t>
  </si>
  <si>
    <t>S5</t>
  </si>
  <si>
    <t>617997180</t>
  </si>
  <si>
    <t>S6</t>
  </si>
  <si>
    <t>-1329092523</t>
  </si>
  <si>
    <t>S7</t>
  </si>
  <si>
    <t>1578675587</t>
  </si>
  <si>
    <t>S8</t>
  </si>
  <si>
    <t>1720930367</t>
  </si>
  <si>
    <t>S9</t>
  </si>
  <si>
    <t>1714830861</t>
  </si>
  <si>
    <t>S10</t>
  </si>
  <si>
    <t>-355947834</t>
  </si>
  <si>
    <t>S11</t>
  </si>
  <si>
    <t>1042437912</t>
  </si>
  <si>
    <t>S12</t>
  </si>
  <si>
    <t>878480657</t>
  </si>
  <si>
    <t>S13</t>
  </si>
  <si>
    <t>-2080742155</t>
  </si>
  <si>
    <t>S14</t>
  </si>
  <si>
    <t>-61335091</t>
  </si>
  <si>
    <t>S15</t>
  </si>
  <si>
    <t>-1025067120</t>
  </si>
  <si>
    <t>S16</t>
  </si>
  <si>
    <t>Lišty zavesené v zmysle knihy svietidiel</t>
  </si>
  <si>
    <t>1169576117</t>
  </si>
  <si>
    <t>Núdzové svietidlo LED s piktogramom a batériou ref. FlexiTech ED AT stropné / nástenné, 0,4W/2W, 1H, IP43, AUTOTEST, vid. piktogramu je 20m FlexiTech ED AT</t>
  </si>
  <si>
    <t>Núdzové svietidlo LED s 2x piktogramom a batériou ref. FlexiTech ED AT stropné / nástenné, 0,4W/2W, 1H, IP43, AUTOTEST, vid. piktogramu je 20m FlexiTech ED AT</t>
  </si>
  <si>
    <t>Núdzové svietidlo ref. FlexiTech SU 420Lm CGLine+, prisadené, nástenné / stropné, 2W, autonómnosť 1H, Autotest, bezpečnostné, IP43. Režim: trvalé/netrvalé. Možnosť zapustenia svietidla a pridania ochrannej mreže.</t>
  </si>
  <si>
    <t>Núdzové svietidlo LED s piktogramom ref. FT2ED-PICTO-FEX a batériou FlexiTech ED AT stropné / nástenné, 0,4W/2W, 1H, IP43, AUTOTEST, vid. piktogramu je 20m FlexiTech ED AT</t>
  </si>
  <si>
    <t>Núdzové svietidlo ref. MP2 E3H zapustené, 148Lm, 3H, IP44, asymetrická optika, režim: trvalé/netrvalé</t>
  </si>
  <si>
    <t>{093ad327-5796-4a02-8c1a-63b25969d74b}</t>
  </si>
  <si>
    <t>Rozvádzač R.SPD, ref. Legrand LEGRAND Plexo, 164 x 200 x 116 (Š x V x H) vrátane výzbroje podľa schémy</t>
  </si>
  <si>
    <t>210190003_RMS</t>
  </si>
  <si>
    <t>Inštalácia a pripojenie rozvádzača Rozvádzač RMS</t>
  </si>
  <si>
    <t>210190004_RMS</t>
  </si>
  <si>
    <t>Montáž a vyskladanie rozvádzača Rozvádzač RMS</t>
  </si>
  <si>
    <t>XL3-800</t>
  </si>
  <si>
    <t>Rozvádzač RMS, ref. Legrand XL3 800, 910 x 1950 x 268 (Šírka x Výška x Hĺbka) vrátane výzbroje podľa schémy</t>
  </si>
  <si>
    <t>XL3-800_RH</t>
  </si>
  <si>
    <t>Rozvádzač RH, ref. Legrand XL3 800, 910 x 1950 x 268 (Šírka x Výška x Hĺbka) vrátane výzbroje podľa schémy</t>
  </si>
  <si>
    <t>Svietidlo LED, ref. SVIETIDLO,STROPNÉ,LED2 MILA 60,1272151DT,MATERIÁL KOV, PMMA,FARBA BIELA,RAL 9003,ROZMERY Ø.600 mm xH.80 mm,PRÍKON 60W</t>
  </si>
  <si>
    <t>Svietidlo LED, ref. -SVIETIDLO,STROPNÉ,LED2 LUKY,1251431,MATERIÁL HLINÍK,FARBA BIELA,RAL 9005,</t>
  </si>
  <si>
    <t>Svietidlo LED, ref. - SVIETIDLO, ZÁVESNÉ, LED2 LUKY Z, 3251431, MATERIÁL HLINÍK, FARBA BIELA, RAL 9003, ROZMERY Ø.80 X H.192 x D.2000 mm, PRÍKON 6-20W</t>
  </si>
  <si>
    <t>Svietidlo LED, ref. SVIETIDLO, LIŠTOVÉ, LED2 HERO, 6095031, MATERIÁL HLINÍK, PMMA, FARBA BIELA, RAL 9003 ,ROZMERY Ø.85 MM x H.100 mm, PRÍKON 8-28W</t>
  </si>
  <si>
    <t>Svietidlo LED, ref. SVIETIDLO, LIŠTOVÉ , LED2 YOYO 65 ,6233751 ,MATERIÁL HLINÍK, PC, FARBA BIELA ,RAL 9016  ,ROZMERY 650 x 33 mm x H.29 MM ,PRÍKON 16W</t>
  </si>
  <si>
    <t>Svietidlo LED, ref. SVIETIDLO, STROPNÉ ,LED2 DUSTER PRO 60,1240951 ,MATERIÁL PC/PC ,FARBA SIVÁ ,RAL 7038 ,ROZMERY 600x77X75 mm ,PRÍKON 11-17W</t>
  </si>
  <si>
    <t>Svietidlo LED, ref. SVIETIDLO,ZÁVESNÉ, IDL YOKO SP BIANCO ,258898 ,L 1460 X H MIN 270 / MAX 2120 x P 20 mm</t>
  </si>
  <si>
    <t>Svietidlo LED, ref. SVIETIDLO,ZÁVESNÉ ,ZÁVESNÉIDL A-LINE SP1 D30 ,232720 ,Ø 300 x H MIN 520/MAX 2270mm</t>
  </si>
  <si>
    <t>Svietidlo LED, ref. SVIETIDLO,ZÁVESNÉ ,ADRIA S5_D600 ,ADR60366 ,48W/6810LM/3000K, ON/OFF IP40 ,D600 mm</t>
  </si>
  <si>
    <t>Svietidlo LED, ref. SVIETIDLO,ZÁVESNÉ ,ADRIA S4_D500 ,ADR60354 ,41W/5870LM/3000K ,ON/OFF ,IP40 ,D500 mm</t>
  </si>
  <si>
    <t>Svietidlo LED, ref. SVIETIDLO,ZÁVESNÉ  ,ADRIA S2_D300 ,ADR60334 ,20W/2960LM/3000K ,ON/OFF ,IP40 ,D300 mm</t>
  </si>
  <si>
    <t>Svietidlo LED, ref. SVIETIDLO,ZÁVESNÉ , ADRIA S1_D200 ,ADR60330 ,8W/1080LM/3000K ,ON/OFF ,IP40 ,D200 mm</t>
  </si>
  <si>
    <t xml:space="preserve">M+D Pružné uloženie kondenzačnej jednotky ref. na izolátory isotop </t>
  </si>
  <si>
    <t>19"VÝKLOPNÝ NÁSTENNÝ ROZVÁDZAČ ref. LINKEO 2 12U 600X600</t>
  </si>
  <si>
    <t>HSP ústredňa ref. VARIODYN® D1 Comprio 4-8 net (síťová verze)</t>
  </si>
  <si>
    <t xml:space="preserve">Ventilačný panel 1HU </t>
  </si>
  <si>
    <t xml:space="preserve">Ručný mikrofon </t>
  </si>
  <si>
    <t>Založný kábel ref. RC 44 VARIODYN D1 - 0,5 m</t>
  </si>
  <si>
    <t xml:space="preserve">Kryt </t>
  </si>
  <si>
    <t>Kabl.sada ref. 4XD125B - Comprio</t>
  </si>
  <si>
    <t>Digitální stanice hlásateĺa ref. DCS15</t>
  </si>
  <si>
    <t>Digitálny klavesový modul ref. DKM18</t>
  </si>
  <si>
    <t>Sieťový napájací zdroj pre prevodník LWL a DCS / UIM ref. VARIODYN D1</t>
  </si>
  <si>
    <t>Digitálna stanica hlásateľa pre hasičov ref. DCSF7</t>
  </si>
  <si>
    <t>{b1d434f3-efd5-44d4-9a35-1f8f911ca98a}</t>
  </si>
  <si>
    <t xml:space="preserve">    22-M - Montáž uchytenia</t>
  </si>
  <si>
    <t>ORGANIZÁTOR 1U ref. LINKEO 2</t>
  </si>
  <si>
    <t xml:space="preserve">dvojstupňová prepäťová ochrana ref. DL-1G-60V-POE-M </t>
  </si>
  <si>
    <t xml:space="preserve">montážní box 1RU pre moduly DL-…-M ref. DL-PL-RACK-1U </t>
  </si>
  <si>
    <t>Montáž uchytenia</t>
  </si>
  <si>
    <t>Vŕtanie a montáž kotvy</t>
  </si>
  <si>
    <t>502160893</t>
  </si>
  <si>
    <t>Kotva klincová, ref.KWBO6x40</t>
  </si>
  <si>
    <t>-1875488331</t>
  </si>
  <si>
    <t>Univerzálny optický kábel ref. FO A/I‑DQ(ZN)BH 24x9/125µm OS2 LSZH B2ca</t>
  </si>
  <si>
    <t>1171313996</t>
  </si>
  <si>
    <t>Úchytka zatĺkacia k viazacej páske ref. UZB 9-43, 43,5x9,7 -10 °C to +65 °C čierna</t>
  </si>
  <si>
    <t>884416765</t>
  </si>
  <si>
    <t>Viazacia páska ref. VPB 9-780, 9x780 -40 °C to +85 °C čierna</t>
  </si>
  <si>
    <t>-235941698</t>
  </si>
  <si>
    <t>KONEKTOR ref. LCS  RJ45 CAT.5E FTP</t>
  </si>
  <si>
    <t>220512041.S</t>
  </si>
  <si>
    <t>Montáž príslušenstva pre rackový rozvádzač</t>
  </si>
  <si>
    <t>1767419112</t>
  </si>
  <si>
    <t>-720551866</t>
  </si>
  <si>
    <t>310952</t>
  </si>
  <si>
    <t>-1050508326</t>
  </si>
  <si>
    <t>646835</t>
  </si>
  <si>
    <t>PDU NAPÁJACÍ BLOK 6X 230V S HOT SWAT PREPÄTOVOU OCHRANOU</t>
  </si>
  <si>
    <t>1789113448</t>
  </si>
  <si>
    <t>{35dcc67d-395f-4e9c-810e-29366edd11e9}</t>
  </si>
  <si>
    <t>EZS - Zabezpečovací systém</t>
  </si>
  <si>
    <t>-1255717392</t>
  </si>
  <si>
    <t>-568990020</t>
  </si>
  <si>
    <t>-156437362</t>
  </si>
  <si>
    <t>Kotva klincová, ref. KWBO6x40</t>
  </si>
  <si>
    <t>-1609466176</t>
  </si>
  <si>
    <t>1410928722</t>
  </si>
  <si>
    <t>1018969139</t>
  </si>
  <si>
    <t>941028242</t>
  </si>
  <si>
    <t>220511034</t>
  </si>
  <si>
    <t>Kábel volne uložený na kabelovú lávku, alebo pod omietku</t>
  </si>
  <si>
    <t>-1480008063</t>
  </si>
  <si>
    <t>Kábel FTP ref. LCS3 B2ca s1 d1 a1, 10 Gigabit</t>
  </si>
  <si>
    <t>-360561487</t>
  </si>
  <si>
    <t>220711013</t>
  </si>
  <si>
    <t>Montáž a zapojenie drôtovej verzie ústredne EZS</t>
  </si>
  <si>
    <t>1091274761</t>
  </si>
  <si>
    <t>INTEGRA 128 Plus</t>
  </si>
  <si>
    <t>Zabezpečovacia ústredňa - 16 vstupov na doske, rozšíriteľná na max. 128 vstupov, 16 výstupov na doske, rozšíriteľná na max. 128 výstupov</t>
  </si>
  <si>
    <t>-1419742608</t>
  </si>
  <si>
    <t>220711020</t>
  </si>
  <si>
    <t>Montáž a zapojenie rozširujúceho modulu k ústredni</t>
  </si>
  <si>
    <t>-47070726</t>
  </si>
  <si>
    <t xml:space="preserve">Expandér vstupov a výstupov </t>
  </si>
  <si>
    <t>568683297</t>
  </si>
  <si>
    <t>-1218838401</t>
  </si>
  <si>
    <t>INT-GSM
SATEL</t>
  </si>
  <si>
    <t>-1304933438</t>
  </si>
  <si>
    <t>ANT-LTE-O
SATE</t>
  </si>
  <si>
    <t>699386180</t>
  </si>
  <si>
    <t>-1004015644</t>
  </si>
  <si>
    <t>ETHM-1 PLUS
SA</t>
  </si>
  <si>
    <t>128393303</t>
  </si>
  <si>
    <t>220711025</t>
  </si>
  <si>
    <t>Montáž a zapojenie doplnkového zdroja k EZS</t>
  </si>
  <si>
    <t>1848476612</t>
  </si>
  <si>
    <t>TP 12-18</t>
  </si>
  <si>
    <t>Akumulátor 12 V - 18 Ah - rozmer 180 x 75 x 166 mm, hmotnosť 4,9 kg / ks, cena bez recyklačného poplatku, vhodné pre použitie v CCTV a EZS </t>
  </si>
  <si>
    <t>-734534479</t>
  </si>
  <si>
    <t>-1121056232</t>
  </si>
  <si>
    <t>APS-412
SATEL</t>
  </si>
  <si>
    <t xml:space="preserve">Pulzný zálohovaný spínaný napájací zdroj, 12 V DC, sumárny výkon zdroja 4 A (3 A ak je pripojený akumulátor), zhoda s normou EN 50131-6 Grade 2, zabezpečenie proti skratu a preťaženiu, prúd nabíjania akumulátora 0,5 A / 1 A, sústava nabíjania akumulátora </t>
  </si>
  <si>
    <t>-1269693954</t>
  </si>
  <si>
    <t>220711030</t>
  </si>
  <si>
    <t>Montáž a zapojenie klavesnice k EZS</t>
  </si>
  <si>
    <t>1479145825</t>
  </si>
  <si>
    <t>INT-TSG2R-B
SA</t>
  </si>
  <si>
    <t>-1900641682</t>
  </si>
  <si>
    <t>220711040</t>
  </si>
  <si>
    <t>Montáž a zapojenie pohybových senzorov PIR - interiér, stena</t>
  </si>
  <si>
    <t>793223862</t>
  </si>
  <si>
    <t>SLIM-DUAL
SATE</t>
  </si>
  <si>
    <t>Duálny PIR + MW detektor, digitálny algoritmus detekcie pohybu, nastaviteľná citlivosť detekcie PIR a MW, digitálny filter signálov prijímaných mikrovlnným snímačom voči falošným poplachom spôsobeným elektrickou sieťou a výbojkami, zabudované rezistory (2</t>
  </si>
  <si>
    <t>1156034404</t>
  </si>
  <si>
    <t>220711086.S</t>
  </si>
  <si>
    <t>Montáž a zapojenie pomocných káblov</t>
  </si>
  <si>
    <t>-350636809</t>
  </si>
  <si>
    <t>"IPX-SMA
SATEL"</t>
  </si>
  <si>
    <t>Redukcia kábla na pripojenie antény s konektorom SMA (ANT-OBU-Q, ANT-900/1800) na GSM/GPRS komunikačný modul s konektorom IPX, pre moduly GPRS-T1, GPRS-T2, GPRS-T4, GPRS-T6, GSM LT-1, GSM LT-2, GSM-4, GSM-5, MICRA a ústredne INTEGRA 128-WRL, PERFECTA a VE</t>
  </si>
  <si>
    <t>2012918021</t>
  </si>
  <si>
    <t>"RJ/PIN5
SATEL"</t>
  </si>
  <si>
    <t>-684404599</t>
  </si>
  <si>
    <t>220711091</t>
  </si>
  <si>
    <t xml:space="preserve">Montáž a zapojenie piezo sirény </t>
  </si>
  <si>
    <t>1477055050</t>
  </si>
  <si>
    <t>SP-4006 R
SATE</t>
  </si>
  <si>
    <t>Vonkajšia zálohovaná siréna s optickou signalizáciou, piezoakustický menič 120 dB, 4 druhy zvukovej signalizácie, LED s vysokou svietivosťou, vnútorný kovový kryt, zabezpečenie elektroniky voči poveternostným vplyvom, záložný akumulátor 1,3 Ah 6 V, dvojit</t>
  </si>
  <si>
    <t>-1492449958</t>
  </si>
  <si>
    <t>SPW-150</t>
  </si>
  <si>
    <t>Vnútorná siréna so záložným zdrojom. Ako záložný zdroj je použitá 9 V batéria. Siréna ďalej má piezoakustický menič, 3 druhy zvukovej signalizácie, sabotážne ochrana pred otvorením.</t>
  </si>
  <si>
    <t>1383389116</t>
  </si>
  <si>
    <t>220711100</t>
  </si>
  <si>
    <t xml:space="preserve">Montáž skrinky </t>
  </si>
  <si>
    <t>-909080110</t>
  </si>
  <si>
    <t>OMI-4
PULSAR</t>
  </si>
  <si>
    <t>-751115068</t>
  </si>
  <si>
    <t>Nastavenie, inicializácia EZS</t>
  </si>
  <si>
    <t>-1934914533</t>
  </si>
  <si>
    <t>EZS</t>
  </si>
  <si>
    <t>Zabezpečovací systém</t>
  </si>
  <si>
    <t>Skriňa elektromerová ref. ER P.V - F 663 160A 150/5A P2  plastová</t>
  </si>
  <si>
    <t>KC Raca_RP</t>
  </si>
  <si>
    <t>31. 1. 2025</t>
  </si>
  <si>
    <t xml:space="preserve">IP kamera, ref Avigilon 8.0C-H6SL-DO1-IR 8 Mpx dome </t>
  </si>
  <si>
    <t xml:space="preserve">Switch ref Meraki MS120-24P 1G L2 Cld -Mngd 24x GigE 370W PoE </t>
  </si>
  <si>
    <t>Monitor ref Dahua LM22-H200 22" CCTV monitor</t>
  </si>
  <si>
    <t>UPS ref DAKER DK+ 3000VA/2700W, 6x IEC C13 + 1x IEC C19</t>
  </si>
  <si>
    <t>SADA PRE RACK MONTÁŽ, ref DAKER DK+, KEOR LINE RT</t>
  </si>
  <si>
    <t xml:space="preserve">Záznamové zariadenie ref Avigilon VMA-AS3X-24P18-EU IP </t>
  </si>
  <si>
    <t xml:space="preserve">Disk ref Seagate HDD18T 24/7 SATA </t>
  </si>
  <si>
    <t xml:space="preserve">Kamerová licencia, ref Avigilon UNITY8-STD </t>
  </si>
  <si>
    <t>Ostatné  práce</t>
  </si>
  <si>
    <t>Svietidlo LED, ref. - SVIETIDLO,ZÁVESNÉ,LED2 LINO II SYSTEM 150,L= 3000mm, 6314351, MATERIÁL HLINÍK,PMMA,FARBA BIELA,RAL 9016,ROZMERY 1500 x 65 x 85 mm,PRÍKON 37-49W</t>
  </si>
  <si>
    <t>Svietidlo LED, ref. SVIETIDLO,STROPNÉ,LED2 MIRA 25,1234251,MATERIÁL HLINÍK, PC, FARBA BIELA, RAL 9016, ROZMERY Ø.250 mm x H.58 mm,PRÍKON 9-18W</t>
  </si>
  <si>
    <t>Svietidlo LED, ref. - SVIETIDLO,ZÁVESNÉ,LED2 LINO II SYSTEM 120,L=4800mm,6314251, MATERIÁL HLINÍK, PMMA, FARBA BIELA, RAL 9016, ROZMERY 1200 x 65x 85 mm,PRÍKON 21-32W</t>
  </si>
  <si>
    <t>OST300011.S</t>
  </si>
  <si>
    <t>Skúšky a revízie</t>
  </si>
  <si>
    <t xml:space="preserve">Skúšky a revízie </t>
  </si>
  <si>
    <t>Skúšky a revízie (vrátane rozvádzačov)</t>
  </si>
  <si>
    <t>001000045.S</t>
  </si>
  <si>
    <t>{9520d490-45f7-4565-a74f-d9fd5ee8e147}</t>
  </si>
  <si>
    <t>LPS - Bleskozvod a uzemnenie</t>
  </si>
  <si>
    <t xml:space="preserve">    5 - Komunikácie</t>
  </si>
  <si>
    <t xml:space="preserve">    99 - Presun hmôt HSV</t>
  </si>
  <si>
    <t>-1553816897</t>
  </si>
  <si>
    <t>949942101.S</t>
  </si>
  <si>
    <t>Hydraulická zdvíhacia plošina vrátane obsluhy inštalovaná na automobilovom podvozku výšky zdvihu do 27 m</t>
  </si>
  <si>
    <t>1033548578</t>
  </si>
  <si>
    <t>979082212.S</t>
  </si>
  <si>
    <t>Vodorovná doprava sutiny po suchu s naložením a so zložením na vzdialenosť do 50 m</t>
  </si>
  <si>
    <t>-773370854</t>
  </si>
  <si>
    <t>979082213.S</t>
  </si>
  <si>
    <t>Vodorovná doprava sutiny so zložením a hrubým urovnaním na vzdialenosť do 1 km</t>
  </si>
  <si>
    <t>373202914</t>
  </si>
  <si>
    <t>-1563136889</t>
  </si>
  <si>
    <t>1031800461</t>
  </si>
  <si>
    <t>566902152.S</t>
  </si>
  <si>
    <t>Vyspravenie podkladu po prekopoch inžinierskych sietí plochy do 15 m2 asfaltovým betónom ACP, po zhutnení hr. 150 mm</t>
  </si>
  <si>
    <t>-1373224316</t>
  </si>
  <si>
    <t>998225394.S</t>
  </si>
  <si>
    <t>Príplatok za zväčšený presun pre opravy a údržbu komunikácií a letísk s krytom asfaltovým alebo betónovým nad vymedzenú najväčšiu dopravnú vzdialenosť do 5000 m</t>
  </si>
  <si>
    <t>-1611429662</t>
  </si>
  <si>
    <t>210050821.S</t>
  </si>
  <si>
    <t>Výstražné tabuľky</t>
  </si>
  <si>
    <t>-1137374611</t>
  </si>
  <si>
    <t>TAB99801</t>
  </si>
  <si>
    <t>Tabuľka plast.:Počas búrky je zákaz.zdr.sa pri zvodoch do 3m 148x210x3</t>
  </si>
  <si>
    <t>-184794340</t>
  </si>
  <si>
    <t>210100002.S</t>
  </si>
  <si>
    <t>2047554698</t>
  </si>
  <si>
    <t>354310018300.S</t>
  </si>
  <si>
    <t>Káblové oko medené lisovacie CU 6x6 KU-L</t>
  </si>
  <si>
    <t>206697167</t>
  </si>
  <si>
    <t>210100003.S</t>
  </si>
  <si>
    <t>Ukončenie vodičov v rozvádzač. vrátane zapojenia a vodičovej koncovky do 16 mm2</t>
  </si>
  <si>
    <t>-811837696</t>
  </si>
  <si>
    <t>345720003900.S</t>
  </si>
  <si>
    <t>Dutinka lisovacia DI 16-18 izolovaná</t>
  </si>
  <si>
    <t>1378590300</t>
  </si>
  <si>
    <t>210220004.S</t>
  </si>
  <si>
    <t>Vodič izolovaný Cu vedenie D20</t>
  </si>
  <si>
    <t>-331933284</t>
  </si>
  <si>
    <t>819135</t>
  </si>
  <si>
    <t>Vodič HVI-long, D20mm, čierny, HVI LO 75 20 L100M SW M</t>
  </si>
  <si>
    <t>-113064362</t>
  </si>
  <si>
    <t>60881253</t>
  </si>
  <si>
    <t>354410058800</t>
  </si>
  <si>
    <t>-2122838414</t>
  </si>
  <si>
    <t>210220021.S</t>
  </si>
  <si>
    <t>Uzemňovacie vedenie v zemi FeZn vrátane izolácie spojov O 10 mm</t>
  </si>
  <si>
    <t>-399960827</t>
  </si>
  <si>
    <t>354410054810.S</t>
  </si>
  <si>
    <t>Drôt bleskozvodový FeZn, d 10 mm, PVC</t>
  </si>
  <si>
    <t>-571708995</t>
  </si>
  <si>
    <t>210220030.S</t>
  </si>
  <si>
    <t>Ekvipotenciálna svorkovnica EPS</t>
  </si>
  <si>
    <t>1214329334</t>
  </si>
  <si>
    <t>563030</t>
  </si>
  <si>
    <t>Ekvipotenciálna príípojnica s krytom 13x 2,5-25mm², 1x 16-95mm² PAS AH RK 13X25 1X8.10</t>
  </si>
  <si>
    <t>-1135141508</t>
  </si>
  <si>
    <t>210220031</t>
  </si>
  <si>
    <t>Ekvipotenciálna svorkovnica EPS 2 v krabici KO 125 E</t>
  </si>
  <si>
    <t>410584383</t>
  </si>
  <si>
    <t>345410000400</t>
  </si>
  <si>
    <t>Krabica odbočná z PVC s viečkom pod omietku KO 125 E, šxvxh 150x150x77 mm, KOPOS</t>
  </si>
  <si>
    <t>-2075236348</t>
  </si>
  <si>
    <t>210220050.S</t>
  </si>
  <si>
    <t>Označenie zvodov číselnými štítkami</t>
  </si>
  <si>
    <t>959908972</t>
  </si>
  <si>
    <t xml:space="preserve">490110 </t>
  </si>
  <si>
    <t>1103147188</t>
  </si>
  <si>
    <t>210220101.S</t>
  </si>
  <si>
    <t>Podpery vedenia FeZn na plochú strechu PV21</t>
  </si>
  <si>
    <t>460553591</t>
  </si>
  <si>
    <t>253229</t>
  </si>
  <si>
    <t>-970065749</t>
  </si>
  <si>
    <t>210220206.S</t>
  </si>
  <si>
    <t>Zachytávacia tyč HVI s osadením JP 4700mm</t>
  </si>
  <si>
    <t>-2121563535</t>
  </si>
  <si>
    <t>105327</t>
  </si>
  <si>
    <t>Podperná trubka D 50mm L 4700mm GFK/Al so zachytávačom D 10mm L 1000mm, s bočným vývodom SR D50 4700 FS1000 IP SA HVI GFK AL</t>
  </si>
  <si>
    <t>-1208416828</t>
  </si>
  <si>
    <t>210220210.S</t>
  </si>
  <si>
    <t>Podstavec betónový FeZn k zachytávacej tyči JP</t>
  </si>
  <si>
    <t>-648851674</t>
  </si>
  <si>
    <t xml:space="preserve">102340 </t>
  </si>
  <si>
    <t>Betónový podstavec C45/55 17kg D 337mm s madlom madlo, plastová podložka a kiín -SET- BES 17KG KT16 ULP D337 SET</t>
  </si>
  <si>
    <t>199759230</t>
  </si>
  <si>
    <t>210220615.S</t>
  </si>
  <si>
    <t>Držia vedenia na stenu/plech</t>
  </si>
  <si>
    <t>1823389839</t>
  </si>
  <si>
    <t xml:space="preserve">275252 </t>
  </si>
  <si>
    <t>Podpera vedenia pre vodiče HVI/CUI D 20-23mm s oválným otvorom 10x5,5mm nerez LH ZS 20 23 B5.5X10 V2A</t>
  </si>
  <si>
    <t>1460976605</t>
  </si>
  <si>
    <t>210220619.S</t>
  </si>
  <si>
    <t>Uzemňovacia svorka PA pre HVI vodič</t>
  </si>
  <si>
    <t>1976607349</t>
  </si>
  <si>
    <t xml:space="preserve">410229 </t>
  </si>
  <si>
    <t>PA svorka nerez pre vodič HVI-long, D 20-23mm PAE 20 23 AB11 V2A</t>
  </si>
  <si>
    <t>264705102</t>
  </si>
  <si>
    <t>210220657.S</t>
  </si>
  <si>
    <t>Svorka nerez 1.4301 skúšobná SZ</t>
  </si>
  <si>
    <t>-36753165</t>
  </si>
  <si>
    <t>459139</t>
  </si>
  <si>
    <t>Skúšobná svorka nerez s mezidostičkou, pre priem. 8-10/pásik 30mm UTK 8.10 FL30 ZP V2A</t>
  </si>
  <si>
    <t>1459688686</t>
  </si>
  <si>
    <t>210220659.S</t>
  </si>
  <si>
    <t>Predĺžovacia tyč pre betónové podstavce</t>
  </si>
  <si>
    <t>1479605325</t>
  </si>
  <si>
    <t>107496</t>
  </si>
  <si>
    <t>Sada predlžovacích tyčiek pre betónové podstavce 4x 16x200pmrom č tnyeřraemz enné stativy SOH 4 200 V2A</t>
  </si>
  <si>
    <t>-969458849</t>
  </si>
  <si>
    <t>210220660.S</t>
  </si>
  <si>
    <t>Sada pre pripjenie HVI vodičov</t>
  </si>
  <si>
    <t>15964971</t>
  </si>
  <si>
    <t>819294</t>
  </si>
  <si>
    <t>Sada pre pripojenie vodičov HVI 4 x D 20 mm, pre vodiče HVI-long na podpernej trubke BFS D61 4X20</t>
  </si>
  <si>
    <t>-1986367844</t>
  </si>
  <si>
    <t>210220662.S</t>
  </si>
  <si>
    <t>Pripojovací prvok pre HVI D20mm - skrutka</t>
  </si>
  <si>
    <t>715838705</t>
  </si>
  <si>
    <t xml:space="preserve">819197 </t>
  </si>
  <si>
    <t>Peipojovací člen + montážny materiál pre vodič HVI-long, D 20mm čierný AEA KO KF HVI 20 SW V2A</t>
  </si>
  <si>
    <t>971405635</t>
  </si>
  <si>
    <t>210220670.S</t>
  </si>
  <si>
    <t>Sada pre pripojenie HVI vodiča D20mm</t>
  </si>
  <si>
    <t>-1389500496</t>
  </si>
  <si>
    <t xml:space="preserve">819145 </t>
  </si>
  <si>
    <t>Pripojovacie členy + montážny materiál pre vodič HVI-long, D 20mm černý HVI LO ASS RIV KF 20 V2A</t>
  </si>
  <si>
    <t>-2103526796</t>
  </si>
  <si>
    <t>Krabica pre svorku merania pre vonkajšie práce</t>
  </si>
  <si>
    <t>-848758821</t>
  </si>
  <si>
    <t>095980</t>
  </si>
  <si>
    <t>Krab.210x165x 80 nast. blesk</t>
  </si>
  <si>
    <t>-1362340942</t>
  </si>
  <si>
    <t>21022205</t>
  </si>
  <si>
    <t>Demontáž existujúceho bleskozvodu, likvidácia, odvoz</t>
  </si>
  <si>
    <t>sub</t>
  </si>
  <si>
    <t>2038972463</t>
  </si>
  <si>
    <t>210222050.S</t>
  </si>
  <si>
    <t>Označenie zvodov číselnými štítkami, pre vonkajšie práce</t>
  </si>
  <si>
    <t>1005033551</t>
  </si>
  <si>
    <t>354410064600.S</t>
  </si>
  <si>
    <t>Štítok orientačný nerezový zemniaci na zvody</t>
  </si>
  <si>
    <t>972887149</t>
  </si>
  <si>
    <t>354410064700.S</t>
  </si>
  <si>
    <t>Štítok orientačný nerezový na zvody 0-9</t>
  </si>
  <si>
    <t>847899662</t>
  </si>
  <si>
    <t>210222094.S</t>
  </si>
  <si>
    <t>Bentonit pre zlepšenie uzemnenia, pre vonkajšie práce</t>
  </si>
  <si>
    <t>2098419878</t>
  </si>
  <si>
    <t>581280000200.S</t>
  </si>
  <si>
    <t>Bentonit mletý Sabenil 450</t>
  </si>
  <si>
    <t>-1633516413</t>
  </si>
  <si>
    <t>210222095.S</t>
  </si>
  <si>
    <t>Náter zvodového vodiča, pre vonkajšie práce</t>
  </si>
  <si>
    <t>-1426108258</t>
  </si>
  <si>
    <t>246220000400.S</t>
  </si>
  <si>
    <t>Email syntetický vonkajší</t>
  </si>
  <si>
    <t>472766926</t>
  </si>
  <si>
    <t>246420001200.S</t>
  </si>
  <si>
    <t>Riedidlo S-6006 do syntetických a olejových látok</t>
  </si>
  <si>
    <t>-1560702225</t>
  </si>
  <si>
    <t>210222252</t>
  </si>
  <si>
    <t>Svorka FeZn odbočovacia spojovacia SR01-02, pre vonkajšie práce</t>
  </si>
  <si>
    <t>508137923</t>
  </si>
  <si>
    <t>354410000700.S</t>
  </si>
  <si>
    <t>Svorka FeZn odbočovacia spojovacia označenie SR 02 (M8) s podložkou</t>
  </si>
  <si>
    <t>-1495258321</t>
  </si>
  <si>
    <t>210222253.S</t>
  </si>
  <si>
    <t>Svorka FeZn uzemňovacia SR03, pre vonkajšie práce</t>
  </si>
  <si>
    <t>-1555354667</t>
  </si>
  <si>
    <t>354410000900.S</t>
  </si>
  <si>
    <t>Svorka FeZn uzemňovacia označenie SR 03 A</t>
  </si>
  <si>
    <t>2036173959</t>
  </si>
  <si>
    <t>H07Z1-K, 16</t>
  </si>
  <si>
    <t xml:space="preserve">Vodič medený uložený voľne H07V-U (CY) 450/750 V  16 B2ca UV stabilný </t>
  </si>
  <si>
    <t>2044072358</t>
  </si>
  <si>
    <t>Vodič H07Z1-K 1x16 mm², zelenožlutý, UV odolný, CPR B2ca, Toxfree</t>
  </si>
  <si>
    <t>-922388561</t>
  </si>
  <si>
    <t>H07Z1-K, 6</t>
  </si>
  <si>
    <t>Vodič medený uložený voľne H07V-U (CY) 450/750 V  6</t>
  </si>
  <si>
    <t>-1320594653</t>
  </si>
  <si>
    <t>Vodič H07Z1-K, 6 mm², zelenožlutý, UV odolný, CPR B2ca, Toxfree</t>
  </si>
  <si>
    <t>-1538838596</t>
  </si>
  <si>
    <t>606368811</t>
  </si>
  <si>
    <t>-2143304554</t>
  </si>
  <si>
    <t>460200164.S</t>
  </si>
  <si>
    <t>Hĺbenie káblovej ryhy ručne 35 cm širokej a 80 cm hlbokej, v zemine triedy 4</t>
  </si>
  <si>
    <t>492635164</t>
  </si>
  <si>
    <t>460560164.S</t>
  </si>
  <si>
    <t>Ručný zásyp nezap. káblovej ryhy bez zhutn. zeminy, 35 cm širokej, 80 cm hlbokej v zemine tr. 4</t>
  </si>
  <si>
    <t>469734490</t>
  </si>
  <si>
    <t>1925597773</t>
  </si>
  <si>
    <t>eur</t>
  </si>
  <si>
    <t>-1136980939</t>
  </si>
  <si>
    <t>Číselný štítok Al, príložka priemer 7-10/pásik 30, SET,  NST 7.10 FL30 ON AL</t>
  </si>
  <si>
    <t>Podpera vedenia so základňou a betónom pre vodič HVI 20-23mm -SET- DLH ZS 20 23 V2A 4.7KG BES180 GP300</t>
  </si>
  <si>
    <t>Skúšky a revízie - východisková revízia</t>
  </si>
  <si>
    <t xml:space="preserve">089750  </t>
  </si>
  <si>
    <t>PODLAHOVÁ KRABICA IP44 ŠTVOREC 2 MODULY BRÚSENÁ TMAVO HNEDÁ OCEĽ</t>
  </si>
  <si>
    <t>INT-PP
SATEL</t>
  </si>
  <si>
    <t>4,3" dotyková klávesnica s RFID MIFARE čítačkou* (čierna) pre systémy ref. INTEGRA od ver. 1.20, VERSA od ver. 1.10 a PERFECTA 64 M, kapacitný dotykový displej 4,3", intuitívne menu s ikonami, podpora makropríkazov, možnosť prispôsobenia obrazovky, LED diódy i</t>
  </si>
  <si>
    <t>Kábel na prepojenie modulov ETHM-1 Plus, GSM (konektor PIN5) s ústredňou ref. INTEGRA (konektor RJ), prepojenie portov je potrebné pri programovaní cez DLOADX a ETHERNET/GPRS</t>
  </si>
  <si>
    <t>Kovová skrinka na povrchovú montáž s dvojitou sabotážnou ochranou pred otvorením a odtrhnutím od steny, transformátor 75 VA / 20 V AC, miesto pre akumulátor 18 Ah, stupeň zabezpečenia Grade 3 podľa EN50131, pre moduly ref. INTEGRA 64 PLUS, INTEGRA 128 PLUS, IN</t>
  </si>
  <si>
    <t>TCP/IP komunikačný modul pre systémy ref. INTEGRA, INTEGRA Plus a VERSA, monitoring TCP/IP alebo UDP, programovanie cez DLOADX, správa systému INTEGRA cez GUARDX, obsluha systému INTEGRA cez web prehliadač, obsluha systému cez mobilnú aplikáciu, e-mail oznamov</t>
  </si>
  <si>
    <t xml:space="preserve">LTE, UMTS/HSPA+, GSM/GPRS/EDGE anténa pre ústredne a komunikátory s konektorom typu SMA. Použitie GRPS-A, GPRS-A LTE a v ústredniach predávaných bez skrinky ref. Perfecta 16, Perfecta 16-WRL, Perfecta 32, Perfecta 32-WRL, Perfecta 32 LTE, Perfecta 32-WRL LTE, </t>
  </si>
  <si>
    <t>GSM/GPRS/SMS komunikátor pripojiteľný priamo na zbernicu, zasielanie SMS správ na 16 telefónnych čísiel, oznamovanie SMS / PUSH / e-mail ref. (INTEGRA Plus) / CLIP od verzie firmvéru 1.01, 2x slot na SIM (nano),</t>
  </si>
  <si>
    <t>Montáž a zapojenie LED svietidla stropného/závesného</t>
  </si>
  <si>
    <t>Montáž a zapojenie LED svietidla na lištu</t>
  </si>
  <si>
    <t>210201085.S</t>
  </si>
  <si>
    <t xml:space="preserve">    Zariadenie č.5 – Chladenie technickej miestnosti</t>
  </si>
  <si>
    <t>M+D Drevené obloženie stien preglejka breza hr. 20 mm, stĺpiková konštrukcia, lepený na SDK stenu/ŽB stenu, vrátane povrchovej úpravy - ozn. ST01-10</t>
  </si>
  <si>
    <t>Umývadlo na dosku, bez prepadu, bez otvoru na batériu, šírka 480-520 mm, hĺbka 480-520 mm, výška 110-125 mm</t>
  </si>
  <si>
    <t>Závesné umývadlo s prepadom a s otvorom pre batériu, inštalácia na stenu, šírka 400-500 mm, hĺbka 550-650 mm, výška 150-190 mm + príslušenstvo</t>
  </si>
  <si>
    <t>Automatická umývadlová zmiešavacia batéria, nastavenie teploty páčkou, výšky 280-320 mm, výška výtoku 120-180 mm</t>
  </si>
  <si>
    <t>Automatická umývadlová zmiešavacia batéria, nastavenie teploty páčkou, výšky 150-175 mm</t>
  </si>
  <si>
    <t>551450006950.S</t>
  </si>
  <si>
    <t>551450000650.S</t>
  </si>
  <si>
    <t>Drezová batéria so sprškou a prepínačom, nerez, otáčateľný odtok, perlátor, spätný ventil, výška 230-250 mm, hĺbka 230-250 mm</t>
  </si>
  <si>
    <t>551450006800.S</t>
  </si>
  <si>
    <t>Umývadlová páková batéria pre ľudí s telesným obmedzením, mosadz, dosah 190-220 mm</t>
  </si>
  <si>
    <t>Mestská časť Bratislava - Rača</t>
  </si>
  <si>
    <t>M+D Interiérové posuvno-skladacie dvere 4540x2750 mm, plné, hliníkový rám, koľajnice - ozn. D01</t>
  </si>
  <si>
    <t>M+D Oceľové interiérové protipožiarne jednokrídlové dvere 900x2100 mm, plné, obvodová zárubňa hrúbka plechu 1,5 mm s tesniacou drážkou s náterom, požiarna odolnosť EW-C 30, podlahové tesnenie, kovanie, samozatvárač - ozn. D05</t>
  </si>
  <si>
    <t>M+D Oceľové interiérové protipožiarne dvojkrídlové dvere 1800x2755 mm, z časti presklené, obvodová zárubňa hrúbka plechu 1,5 mm s tesniacou drážkou s náterom, požiarna odolnosť EW-C 30, podlahové tesnenie, kovanie, samozatvárač - ozn. D07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</si>
</sst>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60">
    <font>
      <sz val="8"/>
      <name val="Arial CE"/>
      <family val="2"/>
    </font>
    <font>
      <sz val="10"/>
      <color rgb="FF969696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  <font>
      <sz val="8"/>
      <color rgb="FFFFFFFF"/>
      <name val="Arial CE"/>
      <family val="2"/>
      <charset val="238"/>
    </font>
    <font>
      <sz val="8"/>
      <color rgb="FF3366FF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sz val="10"/>
      <color rgb="FFFFFFFF"/>
      <name val="Arial CE"/>
      <family val="2"/>
      <charset val="238"/>
    </font>
    <font>
      <b/>
      <sz val="10"/>
      <color rgb="FFFFFFFF"/>
      <name val="Arial CE"/>
      <family val="2"/>
      <charset val="238"/>
    </font>
    <font>
      <b/>
      <sz val="10"/>
      <color rgb="FF969696"/>
      <name val="Arial CE"/>
      <family val="2"/>
      <charset val="238"/>
    </font>
    <font>
      <b/>
      <sz val="10"/>
      <color rgb="FF464646"/>
      <name val="Arial CE"/>
      <family val="2"/>
      <charset val="238"/>
    </font>
    <font>
      <sz val="12"/>
      <color rgb="FF969696"/>
      <name val="Arial CE"/>
      <family val="2"/>
      <charset val="238"/>
    </font>
    <font>
      <sz val="8"/>
      <color rgb="FF969696"/>
      <name val="Arial CE"/>
      <family val="2"/>
      <charset val="238"/>
    </font>
    <font>
      <sz val="9"/>
      <name val="Arial CE"/>
      <family val="2"/>
      <charset val="238"/>
    </font>
    <font>
      <sz val="9"/>
      <color rgb="FF969696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12"/>
      <name val="Arial CE"/>
      <family val="2"/>
      <charset val="238"/>
    </font>
    <font>
      <b/>
      <sz val="11"/>
      <color rgb="FF003366"/>
      <name val="Arial CE"/>
      <family val="2"/>
      <charset val="238"/>
    </font>
    <font>
      <sz val="11"/>
      <color rgb="FF003366"/>
      <name val="Arial CE"/>
      <family val="2"/>
      <charset val="238"/>
    </font>
    <font>
      <sz val="11"/>
      <color rgb="FF969696"/>
      <name val="Arial CE"/>
      <family val="2"/>
      <charset val="238"/>
    </font>
    <font>
      <sz val="18"/>
      <color theme="10"/>
      <name val="Wingdings 2"/>
      <family val="1"/>
      <charset val="2"/>
    </font>
    <font>
      <b/>
      <sz val="10"/>
      <color rgb="FF003366"/>
      <name val="Arial CE"/>
      <family val="2"/>
      <charset val="238"/>
    </font>
    <font>
      <sz val="10"/>
      <color rgb="FF3366FF"/>
      <name val="Arial CE"/>
      <family val="2"/>
      <charset val="238"/>
    </font>
    <font>
      <sz val="8"/>
      <color rgb="FF960000"/>
      <name val="Arial CE"/>
      <family val="2"/>
      <charset val="238"/>
    </font>
    <font>
      <b/>
      <sz val="8"/>
      <name val="Arial CE"/>
      <family val="2"/>
      <charset val="238"/>
    </font>
    <font>
      <i/>
      <sz val="9"/>
      <color rgb="FF0000FF"/>
      <name val="Arial CE"/>
      <family val="2"/>
      <charset val="238"/>
    </font>
    <font>
      <i/>
      <sz val="8"/>
      <color rgb="FF0000FF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0"/>
      <name val="Wingdings 2"/>
      <family val="1"/>
      <charset val="238"/>
    </font>
    <font>
      <b/>
      <sz val="12"/>
      <color rgb="FF800000"/>
      <name val="Arial CE"/>
      <family val="2"/>
      <charset val="238"/>
    </font>
    <font>
      <sz val="9"/>
      <color theme="1"/>
      <name val="Arial CE"/>
      <family val="2"/>
      <charset val="238"/>
    </font>
    <font>
      <sz val="8"/>
      <color rgb="FF3366FF"/>
      <name val="Arial CE"/>
      <family val="2"/>
      <charset val="238"/>
    </font>
    <font>
      <b/>
      <sz val="14"/>
      <name val="Arial CE"/>
      <family val="2"/>
      <charset val="238"/>
    </font>
    <font>
      <sz val="10"/>
      <color rgb="FF3366FF"/>
      <name val="Arial CE"/>
      <family val="2"/>
      <charset val="238"/>
    </font>
    <font>
      <sz val="10"/>
      <color rgb="FF969696"/>
      <name val="Arial CE"/>
      <family val="2"/>
      <charset val="238"/>
    </font>
    <font>
      <b/>
      <sz val="11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8"/>
      <color rgb="FF969696"/>
      <name val="Arial CE"/>
      <family val="2"/>
      <charset val="238"/>
    </font>
    <font>
      <sz val="10"/>
      <color rgb="FFFFFFFF"/>
      <name val="Arial CE"/>
      <family val="2"/>
      <charset val="238"/>
    </font>
    <font>
      <sz val="8"/>
      <color rgb="FFFFFFFF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color rgb="FF464646"/>
      <name val="Arial CE"/>
      <family val="2"/>
      <charset val="238"/>
    </font>
    <font>
      <sz val="9"/>
      <name val="Arial CE"/>
      <family val="2"/>
      <charset val="238"/>
    </font>
    <font>
      <b/>
      <sz val="12"/>
      <color rgb="FF800000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9"/>
      <color rgb="FF969696"/>
      <name val="Arial CE"/>
      <family val="2"/>
      <charset val="238"/>
    </font>
    <font>
      <sz val="8"/>
      <color rgb="FF960000"/>
      <name val="Arial CE"/>
      <family val="2"/>
      <charset val="238"/>
    </font>
    <font>
      <b/>
      <sz val="8"/>
      <name val="Arial CE"/>
      <family val="2"/>
      <charset val="238"/>
    </font>
    <font>
      <sz val="8"/>
      <color rgb="FF003366"/>
      <name val="Arial CE"/>
      <family val="2"/>
      <charset val="238"/>
    </font>
    <font>
      <i/>
      <sz val="9"/>
      <color rgb="FF0000FF"/>
      <name val="Arial CE"/>
      <family val="2"/>
      <charset val="238"/>
    </font>
    <font>
      <i/>
      <sz val="8"/>
      <color rgb="FF0000FF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6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32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4" xfId="0" applyNumberFormat="1" applyFont="1" applyBorder="1" applyAlignment="1">
      <alignment vertical="center"/>
    </xf>
    <xf numFmtId="4" fontId="25" fillId="0" borderId="0" xfId="0" applyNumberFormat="1" applyFont="1" applyAlignment="1">
      <alignment vertical="center"/>
    </xf>
    <xf numFmtId="166" fontId="25" fillId="0" borderId="0" xfId="0" applyNumberFormat="1" applyFont="1" applyAlignment="1">
      <alignment vertical="center"/>
    </xf>
    <xf numFmtId="4" fontId="25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3" xfId="0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4" fontId="21" fillId="0" borderId="0" xfId="0" applyNumberFormat="1" applyFont="1"/>
    <xf numFmtId="166" fontId="29" fillId="0" borderId="12" xfId="0" applyNumberFormat="1" applyFont="1" applyBorder="1"/>
    <xf numFmtId="166" fontId="29" fillId="0" borderId="13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9" fillId="0" borderId="19" xfId="0" applyFont="1" applyBorder="1" applyAlignment="1" applyProtection="1">
      <alignment horizontal="center" vertical="center"/>
      <protection locked="0"/>
    </xf>
    <xf numFmtId="49" fontId="19" fillId="0" borderId="19" xfId="0" applyNumberFormat="1" applyFont="1" applyBorder="1" applyAlignment="1" applyProtection="1">
      <alignment horizontal="left" vertical="center" wrapText="1"/>
      <protection locked="0"/>
    </xf>
    <xf numFmtId="0" fontId="19" fillId="0" borderId="19" xfId="0" applyFont="1" applyBorder="1" applyAlignment="1" applyProtection="1">
      <alignment horizontal="left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167" fontId="19" fillId="0" borderId="19" xfId="0" applyNumberFormat="1" applyFont="1" applyBorder="1" applyAlignment="1" applyProtection="1">
      <alignment vertical="center"/>
      <protection locked="0"/>
    </xf>
    <xf numFmtId="4" fontId="19" fillId="0" borderId="19" xfId="0" applyNumberFormat="1" applyFont="1" applyBorder="1" applyAlignment="1" applyProtection="1">
      <alignment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1" fillId="0" borderId="19" xfId="0" applyFont="1" applyBorder="1" applyAlignment="1" applyProtection="1">
      <alignment horizontal="center" vertical="center"/>
      <protection locked="0"/>
    </xf>
    <xf numFmtId="49" fontId="31" fillId="0" borderId="19" xfId="0" applyNumberFormat="1" applyFont="1" applyBorder="1" applyAlignment="1" applyProtection="1">
      <alignment horizontal="left" vertical="center" wrapText="1"/>
      <protection locked="0"/>
    </xf>
    <xf numFmtId="0" fontId="31" fillId="0" borderId="19" xfId="0" applyFont="1" applyBorder="1" applyAlignment="1" applyProtection="1">
      <alignment horizontal="left" vertical="center" wrapText="1"/>
      <protection locked="0"/>
    </xf>
    <xf numFmtId="0" fontId="31" fillId="0" borderId="19" xfId="0" applyFont="1" applyBorder="1" applyAlignment="1" applyProtection="1">
      <alignment horizontal="center" vertical="center" wrapText="1"/>
      <protection locked="0"/>
    </xf>
    <xf numFmtId="167" fontId="31" fillId="0" borderId="19" xfId="0" applyNumberFormat="1" applyFont="1" applyBorder="1" applyAlignment="1" applyProtection="1">
      <alignment vertical="center"/>
      <protection locked="0"/>
    </xf>
    <xf numFmtId="4" fontId="31" fillId="0" borderId="19" xfId="0" applyNumberFormat="1" applyFont="1" applyBorder="1" applyAlignment="1" applyProtection="1">
      <alignment vertical="center"/>
      <protection locked="0"/>
    </xf>
    <xf numFmtId="0" fontId="32" fillId="0" borderId="19" xfId="0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0" borderId="14" xfId="0" applyFont="1" applyBorder="1" applyAlignment="1">
      <alignment horizontal="left" vertical="center"/>
    </xf>
    <xf numFmtId="0" fontId="31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0" fontId="34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35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20" fillId="0" borderId="21" xfId="0" applyFont="1" applyBorder="1" applyAlignment="1">
      <alignment horizontal="left" vertical="center"/>
    </xf>
    <xf numFmtId="0" fontId="20" fillId="0" borderId="20" xfId="0" applyFont="1" applyBorder="1" applyAlignment="1">
      <alignment horizontal="center" vertical="center"/>
    </xf>
    <xf numFmtId="166" fontId="20" fillId="0" borderId="20" xfId="0" applyNumberFormat="1" applyFont="1" applyBorder="1" applyAlignment="1">
      <alignment vertical="center"/>
    </xf>
    <xf numFmtId="166" fontId="20" fillId="0" borderId="22" xfId="0" applyNumberFormat="1" applyFont="1" applyBorder="1" applyAlignment="1">
      <alignment vertical="center"/>
    </xf>
    <xf numFmtId="167" fontId="0" fillId="0" borderId="0" xfId="0" applyNumberFormat="1" applyAlignment="1">
      <alignment vertical="center"/>
    </xf>
    <xf numFmtId="167" fontId="36" fillId="0" borderId="19" xfId="0" applyNumberFormat="1" applyFont="1" applyBorder="1" applyAlignment="1" applyProtection="1">
      <alignment vertical="center"/>
      <protection locked="0"/>
    </xf>
    <xf numFmtId="0" fontId="38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2" fillId="0" borderId="0" xfId="0" applyFont="1" applyAlignment="1">
      <alignment horizontal="left" vertical="center"/>
    </xf>
    <xf numFmtId="165" fontId="42" fillId="0" borderId="0" xfId="0" applyNumberFormat="1" applyFont="1" applyAlignment="1">
      <alignment horizontal="left" vertical="center"/>
    </xf>
    <xf numFmtId="0" fontId="42" fillId="0" borderId="0" xfId="0" applyFont="1" applyAlignment="1">
      <alignment horizontal="left" vertical="center" wrapText="1"/>
    </xf>
    <xf numFmtId="0" fontId="43" fillId="0" borderId="0" xfId="0" applyFont="1" applyAlignment="1">
      <alignment horizontal="left" vertical="center"/>
    </xf>
    <xf numFmtId="4" fontId="44" fillId="0" borderId="0" xfId="0" applyNumberFormat="1" applyFont="1" applyAlignment="1">
      <alignment vertical="center"/>
    </xf>
    <xf numFmtId="0" fontId="40" fillId="0" borderId="0" xfId="0" applyFont="1" applyAlignment="1">
      <alignment horizontal="right" vertical="center"/>
    </xf>
    <xf numFmtId="0" fontId="45" fillId="0" borderId="0" xfId="0" applyFont="1" applyAlignment="1">
      <alignment horizontal="left" vertical="center"/>
    </xf>
    <xf numFmtId="0" fontId="46" fillId="0" borderId="0" xfId="0" applyFont="1" applyAlignment="1">
      <alignment horizontal="left" vertical="center"/>
    </xf>
    <xf numFmtId="4" fontId="46" fillId="0" borderId="0" xfId="0" applyNumberFormat="1" applyFont="1" applyAlignment="1">
      <alignment vertical="center"/>
    </xf>
    <xf numFmtId="0" fontId="47" fillId="0" borderId="0" xfId="0" applyFont="1" applyAlignment="1">
      <alignment vertical="center"/>
    </xf>
    <xf numFmtId="164" fontId="46" fillId="0" borderId="0" xfId="0" applyNumberFormat="1" applyFont="1" applyAlignment="1">
      <alignment horizontal="right" vertical="center"/>
    </xf>
    <xf numFmtId="4" fontId="40" fillId="0" borderId="0" xfId="0" applyNumberFormat="1" applyFont="1" applyAlignment="1">
      <alignment vertical="center"/>
    </xf>
    <xf numFmtId="164" fontId="40" fillId="0" borderId="0" xfId="0" applyNumberFormat="1" applyFont="1" applyAlignment="1">
      <alignment horizontal="right" vertical="center"/>
    </xf>
    <xf numFmtId="0" fontId="48" fillId="4" borderId="6" xfId="0" applyFont="1" applyFill="1" applyBorder="1" applyAlignment="1">
      <alignment horizontal="left" vertical="center"/>
    </xf>
    <xf numFmtId="0" fontId="48" fillId="4" borderId="7" xfId="0" applyFont="1" applyFill="1" applyBorder="1" applyAlignment="1">
      <alignment horizontal="right" vertical="center"/>
    </xf>
    <xf numFmtId="0" fontId="48" fillId="4" borderId="7" xfId="0" applyFont="1" applyFill="1" applyBorder="1" applyAlignment="1">
      <alignment horizontal="center" vertical="center"/>
    </xf>
    <xf numFmtId="4" fontId="48" fillId="4" borderId="7" xfId="0" applyNumberFormat="1" applyFont="1" applyFill="1" applyBorder="1" applyAlignment="1">
      <alignment vertical="center"/>
    </xf>
    <xf numFmtId="0" fontId="49" fillId="0" borderId="4" xfId="0" applyFont="1" applyBorder="1" applyAlignment="1">
      <alignment horizontal="left" vertical="center"/>
    </xf>
    <xf numFmtId="0" fontId="40" fillId="0" borderId="5" xfId="0" applyFont="1" applyBorder="1" applyAlignment="1">
      <alignment horizontal="left" vertical="center"/>
    </xf>
    <xf numFmtId="0" fontId="40" fillId="0" borderId="5" xfId="0" applyFont="1" applyBorder="1" applyAlignment="1">
      <alignment horizontal="center" vertical="center"/>
    </xf>
    <xf numFmtId="0" fontId="40" fillId="0" borderId="5" xfId="0" applyFont="1" applyBorder="1" applyAlignment="1">
      <alignment horizontal="right" vertical="center"/>
    </xf>
    <xf numFmtId="0" fontId="50" fillId="4" borderId="0" xfId="0" applyFont="1" applyFill="1" applyAlignment="1">
      <alignment horizontal="left" vertical="center"/>
    </xf>
    <xf numFmtId="0" fontId="50" fillId="4" borderId="0" xfId="0" applyFont="1" applyFill="1" applyAlignment="1">
      <alignment horizontal="right" vertical="center"/>
    </xf>
    <xf numFmtId="0" fontId="51" fillId="0" borderId="0" xfId="0" applyFont="1" applyAlignment="1">
      <alignment horizontal="left" vertical="center"/>
    </xf>
    <xf numFmtId="0" fontId="52" fillId="0" borderId="0" xfId="0" applyFont="1" applyAlignment="1">
      <alignment vertical="center"/>
    </xf>
    <xf numFmtId="0" fontId="52" fillId="0" borderId="3" xfId="0" applyFont="1" applyBorder="1" applyAlignment="1">
      <alignment vertical="center"/>
    </xf>
    <xf numFmtId="0" fontId="52" fillId="0" borderId="20" xfId="0" applyFont="1" applyBorder="1" applyAlignment="1">
      <alignment horizontal="left" vertical="center"/>
    </xf>
    <xf numFmtId="0" fontId="52" fillId="0" borderId="20" xfId="0" applyFont="1" applyBorder="1" applyAlignment="1">
      <alignment vertical="center"/>
    </xf>
    <xf numFmtId="4" fontId="52" fillId="0" borderId="20" xfId="0" applyNumberFormat="1" applyFont="1" applyBorder="1" applyAlignment="1">
      <alignment vertical="center"/>
    </xf>
    <xf numFmtId="0" fontId="53" fillId="0" borderId="0" xfId="0" applyFont="1" applyAlignment="1">
      <alignment vertical="center"/>
    </xf>
    <xf numFmtId="0" fontId="53" fillId="0" borderId="3" xfId="0" applyFont="1" applyBorder="1" applyAlignment="1">
      <alignment vertical="center"/>
    </xf>
    <xf numFmtId="0" fontId="53" fillId="0" borderId="20" xfId="0" applyFont="1" applyBorder="1" applyAlignment="1">
      <alignment horizontal="left" vertical="center"/>
    </xf>
    <xf numFmtId="0" fontId="53" fillId="0" borderId="20" xfId="0" applyFont="1" applyBorder="1" applyAlignment="1">
      <alignment vertical="center"/>
    </xf>
    <xf numFmtId="4" fontId="53" fillId="0" borderId="20" xfId="0" applyNumberFormat="1" applyFont="1" applyBorder="1" applyAlignment="1">
      <alignment vertical="center"/>
    </xf>
    <xf numFmtId="0" fontId="50" fillId="4" borderId="16" xfId="0" applyFont="1" applyFill="1" applyBorder="1" applyAlignment="1">
      <alignment horizontal="center" vertical="center" wrapText="1"/>
    </xf>
    <xf numFmtId="0" fontId="50" fillId="4" borderId="17" xfId="0" applyFont="1" applyFill="1" applyBorder="1" applyAlignment="1">
      <alignment horizontal="center" vertical="center" wrapText="1"/>
    </xf>
    <xf numFmtId="0" fontId="50" fillId="4" borderId="18" xfId="0" applyFont="1" applyFill="1" applyBorder="1" applyAlignment="1">
      <alignment horizontal="center" vertical="center" wrapText="1"/>
    </xf>
    <xf numFmtId="0" fontId="50" fillId="4" borderId="0" xfId="0" applyFont="1" applyFill="1" applyAlignment="1">
      <alignment horizontal="center" vertical="center" wrapText="1"/>
    </xf>
    <xf numFmtId="0" fontId="54" fillId="0" borderId="16" xfId="0" applyFont="1" applyBorder="1" applyAlignment="1">
      <alignment horizontal="center" vertical="center" wrapText="1"/>
    </xf>
    <xf numFmtId="0" fontId="54" fillId="0" borderId="17" xfId="0" applyFont="1" applyBorder="1" applyAlignment="1">
      <alignment horizontal="center" vertical="center" wrapText="1"/>
    </xf>
    <xf numFmtId="0" fontId="54" fillId="0" borderId="18" xfId="0" applyFont="1" applyBorder="1" applyAlignment="1">
      <alignment horizontal="center" vertical="center" wrapText="1"/>
    </xf>
    <xf numFmtId="0" fontId="44" fillId="0" borderId="0" xfId="0" applyFont="1" applyAlignment="1">
      <alignment horizontal="left" vertical="center"/>
    </xf>
    <xf numFmtId="4" fontId="44" fillId="0" borderId="0" xfId="0" applyNumberFormat="1" applyFont="1"/>
    <xf numFmtId="166" fontId="55" fillId="0" borderId="12" xfId="0" applyNumberFormat="1" applyFont="1" applyBorder="1"/>
    <xf numFmtId="166" fontId="55" fillId="0" borderId="13" xfId="0" applyNumberFormat="1" applyFont="1" applyBorder="1"/>
    <xf numFmtId="4" fontId="56" fillId="0" borderId="0" xfId="0" applyNumberFormat="1" applyFont="1" applyAlignment="1">
      <alignment vertical="center"/>
    </xf>
    <xf numFmtId="0" fontId="57" fillId="0" borderId="0" xfId="0" applyFont="1"/>
    <xf numFmtId="0" fontId="57" fillId="0" borderId="3" xfId="0" applyFont="1" applyBorder="1"/>
    <xf numFmtId="0" fontId="57" fillId="0" borderId="0" xfId="0" applyFont="1" applyAlignment="1">
      <alignment horizontal="left"/>
    </xf>
    <xf numFmtId="0" fontId="52" fillId="0" borderId="0" xfId="0" applyFont="1" applyAlignment="1">
      <alignment horizontal="left"/>
    </xf>
    <xf numFmtId="4" fontId="52" fillId="0" borderId="0" xfId="0" applyNumberFormat="1" applyFont="1"/>
    <xf numFmtId="0" fontId="57" fillId="0" borderId="14" xfId="0" applyFont="1" applyBorder="1"/>
    <xf numFmtId="166" fontId="57" fillId="0" borderId="0" xfId="0" applyNumberFormat="1" applyFont="1"/>
    <xf numFmtId="166" fontId="57" fillId="0" borderId="15" xfId="0" applyNumberFormat="1" applyFont="1" applyBorder="1"/>
    <xf numFmtId="0" fontId="57" fillId="0" borderId="0" xfId="0" applyFont="1" applyAlignment="1">
      <alignment horizontal="center"/>
    </xf>
    <xf numFmtId="4" fontId="57" fillId="0" borderId="0" xfId="0" applyNumberFormat="1" applyFont="1" applyAlignment="1">
      <alignment vertical="center"/>
    </xf>
    <xf numFmtId="0" fontId="53" fillId="0" borderId="0" xfId="0" applyFont="1" applyAlignment="1">
      <alignment horizontal="left"/>
    </xf>
    <xf numFmtId="4" fontId="53" fillId="0" borderId="0" xfId="0" applyNumberFormat="1" applyFont="1"/>
    <xf numFmtId="0" fontId="50" fillId="0" borderId="19" xfId="0" applyFont="1" applyBorder="1" applyAlignment="1" applyProtection="1">
      <alignment horizontal="center" vertical="center"/>
      <protection locked="0"/>
    </xf>
    <xf numFmtId="49" fontId="50" fillId="0" borderId="19" xfId="0" applyNumberFormat="1" applyFont="1" applyBorder="1" applyAlignment="1" applyProtection="1">
      <alignment horizontal="left" vertical="center" wrapText="1"/>
      <protection locked="0"/>
    </xf>
    <xf numFmtId="0" fontId="50" fillId="0" borderId="19" xfId="0" applyFont="1" applyBorder="1" applyAlignment="1" applyProtection="1">
      <alignment horizontal="left" vertical="center" wrapText="1"/>
      <protection locked="0"/>
    </xf>
    <xf numFmtId="0" fontId="50" fillId="0" borderId="19" xfId="0" applyFont="1" applyBorder="1" applyAlignment="1" applyProtection="1">
      <alignment horizontal="center" vertical="center" wrapText="1"/>
      <protection locked="0"/>
    </xf>
    <xf numFmtId="167" fontId="50" fillId="0" borderId="19" xfId="0" applyNumberFormat="1" applyFont="1" applyBorder="1" applyAlignment="1" applyProtection="1">
      <alignment vertical="center"/>
      <protection locked="0"/>
    </xf>
    <xf numFmtId="4" fontId="50" fillId="0" borderId="19" xfId="0" applyNumberFormat="1" applyFont="1" applyBorder="1" applyAlignment="1" applyProtection="1">
      <alignment vertical="center"/>
      <protection locked="0"/>
    </xf>
    <xf numFmtId="0" fontId="54" fillId="0" borderId="14" xfId="0" applyFont="1" applyBorder="1" applyAlignment="1">
      <alignment horizontal="left" vertical="center"/>
    </xf>
    <xf numFmtId="0" fontId="54" fillId="0" borderId="0" xfId="0" applyFont="1" applyAlignment="1">
      <alignment horizontal="center" vertical="center"/>
    </xf>
    <xf numFmtId="166" fontId="54" fillId="0" borderId="0" xfId="0" applyNumberFormat="1" applyFont="1" applyAlignment="1">
      <alignment vertical="center"/>
    </xf>
    <xf numFmtId="166" fontId="54" fillId="0" borderId="15" xfId="0" applyNumberFormat="1" applyFont="1" applyBorder="1" applyAlignment="1">
      <alignment vertical="center"/>
    </xf>
    <xf numFmtId="0" fontId="50" fillId="0" borderId="0" xfId="0" applyFont="1" applyAlignment="1">
      <alignment horizontal="left" vertical="center"/>
    </xf>
    <xf numFmtId="0" fontId="58" fillId="0" borderId="19" xfId="0" applyFont="1" applyBorder="1" applyAlignment="1" applyProtection="1">
      <alignment horizontal="center" vertical="center"/>
      <protection locked="0"/>
    </xf>
    <xf numFmtId="49" fontId="58" fillId="0" borderId="19" xfId="0" applyNumberFormat="1" applyFont="1" applyBorder="1" applyAlignment="1" applyProtection="1">
      <alignment horizontal="left" vertical="center" wrapText="1"/>
      <protection locked="0"/>
    </xf>
    <xf numFmtId="0" fontId="58" fillId="0" borderId="19" xfId="0" applyFont="1" applyBorder="1" applyAlignment="1" applyProtection="1">
      <alignment horizontal="left" vertical="center" wrapText="1"/>
      <protection locked="0"/>
    </xf>
    <xf numFmtId="0" fontId="58" fillId="0" borderId="19" xfId="0" applyFont="1" applyBorder="1" applyAlignment="1" applyProtection="1">
      <alignment horizontal="center" vertical="center" wrapText="1"/>
      <protection locked="0"/>
    </xf>
    <xf numFmtId="167" fontId="58" fillId="0" borderId="19" xfId="0" applyNumberFormat="1" applyFont="1" applyBorder="1" applyAlignment="1" applyProtection="1">
      <alignment vertical="center"/>
      <protection locked="0"/>
    </xf>
    <xf numFmtId="4" fontId="58" fillId="0" borderId="19" xfId="0" applyNumberFormat="1" applyFont="1" applyBorder="1" applyAlignment="1" applyProtection="1">
      <alignment vertical="center"/>
      <protection locked="0"/>
    </xf>
    <xf numFmtId="0" fontId="59" fillId="0" borderId="19" xfId="0" applyFont="1" applyBorder="1" applyAlignment="1" applyProtection="1">
      <alignment vertical="center"/>
      <protection locked="0"/>
    </xf>
    <xf numFmtId="0" fontId="59" fillId="0" borderId="3" xfId="0" applyFont="1" applyBorder="1" applyAlignment="1">
      <alignment vertical="center"/>
    </xf>
    <xf numFmtId="0" fontId="58" fillId="0" borderId="14" xfId="0" applyFont="1" applyBorder="1" applyAlignment="1">
      <alignment horizontal="left" vertical="center"/>
    </xf>
    <xf numFmtId="0" fontId="58" fillId="0" borderId="0" xfId="0" applyFont="1" applyAlignment="1">
      <alignment horizontal="center" vertical="center"/>
    </xf>
    <xf numFmtId="0" fontId="54" fillId="0" borderId="21" xfId="0" applyFont="1" applyBorder="1" applyAlignment="1">
      <alignment horizontal="left" vertical="center"/>
    </xf>
    <xf numFmtId="0" fontId="54" fillId="0" borderId="20" xfId="0" applyFont="1" applyBorder="1" applyAlignment="1">
      <alignment horizontal="center" vertical="center"/>
    </xf>
    <xf numFmtId="166" fontId="54" fillId="0" borderId="20" xfId="0" applyNumberFormat="1" applyFont="1" applyBorder="1" applyAlignment="1">
      <alignment vertical="center"/>
    </xf>
    <xf numFmtId="166" fontId="54" fillId="0" borderId="22" xfId="0" applyNumberFormat="1" applyFont="1" applyBorder="1" applyAlignment="1">
      <alignment vertical="center"/>
    </xf>
    <xf numFmtId="167" fontId="44" fillId="0" borderId="0" xfId="0" applyNumberFormat="1" applyFont="1"/>
    <xf numFmtId="167" fontId="56" fillId="0" borderId="0" xfId="0" applyNumberFormat="1" applyFont="1" applyAlignment="1">
      <alignment vertical="center"/>
    </xf>
    <xf numFmtId="167" fontId="52" fillId="0" borderId="0" xfId="0" applyNumberFormat="1" applyFont="1"/>
    <xf numFmtId="167" fontId="57" fillId="0" borderId="0" xfId="0" applyNumberFormat="1" applyFont="1" applyAlignment="1">
      <alignment vertical="center"/>
    </xf>
    <xf numFmtId="167" fontId="53" fillId="0" borderId="0" xfId="0" applyNumberFormat="1" applyFont="1"/>
    <xf numFmtId="0" fontId="58" fillId="0" borderId="21" xfId="0" applyFont="1" applyBorder="1" applyAlignment="1">
      <alignment horizontal="left" vertical="center"/>
    </xf>
    <xf numFmtId="0" fontId="58" fillId="0" borderId="20" xfId="0" applyFont="1" applyBorder="1" applyAlignment="1">
      <alignment horizontal="center" vertical="center"/>
    </xf>
    <xf numFmtId="4" fontId="4" fillId="0" borderId="3" xfId="0" applyNumberFormat="1" applyFont="1" applyBorder="1" applyAlignment="1">
      <alignment vertical="center"/>
    </xf>
    <xf numFmtId="4" fontId="0" fillId="0" borderId="0" xfId="0" applyNumberFormat="1"/>
    <xf numFmtId="4" fontId="4" fillId="0" borderId="0" xfId="0" applyNumberFormat="1" applyFont="1" applyAlignment="1">
      <alignment vertical="center"/>
    </xf>
    <xf numFmtId="4" fontId="8" fillId="0" borderId="0" xfId="0" applyNumberFormat="1" applyFont="1"/>
    <xf numFmtId="0" fontId="50" fillId="5" borderId="19" xfId="0" applyFont="1" applyFill="1" applyBorder="1" applyAlignment="1" applyProtection="1">
      <alignment horizontal="center" vertical="center"/>
      <protection locked="0"/>
    </xf>
    <xf numFmtId="49" fontId="50" fillId="5" borderId="19" xfId="0" applyNumberFormat="1" applyFont="1" applyFill="1" applyBorder="1" applyAlignment="1" applyProtection="1">
      <alignment horizontal="left" vertical="center" wrapText="1"/>
      <protection locked="0"/>
    </xf>
    <xf numFmtId="0" fontId="50" fillId="5" borderId="19" xfId="0" applyFont="1" applyFill="1" applyBorder="1" applyAlignment="1" applyProtection="1">
      <alignment horizontal="left" vertical="center" wrapText="1"/>
      <protection locked="0"/>
    </xf>
    <xf numFmtId="0" fontId="50" fillId="5" borderId="19" xfId="0" applyFont="1" applyFill="1" applyBorder="1" applyAlignment="1" applyProtection="1">
      <alignment horizontal="center" vertical="center" wrapText="1"/>
      <protection locked="0"/>
    </xf>
    <xf numFmtId="167" fontId="50" fillId="5" borderId="19" xfId="0" applyNumberFormat="1" applyFont="1" applyFill="1" applyBorder="1" applyAlignment="1" applyProtection="1">
      <alignment vertical="center"/>
      <protection locked="0"/>
    </xf>
    <xf numFmtId="0" fontId="58" fillId="5" borderId="19" xfId="0" applyFont="1" applyFill="1" applyBorder="1" applyAlignment="1" applyProtection="1">
      <alignment horizontal="center" vertical="center"/>
      <protection locked="0"/>
    </xf>
    <xf numFmtId="49" fontId="58" fillId="5" borderId="19" xfId="0" applyNumberFormat="1" applyFont="1" applyFill="1" applyBorder="1" applyAlignment="1" applyProtection="1">
      <alignment horizontal="left" vertical="center" wrapText="1"/>
      <protection locked="0"/>
    </xf>
    <xf numFmtId="0" fontId="58" fillId="5" borderId="19" xfId="0" applyFont="1" applyFill="1" applyBorder="1" applyAlignment="1" applyProtection="1">
      <alignment horizontal="left" vertical="center" wrapText="1"/>
      <protection locked="0"/>
    </xf>
    <xf numFmtId="0" fontId="58" fillId="5" borderId="19" xfId="0" applyFont="1" applyFill="1" applyBorder="1" applyAlignment="1" applyProtection="1">
      <alignment horizontal="center" vertical="center" wrapText="1"/>
      <protection locked="0"/>
    </xf>
    <xf numFmtId="167" fontId="58" fillId="5" borderId="19" xfId="0" applyNumberFormat="1" applyFont="1" applyFill="1" applyBorder="1" applyAlignment="1" applyProtection="1">
      <alignment vertical="center"/>
      <protection locked="0"/>
    </xf>
    <xf numFmtId="0" fontId="31" fillId="5" borderId="19" xfId="0" applyFont="1" applyFill="1" applyBorder="1" applyAlignment="1" applyProtection="1">
      <alignment horizontal="left" vertical="center" wrapText="1"/>
      <protection locked="0"/>
    </xf>
    <xf numFmtId="49" fontId="31" fillId="5" borderId="19" xfId="0" applyNumberFormat="1" applyFont="1" applyFill="1" applyBorder="1" applyAlignment="1" applyProtection="1">
      <alignment horizontal="left" vertical="center" wrapText="1"/>
      <protection locked="0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left" vertical="center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164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vertical="center"/>
    </xf>
    <xf numFmtId="4" fontId="14" fillId="0" borderId="0" xfId="0" applyNumberFormat="1" applyFont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1" fillId="0" borderId="0" xfId="0" applyFont="1" applyAlignment="1">
      <alignment horizontal="left" vertical="center" wrapText="1"/>
    </xf>
    <xf numFmtId="0" fontId="40" fillId="0" borderId="0" xfId="0" applyFont="1" applyAlignment="1">
      <alignment horizontal="left" vertical="center" wrapText="1"/>
    </xf>
    <xf numFmtId="0" fontId="40" fillId="0" borderId="0" xfId="0" applyFont="1" applyAlignment="1">
      <alignment horizontal="left" vertical="center"/>
    </xf>
    <xf numFmtId="0" fontId="37" fillId="2" borderId="0" xfId="0" applyFont="1" applyFill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2" fillId="0" borderId="0" xfId="0" applyFont="1" applyAlignment="1">
      <alignment horizontal="left" vertical="center" wrapText="1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D699B4-5C34-4F5A-ACD9-B0E65C05C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7540" y="609600"/>
          <a:ext cx="1276350" cy="0"/>
        </a:xfrm>
        <a:prstGeom prst="rect">
          <a:avLst/>
        </a:prstGeom>
      </xdr:spPr>
    </xdr:pic>
    <xdr:clientData/>
  </xdr:twoCellAnchor>
  <xdr:twoCellAnchor>
    <xdr:from>
      <xdr:col>8</xdr:col>
      <xdr:colOff>843915</xdr:colOff>
      <xdr:row>110</xdr:row>
      <xdr:rowOff>0</xdr:rowOff>
    </xdr:from>
    <xdr:to>
      <xdr:col>9</xdr:col>
      <xdr:colOff>1215390</xdr:colOff>
      <xdr:row>111</xdr:row>
      <xdr:rowOff>84455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6013649-3C39-4E8B-A59E-FDE3B1889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7540" y="695325"/>
          <a:ext cx="1276350" cy="39878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3AEC1D-586F-485B-AC5E-206D395A4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7540" y="609600"/>
          <a:ext cx="1276350" cy="0"/>
        </a:xfrm>
        <a:prstGeom prst="rect">
          <a:avLst/>
        </a:prstGeom>
      </xdr:spPr>
    </xdr:pic>
    <xdr:clientData/>
  </xdr:twoCellAnchor>
  <xdr:twoCellAnchor>
    <xdr:from>
      <xdr:col>8</xdr:col>
      <xdr:colOff>843915</xdr:colOff>
      <xdr:row>108</xdr:row>
      <xdr:rowOff>0</xdr:rowOff>
    </xdr:from>
    <xdr:to>
      <xdr:col>9</xdr:col>
      <xdr:colOff>1215390</xdr:colOff>
      <xdr:row>109</xdr:row>
      <xdr:rowOff>84455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6471A3-FBFB-45D1-AF85-4044AD523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7540" y="695325"/>
          <a:ext cx="1276350" cy="3987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0D4F2E-44FC-445A-8C1B-D5919F6DE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7540" y="609600"/>
          <a:ext cx="1276350" cy="0"/>
        </a:xfrm>
        <a:prstGeom prst="rect">
          <a:avLst/>
        </a:prstGeom>
      </xdr:spPr>
    </xdr:pic>
    <xdr:clientData/>
  </xdr:twoCellAnchor>
  <xdr:twoCellAnchor>
    <xdr:from>
      <xdr:col>8</xdr:col>
      <xdr:colOff>843915</xdr:colOff>
      <xdr:row>110</xdr:row>
      <xdr:rowOff>0</xdr:rowOff>
    </xdr:from>
    <xdr:to>
      <xdr:col>9</xdr:col>
      <xdr:colOff>1215390</xdr:colOff>
      <xdr:row>111</xdr:row>
      <xdr:rowOff>84455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DF524F6-6A0C-4552-AAC5-4326DC32F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7540" y="695325"/>
          <a:ext cx="1276350" cy="3987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5AE50B1-0834-4E76-970F-A9AA363CE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7540" y="609600"/>
          <a:ext cx="1276350" cy="0"/>
        </a:xfrm>
        <a:prstGeom prst="rect">
          <a:avLst/>
        </a:prstGeom>
      </xdr:spPr>
    </xdr:pic>
    <xdr:clientData/>
  </xdr:twoCellAnchor>
  <xdr:twoCellAnchor>
    <xdr:from>
      <xdr:col>8</xdr:col>
      <xdr:colOff>843915</xdr:colOff>
      <xdr:row>106</xdr:row>
      <xdr:rowOff>0</xdr:rowOff>
    </xdr:from>
    <xdr:to>
      <xdr:col>9</xdr:col>
      <xdr:colOff>1215390</xdr:colOff>
      <xdr:row>107</xdr:row>
      <xdr:rowOff>84455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DC8ABE3-60FF-41EF-83B7-3C0229B88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7540" y="695325"/>
          <a:ext cx="1276350" cy="3987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BDE816-93C0-46CE-9150-B1B720F45F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7540" y="609600"/>
          <a:ext cx="1276350" cy="0"/>
        </a:xfrm>
        <a:prstGeom prst="rect">
          <a:avLst/>
        </a:prstGeom>
      </xdr:spPr>
    </xdr:pic>
    <xdr:clientData/>
  </xdr:twoCellAnchor>
  <xdr:twoCellAnchor>
    <xdr:from>
      <xdr:col>8</xdr:col>
      <xdr:colOff>843915</xdr:colOff>
      <xdr:row>106</xdr:row>
      <xdr:rowOff>0</xdr:rowOff>
    </xdr:from>
    <xdr:to>
      <xdr:col>9</xdr:col>
      <xdr:colOff>1215390</xdr:colOff>
      <xdr:row>107</xdr:row>
      <xdr:rowOff>84455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AC0A77F-75A2-424C-8F59-45DDB4A71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7540" y="695325"/>
          <a:ext cx="1276350" cy="3987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71B09D-5B82-4559-BA2B-990F1CF4E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7540" y="609600"/>
          <a:ext cx="1276350" cy="0"/>
        </a:xfrm>
        <a:prstGeom prst="rect">
          <a:avLst/>
        </a:prstGeom>
      </xdr:spPr>
    </xdr:pic>
    <xdr:clientData/>
  </xdr:twoCellAnchor>
  <xdr:twoCellAnchor>
    <xdr:from>
      <xdr:col>8</xdr:col>
      <xdr:colOff>843915</xdr:colOff>
      <xdr:row>111</xdr:row>
      <xdr:rowOff>0</xdr:rowOff>
    </xdr:from>
    <xdr:to>
      <xdr:col>9</xdr:col>
      <xdr:colOff>1215390</xdr:colOff>
      <xdr:row>112</xdr:row>
      <xdr:rowOff>84455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386795B-CE47-4E54-8B27-B57A82694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7540" y="695325"/>
          <a:ext cx="1276350" cy="39878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45DF13-0C26-4BB3-A3A9-9ED4E0A95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7540" y="609600"/>
          <a:ext cx="1276350" cy="0"/>
        </a:xfrm>
        <a:prstGeom prst="rect">
          <a:avLst/>
        </a:prstGeom>
      </xdr:spPr>
    </xdr:pic>
    <xdr:clientData/>
  </xdr:twoCellAnchor>
  <xdr:twoCellAnchor>
    <xdr:from>
      <xdr:col>8</xdr:col>
      <xdr:colOff>843915</xdr:colOff>
      <xdr:row>109</xdr:row>
      <xdr:rowOff>0</xdr:rowOff>
    </xdr:from>
    <xdr:to>
      <xdr:col>9</xdr:col>
      <xdr:colOff>1215390</xdr:colOff>
      <xdr:row>110</xdr:row>
      <xdr:rowOff>84455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417C9E4-8556-45D6-BD33-EE73597442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7540" y="695325"/>
          <a:ext cx="1276350" cy="39878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FBC368-7FAC-43F5-B331-78D245ACC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7540" y="609600"/>
          <a:ext cx="1276350" cy="0"/>
        </a:xfrm>
        <a:prstGeom prst="rect">
          <a:avLst/>
        </a:prstGeom>
      </xdr:spPr>
    </xdr:pic>
    <xdr:clientData/>
  </xdr:twoCellAnchor>
  <xdr:twoCellAnchor>
    <xdr:from>
      <xdr:col>8</xdr:col>
      <xdr:colOff>843915</xdr:colOff>
      <xdr:row>106</xdr:row>
      <xdr:rowOff>0</xdr:rowOff>
    </xdr:from>
    <xdr:to>
      <xdr:col>9</xdr:col>
      <xdr:colOff>1215390</xdr:colOff>
      <xdr:row>107</xdr:row>
      <xdr:rowOff>84455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31D7BAB-C0CF-4C7E-9EB2-E70581CBB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7540" y="695325"/>
          <a:ext cx="1276350" cy="39878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FC2A817-5880-4710-BA8D-3F0B9D72B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7540" y="609600"/>
          <a:ext cx="1276350" cy="0"/>
        </a:xfrm>
        <a:prstGeom prst="rect">
          <a:avLst/>
        </a:prstGeom>
      </xdr:spPr>
    </xdr:pic>
    <xdr:clientData/>
  </xdr:twoCellAnchor>
  <xdr:twoCellAnchor>
    <xdr:from>
      <xdr:col>8</xdr:col>
      <xdr:colOff>843915</xdr:colOff>
      <xdr:row>107</xdr:row>
      <xdr:rowOff>0</xdr:rowOff>
    </xdr:from>
    <xdr:to>
      <xdr:col>9</xdr:col>
      <xdr:colOff>1215390</xdr:colOff>
      <xdr:row>108</xdr:row>
      <xdr:rowOff>84455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1E5604C-9698-4155-8D41-1891E0790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7540" y="695325"/>
          <a:ext cx="1276350" cy="39878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7EEECCA-F667-4622-9B79-50E607F4B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7540" y="609600"/>
          <a:ext cx="1276350" cy="0"/>
        </a:xfrm>
        <a:prstGeom prst="rect">
          <a:avLst/>
        </a:prstGeom>
      </xdr:spPr>
    </xdr:pic>
    <xdr:clientData/>
  </xdr:twoCellAnchor>
  <xdr:twoCellAnchor>
    <xdr:from>
      <xdr:col>8</xdr:col>
      <xdr:colOff>843915</xdr:colOff>
      <xdr:row>107</xdr:row>
      <xdr:rowOff>0</xdr:rowOff>
    </xdr:from>
    <xdr:to>
      <xdr:col>9</xdr:col>
      <xdr:colOff>1215390</xdr:colOff>
      <xdr:row>108</xdr:row>
      <xdr:rowOff>84455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FC6DE9F-A70F-47D6-B39F-89A304D52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7540" y="695325"/>
          <a:ext cx="1276350" cy="398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13"/>
  <sheetViews>
    <sheetView showGridLines="0" topLeftCell="A133" workbookViewId="0">
      <selection activeCell="L29" sqref="L29:P29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1" t="s">
        <v>0</v>
      </c>
      <c r="AZ1" s="11" t="s">
        <v>1</v>
      </c>
      <c r="BA1" s="11" t="s">
        <v>2</v>
      </c>
      <c r="BB1" s="11" t="s">
        <v>1</v>
      </c>
      <c r="BT1" s="11" t="s">
        <v>3</v>
      </c>
      <c r="BU1" s="11" t="s">
        <v>3</v>
      </c>
      <c r="BV1" s="11" t="s">
        <v>4</v>
      </c>
    </row>
    <row r="2" spans="1:74" ht="36.950000000000003" customHeight="1">
      <c r="AR2" s="298" t="s">
        <v>5</v>
      </c>
      <c r="AS2" s="299"/>
      <c r="AT2" s="299"/>
      <c r="AU2" s="299"/>
      <c r="AV2" s="299"/>
      <c r="AW2" s="299"/>
      <c r="AX2" s="299"/>
      <c r="AY2" s="299"/>
      <c r="AZ2" s="299"/>
      <c r="BA2" s="299"/>
      <c r="BB2" s="299"/>
      <c r="BC2" s="299"/>
      <c r="BD2" s="299"/>
      <c r="BE2" s="299"/>
      <c r="BS2" s="12" t="s">
        <v>6</v>
      </c>
      <c r="BT2" s="12" t="s">
        <v>7</v>
      </c>
    </row>
    <row r="3" spans="1:74" ht="6.95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5"/>
      <c r="BS3" s="12" t="s">
        <v>6</v>
      </c>
      <c r="BT3" s="12" t="s">
        <v>7</v>
      </c>
    </row>
    <row r="4" spans="1:74" ht="24.95" customHeight="1">
      <c r="B4" s="15"/>
      <c r="D4" s="16" t="s">
        <v>8</v>
      </c>
      <c r="AR4" s="15"/>
      <c r="AS4" s="17" t="s">
        <v>9</v>
      </c>
      <c r="BS4" s="12" t="s">
        <v>10</v>
      </c>
    </row>
    <row r="5" spans="1:74" ht="12" customHeight="1">
      <c r="B5" s="15"/>
      <c r="D5" s="18" t="s">
        <v>11</v>
      </c>
      <c r="K5" s="310"/>
      <c r="L5" s="299"/>
      <c r="M5" s="299"/>
      <c r="N5" s="299"/>
      <c r="O5" s="299"/>
      <c r="P5" s="299"/>
      <c r="Q5" s="299"/>
      <c r="R5" s="299"/>
      <c r="S5" s="299"/>
      <c r="T5" s="299"/>
      <c r="U5" s="299"/>
      <c r="V5" s="299"/>
      <c r="W5" s="299"/>
      <c r="X5" s="299"/>
      <c r="Y5" s="299"/>
      <c r="Z5" s="299"/>
      <c r="AA5" s="299"/>
      <c r="AB5" s="299"/>
      <c r="AC5" s="299"/>
      <c r="AD5" s="299"/>
      <c r="AE5" s="299"/>
      <c r="AF5" s="299"/>
      <c r="AG5" s="299"/>
      <c r="AH5" s="299"/>
      <c r="AI5" s="299"/>
      <c r="AJ5" s="299"/>
      <c r="AR5" s="15"/>
      <c r="BS5" s="12" t="s">
        <v>6</v>
      </c>
    </row>
    <row r="6" spans="1:74" ht="36.950000000000003" customHeight="1">
      <c r="B6" s="15"/>
      <c r="D6" s="20" t="s">
        <v>12</v>
      </c>
      <c r="K6" s="311" t="s">
        <v>152</v>
      </c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  <c r="Y6" s="299"/>
      <c r="Z6" s="299"/>
      <c r="AA6" s="299"/>
      <c r="AB6" s="299"/>
      <c r="AC6" s="299"/>
      <c r="AD6" s="299"/>
      <c r="AE6" s="299"/>
      <c r="AF6" s="299"/>
      <c r="AG6" s="299"/>
      <c r="AH6" s="299"/>
      <c r="AI6" s="299"/>
      <c r="AJ6" s="299"/>
      <c r="AR6" s="15"/>
      <c r="BS6" s="12" t="s">
        <v>6</v>
      </c>
    </row>
    <row r="7" spans="1:74" ht="12" customHeight="1">
      <c r="B7" s="15"/>
      <c r="D7" s="21" t="s">
        <v>13</v>
      </c>
      <c r="K7" s="19" t="s">
        <v>1</v>
      </c>
      <c r="AK7" s="21" t="s">
        <v>14</v>
      </c>
      <c r="AN7" s="19" t="s">
        <v>1</v>
      </c>
      <c r="AR7" s="15"/>
      <c r="BS7" s="12" t="s">
        <v>6</v>
      </c>
    </row>
    <row r="8" spans="1:74" ht="12" customHeight="1">
      <c r="B8" s="15"/>
      <c r="D8" s="21" t="s">
        <v>15</v>
      </c>
      <c r="K8" s="19" t="s">
        <v>153</v>
      </c>
      <c r="AK8" s="21" t="s">
        <v>16</v>
      </c>
      <c r="AN8" s="143">
        <v>45776</v>
      </c>
      <c r="AR8" s="15"/>
      <c r="BS8" s="12" t="s">
        <v>6</v>
      </c>
    </row>
    <row r="9" spans="1:74" ht="14.45" customHeight="1">
      <c r="B9" s="15"/>
      <c r="AR9" s="15"/>
      <c r="BS9" s="12" t="s">
        <v>6</v>
      </c>
    </row>
    <row r="10" spans="1:74" ht="12" customHeight="1">
      <c r="B10" s="15"/>
      <c r="D10" s="21" t="s">
        <v>17</v>
      </c>
      <c r="AK10" s="21" t="s">
        <v>18</v>
      </c>
      <c r="AN10" s="19" t="s">
        <v>1</v>
      </c>
      <c r="AR10" s="15"/>
      <c r="BS10" s="12" t="s">
        <v>6</v>
      </c>
    </row>
    <row r="11" spans="1:74" ht="18.399999999999999" customHeight="1">
      <c r="B11" s="15"/>
      <c r="E11" s="19" t="s">
        <v>3140</v>
      </c>
      <c r="AK11" s="21" t="s">
        <v>20</v>
      </c>
      <c r="AN11" s="19" t="s">
        <v>1</v>
      </c>
      <c r="AR11" s="15"/>
      <c r="BS11" s="12" t="s">
        <v>6</v>
      </c>
    </row>
    <row r="12" spans="1:74" ht="6.95" customHeight="1">
      <c r="B12" s="15"/>
      <c r="AR12" s="15"/>
      <c r="BS12" s="12" t="s">
        <v>6</v>
      </c>
    </row>
    <row r="13" spans="1:74" ht="12" customHeight="1">
      <c r="B13" s="15"/>
      <c r="D13" s="21" t="s">
        <v>21</v>
      </c>
      <c r="AK13" s="21" t="s">
        <v>18</v>
      </c>
      <c r="AN13" s="19" t="s">
        <v>1</v>
      </c>
      <c r="AR13" s="15"/>
      <c r="BS13" s="12" t="s">
        <v>6</v>
      </c>
    </row>
    <row r="14" spans="1:74" ht="12.75">
      <c r="B14" s="15"/>
      <c r="E14" s="19" t="s">
        <v>19</v>
      </c>
      <c r="AK14" s="21" t="s">
        <v>20</v>
      </c>
      <c r="AN14" s="19" t="s">
        <v>1</v>
      </c>
      <c r="AR14" s="15"/>
      <c r="BS14" s="12" t="s">
        <v>6</v>
      </c>
    </row>
    <row r="15" spans="1:74" ht="6.95" customHeight="1">
      <c r="B15" s="15"/>
      <c r="AR15" s="15"/>
      <c r="BS15" s="12" t="s">
        <v>3</v>
      </c>
    </row>
    <row r="16" spans="1:74" ht="12" customHeight="1">
      <c r="B16" s="15"/>
      <c r="D16" s="21" t="s">
        <v>22</v>
      </c>
      <c r="AK16" s="21" t="s">
        <v>18</v>
      </c>
      <c r="AN16" s="19" t="s">
        <v>1</v>
      </c>
      <c r="AR16" s="15"/>
      <c r="BS16" s="12" t="s">
        <v>3</v>
      </c>
    </row>
    <row r="17" spans="2:71" ht="18.399999999999999" customHeight="1">
      <c r="B17" s="15"/>
      <c r="E17" s="19" t="s">
        <v>155</v>
      </c>
      <c r="AK17" s="21" t="s">
        <v>20</v>
      </c>
      <c r="AN17" s="19" t="s">
        <v>1</v>
      </c>
      <c r="AR17" s="15"/>
      <c r="BS17" s="12" t="s">
        <v>3</v>
      </c>
    </row>
    <row r="18" spans="2:71" ht="6.95" customHeight="1">
      <c r="B18" s="15"/>
      <c r="AR18" s="15"/>
      <c r="BS18" s="12" t="s">
        <v>6</v>
      </c>
    </row>
    <row r="19" spans="2:71" ht="12" customHeight="1">
      <c r="B19" s="15"/>
      <c r="D19" s="21" t="s">
        <v>23</v>
      </c>
      <c r="AK19" s="21" t="s">
        <v>18</v>
      </c>
      <c r="AN19" s="19" t="s">
        <v>1</v>
      </c>
      <c r="AR19" s="15"/>
      <c r="BS19" s="12" t="s">
        <v>6</v>
      </c>
    </row>
    <row r="20" spans="2:71" ht="18.399999999999999" customHeight="1">
      <c r="B20" s="15"/>
      <c r="E20" s="19"/>
      <c r="AK20" s="21" t="s">
        <v>20</v>
      </c>
      <c r="AN20" s="19" t="s">
        <v>1</v>
      </c>
      <c r="AR20" s="15"/>
      <c r="BS20" s="12" t="s">
        <v>24</v>
      </c>
    </row>
    <row r="21" spans="2:71" ht="6.95" customHeight="1">
      <c r="B21" s="15"/>
      <c r="AR21" s="15"/>
    </row>
    <row r="22" spans="2:71" ht="12" customHeight="1">
      <c r="B22" s="15"/>
      <c r="D22" s="21" t="s">
        <v>25</v>
      </c>
      <c r="AR22" s="15"/>
    </row>
    <row r="23" spans="2:71" ht="16.5" customHeight="1">
      <c r="B23" s="15"/>
      <c r="E23" s="312" t="s">
        <v>1</v>
      </c>
      <c r="F23" s="312"/>
      <c r="G23" s="312"/>
      <c r="H23" s="312"/>
      <c r="I23" s="312"/>
      <c r="J23" s="312"/>
      <c r="K23" s="312"/>
      <c r="L23" s="312"/>
      <c r="M23" s="312"/>
      <c r="N23" s="312"/>
      <c r="O23" s="312"/>
      <c r="P23" s="312"/>
      <c r="Q23" s="312"/>
      <c r="R23" s="312"/>
      <c r="S23" s="312"/>
      <c r="T23" s="312"/>
      <c r="U23" s="312"/>
      <c r="V23" s="312"/>
      <c r="W23" s="312"/>
      <c r="X23" s="312"/>
      <c r="Y23" s="312"/>
      <c r="Z23" s="312"/>
      <c r="AA23" s="312"/>
      <c r="AB23" s="312"/>
      <c r="AC23" s="312"/>
      <c r="AD23" s="312"/>
      <c r="AE23" s="312"/>
      <c r="AF23" s="312"/>
      <c r="AG23" s="312"/>
      <c r="AH23" s="312"/>
      <c r="AI23" s="312"/>
      <c r="AJ23" s="312"/>
      <c r="AK23" s="312"/>
      <c r="AL23" s="312"/>
      <c r="AM23" s="312"/>
      <c r="AN23" s="312"/>
      <c r="AR23" s="15"/>
    </row>
    <row r="24" spans="2:71" ht="6.95" customHeight="1">
      <c r="B24" s="15"/>
      <c r="AR24" s="15"/>
    </row>
    <row r="25" spans="2:71" ht="6.95" customHeight="1">
      <c r="B25" s="15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R25" s="15"/>
    </row>
    <row r="26" spans="2:71" s="1" customFormat="1" ht="25.9" customHeight="1">
      <c r="B26" s="24"/>
      <c r="D26" s="25" t="s">
        <v>26</v>
      </c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313">
        <f>ROUND(AG94,2)</f>
        <v>0</v>
      </c>
      <c r="AL26" s="314"/>
      <c r="AM26" s="314"/>
      <c r="AN26" s="314"/>
      <c r="AO26" s="314"/>
      <c r="AR26" s="24"/>
    </row>
    <row r="27" spans="2:71" s="1" customFormat="1" ht="6.95" customHeight="1">
      <c r="B27" s="24"/>
      <c r="AR27" s="24"/>
    </row>
    <row r="28" spans="2:71" s="1" customFormat="1" ht="12.75">
      <c r="B28" s="24"/>
      <c r="L28" s="294" t="s">
        <v>27</v>
      </c>
      <c r="M28" s="294"/>
      <c r="N28" s="294"/>
      <c r="O28" s="294"/>
      <c r="P28" s="294"/>
      <c r="W28" s="294" t="s">
        <v>28</v>
      </c>
      <c r="X28" s="294"/>
      <c r="Y28" s="294"/>
      <c r="Z28" s="294"/>
      <c r="AA28" s="294"/>
      <c r="AB28" s="294"/>
      <c r="AC28" s="294"/>
      <c r="AD28" s="294"/>
      <c r="AE28" s="294"/>
      <c r="AK28" s="294" t="s">
        <v>29</v>
      </c>
      <c r="AL28" s="294"/>
      <c r="AM28" s="294"/>
      <c r="AN28" s="294"/>
      <c r="AO28" s="294"/>
      <c r="AR28" s="24"/>
    </row>
    <row r="29" spans="2:71" s="2" customFormat="1" ht="14.45" customHeight="1">
      <c r="B29" s="28"/>
      <c r="D29" s="21" t="s">
        <v>30</v>
      </c>
      <c r="F29" s="29" t="s">
        <v>31</v>
      </c>
      <c r="L29" s="300"/>
      <c r="M29" s="301"/>
      <c r="N29" s="301"/>
      <c r="O29" s="301"/>
      <c r="P29" s="301"/>
      <c r="Q29" s="30"/>
      <c r="R29" s="30"/>
      <c r="S29" s="30"/>
      <c r="T29" s="30"/>
      <c r="U29" s="30"/>
      <c r="V29" s="30"/>
      <c r="W29" s="302"/>
      <c r="X29" s="301"/>
      <c r="Y29" s="301"/>
      <c r="Z29" s="301"/>
      <c r="AA29" s="301"/>
      <c r="AB29" s="301"/>
      <c r="AC29" s="301"/>
      <c r="AD29" s="301"/>
      <c r="AE29" s="301"/>
      <c r="AF29" s="30"/>
      <c r="AG29" s="30"/>
      <c r="AH29" s="30"/>
      <c r="AI29" s="30"/>
      <c r="AJ29" s="30"/>
      <c r="AK29" s="302"/>
      <c r="AL29" s="301"/>
      <c r="AM29" s="301"/>
      <c r="AN29" s="301"/>
      <c r="AO29" s="301"/>
      <c r="AP29" s="30"/>
      <c r="AQ29" s="30"/>
      <c r="AR29" s="31"/>
      <c r="AS29" s="30"/>
      <c r="AT29" s="30"/>
      <c r="AU29" s="30"/>
      <c r="AV29" s="30"/>
      <c r="AW29" s="30"/>
      <c r="AX29" s="30"/>
      <c r="AY29" s="30"/>
      <c r="AZ29" s="30"/>
    </row>
    <row r="30" spans="2:71" s="2" customFormat="1" ht="14.45" customHeight="1">
      <c r="B30" s="28"/>
      <c r="F30" s="29" t="s">
        <v>32</v>
      </c>
      <c r="L30" s="307">
        <v>0.23</v>
      </c>
      <c r="M30" s="308"/>
      <c r="N30" s="308"/>
      <c r="O30" s="308"/>
      <c r="P30" s="308"/>
      <c r="W30" s="309">
        <f>AK26</f>
        <v>0</v>
      </c>
      <c r="X30" s="308"/>
      <c r="Y30" s="308"/>
      <c r="Z30" s="308"/>
      <c r="AA30" s="308"/>
      <c r="AB30" s="308"/>
      <c r="AC30" s="308"/>
      <c r="AD30" s="308"/>
      <c r="AE30" s="308"/>
      <c r="AK30" s="309">
        <f>AK35-AK26</f>
        <v>0</v>
      </c>
      <c r="AL30" s="308"/>
      <c r="AM30" s="308"/>
      <c r="AN30" s="308"/>
      <c r="AO30" s="308"/>
      <c r="AR30" s="28"/>
    </row>
    <row r="31" spans="2:71" s="2" customFormat="1" ht="14.45" hidden="1" customHeight="1">
      <c r="B31" s="28"/>
      <c r="F31" s="21" t="s">
        <v>33</v>
      </c>
      <c r="L31" s="307">
        <v>0.2</v>
      </c>
      <c r="M31" s="308"/>
      <c r="N31" s="308"/>
      <c r="O31" s="308"/>
      <c r="P31" s="308"/>
      <c r="W31" s="309" t="e">
        <f>ROUND(BB94, 2)</f>
        <v>#REF!</v>
      </c>
      <c r="X31" s="308"/>
      <c r="Y31" s="308"/>
      <c r="Z31" s="308"/>
      <c r="AA31" s="308"/>
      <c r="AB31" s="308"/>
      <c r="AC31" s="308"/>
      <c r="AD31" s="308"/>
      <c r="AE31" s="308"/>
      <c r="AK31" s="309">
        <v>0</v>
      </c>
      <c r="AL31" s="308"/>
      <c r="AM31" s="308"/>
      <c r="AN31" s="308"/>
      <c r="AO31" s="308"/>
      <c r="AR31" s="28"/>
    </row>
    <row r="32" spans="2:71" s="2" customFormat="1" ht="14.45" hidden="1" customHeight="1">
      <c r="B32" s="28"/>
      <c r="F32" s="21" t="s">
        <v>34</v>
      </c>
      <c r="L32" s="307">
        <v>0.2</v>
      </c>
      <c r="M32" s="308"/>
      <c r="N32" s="308"/>
      <c r="O32" s="308"/>
      <c r="P32" s="308"/>
      <c r="W32" s="309" t="e">
        <f>ROUND(BC94, 2)</f>
        <v>#REF!</v>
      </c>
      <c r="X32" s="308"/>
      <c r="Y32" s="308"/>
      <c r="Z32" s="308"/>
      <c r="AA32" s="308"/>
      <c r="AB32" s="308"/>
      <c r="AC32" s="308"/>
      <c r="AD32" s="308"/>
      <c r="AE32" s="308"/>
      <c r="AK32" s="309">
        <v>0</v>
      </c>
      <c r="AL32" s="308"/>
      <c r="AM32" s="308"/>
      <c r="AN32" s="308"/>
      <c r="AO32" s="308"/>
      <c r="AR32" s="28"/>
    </row>
    <row r="33" spans="2:57" s="2" customFormat="1" ht="14.45" hidden="1" customHeight="1">
      <c r="B33" s="28"/>
      <c r="F33" s="29" t="s">
        <v>35</v>
      </c>
      <c r="L33" s="300">
        <v>0</v>
      </c>
      <c r="M33" s="301"/>
      <c r="N33" s="301"/>
      <c r="O33" s="301"/>
      <c r="P33" s="301"/>
      <c r="Q33" s="30"/>
      <c r="R33" s="30"/>
      <c r="S33" s="30"/>
      <c r="T33" s="30"/>
      <c r="U33" s="30"/>
      <c r="V33" s="30"/>
      <c r="W33" s="302" t="e">
        <f>ROUND(BD94, 2)</f>
        <v>#REF!</v>
      </c>
      <c r="X33" s="301"/>
      <c r="Y33" s="301"/>
      <c r="Z33" s="301"/>
      <c r="AA33" s="301"/>
      <c r="AB33" s="301"/>
      <c r="AC33" s="301"/>
      <c r="AD33" s="301"/>
      <c r="AE33" s="301"/>
      <c r="AF33" s="30"/>
      <c r="AG33" s="30"/>
      <c r="AH33" s="30"/>
      <c r="AI33" s="30"/>
      <c r="AJ33" s="30"/>
      <c r="AK33" s="302">
        <v>0</v>
      </c>
      <c r="AL33" s="301"/>
      <c r="AM33" s="301"/>
      <c r="AN33" s="301"/>
      <c r="AO33" s="301"/>
      <c r="AP33" s="30"/>
      <c r="AQ33" s="30"/>
      <c r="AR33" s="31"/>
      <c r="AS33" s="30"/>
      <c r="AT33" s="30"/>
      <c r="AU33" s="30"/>
      <c r="AV33" s="30"/>
      <c r="AW33" s="30"/>
      <c r="AX33" s="30"/>
      <c r="AY33" s="30"/>
      <c r="AZ33" s="30"/>
    </row>
    <row r="34" spans="2:57" s="1" customFormat="1" ht="6.95" customHeight="1">
      <c r="B34" s="24"/>
      <c r="AR34" s="24"/>
    </row>
    <row r="35" spans="2:57" s="1" customFormat="1" ht="25.9" customHeight="1">
      <c r="B35" s="24"/>
      <c r="C35" s="32"/>
      <c r="D35" s="33" t="s">
        <v>36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37</v>
      </c>
      <c r="U35" s="34"/>
      <c r="V35" s="34"/>
      <c r="W35" s="34"/>
      <c r="X35" s="306" t="s">
        <v>38</v>
      </c>
      <c r="Y35" s="304"/>
      <c r="Z35" s="304"/>
      <c r="AA35" s="304"/>
      <c r="AB35" s="304"/>
      <c r="AC35" s="34"/>
      <c r="AD35" s="34"/>
      <c r="AE35" s="34"/>
      <c r="AF35" s="34"/>
      <c r="AG35" s="34"/>
      <c r="AH35" s="34"/>
      <c r="AI35" s="34"/>
      <c r="AJ35" s="34"/>
      <c r="AK35" s="303">
        <f>AN94</f>
        <v>0</v>
      </c>
      <c r="AL35" s="304"/>
      <c r="AM35" s="304"/>
      <c r="AN35" s="304"/>
      <c r="AO35" s="305"/>
      <c r="AP35" s="32"/>
      <c r="AQ35" s="32"/>
      <c r="AR35" s="24"/>
    </row>
    <row r="36" spans="2:57" s="1" customFormat="1" ht="6.95" customHeight="1">
      <c r="B36" s="24"/>
      <c r="AR36" s="24"/>
    </row>
    <row r="37" spans="2:57" s="1" customFormat="1" ht="14.45" customHeight="1">
      <c r="B37" s="24"/>
      <c r="AR37" s="24"/>
    </row>
    <row r="38" spans="2:57" ht="14.45" customHeight="1">
      <c r="B38" s="15"/>
      <c r="AR38" s="15"/>
      <c r="BE38" s="258"/>
    </row>
    <row r="39" spans="2:57" ht="14.45" customHeight="1">
      <c r="B39" s="15"/>
      <c r="AR39" s="15"/>
    </row>
    <row r="40" spans="2:57" ht="14.45" customHeight="1">
      <c r="B40" s="15"/>
      <c r="AR40" s="15"/>
    </row>
    <row r="41" spans="2:57" ht="14.45" customHeight="1">
      <c r="B41" s="15"/>
      <c r="AR41" s="15"/>
    </row>
    <row r="42" spans="2:57" ht="14.45" customHeight="1">
      <c r="B42" s="15"/>
      <c r="AR42" s="15"/>
    </row>
    <row r="43" spans="2:57" ht="14.45" customHeight="1">
      <c r="B43" s="15"/>
      <c r="AR43" s="15"/>
    </row>
    <row r="44" spans="2:57" ht="14.45" customHeight="1">
      <c r="B44" s="15"/>
      <c r="AR44" s="15"/>
    </row>
    <row r="45" spans="2:57" ht="14.45" customHeight="1">
      <c r="B45" s="15"/>
      <c r="AR45" s="15"/>
    </row>
    <row r="46" spans="2:57" ht="14.45" customHeight="1">
      <c r="B46" s="15"/>
      <c r="AR46" s="15"/>
    </row>
    <row r="47" spans="2:57" ht="14.45" customHeight="1">
      <c r="B47" s="15"/>
      <c r="AR47" s="15"/>
    </row>
    <row r="48" spans="2:57" ht="14.45" customHeight="1">
      <c r="B48" s="15"/>
      <c r="AR48" s="15"/>
    </row>
    <row r="49" spans="2:44" s="1" customFormat="1" ht="14.45" customHeight="1">
      <c r="B49" s="24"/>
      <c r="D49" s="36" t="s">
        <v>39</v>
      </c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6" t="s">
        <v>40</v>
      </c>
      <c r="AI49" s="37"/>
      <c r="AJ49" s="37"/>
      <c r="AK49" s="37"/>
      <c r="AL49" s="37"/>
      <c r="AM49" s="37"/>
      <c r="AN49" s="37"/>
      <c r="AO49" s="37"/>
      <c r="AR49" s="24"/>
    </row>
    <row r="50" spans="2:44">
      <c r="B50" s="15"/>
      <c r="AR50" s="15"/>
    </row>
    <row r="51" spans="2:44">
      <c r="B51" s="15"/>
      <c r="AR51" s="15"/>
    </row>
    <row r="52" spans="2:44">
      <c r="B52" s="15"/>
      <c r="AR52" s="15"/>
    </row>
    <row r="53" spans="2:44">
      <c r="B53" s="15"/>
      <c r="AR53" s="15"/>
    </row>
    <row r="54" spans="2:44">
      <c r="B54" s="15"/>
      <c r="AR54" s="15"/>
    </row>
    <row r="55" spans="2:44">
      <c r="B55" s="15"/>
      <c r="AR55" s="15"/>
    </row>
    <row r="56" spans="2:44">
      <c r="B56" s="15"/>
      <c r="AR56" s="15"/>
    </row>
    <row r="57" spans="2:44">
      <c r="B57" s="15"/>
      <c r="AR57" s="15"/>
    </row>
    <row r="58" spans="2:44">
      <c r="B58" s="15"/>
      <c r="AR58" s="15"/>
    </row>
    <row r="59" spans="2:44">
      <c r="B59" s="15"/>
      <c r="AR59" s="15"/>
    </row>
    <row r="60" spans="2:44" s="1" customFormat="1" ht="12.75">
      <c r="B60" s="24"/>
      <c r="D60" s="38" t="s">
        <v>41</v>
      </c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38" t="s">
        <v>42</v>
      </c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38" t="s">
        <v>41</v>
      </c>
      <c r="AI60" s="26"/>
      <c r="AJ60" s="26"/>
      <c r="AK60" s="26"/>
      <c r="AL60" s="26"/>
      <c r="AM60" s="38" t="s">
        <v>42</v>
      </c>
      <c r="AN60" s="26"/>
      <c r="AO60" s="26"/>
      <c r="AR60" s="24"/>
    </row>
    <row r="61" spans="2:44">
      <c r="B61" s="15"/>
      <c r="AR61" s="15"/>
    </row>
    <row r="62" spans="2:44">
      <c r="B62" s="15"/>
      <c r="AR62" s="15"/>
    </row>
    <row r="63" spans="2:44">
      <c r="B63" s="15"/>
      <c r="AR63" s="15"/>
    </row>
    <row r="64" spans="2:44" s="1" customFormat="1" ht="12.75">
      <c r="B64" s="24"/>
      <c r="D64" s="36" t="s">
        <v>43</v>
      </c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6" t="s">
        <v>44</v>
      </c>
      <c r="AI64" s="37"/>
      <c r="AJ64" s="37"/>
      <c r="AK64" s="37"/>
      <c r="AL64" s="37"/>
      <c r="AM64" s="37"/>
      <c r="AN64" s="37"/>
      <c r="AO64" s="37"/>
      <c r="AR64" s="24"/>
    </row>
    <row r="65" spans="2:44">
      <c r="B65" s="15"/>
      <c r="AR65" s="15"/>
    </row>
    <row r="66" spans="2:44">
      <c r="B66" s="15"/>
      <c r="AR66" s="15"/>
    </row>
    <row r="67" spans="2:44">
      <c r="B67" s="15"/>
      <c r="AR67" s="15"/>
    </row>
    <row r="68" spans="2:44">
      <c r="B68" s="15"/>
      <c r="AR68" s="15"/>
    </row>
    <row r="69" spans="2:44">
      <c r="B69" s="15"/>
      <c r="AR69" s="15"/>
    </row>
    <row r="70" spans="2:44">
      <c r="B70" s="15"/>
      <c r="AR70" s="15"/>
    </row>
    <row r="71" spans="2:44">
      <c r="B71" s="15"/>
      <c r="AR71" s="15"/>
    </row>
    <row r="72" spans="2:44">
      <c r="B72" s="15"/>
      <c r="AR72" s="15"/>
    </row>
    <row r="73" spans="2:44">
      <c r="B73" s="15"/>
      <c r="AR73" s="15"/>
    </row>
    <row r="74" spans="2:44">
      <c r="B74" s="15"/>
      <c r="AR74" s="15"/>
    </row>
    <row r="75" spans="2:44" s="1" customFormat="1" ht="12.75">
      <c r="B75" s="24"/>
      <c r="D75" s="38" t="s">
        <v>41</v>
      </c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38" t="s">
        <v>42</v>
      </c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38" t="s">
        <v>41</v>
      </c>
      <c r="AI75" s="26"/>
      <c r="AJ75" s="26"/>
      <c r="AK75" s="26"/>
      <c r="AL75" s="26"/>
      <c r="AM75" s="38" t="s">
        <v>42</v>
      </c>
      <c r="AN75" s="26"/>
      <c r="AO75" s="26"/>
      <c r="AR75" s="24"/>
    </row>
    <row r="76" spans="2:44" s="1" customFormat="1">
      <c r="B76" s="24"/>
      <c r="AR76" s="24"/>
    </row>
    <row r="77" spans="2:44" s="1" customFormat="1" ht="6.9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24"/>
    </row>
    <row r="81" spans="1:91" s="1" customFormat="1" ht="6.95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24"/>
    </row>
    <row r="82" spans="1:91" s="1" customFormat="1" ht="24.95" customHeight="1">
      <c r="B82" s="24"/>
      <c r="C82" s="16" t="s">
        <v>45</v>
      </c>
      <c r="AR82" s="24"/>
    </row>
    <row r="83" spans="1:91" s="1" customFormat="1" ht="6.95" customHeight="1">
      <c r="B83" s="24"/>
      <c r="AR83" s="24"/>
    </row>
    <row r="84" spans="1:91" s="3" customFormat="1" ht="12" customHeight="1">
      <c r="B84" s="43"/>
      <c r="C84" s="21" t="s">
        <v>11</v>
      </c>
      <c r="AR84" s="43"/>
    </row>
    <row r="85" spans="1:91" s="4" customFormat="1" ht="36.950000000000003" customHeight="1">
      <c r="B85" s="44"/>
      <c r="C85" s="45" t="s">
        <v>12</v>
      </c>
      <c r="L85" s="295" t="str">
        <f>K6</f>
        <v>KULTÚRNE STREDISKO A KNIŽNICA ŽARNOVICKÁ - RAČA</v>
      </c>
      <c r="M85" s="296"/>
      <c r="N85" s="296"/>
      <c r="O85" s="296"/>
      <c r="P85" s="296"/>
      <c r="Q85" s="296"/>
      <c r="R85" s="296"/>
      <c r="S85" s="296"/>
      <c r="T85" s="296"/>
      <c r="U85" s="296"/>
      <c r="V85" s="296"/>
      <c r="W85" s="296"/>
      <c r="X85" s="296"/>
      <c r="Y85" s="296"/>
      <c r="Z85" s="296"/>
      <c r="AA85" s="296"/>
      <c r="AB85" s="296"/>
      <c r="AC85" s="296"/>
      <c r="AD85" s="296"/>
      <c r="AE85" s="296"/>
      <c r="AF85" s="296"/>
      <c r="AG85" s="296"/>
      <c r="AH85" s="296"/>
      <c r="AI85" s="296"/>
      <c r="AJ85" s="296"/>
      <c r="AR85" s="44"/>
    </row>
    <row r="86" spans="1:91" s="1" customFormat="1" ht="6.95" customHeight="1">
      <c r="B86" s="24"/>
      <c r="AR86" s="24"/>
    </row>
    <row r="87" spans="1:91" s="1" customFormat="1" ht="12" customHeight="1">
      <c r="B87" s="24"/>
      <c r="C87" s="21" t="s">
        <v>15</v>
      </c>
      <c r="L87" s="46" t="str">
        <f>IF(K8="","",K8)</f>
        <v>Bratislava - Rača</v>
      </c>
      <c r="AI87" s="21" t="s">
        <v>16</v>
      </c>
      <c r="AM87" s="297">
        <f>IF(AN8= "","",AN8)</f>
        <v>45776</v>
      </c>
      <c r="AN87" s="297"/>
      <c r="AR87" s="24"/>
    </row>
    <row r="88" spans="1:91" s="1" customFormat="1" ht="6.95" customHeight="1">
      <c r="B88" s="24"/>
      <c r="AR88" s="24"/>
    </row>
    <row r="89" spans="1:91" s="1" customFormat="1" ht="15.2" customHeight="1">
      <c r="B89" s="24"/>
      <c r="C89" s="21" t="s">
        <v>17</v>
      </c>
      <c r="L89" s="3" t="str">
        <f>IF(E11= "","",E11)</f>
        <v>Mestská časť Bratislava - Rača</v>
      </c>
      <c r="AI89" s="21" t="s">
        <v>22</v>
      </c>
      <c r="AM89" s="277" t="str">
        <f>IF(E17="","",E17)</f>
        <v>young.s architekti s.r.o.</v>
      </c>
      <c r="AN89" s="278"/>
      <c r="AO89" s="278"/>
      <c r="AP89" s="278"/>
      <c r="AR89" s="24"/>
      <c r="AS89" s="273" t="s">
        <v>46</v>
      </c>
      <c r="AT89" s="274"/>
      <c r="AU89" s="48"/>
      <c r="AV89" s="48"/>
      <c r="AW89" s="48"/>
      <c r="AX89" s="48"/>
      <c r="AY89" s="48"/>
      <c r="AZ89" s="48"/>
      <c r="BA89" s="48"/>
      <c r="BB89" s="48"/>
      <c r="BC89" s="48"/>
      <c r="BD89" s="49"/>
    </row>
    <row r="90" spans="1:91" s="1" customFormat="1" ht="15.2" customHeight="1">
      <c r="B90" s="24"/>
      <c r="C90" s="21" t="s">
        <v>21</v>
      </c>
      <c r="L90" s="3" t="str">
        <f>IF(E14="","",E14)</f>
        <v xml:space="preserve"> </v>
      </c>
      <c r="AI90" s="21" t="s">
        <v>23</v>
      </c>
      <c r="AM90" s="277" t="str">
        <f>IF(E20="","",E20)</f>
        <v/>
      </c>
      <c r="AN90" s="278"/>
      <c r="AO90" s="278"/>
      <c r="AP90" s="278"/>
      <c r="AR90" s="24"/>
      <c r="AS90" s="275"/>
      <c r="AT90" s="276"/>
      <c r="BD90" s="51"/>
    </row>
    <row r="91" spans="1:91" s="1" customFormat="1" ht="10.9" customHeight="1">
      <c r="B91" s="24"/>
      <c r="AR91" s="24"/>
      <c r="AS91" s="275"/>
      <c r="AT91" s="276"/>
      <c r="BD91" s="51"/>
    </row>
    <row r="92" spans="1:91" s="1" customFormat="1" ht="29.25" customHeight="1">
      <c r="B92" s="24"/>
      <c r="C92" s="282" t="s">
        <v>47</v>
      </c>
      <c r="D92" s="283"/>
      <c r="E92" s="283"/>
      <c r="F92" s="283"/>
      <c r="G92" s="283"/>
      <c r="H92" s="52"/>
      <c r="I92" s="284" t="s">
        <v>48</v>
      </c>
      <c r="J92" s="283"/>
      <c r="K92" s="283"/>
      <c r="L92" s="283"/>
      <c r="M92" s="283"/>
      <c r="N92" s="283"/>
      <c r="O92" s="283"/>
      <c r="P92" s="283"/>
      <c r="Q92" s="283"/>
      <c r="R92" s="283"/>
      <c r="S92" s="283"/>
      <c r="T92" s="283"/>
      <c r="U92" s="283"/>
      <c r="V92" s="283"/>
      <c r="W92" s="283"/>
      <c r="X92" s="283"/>
      <c r="Y92" s="283"/>
      <c r="Z92" s="283"/>
      <c r="AA92" s="283"/>
      <c r="AB92" s="283"/>
      <c r="AC92" s="283"/>
      <c r="AD92" s="283"/>
      <c r="AE92" s="283"/>
      <c r="AF92" s="283"/>
      <c r="AG92" s="286" t="s">
        <v>49</v>
      </c>
      <c r="AH92" s="283"/>
      <c r="AI92" s="283"/>
      <c r="AJ92" s="283"/>
      <c r="AK92" s="283"/>
      <c r="AL92" s="283"/>
      <c r="AM92" s="283"/>
      <c r="AN92" s="284" t="s">
        <v>50</v>
      </c>
      <c r="AO92" s="283"/>
      <c r="AP92" s="285"/>
      <c r="AQ92" s="53" t="s">
        <v>51</v>
      </c>
      <c r="AR92" s="24"/>
      <c r="AS92" s="54" t="s">
        <v>52</v>
      </c>
      <c r="AT92" s="55" t="s">
        <v>53</v>
      </c>
      <c r="AU92" s="55" t="s">
        <v>54</v>
      </c>
      <c r="AV92" s="55" t="s">
        <v>55</v>
      </c>
      <c r="AW92" s="55" t="s">
        <v>56</v>
      </c>
      <c r="AX92" s="55" t="s">
        <v>57</v>
      </c>
      <c r="AY92" s="55" t="s">
        <v>58</v>
      </c>
      <c r="AZ92" s="55" t="s">
        <v>59</v>
      </c>
      <c r="BA92" s="55" t="s">
        <v>60</v>
      </c>
      <c r="BB92" s="55" t="s">
        <v>61</v>
      </c>
      <c r="BC92" s="55" t="s">
        <v>62</v>
      </c>
      <c r="BD92" s="56" t="s">
        <v>63</v>
      </c>
    </row>
    <row r="93" spans="1:91" s="1" customFormat="1" ht="10.9" customHeight="1">
      <c r="B93" s="24"/>
      <c r="AR93" s="24"/>
      <c r="AS93" s="57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9"/>
    </row>
    <row r="94" spans="1:91" s="5" customFormat="1" ht="32.450000000000003" customHeight="1">
      <c r="B94" s="58"/>
      <c r="C94" s="59" t="s">
        <v>64</v>
      </c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292">
        <f>AG95</f>
        <v>0</v>
      </c>
      <c r="AH94" s="292"/>
      <c r="AI94" s="292"/>
      <c r="AJ94" s="292"/>
      <c r="AK94" s="292"/>
      <c r="AL94" s="292"/>
      <c r="AM94" s="292"/>
      <c r="AN94" s="293">
        <f>AN95</f>
        <v>0</v>
      </c>
      <c r="AO94" s="293"/>
      <c r="AP94" s="293"/>
      <c r="AQ94" s="62" t="s">
        <v>1</v>
      </c>
      <c r="AR94" s="257"/>
      <c r="AS94" s="63" t="e">
        <f>ROUND(AS95+#REF!,2)</f>
        <v>#REF!</v>
      </c>
      <c r="AT94" s="64" t="e">
        <f t="shared" ref="AT94:AT99" si="0">ROUND(SUM(AV94:AW94),2)</f>
        <v>#REF!</v>
      </c>
      <c r="AU94" s="65" t="e">
        <f>ROUND(AU95+#REF!,5)</f>
        <v>#REF!</v>
      </c>
      <c r="AV94" s="64" t="e">
        <f>ROUND(AZ94*L29,2)</f>
        <v>#REF!</v>
      </c>
      <c r="AW94" s="64" t="e">
        <f>ROUND(BA94*L30,2)</f>
        <v>#REF!</v>
      </c>
      <c r="AX94" s="64" t="e">
        <f>ROUND(BB94*L29,2)</f>
        <v>#REF!</v>
      </c>
      <c r="AY94" s="64" t="e">
        <f>ROUND(BC94*L30,2)</f>
        <v>#REF!</v>
      </c>
      <c r="AZ94" s="64" t="e">
        <f>ROUND(AZ95+#REF!,2)</f>
        <v>#REF!</v>
      </c>
      <c r="BA94" s="64" t="e">
        <f>ROUND(BA95+#REF!,2)</f>
        <v>#REF!</v>
      </c>
      <c r="BB94" s="64" t="e">
        <f>ROUND(BB95+#REF!,2)</f>
        <v>#REF!</v>
      </c>
      <c r="BC94" s="64" t="e">
        <f>ROUND(BC95+#REF!,2)</f>
        <v>#REF!</v>
      </c>
      <c r="BD94" s="66" t="e">
        <f>ROUND(BD95+#REF!,2)</f>
        <v>#REF!</v>
      </c>
      <c r="BS94" s="67" t="s">
        <v>65</v>
      </c>
      <c r="BT94" s="67" t="s">
        <v>66</v>
      </c>
      <c r="BU94" s="68" t="s">
        <v>67</v>
      </c>
      <c r="BV94" s="67" t="s">
        <v>68</v>
      </c>
      <c r="BW94" s="67" t="s">
        <v>4</v>
      </c>
      <c r="BX94" s="67" t="s">
        <v>69</v>
      </c>
      <c r="CL94" s="67" t="s">
        <v>1</v>
      </c>
    </row>
    <row r="95" spans="1:91" s="6" customFormat="1" ht="19.5" customHeight="1">
      <c r="B95" s="69"/>
      <c r="C95" s="70"/>
      <c r="D95" s="289"/>
      <c r="E95" s="289"/>
      <c r="F95" s="289"/>
      <c r="G95" s="289"/>
      <c r="H95" s="289"/>
      <c r="I95" s="71"/>
      <c r="J95" s="291" t="s">
        <v>152</v>
      </c>
      <c r="K95" s="291"/>
      <c r="L95" s="291"/>
      <c r="M95" s="291"/>
      <c r="N95" s="291"/>
      <c r="O95" s="291"/>
      <c r="P95" s="291"/>
      <c r="Q95" s="291"/>
      <c r="R95" s="291"/>
      <c r="S95" s="291"/>
      <c r="T95" s="291"/>
      <c r="U95" s="291"/>
      <c r="V95" s="291"/>
      <c r="W95" s="291"/>
      <c r="X95" s="291"/>
      <c r="Y95" s="291"/>
      <c r="Z95" s="291"/>
      <c r="AA95" s="291"/>
      <c r="AB95" s="291"/>
      <c r="AC95" s="291"/>
      <c r="AD95" s="291"/>
      <c r="AE95" s="291"/>
      <c r="AF95" s="291"/>
      <c r="AG95" s="290">
        <f>AG96+AG107+AG108+AG109+AG110+AG111</f>
        <v>0</v>
      </c>
      <c r="AH95" s="288"/>
      <c r="AI95" s="288"/>
      <c r="AJ95" s="288"/>
      <c r="AK95" s="288"/>
      <c r="AL95" s="288"/>
      <c r="AM95" s="288"/>
      <c r="AN95" s="287">
        <f>AN96+AN107+AN108+AN109+AN110+AN111</f>
        <v>0</v>
      </c>
      <c r="AO95" s="288"/>
      <c r="AP95" s="288"/>
      <c r="AQ95" s="72" t="s">
        <v>70</v>
      </c>
      <c r="AR95" s="257"/>
      <c r="AS95" s="73">
        <f>ROUND(SUM(AS97:AS98),2)</f>
        <v>0</v>
      </c>
      <c r="AT95" s="74">
        <f t="shared" si="0"/>
        <v>0</v>
      </c>
      <c r="AU95" s="75" t="e">
        <f>ROUND(SUM(AU97:AU98),5)</f>
        <v>#REF!</v>
      </c>
      <c r="AV95" s="74">
        <f>ROUND(AZ95*L29,2)</f>
        <v>0</v>
      </c>
      <c r="AW95" s="74">
        <f>ROUND(BA95*L30,2)</f>
        <v>0</v>
      </c>
      <c r="AX95" s="74">
        <f>ROUND(BB95*L29,2)</f>
        <v>0</v>
      </c>
      <c r="AY95" s="74">
        <f>ROUND(BC95*L30,2)</f>
        <v>0</v>
      </c>
      <c r="AZ95" s="74">
        <f>ROUND(SUM(AZ97:AZ98),2)</f>
        <v>0</v>
      </c>
      <c r="BA95" s="74">
        <f>ROUND(SUM(BA97:BA98),2)</f>
        <v>0</v>
      </c>
      <c r="BB95" s="74">
        <f>ROUND(SUM(BB97:BB98),2)</f>
        <v>0</v>
      </c>
      <c r="BC95" s="74">
        <f>ROUND(SUM(BC97:BC98),2)</f>
        <v>0</v>
      </c>
      <c r="BD95" s="76">
        <f>ROUND(SUM(BD97:BD98),2)</f>
        <v>0</v>
      </c>
      <c r="BE95" s="5"/>
      <c r="BS95" s="77" t="s">
        <v>65</v>
      </c>
      <c r="BT95" s="77" t="s">
        <v>71</v>
      </c>
      <c r="BU95" s="77" t="s">
        <v>67</v>
      </c>
      <c r="BV95" s="77" t="s">
        <v>68</v>
      </c>
      <c r="BW95" s="77" t="s">
        <v>72</v>
      </c>
      <c r="BX95" s="77" t="s">
        <v>4</v>
      </c>
      <c r="CL95" s="77" t="s">
        <v>1</v>
      </c>
      <c r="CM95" s="77" t="s">
        <v>66</v>
      </c>
    </row>
    <row r="96" spans="1:91" s="6" customFormat="1" ht="19.5" customHeight="1">
      <c r="A96" s="144"/>
      <c r="B96" s="69"/>
      <c r="C96" s="71"/>
      <c r="D96" s="71"/>
      <c r="E96" s="289" t="s">
        <v>438</v>
      </c>
      <c r="F96" s="289"/>
      <c r="G96" s="289"/>
      <c r="H96" s="289"/>
      <c r="I96" s="289"/>
      <c r="J96" s="71"/>
      <c r="K96" s="289" t="s">
        <v>440</v>
      </c>
      <c r="L96" s="289"/>
      <c r="M96" s="289"/>
      <c r="N96" s="289"/>
      <c r="O96" s="289"/>
      <c r="P96" s="289"/>
      <c r="Q96" s="289"/>
      <c r="R96" s="289"/>
      <c r="S96" s="289"/>
      <c r="T96" s="289"/>
      <c r="U96" s="289"/>
      <c r="V96" s="289"/>
      <c r="W96" s="289"/>
      <c r="X96" s="289"/>
      <c r="Y96" s="289"/>
      <c r="Z96" s="289"/>
      <c r="AA96" s="289"/>
      <c r="AB96" s="289"/>
      <c r="AC96" s="289"/>
      <c r="AD96" s="289"/>
      <c r="AE96" s="289"/>
      <c r="AF96" s="289"/>
      <c r="AG96" s="287">
        <f>SUM(AG97:AM106)</f>
        <v>0</v>
      </c>
      <c r="AH96" s="288"/>
      <c r="AI96" s="288"/>
      <c r="AJ96" s="288"/>
      <c r="AK96" s="288"/>
      <c r="AL96" s="288"/>
      <c r="AM96" s="288"/>
      <c r="AN96" s="287">
        <f>SUM(AN97:AQ106)</f>
        <v>0</v>
      </c>
      <c r="AO96" s="288"/>
      <c r="AP96" s="288"/>
      <c r="AQ96" s="145" t="s">
        <v>74</v>
      </c>
      <c r="AR96" s="257"/>
      <c r="AS96" s="73">
        <v>0</v>
      </c>
      <c r="AT96" s="74">
        <f t="shared" ref="AT96" si="1">ROUND(SUM(AV96:AW96),2)</f>
        <v>0</v>
      </c>
      <c r="AU96" s="75" t="str">
        <f>'SO 101_BP'!P92</f>
        <v>Nh celkom [h]</v>
      </c>
      <c r="AV96" s="74" t="str">
        <f>'SO 101_BP'!J32</f>
        <v>Výška dane</v>
      </c>
      <c r="AW96" s="74">
        <f>'SO 101_BP'!J33</f>
        <v>0</v>
      </c>
      <c r="AX96" s="74">
        <f>'SO 101_BP'!J34</f>
        <v>0</v>
      </c>
      <c r="AY96" s="74">
        <f>'SO 101_BP'!J35</f>
        <v>0</v>
      </c>
      <c r="AZ96" s="74" t="str">
        <f>'SO 101_BP'!F32</f>
        <v>Základ dane</v>
      </c>
      <c r="BA96" s="74">
        <f>'SO 101_BP'!F33</f>
        <v>0</v>
      </c>
      <c r="BB96" s="74">
        <f>'SO 101_BP'!F34</f>
        <v>0</v>
      </c>
      <c r="BC96" s="74">
        <f>'SO 101_BP'!F35</f>
        <v>0</v>
      </c>
      <c r="BD96" s="76">
        <f>'SO 101_BP'!F36</f>
        <v>0</v>
      </c>
      <c r="BE96" s="259"/>
      <c r="BT96" s="77" t="s">
        <v>75</v>
      </c>
      <c r="BV96" s="77" t="s">
        <v>68</v>
      </c>
      <c r="BW96" s="77" t="s">
        <v>76</v>
      </c>
      <c r="BX96" s="77" t="s">
        <v>72</v>
      </c>
      <c r="CL96" s="77" t="s">
        <v>1</v>
      </c>
    </row>
    <row r="97" spans="1:90" s="3" customFormat="1" ht="19.5" customHeight="1">
      <c r="A97" s="78"/>
      <c r="B97" s="43"/>
      <c r="C97" s="8"/>
      <c r="D97" s="8"/>
      <c r="E97" s="279" t="s">
        <v>165</v>
      </c>
      <c r="F97" s="279"/>
      <c r="G97" s="279"/>
      <c r="H97" s="279"/>
      <c r="I97" s="279"/>
      <c r="J97" s="8"/>
      <c r="K97" s="279" t="s">
        <v>73</v>
      </c>
      <c r="L97" s="279"/>
      <c r="M97" s="279"/>
      <c r="N97" s="279"/>
      <c r="O97" s="279"/>
      <c r="P97" s="279"/>
      <c r="Q97" s="279"/>
      <c r="R97" s="279"/>
      <c r="S97" s="279"/>
      <c r="T97" s="279"/>
      <c r="U97" s="279"/>
      <c r="V97" s="279"/>
      <c r="W97" s="279"/>
      <c r="X97" s="279"/>
      <c r="Y97" s="279"/>
      <c r="Z97" s="279"/>
      <c r="AA97" s="279"/>
      <c r="AB97" s="279"/>
      <c r="AC97" s="279"/>
      <c r="AD97" s="279"/>
      <c r="AE97" s="279"/>
      <c r="AF97" s="279"/>
      <c r="AG97" s="280">
        <f>'SO 101_BP'!J30</f>
        <v>0</v>
      </c>
      <c r="AH97" s="281"/>
      <c r="AI97" s="281"/>
      <c r="AJ97" s="281"/>
      <c r="AK97" s="281"/>
      <c r="AL97" s="281"/>
      <c r="AM97" s="281"/>
      <c r="AN97" s="280">
        <f t="shared" ref="AN97:AN98" si="2">SUM(AG97,AT97)</f>
        <v>0</v>
      </c>
      <c r="AO97" s="281"/>
      <c r="AP97" s="281"/>
      <c r="AQ97" s="79" t="s">
        <v>74</v>
      </c>
      <c r="AR97" s="257"/>
      <c r="AS97" s="80">
        <v>0</v>
      </c>
      <c r="AT97" s="81">
        <f t="shared" si="0"/>
        <v>0</v>
      </c>
      <c r="AU97" s="82" t="e">
        <f>'SO 101_BP'!P93</f>
        <v>#REF!</v>
      </c>
      <c r="AV97" s="81">
        <f>'SO 101_BP'!J33</f>
        <v>0</v>
      </c>
      <c r="AW97" s="81">
        <f>'SO 101_BP'!J34</f>
        <v>0</v>
      </c>
      <c r="AX97" s="81">
        <f>'SO 101_BP'!J35</f>
        <v>0</v>
      </c>
      <c r="AY97" s="81">
        <f>'SO 101_BP'!J36</f>
        <v>0</v>
      </c>
      <c r="AZ97" s="81">
        <f>'SO 101_BP'!F33</f>
        <v>0</v>
      </c>
      <c r="BA97" s="81">
        <f>'SO 101_BP'!F34</f>
        <v>0</v>
      </c>
      <c r="BB97" s="81">
        <f>'SO 101_BP'!F35</f>
        <v>0</v>
      </c>
      <c r="BC97" s="81">
        <f>'SO 101_BP'!F36</f>
        <v>0</v>
      </c>
      <c r="BD97" s="83">
        <f>'SO 101_BP'!F37</f>
        <v>0</v>
      </c>
      <c r="BE97" s="259"/>
      <c r="BT97" s="19" t="s">
        <v>75</v>
      </c>
      <c r="BV97" s="19" t="s">
        <v>68</v>
      </c>
      <c r="BW97" s="19" t="s">
        <v>76</v>
      </c>
      <c r="BX97" s="19" t="s">
        <v>72</v>
      </c>
      <c r="CL97" s="19" t="s">
        <v>1</v>
      </c>
    </row>
    <row r="98" spans="1:90" s="3" customFormat="1" ht="19.5" customHeight="1">
      <c r="A98" s="78"/>
      <c r="B98" s="43"/>
      <c r="C98" s="8"/>
      <c r="D98" s="8"/>
      <c r="E98" s="279" t="s">
        <v>434</v>
      </c>
      <c r="F98" s="279"/>
      <c r="G98" s="279"/>
      <c r="H98" s="279"/>
      <c r="I98" s="279"/>
      <c r="J98" s="8"/>
      <c r="K98" s="279" t="s">
        <v>439</v>
      </c>
      <c r="L98" s="279"/>
      <c r="M98" s="279"/>
      <c r="N98" s="279"/>
      <c r="O98" s="279"/>
      <c r="P98" s="279"/>
      <c r="Q98" s="279"/>
      <c r="R98" s="279"/>
      <c r="S98" s="279"/>
      <c r="T98" s="279"/>
      <c r="U98" s="279"/>
      <c r="V98" s="279"/>
      <c r="W98" s="279"/>
      <c r="X98" s="279"/>
      <c r="Y98" s="279"/>
      <c r="Z98" s="279"/>
      <c r="AA98" s="279"/>
      <c r="AB98" s="279"/>
      <c r="AC98" s="279"/>
      <c r="AD98" s="279"/>
      <c r="AE98" s="279"/>
      <c r="AF98" s="279"/>
      <c r="AG98" s="280">
        <f>'SO 101_ARS'!J30</f>
        <v>0</v>
      </c>
      <c r="AH98" s="281"/>
      <c r="AI98" s="281"/>
      <c r="AJ98" s="281"/>
      <c r="AK98" s="281"/>
      <c r="AL98" s="281"/>
      <c r="AM98" s="281"/>
      <c r="AN98" s="280">
        <f t="shared" si="2"/>
        <v>0</v>
      </c>
      <c r="AO98" s="281"/>
      <c r="AP98" s="281"/>
      <c r="AQ98" s="79" t="s">
        <v>74</v>
      </c>
      <c r="AR98" s="257"/>
      <c r="AS98" s="80">
        <v>0</v>
      </c>
      <c r="AT98" s="81">
        <f t="shared" si="0"/>
        <v>0</v>
      </c>
      <c r="AU98" s="82" t="e">
        <f>'SO 101_ARS'!P93</f>
        <v>#REF!</v>
      </c>
      <c r="AV98" s="81">
        <f>'SO 101_ARS'!J33</f>
        <v>0</v>
      </c>
      <c r="AW98" s="81">
        <f>'SO 101_ARS'!J34</f>
        <v>0</v>
      </c>
      <c r="AX98" s="81">
        <f>'SO 101_ARS'!J35</f>
        <v>0</v>
      </c>
      <c r="AY98" s="81">
        <f>'SO 101_ARS'!J36</f>
        <v>0</v>
      </c>
      <c r="AZ98" s="81">
        <f>'SO 101_ARS'!F33</f>
        <v>0</v>
      </c>
      <c r="BA98" s="81">
        <f>'SO 101_ARS'!F34</f>
        <v>0</v>
      </c>
      <c r="BB98" s="81">
        <f>'SO 101_ARS'!F35</f>
        <v>0</v>
      </c>
      <c r="BC98" s="81">
        <f>'SO 101_ARS'!F36</f>
        <v>0</v>
      </c>
      <c r="BD98" s="83">
        <f>'SO 101_ARS'!F37</f>
        <v>0</v>
      </c>
      <c r="BE98" s="259"/>
      <c r="BT98" s="19" t="s">
        <v>75</v>
      </c>
      <c r="BV98" s="19" t="s">
        <v>68</v>
      </c>
      <c r="BW98" s="19" t="s">
        <v>77</v>
      </c>
      <c r="BX98" s="19" t="s">
        <v>72</v>
      </c>
      <c r="CL98" s="19" t="s">
        <v>1</v>
      </c>
    </row>
    <row r="99" spans="1:90" s="3" customFormat="1" ht="19.5" customHeight="1">
      <c r="A99" s="78"/>
      <c r="B99" s="43"/>
      <c r="C99" s="8"/>
      <c r="D99" s="8"/>
      <c r="E99" s="279" t="s">
        <v>447</v>
      </c>
      <c r="F99" s="279"/>
      <c r="G99" s="279"/>
      <c r="H99" s="279"/>
      <c r="I99" s="279"/>
      <c r="J99" s="8"/>
      <c r="K99" s="279" t="s">
        <v>490</v>
      </c>
      <c r="L99" s="279"/>
      <c r="M99" s="279"/>
      <c r="N99" s="279"/>
      <c r="O99" s="279"/>
      <c r="P99" s="279"/>
      <c r="Q99" s="279"/>
      <c r="R99" s="279"/>
      <c r="S99" s="279"/>
      <c r="T99" s="279"/>
      <c r="U99" s="279"/>
      <c r="V99" s="279"/>
      <c r="W99" s="279"/>
      <c r="X99" s="279"/>
      <c r="Y99" s="279"/>
      <c r="Z99" s="279"/>
      <c r="AA99" s="279"/>
      <c r="AB99" s="279"/>
      <c r="AC99" s="279"/>
      <c r="AD99" s="279"/>
      <c r="AE99" s="279"/>
      <c r="AF99" s="279"/>
      <c r="AG99" s="280">
        <f>'SO 101_VTH'!J93</f>
        <v>0</v>
      </c>
      <c r="AH99" s="281"/>
      <c r="AI99" s="281"/>
      <c r="AJ99" s="281"/>
      <c r="AK99" s="281"/>
      <c r="AL99" s="281"/>
      <c r="AM99" s="281"/>
      <c r="AN99" s="280">
        <f t="shared" ref="AN99:AN100" si="3">ROUND(1.23*AG99,2)</f>
        <v>0</v>
      </c>
      <c r="AO99" s="281"/>
      <c r="AP99" s="281"/>
      <c r="AQ99" s="79" t="s">
        <v>74</v>
      </c>
      <c r="AR99" s="257"/>
      <c r="AS99" s="80">
        <v>0</v>
      </c>
      <c r="AT99" s="81">
        <f t="shared" si="0"/>
        <v>0</v>
      </c>
      <c r="AU99" s="82" t="e">
        <f>'SO 101_ARS'!P93</f>
        <v>#REF!</v>
      </c>
      <c r="AV99" s="81">
        <f>'SO 101_ARS'!J33</f>
        <v>0</v>
      </c>
      <c r="AW99" s="81">
        <f>'SO 101_ARS'!J34</f>
        <v>0</v>
      </c>
      <c r="AX99" s="81">
        <f>'SO 101_ARS'!J35</f>
        <v>0</v>
      </c>
      <c r="AY99" s="81">
        <f>'SO 101_ARS'!J36</f>
        <v>0</v>
      </c>
      <c r="AZ99" s="81">
        <f>'SO 101_ARS'!F33</f>
        <v>0</v>
      </c>
      <c r="BA99" s="81">
        <f>'SO 101_ARS'!F34</f>
        <v>0</v>
      </c>
      <c r="BB99" s="81">
        <f>'SO 101_ARS'!F35</f>
        <v>0</v>
      </c>
      <c r="BC99" s="81">
        <f>'SO 101_ARS'!F36</f>
        <v>0</v>
      </c>
      <c r="BD99" s="83">
        <f>'SO 101_ARS'!F37</f>
        <v>0</v>
      </c>
      <c r="BE99" s="259"/>
      <c r="BT99" s="19" t="s">
        <v>75</v>
      </c>
      <c r="BV99" s="19" t="s">
        <v>68</v>
      </c>
      <c r="BW99" s="19" t="s">
        <v>77</v>
      </c>
      <c r="BX99" s="19" t="s">
        <v>72</v>
      </c>
      <c r="CL99" s="19" t="s">
        <v>1</v>
      </c>
    </row>
    <row r="100" spans="1:90" s="3" customFormat="1" ht="19.5" customHeight="1">
      <c r="A100" s="78"/>
      <c r="B100" s="43"/>
      <c r="C100" s="8"/>
      <c r="D100" s="8"/>
      <c r="E100" s="279" t="s">
        <v>435</v>
      </c>
      <c r="F100" s="279"/>
      <c r="G100" s="279"/>
      <c r="H100" s="279"/>
      <c r="I100" s="279"/>
      <c r="J100" s="8"/>
      <c r="K100" s="279" t="s">
        <v>540</v>
      </c>
      <c r="L100" s="279"/>
      <c r="M100" s="279"/>
      <c r="N100" s="279"/>
      <c r="O100" s="279"/>
      <c r="P100" s="279"/>
      <c r="Q100" s="279"/>
      <c r="R100" s="279"/>
      <c r="S100" s="279"/>
      <c r="T100" s="279"/>
      <c r="U100" s="279"/>
      <c r="V100" s="279"/>
      <c r="W100" s="279"/>
      <c r="X100" s="279"/>
      <c r="Y100" s="279"/>
      <c r="Z100" s="279"/>
      <c r="AA100" s="279"/>
      <c r="AB100" s="279"/>
      <c r="AC100" s="279"/>
      <c r="AD100" s="279"/>
      <c r="AE100" s="279"/>
      <c r="AF100" s="279"/>
      <c r="AG100" s="280">
        <f>'SO 101_ZTI'!J30</f>
        <v>0</v>
      </c>
      <c r="AH100" s="281"/>
      <c r="AI100" s="281"/>
      <c r="AJ100" s="281"/>
      <c r="AK100" s="281"/>
      <c r="AL100" s="281"/>
      <c r="AM100" s="281"/>
      <c r="AN100" s="280">
        <f t="shared" si="3"/>
        <v>0</v>
      </c>
      <c r="AO100" s="281"/>
      <c r="AP100" s="281"/>
      <c r="AQ100" s="79" t="s">
        <v>74</v>
      </c>
      <c r="AR100" s="257"/>
      <c r="AS100" s="80">
        <v>0</v>
      </c>
      <c r="AT100" s="81">
        <f t="shared" ref="AT100" si="4">ROUND(SUM(AV100:AW100),2)</f>
        <v>0</v>
      </c>
      <c r="AU100" s="82" t="e">
        <f>'SO 101_ARS'!P94</f>
        <v>#REF!</v>
      </c>
      <c r="AV100" s="81">
        <f>'SO 101_ARS'!J34</f>
        <v>0</v>
      </c>
      <c r="AW100" s="81">
        <f>'SO 101_ARS'!J35</f>
        <v>0</v>
      </c>
      <c r="AX100" s="81">
        <f>'SO 101_ARS'!J36</f>
        <v>0</v>
      </c>
      <c r="AY100" s="81">
        <f>'SO 101_ARS'!J37</f>
        <v>0</v>
      </c>
      <c r="AZ100" s="81">
        <f>'SO 101_ARS'!F34</f>
        <v>0</v>
      </c>
      <c r="BA100" s="81">
        <f>'SO 101_ARS'!F35</f>
        <v>0</v>
      </c>
      <c r="BB100" s="81">
        <f>'SO 101_ARS'!F36</f>
        <v>0</v>
      </c>
      <c r="BC100" s="81">
        <f>'SO 101_ARS'!F37</f>
        <v>0</v>
      </c>
      <c r="BD100" s="83">
        <f>'SO 101_ARS'!F38</f>
        <v>0</v>
      </c>
      <c r="BE100" s="5"/>
      <c r="BT100" s="19" t="s">
        <v>75</v>
      </c>
      <c r="BV100" s="19" t="s">
        <v>68</v>
      </c>
      <c r="BW100" s="19" t="s">
        <v>77</v>
      </c>
      <c r="BX100" s="19" t="s">
        <v>72</v>
      </c>
      <c r="CL100" s="19" t="s">
        <v>1</v>
      </c>
    </row>
    <row r="101" spans="1:90" s="3" customFormat="1" ht="19.5" customHeight="1">
      <c r="A101" s="78"/>
      <c r="B101" s="43"/>
      <c r="C101" s="8"/>
      <c r="D101" s="8"/>
      <c r="E101" s="279" t="s">
        <v>446</v>
      </c>
      <c r="F101" s="279"/>
      <c r="G101" s="279"/>
      <c r="H101" s="279"/>
      <c r="I101" s="279"/>
      <c r="J101" s="8"/>
      <c r="K101" s="279" t="s">
        <v>496</v>
      </c>
      <c r="L101" s="279"/>
      <c r="M101" s="279"/>
      <c r="N101" s="279"/>
      <c r="O101" s="279"/>
      <c r="P101" s="279"/>
      <c r="Q101" s="279"/>
      <c r="R101" s="279"/>
      <c r="S101" s="279"/>
      <c r="T101" s="279"/>
      <c r="U101" s="279"/>
      <c r="V101" s="279"/>
      <c r="W101" s="279"/>
      <c r="X101" s="279"/>
      <c r="Y101" s="279"/>
      <c r="Z101" s="279"/>
      <c r="AA101" s="279"/>
      <c r="AB101" s="279"/>
      <c r="AC101" s="279"/>
      <c r="AD101" s="279"/>
      <c r="AE101" s="279"/>
      <c r="AF101" s="279"/>
      <c r="AG101" s="280">
        <f>'SO 101_UK'!J30</f>
        <v>0</v>
      </c>
      <c r="AH101" s="281"/>
      <c r="AI101" s="281"/>
      <c r="AJ101" s="281"/>
      <c r="AK101" s="281"/>
      <c r="AL101" s="281"/>
      <c r="AM101" s="281"/>
      <c r="AN101" s="280">
        <f t="shared" ref="AN101:AN104" si="5">ROUND(1.23*AG101,2)</f>
        <v>0</v>
      </c>
      <c r="AO101" s="281"/>
      <c r="AP101" s="281"/>
      <c r="AQ101" s="79" t="s">
        <v>74</v>
      </c>
      <c r="AR101" s="257"/>
      <c r="AS101" s="80">
        <v>0</v>
      </c>
      <c r="AT101" s="81">
        <f t="shared" ref="AT101" si="6">ROUND(SUM(AV101:AW101),2)</f>
        <v>0</v>
      </c>
      <c r="AU101" s="82">
        <f>'SO 101_ARS'!P95</f>
        <v>381.6719804</v>
      </c>
      <c r="AV101" s="81">
        <f>'SO 101_ARS'!J35</f>
        <v>0</v>
      </c>
      <c r="AW101" s="81">
        <f>'SO 101_ARS'!J36</f>
        <v>0</v>
      </c>
      <c r="AX101" s="81">
        <f>'SO 101_ARS'!J37</f>
        <v>0</v>
      </c>
      <c r="AY101" s="81">
        <f>'SO 101_ARS'!J38</f>
        <v>0</v>
      </c>
      <c r="AZ101" s="81">
        <f>'SO 101_ARS'!F35</f>
        <v>0</v>
      </c>
      <c r="BA101" s="81">
        <f>'SO 101_ARS'!F36</f>
        <v>0</v>
      </c>
      <c r="BB101" s="81">
        <f>'SO 101_ARS'!F37</f>
        <v>0</v>
      </c>
      <c r="BC101" s="81">
        <f>'SO 101_ARS'!F38</f>
        <v>0</v>
      </c>
      <c r="BD101" s="83">
        <f>'SO 101_ARS'!F39</f>
        <v>0</v>
      </c>
      <c r="BE101" s="5"/>
      <c r="BT101" s="19" t="s">
        <v>75</v>
      </c>
      <c r="BV101" s="19" t="s">
        <v>68</v>
      </c>
      <c r="BW101" s="19" t="s">
        <v>77</v>
      </c>
      <c r="BX101" s="19" t="s">
        <v>72</v>
      </c>
      <c r="CL101" s="19" t="s">
        <v>1</v>
      </c>
    </row>
    <row r="102" spans="1:90" s="3" customFormat="1" ht="19.5" customHeight="1">
      <c r="A102" s="78"/>
      <c r="B102" s="43"/>
      <c r="C102" s="8"/>
      <c r="D102" s="8"/>
      <c r="E102" s="279" t="s">
        <v>436</v>
      </c>
      <c r="F102" s="279"/>
      <c r="G102" s="279"/>
      <c r="H102" s="279"/>
      <c r="I102" s="279"/>
      <c r="J102" s="8"/>
      <c r="K102" s="279" t="s">
        <v>500</v>
      </c>
      <c r="L102" s="279"/>
      <c r="M102" s="279"/>
      <c r="N102" s="279"/>
      <c r="O102" s="279"/>
      <c r="P102" s="279"/>
      <c r="Q102" s="279"/>
      <c r="R102" s="279"/>
      <c r="S102" s="279"/>
      <c r="T102" s="279"/>
      <c r="U102" s="279"/>
      <c r="V102" s="279"/>
      <c r="W102" s="279"/>
      <c r="X102" s="279"/>
      <c r="Y102" s="279"/>
      <c r="Z102" s="279"/>
      <c r="AA102" s="279"/>
      <c r="AB102" s="279"/>
      <c r="AC102" s="279"/>
      <c r="AD102" s="279"/>
      <c r="AE102" s="279"/>
      <c r="AF102" s="279"/>
      <c r="AG102" s="280">
        <f>'SO 101_VZT'!J30</f>
        <v>0</v>
      </c>
      <c r="AH102" s="281"/>
      <c r="AI102" s="281"/>
      <c r="AJ102" s="281"/>
      <c r="AK102" s="281"/>
      <c r="AL102" s="281"/>
      <c r="AM102" s="281"/>
      <c r="AN102" s="280">
        <f t="shared" si="5"/>
        <v>0</v>
      </c>
      <c r="AO102" s="281"/>
      <c r="AP102" s="281"/>
      <c r="AQ102" s="79" t="s">
        <v>74</v>
      </c>
      <c r="AR102" s="257"/>
      <c r="AS102" s="80">
        <v>0</v>
      </c>
      <c r="AT102" s="81">
        <f t="shared" ref="AT102" si="7">ROUND(SUM(AV102:AW102),2)</f>
        <v>0</v>
      </c>
      <c r="AU102" s="82">
        <f>'SO 101_ARS'!P96</f>
        <v>0.62239200000000006</v>
      </c>
      <c r="AV102" s="81">
        <f>'SO 101_ARS'!J36</f>
        <v>0</v>
      </c>
      <c r="AW102" s="81">
        <f>'SO 101_ARS'!J37</f>
        <v>0</v>
      </c>
      <c r="AX102" s="81">
        <f>'SO 101_ARS'!J38</f>
        <v>0</v>
      </c>
      <c r="AY102" s="81">
        <f>'SO 101_ARS'!J39</f>
        <v>0</v>
      </c>
      <c r="AZ102" s="81">
        <f>'SO 101_ARS'!F36</f>
        <v>0</v>
      </c>
      <c r="BA102" s="81">
        <f>'SO 101_ARS'!F37</f>
        <v>0</v>
      </c>
      <c r="BB102" s="81">
        <f>'SO 101_ARS'!F38</f>
        <v>0</v>
      </c>
      <c r="BC102" s="81">
        <f>'SO 101_ARS'!F39</f>
        <v>0</v>
      </c>
      <c r="BD102" s="83">
        <f>'SO 101_ARS'!F40</f>
        <v>0</v>
      </c>
      <c r="BE102" s="5"/>
      <c r="BT102" s="19" t="s">
        <v>75</v>
      </c>
      <c r="BV102" s="19" t="s">
        <v>68</v>
      </c>
      <c r="BW102" s="19" t="s">
        <v>77</v>
      </c>
      <c r="BX102" s="19" t="s">
        <v>72</v>
      </c>
      <c r="CL102" s="19" t="s">
        <v>1</v>
      </c>
    </row>
    <row r="103" spans="1:90" s="3" customFormat="1" ht="19.5" customHeight="1">
      <c r="A103" s="78"/>
      <c r="B103" s="43"/>
      <c r="C103" s="8"/>
      <c r="D103" s="8"/>
      <c r="E103" s="279" t="s">
        <v>437</v>
      </c>
      <c r="F103" s="279"/>
      <c r="G103" s="279"/>
      <c r="H103" s="279"/>
      <c r="I103" s="279"/>
      <c r="J103" s="8"/>
      <c r="K103" s="279" t="s">
        <v>1540</v>
      </c>
      <c r="L103" s="279"/>
      <c r="M103" s="279"/>
      <c r="N103" s="279"/>
      <c r="O103" s="279"/>
      <c r="P103" s="279"/>
      <c r="Q103" s="279"/>
      <c r="R103" s="279"/>
      <c r="S103" s="279"/>
      <c r="T103" s="279"/>
      <c r="U103" s="279"/>
      <c r="V103" s="279"/>
      <c r="W103" s="279"/>
      <c r="X103" s="279"/>
      <c r="Y103" s="279"/>
      <c r="Z103" s="279"/>
      <c r="AA103" s="279"/>
      <c r="AB103" s="279"/>
      <c r="AC103" s="279"/>
      <c r="AD103" s="279"/>
      <c r="AE103" s="279"/>
      <c r="AF103" s="279"/>
      <c r="AG103" s="280">
        <f>'SO 101_EL1'!J126+'SO 101_EL2'!J126+'SO 101_EL3'!J122+'SO 101_EL4'!J122+'SO 101_EL5'!J125</f>
        <v>0</v>
      </c>
      <c r="AH103" s="281"/>
      <c r="AI103" s="281"/>
      <c r="AJ103" s="281"/>
      <c r="AK103" s="281"/>
      <c r="AL103" s="281"/>
      <c r="AM103" s="281"/>
      <c r="AN103" s="280">
        <f t="shared" si="5"/>
        <v>0</v>
      </c>
      <c r="AO103" s="281"/>
      <c r="AP103" s="281"/>
      <c r="AQ103" s="79" t="s">
        <v>74</v>
      </c>
      <c r="AR103" s="257"/>
      <c r="AS103" s="80">
        <v>0</v>
      </c>
      <c r="AT103" s="81">
        <f t="shared" ref="AT103:AT107" si="8">ROUND(SUM(AV103:AW103),2)</f>
        <v>0</v>
      </c>
      <c r="AU103" s="82">
        <f>'SO 101_ARS'!P97</f>
        <v>94.833107999999996</v>
      </c>
      <c r="AV103" s="81">
        <f>'SO 101_ARS'!J37</f>
        <v>0</v>
      </c>
      <c r="AW103" s="81">
        <f>'SO 101_ARS'!J38</f>
        <v>0</v>
      </c>
      <c r="AX103" s="81">
        <f>'SO 101_ARS'!J39</f>
        <v>0</v>
      </c>
      <c r="AY103" s="81">
        <f>'SO 101_ARS'!J40</f>
        <v>0</v>
      </c>
      <c r="AZ103" s="81">
        <f>'SO 101_ARS'!F37</f>
        <v>0</v>
      </c>
      <c r="BA103" s="81">
        <f>'SO 101_ARS'!F38</f>
        <v>0</v>
      </c>
      <c r="BB103" s="81">
        <f>'SO 101_ARS'!F39</f>
        <v>0</v>
      </c>
      <c r="BC103" s="81">
        <f>'SO 101_ARS'!F40</f>
        <v>0</v>
      </c>
      <c r="BD103" s="83">
        <f>'SO 101_ARS'!F41</f>
        <v>0</v>
      </c>
      <c r="BE103" s="259"/>
      <c r="BT103" s="19" t="s">
        <v>75</v>
      </c>
      <c r="BV103" s="19" t="s">
        <v>68</v>
      </c>
      <c r="BW103" s="19" t="s">
        <v>77</v>
      </c>
      <c r="BX103" s="19" t="s">
        <v>72</v>
      </c>
      <c r="CL103" s="19" t="s">
        <v>1</v>
      </c>
    </row>
    <row r="104" spans="1:90" s="3" customFormat="1" ht="19.5" customHeight="1">
      <c r="A104" s="78"/>
      <c r="B104" s="43"/>
      <c r="C104" s="8"/>
      <c r="D104" s="8"/>
      <c r="E104" s="279" t="s">
        <v>1541</v>
      </c>
      <c r="F104" s="279"/>
      <c r="G104" s="279"/>
      <c r="H104" s="279"/>
      <c r="I104" s="279"/>
      <c r="J104" s="8"/>
      <c r="K104" s="279" t="s">
        <v>1542</v>
      </c>
      <c r="L104" s="279"/>
      <c r="M104" s="279"/>
      <c r="N104" s="279"/>
      <c r="O104" s="279"/>
      <c r="P104" s="279"/>
      <c r="Q104" s="279"/>
      <c r="R104" s="279"/>
      <c r="S104" s="279"/>
      <c r="T104" s="279"/>
      <c r="U104" s="279"/>
      <c r="V104" s="279"/>
      <c r="W104" s="279"/>
      <c r="X104" s="279"/>
      <c r="Y104" s="279"/>
      <c r="Z104" s="279"/>
      <c r="AA104" s="279"/>
      <c r="AB104" s="279"/>
      <c r="AC104" s="279"/>
      <c r="AD104" s="279"/>
      <c r="AE104" s="279"/>
      <c r="AF104" s="279"/>
      <c r="AG104" s="280">
        <f>'SO 101_CCTV'!J123</f>
        <v>0</v>
      </c>
      <c r="AH104" s="281"/>
      <c r="AI104" s="281"/>
      <c r="AJ104" s="281"/>
      <c r="AK104" s="281"/>
      <c r="AL104" s="281"/>
      <c r="AM104" s="281"/>
      <c r="AN104" s="280">
        <f t="shared" si="5"/>
        <v>0</v>
      </c>
      <c r="AO104" s="281"/>
      <c r="AP104" s="281"/>
      <c r="AQ104" s="79" t="s">
        <v>74</v>
      </c>
      <c r="AR104" s="257"/>
      <c r="AS104" s="80">
        <v>0</v>
      </c>
      <c r="AT104" s="81">
        <f t="shared" si="8"/>
        <v>0</v>
      </c>
      <c r="AU104" s="82">
        <f>'SO 101_ARS'!P97</f>
        <v>94.833107999999996</v>
      </c>
      <c r="AV104" s="81">
        <f>'SO 101_ARS'!J37</f>
        <v>0</v>
      </c>
      <c r="AW104" s="81">
        <f>'SO 101_ARS'!J38</f>
        <v>0</v>
      </c>
      <c r="AX104" s="81">
        <f>'SO 101_ARS'!J39</f>
        <v>0</v>
      </c>
      <c r="AY104" s="81">
        <f>'SO 101_ARS'!J40</f>
        <v>0</v>
      </c>
      <c r="AZ104" s="81">
        <f>'SO 101_ARS'!F37</f>
        <v>0</v>
      </c>
      <c r="BA104" s="81">
        <f>'SO 101_ARS'!F38</f>
        <v>0</v>
      </c>
      <c r="BB104" s="81">
        <f>'SO 101_ARS'!F39</f>
        <v>0</v>
      </c>
      <c r="BC104" s="81">
        <f>'SO 101_ARS'!F40</f>
        <v>0</v>
      </c>
      <c r="BD104" s="83">
        <f>'SO 101_ARS'!F41</f>
        <v>0</v>
      </c>
      <c r="BE104" s="5"/>
      <c r="BT104" s="19" t="s">
        <v>75</v>
      </c>
      <c r="BV104" s="19" t="s">
        <v>68</v>
      </c>
      <c r="BW104" s="19" t="s">
        <v>77</v>
      </c>
      <c r="BX104" s="19" t="s">
        <v>72</v>
      </c>
      <c r="CL104" s="19" t="s">
        <v>1</v>
      </c>
    </row>
    <row r="105" spans="1:90" s="3" customFormat="1" ht="19.5" customHeight="1">
      <c r="A105" s="78"/>
      <c r="B105" s="43"/>
      <c r="C105" s="8"/>
      <c r="D105" s="8"/>
      <c r="E105" s="279" t="s">
        <v>2896</v>
      </c>
      <c r="F105" s="279"/>
      <c r="G105" s="279"/>
      <c r="H105" s="279"/>
      <c r="I105" s="279"/>
      <c r="J105" s="8"/>
      <c r="K105" s="279" t="s">
        <v>2897</v>
      </c>
      <c r="L105" s="279"/>
      <c r="M105" s="279"/>
      <c r="N105" s="279"/>
      <c r="O105" s="279"/>
      <c r="P105" s="279"/>
      <c r="Q105" s="279"/>
      <c r="R105" s="279"/>
      <c r="S105" s="279"/>
      <c r="T105" s="279"/>
      <c r="U105" s="279"/>
      <c r="V105" s="279"/>
      <c r="W105" s="279"/>
      <c r="X105" s="279"/>
      <c r="Y105" s="279"/>
      <c r="Z105" s="279"/>
      <c r="AA105" s="279"/>
      <c r="AB105" s="279"/>
      <c r="AC105" s="279"/>
      <c r="AD105" s="279"/>
      <c r="AE105" s="279"/>
      <c r="AF105" s="279"/>
      <c r="AG105" s="280">
        <f>'SO 101_EZS'!J120</f>
        <v>0</v>
      </c>
      <c r="AH105" s="281"/>
      <c r="AI105" s="281"/>
      <c r="AJ105" s="281"/>
      <c r="AK105" s="281"/>
      <c r="AL105" s="281"/>
      <c r="AM105" s="281"/>
      <c r="AN105" s="280">
        <f t="shared" ref="AN105" si="9">ROUND(1.23*AG105,2)</f>
        <v>0</v>
      </c>
      <c r="AO105" s="281"/>
      <c r="AP105" s="281"/>
      <c r="AQ105" s="79" t="s">
        <v>74</v>
      </c>
      <c r="AR105" s="257"/>
      <c r="AS105" s="80">
        <v>0</v>
      </c>
      <c r="AT105" s="81">
        <f t="shared" ref="AT105" si="10">ROUND(SUM(AV105:AW105),2)</f>
        <v>0</v>
      </c>
      <c r="AU105" s="82">
        <f>'SO 101_ARS'!P98</f>
        <v>23.123586</v>
      </c>
      <c r="AV105" s="81">
        <f>'SO 101_ARS'!J38</f>
        <v>0</v>
      </c>
      <c r="AW105" s="81">
        <f>'SO 101_ARS'!J39</f>
        <v>0</v>
      </c>
      <c r="AX105" s="81">
        <f>'SO 101_ARS'!J40</f>
        <v>0</v>
      </c>
      <c r="AY105" s="81">
        <f>'SO 101_ARS'!J41</f>
        <v>0</v>
      </c>
      <c r="AZ105" s="81">
        <f>'SO 101_ARS'!F38</f>
        <v>0</v>
      </c>
      <c r="BA105" s="81">
        <f>'SO 101_ARS'!F39</f>
        <v>0</v>
      </c>
      <c r="BB105" s="81">
        <f>'SO 101_ARS'!F40</f>
        <v>0</v>
      </c>
      <c r="BC105" s="81">
        <f>'SO 101_ARS'!F41</f>
        <v>0</v>
      </c>
      <c r="BD105" s="83">
        <f>'SO 101_ARS'!F42</f>
        <v>0</v>
      </c>
      <c r="BE105" s="5"/>
      <c r="BT105" s="19" t="s">
        <v>75</v>
      </c>
      <c r="BV105" s="19" t="s">
        <v>68</v>
      </c>
      <c r="BW105" s="19" t="s">
        <v>77</v>
      </c>
      <c r="BX105" s="19" t="s">
        <v>72</v>
      </c>
      <c r="CL105" s="19" t="s">
        <v>1</v>
      </c>
    </row>
    <row r="106" spans="1:90" s="3" customFormat="1" ht="19.5" customHeight="1">
      <c r="A106" s="78"/>
      <c r="B106" s="43"/>
      <c r="C106" s="8"/>
      <c r="D106" s="8"/>
      <c r="E106" s="279" t="s">
        <v>1544</v>
      </c>
      <c r="F106" s="279"/>
      <c r="G106" s="279"/>
      <c r="H106" s="279"/>
      <c r="I106" s="279"/>
      <c r="J106" s="8"/>
      <c r="K106" s="279" t="s">
        <v>1543</v>
      </c>
      <c r="L106" s="279"/>
      <c r="M106" s="279"/>
      <c r="N106" s="279"/>
      <c r="O106" s="279"/>
      <c r="P106" s="279"/>
      <c r="Q106" s="279"/>
      <c r="R106" s="279"/>
      <c r="S106" s="279"/>
      <c r="T106" s="279"/>
      <c r="U106" s="279"/>
      <c r="V106" s="279"/>
      <c r="W106" s="279"/>
      <c r="X106" s="279"/>
      <c r="Y106" s="279"/>
      <c r="Z106" s="279"/>
      <c r="AA106" s="279"/>
      <c r="AB106" s="279"/>
      <c r="AC106" s="279"/>
      <c r="AD106" s="279"/>
      <c r="AE106" s="279"/>
      <c r="AF106" s="279"/>
      <c r="AG106" s="280">
        <f>'SO 101_HSP'!J121</f>
        <v>0</v>
      </c>
      <c r="AH106" s="281"/>
      <c r="AI106" s="281"/>
      <c r="AJ106" s="281"/>
      <c r="AK106" s="281"/>
      <c r="AL106" s="281"/>
      <c r="AM106" s="281"/>
      <c r="AN106" s="280">
        <f t="shared" ref="AN106" si="11">ROUND(1.23*AG106,2)</f>
        <v>0</v>
      </c>
      <c r="AO106" s="281"/>
      <c r="AP106" s="281"/>
      <c r="AQ106" s="79" t="s">
        <v>74</v>
      </c>
      <c r="AR106" s="257"/>
      <c r="AS106" s="80">
        <v>0</v>
      </c>
      <c r="AT106" s="81">
        <f t="shared" ref="AT106" si="12">ROUND(SUM(AV106:AW106),2)</f>
        <v>0</v>
      </c>
      <c r="AU106" s="82">
        <f>'SO 101_ARS'!P98</f>
        <v>23.123586</v>
      </c>
      <c r="AV106" s="81">
        <f>'SO 101_ARS'!J38</f>
        <v>0</v>
      </c>
      <c r="AW106" s="81">
        <f>'SO 101_ARS'!J39</f>
        <v>0</v>
      </c>
      <c r="AX106" s="81">
        <f>'SO 101_ARS'!J40</f>
        <v>0</v>
      </c>
      <c r="AY106" s="81">
        <f>'SO 101_ARS'!J41</f>
        <v>0</v>
      </c>
      <c r="AZ106" s="81">
        <f>'SO 101_ARS'!F38</f>
        <v>0</v>
      </c>
      <c r="BA106" s="81">
        <f>'SO 101_ARS'!F39</f>
        <v>0</v>
      </c>
      <c r="BB106" s="81">
        <f>'SO 101_ARS'!F40</f>
        <v>0</v>
      </c>
      <c r="BC106" s="81">
        <f>'SO 101_ARS'!F41</f>
        <v>0</v>
      </c>
      <c r="BD106" s="83">
        <f>'SO 101_ARS'!F42</f>
        <v>0</v>
      </c>
      <c r="BE106" s="5"/>
      <c r="BT106" s="19" t="s">
        <v>75</v>
      </c>
      <c r="BV106" s="19" t="s">
        <v>68</v>
      </c>
      <c r="BW106" s="19" t="s">
        <v>77</v>
      </c>
      <c r="BX106" s="19" t="s">
        <v>72</v>
      </c>
      <c r="CL106" s="19" t="s">
        <v>1</v>
      </c>
    </row>
    <row r="107" spans="1:90" s="6" customFormat="1" ht="22.5" customHeight="1">
      <c r="A107" s="144"/>
      <c r="B107" s="69"/>
      <c r="C107" s="71"/>
      <c r="D107" s="71"/>
      <c r="E107" s="289" t="s">
        <v>441</v>
      </c>
      <c r="F107" s="289"/>
      <c r="G107" s="289"/>
      <c r="H107" s="289"/>
      <c r="I107" s="289"/>
      <c r="J107" s="71"/>
      <c r="K107" s="289" t="s">
        <v>535</v>
      </c>
      <c r="L107" s="289"/>
      <c r="M107" s="289"/>
      <c r="N107" s="289"/>
      <c r="O107" s="289"/>
      <c r="P107" s="289"/>
      <c r="Q107" s="289"/>
      <c r="R107" s="289"/>
      <c r="S107" s="289"/>
      <c r="T107" s="289"/>
      <c r="U107" s="289"/>
      <c r="V107" s="289"/>
      <c r="W107" s="289"/>
      <c r="X107" s="289"/>
      <c r="Y107" s="289"/>
      <c r="Z107" s="289"/>
      <c r="AA107" s="289"/>
      <c r="AB107" s="289"/>
      <c r="AC107" s="289"/>
      <c r="AD107" s="289"/>
      <c r="AE107" s="289"/>
      <c r="AF107" s="289"/>
      <c r="AG107" s="287">
        <f>'SO 301'!J30</f>
        <v>0</v>
      </c>
      <c r="AH107" s="288"/>
      <c r="AI107" s="288"/>
      <c r="AJ107" s="288"/>
      <c r="AK107" s="288"/>
      <c r="AL107" s="288"/>
      <c r="AM107" s="288"/>
      <c r="AN107" s="287">
        <f>ROUND(1.23*AG107,2)</f>
        <v>0</v>
      </c>
      <c r="AO107" s="288"/>
      <c r="AP107" s="288"/>
      <c r="AQ107" s="145" t="s">
        <v>74</v>
      </c>
      <c r="AR107" s="257"/>
      <c r="AS107" s="73">
        <v>0</v>
      </c>
      <c r="AT107" s="74">
        <f t="shared" si="8"/>
        <v>0</v>
      </c>
      <c r="AU107" s="75">
        <f>'SO 101_BP'!P99</f>
        <v>0.99831899999999985</v>
      </c>
      <c r="AV107" s="74">
        <f>'SO 101_BP'!J39</f>
        <v>0</v>
      </c>
      <c r="AW107" s="74">
        <f>'SO 101_BP'!J40</f>
        <v>0</v>
      </c>
      <c r="AX107" s="74">
        <f>'SO 101_BP'!J41</f>
        <v>0</v>
      </c>
      <c r="AY107" s="74">
        <f>'SO 101_BP'!J42</f>
        <v>0</v>
      </c>
      <c r="AZ107" s="74">
        <f>'SO 101_BP'!F39</f>
        <v>0</v>
      </c>
      <c r="BA107" s="74">
        <f>'SO 101_BP'!F40</f>
        <v>0</v>
      </c>
      <c r="BB107" s="74">
        <f>'SO 101_BP'!F41</f>
        <v>0</v>
      </c>
      <c r="BC107" s="74">
        <f>'SO 101_BP'!F42</f>
        <v>0</v>
      </c>
      <c r="BD107" s="76">
        <f>'SO 101_BP'!F43</f>
        <v>0</v>
      </c>
      <c r="BE107" s="5"/>
      <c r="BT107" s="77" t="s">
        <v>75</v>
      </c>
      <c r="BV107" s="77" t="s">
        <v>68</v>
      </c>
      <c r="BW107" s="77" t="s">
        <v>76</v>
      </c>
      <c r="BX107" s="77" t="s">
        <v>72</v>
      </c>
      <c r="CL107" s="77" t="s">
        <v>1</v>
      </c>
    </row>
    <row r="108" spans="1:90" s="6" customFormat="1" ht="22.5" customHeight="1">
      <c r="A108" s="144"/>
      <c r="B108" s="69"/>
      <c r="C108" s="71"/>
      <c r="D108" s="71"/>
      <c r="E108" s="289" t="s">
        <v>442</v>
      </c>
      <c r="F108" s="289"/>
      <c r="G108" s="289"/>
      <c r="H108" s="289"/>
      <c r="I108" s="289"/>
      <c r="J108" s="71"/>
      <c r="K108" s="289" t="s">
        <v>536</v>
      </c>
      <c r="L108" s="289"/>
      <c r="M108" s="289"/>
      <c r="N108" s="289"/>
      <c r="O108" s="289"/>
      <c r="P108" s="289"/>
      <c r="Q108" s="289"/>
      <c r="R108" s="289"/>
      <c r="S108" s="289"/>
      <c r="T108" s="289"/>
      <c r="U108" s="289"/>
      <c r="V108" s="289"/>
      <c r="W108" s="289"/>
      <c r="X108" s="289"/>
      <c r="Y108" s="289"/>
      <c r="Z108" s="289"/>
      <c r="AA108" s="289"/>
      <c r="AB108" s="289"/>
      <c r="AC108" s="289"/>
      <c r="AD108" s="289"/>
      <c r="AE108" s="289"/>
      <c r="AF108" s="289"/>
      <c r="AG108" s="287">
        <f>'SO 401'!J30</f>
        <v>0</v>
      </c>
      <c r="AH108" s="288"/>
      <c r="AI108" s="288"/>
      <c r="AJ108" s="288"/>
      <c r="AK108" s="288"/>
      <c r="AL108" s="288"/>
      <c r="AM108" s="288"/>
      <c r="AN108" s="287">
        <f t="shared" ref="AN108:AN111" si="13">ROUND(1.23*AG108,2)</f>
        <v>0</v>
      </c>
      <c r="AO108" s="288"/>
      <c r="AP108" s="288"/>
      <c r="AQ108" s="145" t="s">
        <v>74</v>
      </c>
      <c r="AR108" s="257"/>
      <c r="AS108" s="73">
        <v>0</v>
      </c>
      <c r="AT108" s="74">
        <f t="shared" ref="AT108" si="14">ROUND(SUM(AV108:AW108),2)</f>
        <v>0</v>
      </c>
      <c r="AU108" s="75">
        <f>'SO 101_BP'!P107</f>
        <v>21.764324999999999</v>
      </c>
      <c r="AV108" s="74">
        <f>'SO 101_BP'!J40</f>
        <v>0</v>
      </c>
      <c r="AW108" s="74">
        <f>'SO 101_BP'!J41</f>
        <v>0</v>
      </c>
      <c r="AX108" s="74">
        <f>'SO 101_BP'!J42</f>
        <v>0</v>
      </c>
      <c r="AY108" s="74">
        <f>'SO 101_BP'!J43</f>
        <v>0</v>
      </c>
      <c r="AZ108" s="74">
        <f>'SO 101_BP'!F40</f>
        <v>0</v>
      </c>
      <c r="BA108" s="74">
        <f>'SO 101_BP'!F41</f>
        <v>0</v>
      </c>
      <c r="BB108" s="74">
        <f>'SO 101_BP'!F42</f>
        <v>0</v>
      </c>
      <c r="BC108" s="74">
        <f>'SO 101_BP'!F43</f>
        <v>0</v>
      </c>
      <c r="BD108" s="76">
        <f>'SO 101_BP'!F44</f>
        <v>0</v>
      </c>
      <c r="BE108" s="5"/>
      <c r="BT108" s="77" t="s">
        <v>75</v>
      </c>
      <c r="BV108" s="77" t="s">
        <v>68</v>
      </c>
      <c r="BW108" s="77" t="s">
        <v>76</v>
      </c>
      <c r="BX108" s="77" t="s">
        <v>72</v>
      </c>
      <c r="CL108" s="77" t="s">
        <v>1</v>
      </c>
    </row>
    <row r="109" spans="1:90" s="6" customFormat="1" ht="22.5" customHeight="1">
      <c r="A109" s="144"/>
      <c r="B109" s="69"/>
      <c r="C109" s="71"/>
      <c r="D109" s="71"/>
      <c r="E109" s="289" t="s">
        <v>443</v>
      </c>
      <c r="F109" s="289"/>
      <c r="G109" s="289"/>
      <c r="H109" s="289"/>
      <c r="I109" s="289"/>
      <c r="J109" s="71"/>
      <c r="K109" s="289" t="s">
        <v>537</v>
      </c>
      <c r="L109" s="289"/>
      <c r="M109" s="289"/>
      <c r="N109" s="289"/>
      <c r="O109" s="289"/>
      <c r="P109" s="289"/>
      <c r="Q109" s="289"/>
      <c r="R109" s="289"/>
      <c r="S109" s="289"/>
      <c r="T109" s="289"/>
      <c r="U109" s="289"/>
      <c r="V109" s="289"/>
      <c r="W109" s="289"/>
      <c r="X109" s="289"/>
      <c r="Y109" s="289"/>
      <c r="Z109" s="289"/>
      <c r="AA109" s="289"/>
      <c r="AB109" s="289"/>
      <c r="AC109" s="289"/>
      <c r="AD109" s="289"/>
      <c r="AE109" s="289"/>
      <c r="AF109" s="289"/>
      <c r="AG109" s="287">
        <f>'SO 451'!J30</f>
        <v>0</v>
      </c>
      <c r="AH109" s="288"/>
      <c r="AI109" s="288"/>
      <c r="AJ109" s="288"/>
      <c r="AK109" s="288"/>
      <c r="AL109" s="288"/>
      <c r="AM109" s="288"/>
      <c r="AN109" s="287">
        <f t="shared" si="13"/>
        <v>0</v>
      </c>
      <c r="AO109" s="288"/>
      <c r="AP109" s="288"/>
      <c r="AQ109" s="145" t="s">
        <v>74</v>
      </c>
      <c r="AR109" s="257"/>
      <c r="AS109" s="73">
        <v>0</v>
      </c>
      <c r="AT109" s="74">
        <f t="shared" ref="AT109" si="15">ROUND(SUM(AV109:AW109),2)</f>
        <v>0</v>
      </c>
      <c r="AU109" s="75">
        <f>'SO 101_BP'!P108</f>
        <v>22.381425000000004</v>
      </c>
      <c r="AV109" s="74">
        <f>'SO 101_BP'!J41</f>
        <v>0</v>
      </c>
      <c r="AW109" s="74">
        <f>'SO 101_BP'!J42</f>
        <v>0</v>
      </c>
      <c r="AX109" s="74">
        <f>'SO 101_BP'!J43</f>
        <v>0</v>
      </c>
      <c r="AY109" s="74">
        <f>'SO 101_BP'!J44</f>
        <v>0</v>
      </c>
      <c r="AZ109" s="74">
        <f>'SO 101_BP'!F41</f>
        <v>0</v>
      </c>
      <c r="BA109" s="74">
        <f>'SO 101_BP'!F42</f>
        <v>0</v>
      </c>
      <c r="BB109" s="74">
        <f>'SO 101_BP'!F43</f>
        <v>0</v>
      </c>
      <c r="BC109" s="74">
        <f>'SO 101_BP'!F44</f>
        <v>0</v>
      </c>
      <c r="BD109" s="76">
        <f>'SO 101_BP'!F45</f>
        <v>0</v>
      </c>
      <c r="BE109" s="5"/>
      <c r="BT109" s="77" t="s">
        <v>75</v>
      </c>
      <c r="BV109" s="77" t="s">
        <v>68</v>
      </c>
      <c r="BW109" s="77" t="s">
        <v>76</v>
      </c>
      <c r="BX109" s="77" t="s">
        <v>72</v>
      </c>
      <c r="CL109" s="77" t="s">
        <v>1</v>
      </c>
    </row>
    <row r="110" spans="1:90" s="6" customFormat="1" ht="22.5" customHeight="1">
      <c r="A110" s="144"/>
      <c r="B110" s="69"/>
      <c r="C110" s="71"/>
      <c r="D110" s="71"/>
      <c r="E110" s="289" t="s">
        <v>444</v>
      </c>
      <c r="F110" s="289"/>
      <c r="G110" s="289"/>
      <c r="H110" s="289"/>
      <c r="I110" s="289"/>
      <c r="J110" s="71"/>
      <c r="K110" s="289" t="s">
        <v>538</v>
      </c>
      <c r="L110" s="289"/>
      <c r="M110" s="289"/>
      <c r="N110" s="289"/>
      <c r="O110" s="289"/>
      <c r="P110" s="289"/>
      <c r="Q110" s="289"/>
      <c r="R110" s="289"/>
      <c r="S110" s="289"/>
      <c r="T110" s="289"/>
      <c r="U110" s="289"/>
      <c r="V110" s="289"/>
      <c r="W110" s="289"/>
      <c r="X110" s="289"/>
      <c r="Y110" s="289"/>
      <c r="Z110" s="289"/>
      <c r="AA110" s="289"/>
      <c r="AB110" s="289"/>
      <c r="AC110" s="289"/>
      <c r="AD110" s="289"/>
      <c r="AE110" s="289"/>
      <c r="AF110" s="289"/>
      <c r="AG110" s="287">
        <f>'SO 601'!J121</f>
        <v>0</v>
      </c>
      <c r="AH110" s="288"/>
      <c r="AI110" s="288"/>
      <c r="AJ110" s="288"/>
      <c r="AK110" s="288"/>
      <c r="AL110" s="288"/>
      <c r="AM110" s="288"/>
      <c r="AN110" s="287">
        <f t="shared" si="13"/>
        <v>0</v>
      </c>
      <c r="AO110" s="288"/>
      <c r="AP110" s="288"/>
      <c r="AQ110" s="145" t="s">
        <v>74</v>
      </c>
      <c r="AR110" s="257"/>
      <c r="AS110" s="73">
        <v>0</v>
      </c>
      <c r="AT110" s="74">
        <f t="shared" ref="AT110" si="16">ROUND(SUM(AV110:AW110),2)</f>
        <v>0</v>
      </c>
      <c r="AU110" s="75">
        <f>'SO 101_BP'!P109</f>
        <v>1.8298500000000002</v>
      </c>
      <c r="AV110" s="74">
        <f>'SO 101_BP'!J42</f>
        <v>0</v>
      </c>
      <c r="AW110" s="74">
        <f>'SO 101_BP'!J43</f>
        <v>0</v>
      </c>
      <c r="AX110" s="74">
        <f>'SO 101_BP'!J44</f>
        <v>0</v>
      </c>
      <c r="AY110" s="74">
        <f>'SO 101_BP'!J45</f>
        <v>0</v>
      </c>
      <c r="AZ110" s="74">
        <f>'SO 101_BP'!F42</f>
        <v>0</v>
      </c>
      <c r="BA110" s="74">
        <f>'SO 101_BP'!F43</f>
        <v>0</v>
      </c>
      <c r="BB110" s="74">
        <f>'SO 101_BP'!F44</f>
        <v>0</v>
      </c>
      <c r="BC110" s="74">
        <f>'SO 101_BP'!F45</f>
        <v>0</v>
      </c>
      <c r="BD110" s="76">
        <f>'SO 101_BP'!F46</f>
        <v>0</v>
      </c>
      <c r="BE110" s="5"/>
      <c r="BT110" s="77" t="s">
        <v>75</v>
      </c>
      <c r="BV110" s="77" t="s">
        <v>68</v>
      </c>
      <c r="BW110" s="77" t="s">
        <v>76</v>
      </c>
      <c r="BX110" s="77" t="s">
        <v>72</v>
      </c>
      <c r="CL110" s="77" t="s">
        <v>1</v>
      </c>
    </row>
    <row r="111" spans="1:90" s="6" customFormat="1" ht="22.5" customHeight="1">
      <c r="A111" s="144"/>
      <c r="B111" s="69"/>
      <c r="C111" s="71"/>
      <c r="D111" s="71"/>
      <c r="E111" s="289" t="s">
        <v>445</v>
      </c>
      <c r="F111" s="289"/>
      <c r="G111" s="289"/>
      <c r="H111" s="289"/>
      <c r="I111" s="289"/>
      <c r="J111" s="71"/>
      <c r="K111" s="289" t="s">
        <v>539</v>
      </c>
      <c r="L111" s="289"/>
      <c r="M111" s="289"/>
      <c r="N111" s="289"/>
      <c r="O111" s="289"/>
      <c r="P111" s="289"/>
      <c r="Q111" s="289"/>
      <c r="R111" s="289"/>
      <c r="S111" s="289"/>
      <c r="T111" s="289"/>
      <c r="U111" s="289"/>
      <c r="V111" s="289"/>
      <c r="W111" s="289"/>
      <c r="X111" s="289"/>
      <c r="Y111" s="289"/>
      <c r="Z111" s="289"/>
      <c r="AA111" s="289"/>
      <c r="AB111" s="289"/>
      <c r="AC111" s="289"/>
      <c r="AD111" s="289"/>
      <c r="AE111" s="289"/>
      <c r="AF111" s="289"/>
      <c r="AG111" s="287">
        <f>'SO 602'!J122</f>
        <v>0</v>
      </c>
      <c r="AH111" s="288"/>
      <c r="AI111" s="288"/>
      <c r="AJ111" s="288"/>
      <c r="AK111" s="288"/>
      <c r="AL111" s="288"/>
      <c r="AM111" s="288"/>
      <c r="AN111" s="287">
        <f t="shared" si="13"/>
        <v>0</v>
      </c>
      <c r="AO111" s="288"/>
      <c r="AP111" s="288"/>
      <c r="AQ111" s="145" t="s">
        <v>74</v>
      </c>
      <c r="AR111" s="257"/>
      <c r="AS111" s="73">
        <v>0</v>
      </c>
      <c r="AT111" s="74">
        <f t="shared" ref="AT111" si="17">ROUND(SUM(AV111:AW111),2)</f>
        <v>0</v>
      </c>
      <c r="AU111" s="75">
        <f>'SO 101_BP'!P113</f>
        <v>6.8335300000000005</v>
      </c>
      <c r="AV111" s="74">
        <f>'SO 101_BP'!J43</f>
        <v>0</v>
      </c>
      <c r="AW111" s="74">
        <f>'SO 101_BP'!J44</f>
        <v>0</v>
      </c>
      <c r="AX111" s="74">
        <f>'SO 101_BP'!J45</f>
        <v>0</v>
      </c>
      <c r="AY111" s="74">
        <f>'SO 101_BP'!J46</f>
        <v>0</v>
      </c>
      <c r="AZ111" s="74">
        <f>'SO 101_BP'!F43</f>
        <v>0</v>
      </c>
      <c r="BA111" s="74">
        <f>'SO 101_BP'!F44</f>
        <v>0</v>
      </c>
      <c r="BB111" s="74">
        <f>'SO 101_BP'!F45</f>
        <v>0</v>
      </c>
      <c r="BC111" s="74">
        <f>'SO 101_BP'!F46</f>
        <v>0</v>
      </c>
      <c r="BD111" s="76">
        <f>'SO 101_BP'!F47</f>
        <v>0</v>
      </c>
      <c r="BE111" s="5"/>
      <c r="BT111" s="77" t="s">
        <v>75</v>
      </c>
      <c r="BV111" s="77" t="s">
        <v>68</v>
      </c>
      <c r="BW111" s="77" t="s">
        <v>76</v>
      </c>
      <c r="BX111" s="77" t="s">
        <v>72</v>
      </c>
      <c r="CL111" s="77" t="s">
        <v>1</v>
      </c>
    </row>
    <row r="112" spans="1:90" s="1" customFormat="1" ht="30" customHeight="1">
      <c r="B112" s="24"/>
      <c r="AR112" s="24"/>
    </row>
    <row r="113" spans="2:44" s="1" customFormat="1" ht="6.95" customHeight="1"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40"/>
      <c r="AL113" s="40"/>
      <c r="AM113" s="40"/>
      <c r="AN113" s="40"/>
      <c r="AO113" s="40"/>
      <c r="AP113" s="40"/>
      <c r="AQ113" s="40"/>
      <c r="AR113" s="24"/>
    </row>
  </sheetData>
  <mergeCells count="104">
    <mergeCell ref="E104:I104"/>
    <mergeCell ref="K104:AF104"/>
    <mergeCell ref="AG104:AM104"/>
    <mergeCell ref="AN104:AP104"/>
    <mergeCell ref="E105:I105"/>
    <mergeCell ref="K105:AF105"/>
    <mergeCell ref="AG105:AM105"/>
    <mergeCell ref="AN105:AP105"/>
    <mergeCell ref="E110:I110"/>
    <mergeCell ref="K110:AF110"/>
    <mergeCell ref="AG110:AM110"/>
    <mergeCell ref="AN110:AP110"/>
    <mergeCell ref="E107:I107"/>
    <mergeCell ref="K107:AF107"/>
    <mergeCell ref="AG107:AM107"/>
    <mergeCell ref="AN107:AP107"/>
    <mergeCell ref="E106:I106"/>
    <mergeCell ref="K106:AF106"/>
    <mergeCell ref="AG106:AM106"/>
    <mergeCell ref="AN106:AP106"/>
    <mergeCell ref="E111:I111"/>
    <mergeCell ref="K111:AF111"/>
    <mergeCell ref="AG111:AM111"/>
    <mergeCell ref="AN111:AP111"/>
    <mergeCell ref="E108:I108"/>
    <mergeCell ref="K108:AF108"/>
    <mergeCell ref="AG108:AM108"/>
    <mergeCell ref="AN108:AP108"/>
    <mergeCell ref="E109:I109"/>
    <mergeCell ref="K109:AF109"/>
    <mergeCell ref="AG109:AM109"/>
    <mergeCell ref="AN109:AP109"/>
    <mergeCell ref="E99:I99"/>
    <mergeCell ref="K99:AF99"/>
    <mergeCell ref="AG99:AM99"/>
    <mergeCell ref="AN99:AP99"/>
    <mergeCell ref="E102:I102"/>
    <mergeCell ref="K102:AF102"/>
    <mergeCell ref="AG102:AM102"/>
    <mergeCell ref="AN102:AP102"/>
    <mergeCell ref="E103:I103"/>
    <mergeCell ref="K103:AF103"/>
    <mergeCell ref="AG103:AM103"/>
    <mergeCell ref="AN103:AP103"/>
    <mergeCell ref="E100:I100"/>
    <mergeCell ref="K100:AF100"/>
    <mergeCell ref="AG100:AM100"/>
    <mergeCell ref="AN100:AP100"/>
    <mergeCell ref="E101:I101"/>
    <mergeCell ref="K101:AF101"/>
    <mergeCell ref="AG101:AM101"/>
    <mergeCell ref="AN101:AP101"/>
    <mergeCell ref="AR2:BE2"/>
    <mergeCell ref="L33:P33"/>
    <mergeCell ref="W33:AE33"/>
    <mergeCell ref="AK33:AO33"/>
    <mergeCell ref="AK35:AO35"/>
    <mergeCell ref="X35:AB35"/>
    <mergeCell ref="L31:P31"/>
    <mergeCell ref="AK31:AO31"/>
    <mergeCell ref="W31:AE31"/>
    <mergeCell ref="L32:P32"/>
    <mergeCell ref="W32:AE32"/>
    <mergeCell ref="AK32:AO32"/>
    <mergeCell ref="W29:AE29"/>
    <mergeCell ref="AK29:AO29"/>
    <mergeCell ref="L29:P29"/>
    <mergeCell ref="AK30:AO30"/>
    <mergeCell ref="W30:AE30"/>
    <mergeCell ref="L30:P30"/>
    <mergeCell ref="K5:AJ5"/>
    <mergeCell ref="K6:AJ6"/>
    <mergeCell ref="E23:AN23"/>
    <mergeCell ref="AK26:AO26"/>
    <mergeCell ref="AK28:AO28"/>
    <mergeCell ref="L28:P28"/>
    <mergeCell ref="W28:AE28"/>
    <mergeCell ref="E97:I97"/>
    <mergeCell ref="K97:AF97"/>
    <mergeCell ref="AN97:AP97"/>
    <mergeCell ref="AG97:AM97"/>
    <mergeCell ref="L85:AJ85"/>
    <mergeCell ref="AM87:AN87"/>
    <mergeCell ref="AM89:AP89"/>
    <mergeCell ref="E96:I96"/>
    <mergeCell ref="K96:AF96"/>
    <mergeCell ref="AG96:AM96"/>
    <mergeCell ref="AN96:AP96"/>
    <mergeCell ref="AS89:AT91"/>
    <mergeCell ref="AM90:AP90"/>
    <mergeCell ref="K98:AF98"/>
    <mergeCell ref="AG98:AM98"/>
    <mergeCell ref="E98:I98"/>
    <mergeCell ref="AN98:AP98"/>
    <mergeCell ref="C92:G92"/>
    <mergeCell ref="AN92:AP92"/>
    <mergeCell ref="AG92:AM92"/>
    <mergeCell ref="I92:AF92"/>
    <mergeCell ref="AN95:AP95"/>
    <mergeCell ref="D95:H95"/>
    <mergeCell ref="AG95:AM95"/>
    <mergeCell ref="J95:AF95"/>
    <mergeCell ref="AG94:AM94"/>
    <mergeCell ref="AN94:AP94"/>
  </mergeCells>
  <pageMargins left="0.39370078740157483" right="0.39370078740157483" top="0.39370078740157483" bottom="0.39370078740157483" header="0" footer="0"/>
  <pageSetup paperSize="9" scale="75" fitToHeight="100" orientation="portrait" blackAndWhite="1" r:id="rId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28C1C-61C7-4490-BC8C-49EAF5D23A4C}">
  <sheetPr>
    <pageSetUpPr fitToPage="1"/>
  </sheetPr>
  <dimension ref="B2:BM134"/>
  <sheetViews>
    <sheetView showGridLines="0" topLeftCell="A118" workbookViewId="0">
      <selection activeCell="I133" sqref="I133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3" max="13" width="10.83203125" hidden="1" customWidth="1"/>
    <col min="14" max="14" width="0" hidden="1" customWidth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0" hidden="1" customWidth="1"/>
  </cols>
  <sheetData>
    <row r="2" spans="2:46" ht="36.950000000000003" customHeight="1">
      <c r="L2" s="321" t="s">
        <v>5</v>
      </c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12" t="s">
        <v>2757</v>
      </c>
    </row>
    <row r="3" spans="2:46" ht="6.95" hidden="1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  <c r="AT3" s="12" t="s">
        <v>66</v>
      </c>
    </row>
    <row r="4" spans="2:46" ht="24.95" hidden="1" customHeight="1">
      <c r="B4" s="15"/>
      <c r="D4" s="164" t="s">
        <v>78</v>
      </c>
      <c r="L4" s="15"/>
      <c r="M4" s="165" t="s">
        <v>9</v>
      </c>
      <c r="AT4" s="12" t="s">
        <v>3</v>
      </c>
    </row>
    <row r="5" spans="2:46" ht="6.95" hidden="1" customHeight="1">
      <c r="B5" s="15"/>
      <c r="L5" s="15"/>
    </row>
    <row r="6" spans="2:46" ht="12" hidden="1" customHeight="1">
      <c r="B6" s="15"/>
      <c r="D6" s="166" t="s">
        <v>12</v>
      </c>
      <c r="L6" s="15"/>
    </row>
    <row r="7" spans="2:46" ht="16.5" hidden="1" customHeight="1">
      <c r="B7" s="15"/>
      <c r="E7" s="319" t="s">
        <v>2899</v>
      </c>
      <c r="F7" s="320"/>
      <c r="G7" s="320"/>
      <c r="H7" s="320"/>
      <c r="L7" s="15"/>
    </row>
    <row r="8" spans="2:46" ht="12" hidden="1" customHeight="1">
      <c r="B8" s="15"/>
      <c r="D8" s="166" t="s">
        <v>79</v>
      </c>
      <c r="L8" s="15"/>
    </row>
    <row r="9" spans="2:46" s="1" customFormat="1" ht="16.5" hidden="1" customHeight="1">
      <c r="B9" s="24"/>
      <c r="E9" s="319" t="s">
        <v>1278</v>
      </c>
      <c r="F9" s="315"/>
      <c r="G9" s="315"/>
      <c r="H9" s="315"/>
      <c r="L9" s="24"/>
    </row>
    <row r="10" spans="2:46" s="1" customFormat="1" ht="12" hidden="1" customHeight="1">
      <c r="B10" s="24"/>
      <c r="D10" s="166" t="s">
        <v>1279</v>
      </c>
      <c r="L10" s="24"/>
    </row>
    <row r="11" spans="2:46" s="1" customFormat="1" ht="16.5" hidden="1" customHeight="1">
      <c r="B11" s="24"/>
      <c r="E11" s="318" t="s">
        <v>1521</v>
      </c>
      <c r="F11" s="315"/>
      <c r="G11" s="315"/>
      <c r="H11" s="315"/>
      <c r="L11" s="24"/>
    </row>
    <row r="12" spans="2:46" s="1" customFormat="1" hidden="1">
      <c r="B12" s="24"/>
      <c r="L12" s="24"/>
    </row>
    <row r="13" spans="2:46" s="1" customFormat="1" ht="12" hidden="1" customHeight="1">
      <c r="B13" s="24"/>
      <c r="D13" s="166" t="s">
        <v>13</v>
      </c>
      <c r="F13" s="167" t="s">
        <v>1</v>
      </c>
      <c r="I13" s="166" t="s">
        <v>14</v>
      </c>
      <c r="J13" s="167" t="s">
        <v>1</v>
      </c>
      <c r="L13" s="24"/>
    </row>
    <row r="14" spans="2:46" s="1" customFormat="1" ht="12" hidden="1" customHeight="1">
      <c r="B14" s="24"/>
      <c r="D14" s="166" t="s">
        <v>15</v>
      </c>
      <c r="F14" s="167" t="s">
        <v>19</v>
      </c>
      <c r="I14" s="166" t="s">
        <v>16</v>
      </c>
      <c r="J14" s="168" t="s">
        <v>2900</v>
      </c>
      <c r="L14" s="24"/>
    </row>
    <row r="15" spans="2:46" s="1" customFormat="1" ht="10.9" hidden="1" customHeight="1">
      <c r="B15" s="24"/>
      <c r="L15" s="24"/>
    </row>
    <row r="16" spans="2:46" s="1" customFormat="1" ht="12" hidden="1" customHeight="1">
      <c r="B16" s="24"/>
      <c r="D16" s="166" t="s">
        <v>17</v>
      </c>
      <c r="I16" s="166" t="s">
        <v>18</v>
      </c>
      <c r="J16" s="167" t="s">
        <v>1</v>
      </c>
      <c r="L16" s="24"/>
    </row>
    <row r="17" spans="2:12" s="1" customFormat="1" ht="18" hidden="1" customHeight="1">
      <c r="B17" s="24"/>
      <c r="E17" s="167" t="s">
        <v>19</v>
      </c>
      <c r="I17" s="166" t="s">
        <v>20</v>
      </c>
      <c r="J17" s="167" t="s">
        <v>1</v>
      </c>
      <c r="L17" s="24"/>
    </row>
    <row r="18" spans="2:12" s="1" customFormat="1" ht="6.95" hidden="1" customHeight="1">
      <c r="B18" s="24"/>
      <c r="L18" s="24"/>
    </row>
    <row r="19" spans="2:12" s="1" customFormat="1" ht="12" hidden="1" customHeight="1">
      <c r="B19" s="24"/>
      <c r="D19" s="166" t="s">
        <v>21</v>
      </c>
      <c r="I19" s="166" t="s">
        <v>18</v>
      </c>
      <c r="J19" s="167" t="s">
        <v>1</v>
      </c>
      <c r="L19" s="24"/>
    </row>
    <row r="20" spans="2:12" s="1" customFormat="1" ht="18" hidden="1" customHeight="1">
      <c r="B20" s="24"/>
      <c r="E20" s="322" t="s">
        <v>19</v>
      </c>
      <c r="F20" s="322"/>
      <c r="G20" s="322"/>
      <c r="H20" s="322"/>
      <c r="I20" s="166" t="s">
        <v>20</v>
      </c>
      <c r="J20" s="167" t="s">
        <v>1</v>
      </c>
      <c r="L20" s="24"/>
    </row>
    <row r="21" spans="2:12" s="1" customFormat="1" ht="6.95" hidden="1" customHeight="1">
      <c r="B21" s="24"/>
      <c r="L21" s="24"/>
    </row>
    <row r="22" spans="2:12" s="1" customFormat="1" ht="12" hidden="1" customHeight="1">
      <c r="B22" s="24"/>
      <c r="D22" s="166" t="s">
        <v>22</v>
      </c>
      <c r="I22" s="166" t="s">
        <v>18</v>
      </c>
      <c r="J22" s="167" t="s">
        <v>1</v>
      </c>
      <c r="L22" s="24"/>
    </row>
    <row r="23" spans="2:12" s="1" customFormat="1" ht="18" hidden="1" customHeight="1">
      <c r="B23" s="24"/>
      <c r="E23" s="167" t="s">
        <v>1281</v>
      </c>
      <c r="I23" s="166" t="s">
        <v>20</v>
      </c>
      <c r="J23" s="167" t="s">
        <v>1</v>
      </c>
      <c r="L23" s="24"/>
    </row>
    <row r="24" spans="2:12" s="1" customFormat="1" ht="6.95" hidden="1" customHeight="1">
      <c r="B24" s="24"/>
      <c r="L24" s="24"/>
    </row>
    <row r="25" spans="2:12" s="1" customFormat="1" ht="12" hidden="1" customHeight="1">
      <c r="B25" s="24"/>
      <c r="D25" s="166" t="s">
        <v>23</v>
      </c>
      <c r="I25" s="166" t="s">
        <v>18</v>
      </c>
      <c r="J25" s="167" t="s">
        <v>1</v>
      </c>
      <c r="L25" s="24"/>
    </row>
    <row r="26" spans="2:12" s="1" customFormat="1" ht="18" hidden="1" customHeight="1">
      <c r="B26" s="24"/>
      <c r="E26" s="167" t="s">
        <v>1281</v>
      </c>
      <c r="I26" s="166" t="s">
        <v>20</v>
      </c>
      <c r="J26" s="167" t="s">
        <v>1</v>
      </c>
      <c r="L26" s="24"/>
    </row>
    <row r="27" spans="2:12" s="1" customFormat="1" ht="6.95" hidden="1" customHeight="1">
      <c r="B27" s="24"/>
      <c r="L27" s="24"/>
    </row>
    <row r="28" spans="2:12" s="1" customFormat="1" ht="12" hidden="1" customHeight="1">
      <c r="B28" s="24"/>
      <c r="D28" s="166" t="s">
        <v>25</v>
      </c>
      <c r="L28" s="24"/>
    </row>
    <row r="29" spans="2:12" s="7" customFormat="1" ht="16.5" hidden="1" customHeight="1">
      <c r="B29" s="85"/>
      <c r="E29" s="323" t="s">
        <v>1</v>
      </c>
      <c r="F29" s="323"/>
      <c r="G29" s="323"/>
      <c r="H29" s="323"/>
      <c r="L29" s="85"/>
    </row>
    <row r="30" spans="2:12" s="1" customFormat="1" ht="6.95" hidden="1" customHeight="1">
      <c r="B30" s="24"/>
      <c r="L30" s="24"/>
    </row>
    <row r="31" spans="2:12" s="1" customFormat="1" ht="6.95" hidden="1" customHeight="1">
      <c r="B31" s="24"/>
      <c r="D31" s="48"/>
      <c r="E31" s="48"/>
      <c r="F31" s="48"/>
      <c r="G31" s="48"/>
      <c r="H31" s="48"/>
      <c r="I31" s="48"/>
      <c r="J31" s="48"/>
      <c r="K31" s="48"/>
      <c r="L31" s="24"/>
    </row>
    <row r="32" spans="2:12" s="1" customFormat="1" ht="25.35" hidden="1" customHeight="1">
      <c r="B32" s="24"/>
      <c r="D32" s="170" t="s">
        <v>26</v>
      </c>
      <c r="J32" s="171">
        <f>ROUND(J122, 2)</f>
        <v>0</v>
      </c>
      <c r="L32" s="24"/>
    </row>
    <row r="33" spans="2:12" s="1" customFormat="1" ht="6.95" hidden="1" customHeight="1">
      <c r="B33" s="24"/>
      <c r="D33" s="48"/>
      <c r="E33" s="48"/>
      <c r="F33" s="48"/>
      <c r="G33" s="48"/>
      <c r="H33" s="48"/>
      <c r="I33" s="48"/>
      <c r="J33" s="48"/>
      <c r="K33" s="48"/>
      <c r="L33" s="24"/>
    </row>
    <row r="34" spans="2:12" s="1" customFormat="1" ht="14.45" hidden="1" customHeight="1">
      <c r="B34" s="24"/>
      <c r="F34" s="172" t="s">
        <v>28</v>
      </c>
      <c r="I34" s="172" t="s">
        <v>27</v>
      </c>
      <c r="J34" s="172" t="s">
        <v>29</v>
      </c>
      <c r="L34" s="24"/>
    </row>
    <row r="35" spans="2:12" s="1" customFormat="1" ht="14.45" hidden="1" customHeight="1">
      <c r="B35" s="24"/>
      <c r="D35" s="173" t="s">
        <v>30</v>
      </c>
      <c r="E35" s="174" t="s">
        <v>31</v>
      </c>
      <c r="F35" s="175">
        <f>ROUND((SUM(BE122:BE133)),  2)</f>
        <v>0</v>
      </c>
      <c r="G35" s="176"/>
      <c r="H35" s="176"/>
      <c r="I35" s="177">
        <v>0.23</v>
      </c>
      <c r="J35" s="175">
        <f>ROUND(((SUM(BE122:BE133))*I35),  2)</f>
        <v>0</v>
      </c>
      <c r="L35" s="24"/>
    </row>
    <row r="36" spans="2:12" s="1" customFormat="1" ht="14.45" hidden="1" customHeight="1">
      <c r="B36" s="24"/>
      <c r="E36" s="174" t="s">
        <v>32</v>
      </c>
      <c r="F36" s="178">
        <f>ROUND((SUM(BF122:BF133)),  2)</f>
        <v>0</v>
      </c>
      <c r="I36" s="179">
        <v>0.23</v>
      </c>
      <c r="J36" s="178">
        <f>ROUND(((SUM(BF122:BF133))*I36),  2)</f>
        <v>0</v>
      </c>
      <c r="L36" s="24"/>
    </row>
    <row r="37" spans="2:12" s="1" customFormat="1" ht="14.45" hidden="1" customHeight="1">
      <c r="B37" s="24"/>
      <c r="E37" s="166" t="s">
        <v>33</v>
      </c>
      <c r="F37" s="178">
        <f>ROUND((SUM(BG122:BG133)),  2)</f>
        <v>0</v>
      </c>
      <c r="I37" s="179">
        <v>0.23</v>
      </c>
      <c r="J37" s="178">
        <f>0</f>
        <v>0</v>
      </c>
      <c r="L37" s="24"/>
    </row>
    <row r="38" spans="2:12" s="1" customFormat="1" ht="14.45" hidden="1" customHeight="1">
      <c r="B38" s="24"/>
      <c r="E38" s="166" t="s">
        <v>34</v>
      </c>
      <c r="F38" s="178">
        <f>ROUND((SUM(BH122:BH133)),  2)</f>
        <v>0</v>
      </c>
      <c r="I38" s="179">
        <v>0.23</v>
      </c>
      <c r="J38" s="178">
        <f>0</f>
        <v>0</v>
      </c>
      <c r="L38" s="24"/>
    </row>
    <row r="39" spans="2:12" s="1" customFormat="1" ht="14.45" hidden="1" customHeight="1">
      <c r="B39" s="24"/>
      <c r="E39" s="174" t="s">
        <v>35</v>
      </c>
      <c r="F39" s="175">
        <f>ROUND((SUM(BI122:BI133)),  2)</f>
        <v>0</v>
      </c>
      <c r="G39" s="176"/>
      <c r="H39" s="176"/>
      <c r="I39" s="177">
        <v>0</v>
      </c>
      <c r="J39" s="175">
        <f>0</f>
        <v>0</v>
      </c>
      <c r="L39" s="24"/>
    </row>
    <row r="40" spans="2:12" s="1" customFormat="1" ht="6.95" hidden="1" customHeight="1">
      <c r="B40" s="24"/>
      <c r="L40" s="24"/>
    </row>
    <row r="41" spans="2:12" s="1" customFormat="1" ht="25.35" hidden="1" customHeight="1">
      <c r="B41" s="24"/>
      <c r="C41" s="91"/>
      <c r="D41" s="180" t="s">
        <v>36</v>
      </c>
      <c r="E41" s="52"/>
      <c r="F41" s="52"/>
      <c r="G41" s="181" t="s">
        <v>37</v>
      </c>
      <c r="H41" s="182" t="s">
        <v>38</v>
      </c>
      <c r="I41" s="52"/>
      <c r="J41" s="183">
        <f>SUM(J32:J39)</f>
        <v>0</v>
      </c>
      <c r="K41" s="96"/>
      <c r="L41" s="24"/>
    </row>
    <row r="42" spans="2:12" s="1" customFormat="1" ht="14.45" hidden="1" customHeight="1">
      <c r="B42" s="24"/>
      <c r="L42" s="24"/>
    </row>
    <row r="43" spans="2:12" ht="14.45" hidden="1" customHeight="1">
      <c r="B43" s="15"/>
      <c r="L43" s="15"/>
    </row>
    <row r="44" spans="2:12" ht="14.45" hidden="1" customHeight="1">
      <c r="B44" s="15"/>
      <c r="L44" s="15"/>
    </row>
    <row r="45" spans="2:12" ht="14.45" hidden="1" customHeight="1">
      <c r="B45" s="15"/>
      <c r="L45" s="15"/>
    </row>
    <row r="46" spans="2:12" ht="14.45" hidden="1" customHeight="1">
      <c r="B46" s="15"/>
      <c r="L46" s="15"/>
    </row>
    <row r="47" spans="2:12" ht="14.45" hidden="1" customHeight="1">
      <c r="B47" s="15"/>
      <c r="L47" s="15"/>
    </row>
    <row r="48" spans="2:12" ht="14.45" hidden="1" customHeight="1">
      <c r="B48" s="15"/>
      <c r="L48" s="15"/>
    </row>
    <row r="49" spans="2:12" ht="14.45" hidden="1" customHeight="1">
      <c r="B49" s="15"/>
      <c r="L49" s="15"/>
    </row>
    <row r="50" spans="2:12" s="1" customFormat="1" ht="14.45" hidden="1" customHeight="1">
      <c r="B50" s="24"/>
      <c r="D50" s="184" t="s">
        <v>39</v>
      </c>
      <c r="E50" s="37"/>
      <c r="F50" s="37"/>
      <c r="G50" s="184" t="s">
        <v>40</v>
      </c>
      <c r="H50" s="37"/>
      <c r="I50" s="37"/>
      <c r="J50" s="37"/>
      <c r="K50" s="37"/>
      <c r="L50" s="24"/>
    </row>
    <row r="51" spans="2:12" hidden="1">
      <c r="B51" s="15"/>
      <c r="L51" s="15"/>
    </row>
    <row r="52" spans="2:12" hidden="1">
      <c r="B52" s="15"/>
      <c r="L52" s="15"/>
    </row>
    <row r="53" spans="2:12" hidden="1">
      <c r="B53" s="15"/>
      <c r="L53" s="15"/>
    </row>
    <row r="54" spans="2:12" hidden="1">
      <c r="B54" s="15"/>
      <c r="L54" s="15"/>
    </row>
    <row r="55" spans="2:12" hidden="1">
      <c r="B55" s="15"/>
      <c r="L55" s="15"/>
    </row>
    <row r="56" spans="2:12" hidden="1">
      <c r="B56" s="15"/>
      <c r="L56" s="15"/>
    </row>
    <row r="57" spans="2:12" hidden="1">
      <c r="B57" s="15"/>
      <c r="L57" s="15"/>
    </row>
    <row r="58" spans="2:12" hidden="1">
      <c r="B58" s="15"/>
      <c r="L58" s="15"/>
    </row>
    <row r="59" spans="2:12" hidden="1">
      <c r="B59" s="15"/>
      <c r="L59" s="15"/>
    </row>
    <row r="60" spans="2:12" hidden="1">
      <c r="B60" s="15"/>
      <c r="L60" s="15"/>
    </row>
    <row r="61" spans="2:12" s="1" customFormat="1" ht="12.75" hidden="1">
      <c r="B61" s="24"/>
      <c r="D61" s="185" t="s">
        <v>41</v>
      </c>
      <c r="E61" s="26"/>
      <c r="F61" s="186" t="s">
        <v>42</v>
      </c>
      <c r="G61" s="185" t="s">
        <v>41</v>
      </c>
      <c r="H61" s="26"/>
      <c r="I61" s="26"/>
      <c r="J61" s="187" t="s">
        <v>42</v>
      </c>
      <c r="K61" s="26"/>
      <c r="L61" s="24"/>
    </row>
    <row r="62" spans="2:12" hidden="1">
      <c r="B62" s="15"/>
      <c r="L62" s="15"/>
    </row>
    <row r="63" spans="2:12" hidden="1">
      <c r="B63" s="15"/>
      <c r="L63" s="15"/>
    </row>
    <row r="64" spans="2:12" hidden="1">
      <c r="B64" s="15"/>
      <c r="L64" s="15"/>
    </row>
    <row r="65" spans="2:12" s="1" customFormat="1" ht="12.75" hidden="1">
      <c r="B65" s="24"/>
      <c r="D65" s="184" t="s">
        <v>43</v>
      </c>
      <c r="E65" s="37"/>
      <c r="F65" s="37"/>
      <c r="G65" s="184" t="s">
        <v>44</v>
      </c>
      <c r="H65" s="37"/>
      <c r="I65" s="37"/>
      <c r="J65" s="37"/>
      <c r="K65" s="37"/>
      <c r="L65" s="24"/>
    </row>
    <row r="66" spans="2:12" hidden="1">
      <c r="B66" s="15"/>
      <c r="L66" s="15"/>
    </row>
    <row r="67" spans="2:12" hidden="1">
      <c r="B67" s="15"/>
      <c r="L67" s="15"/>
    </row>
    <row r="68" spans="2:12" hidden="1">
      <c r="B68" s="15"/>
      <c r="L68" s="15"/>
    </row>
    <row r="69" spans="2:12" hidden="1">
      <c r="B69" s="15"/>
      <c r="L69" s="15"/>
    </row>
    <row r="70" spans="2:12" hidden="1">
      <c r="B70" s="15"/>
      <c r="L70" s="15"/>
    </row>
    <row r="71" spans="2:12" hidden="1">
      <c r="B71" s="15"/>
      <c r="L71" s="15"/>
    </row>
    <row r="72" spans="2:12" hidden="1">
      <c r="B72" s="15"/>
      <c r="L72" s="15"/>
    </row>
    <row r="73" spans="2:12" hidden="1">
      <c r="B73" s="15"/>
      <c r="L73" s="15"/>
    </row>
    <row r="74" spans="2:12" hidden="1">
      <c r="B74" s="15"/>
      <c r="L74" s="15"/>
    </row>
    <row r="75" spans="2:12" hidden="1">
      <c r="B75" s="15"/>
      <c r="L75" s="15"/>
    </row>
    <row r="76" spans="2:12" s="1" customFormat="1" ht="12.75" hidden="1">
      <c r="B76" s="24"/>
      <c r="D76" s="185" t="s">
        <v>41</v>
      </c>
      <c r="E76" s="26"/>
      <c r="F76" s="186" t="s">
        <v>42</v>
      </c>
      <c r="G76" s="185" t="s">
        <v>41</v>
      </c>
      <c r="H76" s="26"/>
      <c r="I76" s="26"/>
      <c r="J76" s="187" t="s">
        <v>42</v>
      </c>
      <c r="K76" s="26"/>
      <c r="L76" s="24"/>
    </row>
    <row r="77" spans="2:12" s="1" customFormat="1" ht="14.45" hidden="1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4"/>
    </row>
    <row r="78" spans="2:12" hidden="1"/>
    <row r="79" spans="2:12" hidden="1"/>
    <row r="80" spans="2:12" hidden="1"/>
    <row r="81" spans="2:12" s="1" customFormat="1" ht="6.95" hidden="1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4"/>
    </row>
    <row r="82" spans="2:12" s="1" customFormat="1" ht="24.95" hidden="1" customHeight="1">
      <c r="B82" s="24"/>
      <c r="C82" s="164" t="s">
        <v>497</v>
      </c>
      <c r="L82" s="24"/>
    </row>
    <row r="83" spans="2:12" s="1" customFormat="1" ht="6.95" hidden="1" customHeight="1">
      <c r="B83" s="24"/>
      <c r="L83" s="24"/>
    </row>
    <row r="84" spans="2:12" s="1" customFormat="1" ht="12" hidden="1" customHeight="1">
      <c r="B84" s="24"/>
      <c r="C84" s="166" t="s">
        <v>12</v>
      </c>
      <c r="L84" s="24"/>
    </row>
    <row r="85" spans="2:12" s="1" customFormat="1" ht="16.5" hidden="1" customHeight="1">
      <c r="B85" s="24"/>
      <c r="E85" s="319" t="str">
        <f>E7</f>
        <v>KC Raca_RP</v>
      </c>
      <c r="F85" s="320"/>
      <c r="G85" s="320"/>
      <c r="H85" s="320"/>
      <c r="L85" s="24"/>
    </row>
    <row r="86" spans="2:12" ht="12" hidden="1" customHeight="1">
      <c r="B86" s="15"/>
      <c r="C86" s="166" t="s">
        <v>79</v>
      </c>
      <c r="L86" s="15"/>
    </row>
    <row r="87" spans="2:12" s="1" customFormat="1" ht="16.5" hidden="1" customHeight="1">
      <c r="B87" s="24"/>
      <c r="E87" s="319" t="s">
        <v>1278</v>
      </c>
      <c r="F87" s="315"/>
      <c r="G87" s="315"/>
      <c r="H87" s="315"/>
      <c r="L87" s="24"/>
    </row>
    <row r="88" spans="2:12" s="1" customFormat="1" ht="12" hidden="1" customHeight="1">
      <c r="B88" s="24"/>
      <c r="C88" s="166" t="s">
        <v>1279</v>
      </c>
      <c r="L88" s="24"/>
    </row>
    <row r="89" spans="2:12" s="1" customFormat="1" ht="16.5" hidden="1" customHeight="1">
      <c r="B89" s="24"/>
      <c r="E89" s="318" t="str">
        <f>E11</f>
        <v>04 - Rozvadzače</v>
      </c>
      <c r="F89" s="315"/>
      <c r="G89" s="315"/>
      <c r="H89" s="315"/>
      <c r="L89" s="24"/>
    </row>
    <row r="90" spans="2:12" s="1" customFormat="1" ht="6.95" hidden="1" customHeight="1">
      <c r="B90" s="24"/>
      <c r="L90" s="24"/>
    </row>
    <row r="91" spans="2:12" s="1" customFormat="1" ht="12" hidden="1" customHeight="1">
      <c r="B91" s="24"/>
      <c r="C91" s="166" t="s">
        <v>15</v>
      </c>
      <c r="F91" s="167" t="str">
        <f>F14</f>
        <v xml:space="preserve"> </v>
      </c>
      <c r="I91" s="166" t="s">
        <v>16</v>
      </c>
      <c r="J91" s="168" t="str">
        <f>IF(J14="","",J14)</f>
        <v>31. 1. 2025</v>
      </c>
      <c r="L91" s="24"/>
    </row>
    <row r="92" spans="2:12" s="1" customFormat="1" ht="6.95" hidden="1" customHeight="1">
      <c r="B92" s="24"/>
      <c r="L92" s="24"/>
    </row>
    <row r="93" spans="2:12" s="1" customFormat="1" ht="15.2" hidden="1" customHeight="1">
      <c r="B93" s="24"/>
      <c r="C93" s="166" t="s">
        <v>17</v>
      </c>
      <c r="F93" s="167" t="str">
        <f>E17</f>
        <v xml:space="preserve"> </v>
      </c>
      <c r="I93" s="166" t="s">
        <v>22</v>
      </c>
      <c r="J93" s="169" t="str">
        <f>E23</f>
        <v>Ing. Ján Kiśeľa</v>
      </c>
      <c r="L93" s="24"/>
    </row>
    <row r="94" spans="2:12" s="1" customFormat="1" ht="15.2" hidden="1" customHeight="1">
      <c r="B94" s="24"/>
      <c r="C94" s="166" t="s">
        <v>21</v>
      </c>
      <c r="F94" s="167" t="str">
        <f>IF(E20="","",E20)</f>
        <v xml:space="preserve"> </v>
      </c>
      <c r="I94" s="166" t="s">
        <v>23</v>
      </c>
      <c r="J94" s="169" t="str">
        <f>E26</f>
        <v>Ing. Ján Kiśeľa</v>
      </c>
      <c r="L94" s="24"/>
    </row>
    <row r="95" spans="2:12" s="1" customFormat="1" ht="10.35" hidden="1" customHeight="1">
      <c r="B95" s="24"/>
      <c r="L95" s="24"/>
    </row>
    <row r="96" spans="2:12" s="1" customFormat="1" ht="29.25" hidden="1" customHeight="1">
      <c r="B96" s="24"/>
      <c r="C96" s="188" t="s">
        <v>498</v>
      </c>
      <c r="D96" s="91"/>
      <c r="E96" s="91"/>
      <c r="F96" s="91"/>
      <c r="G96" s="91"/>
      <c r="H96" s="91"/>
      <c r="I96" s="91"/>
      <c r="J96" s="189" t="s">
        <v>80</v>
      </c>
      <c r="K96" s="91"/>
      <c r="L96" s="24"/>
    </row>
    <row r="97" spans="2:47" s="1" customFormat="1" ht="10.35" hidden="1" customHeight="1">
      <c r="B97" s="24"/>
      <c r="L97" s="24"/>
    </row>
    <row r="98" spans="2:47" s="1" customFormat="1" ht="22.9" hidden="1" customHeight="1">
      <c r="B98" s="24"/>
      <c r="C98" s="190" t="s">
        <v>81</v>
      </c>
      <c r="J98" s="171">
        <f>J122</f>
        <v>0</v>
      </c>
      <c r="L98" s="24"/>
      <c r="AU98" s="12" t="s">
        <v>82</v>
      </c>
    </row>
    <row r="99" spans="2:47" s="191" customFormat="1" ht="24.95" hidden="1" customHeight="1">
      <c r="B99" s="192"/>
      <c r="D99" s="193" t="s">
        <v>1283</v>
      </c>
      <c r="E99" s="194"/>
      <c r="F99" s="194"/>
      <c r="G99" s="194"/>
      <c r="H99" s="194"/>
      <c r="I99" s="194"/>
      <c r="J99" s="195">
        <f>J123</f>
        <v>0</v>
      </c>
      <c r="L99" s="192"/>
    </row>
    <row r="100" spans="2:47" s="196" customFormat="1" ht="19.899999999999999" hidden="1" customHeight="1">
      <c r="B100" s="197"/>
      <c r="D100" s="198" t="s">
        <v>1284</v>
      </c>
      <c r="E100" s="199"/>
      <c r="F100" s="199"/>
      <c r="G100" s="199"/>
      <c r="H100" s="199"/>
      <c r="I100" s="199"/>
      <c r="J100" s="200">
        <f>J124</f>
        <v>0</v>
      </c>
      <c r="L100" s="197"/>
    </row>
    <row r="101" spans="2:47" s="1" customFormat="1" ht="21.75" hidden="1" customHeight="1">
      <c r="B101" s="24"/>
      <c r="L101" s="24"/>
    </row>
    <row r="102" spans="2:47" s="1" customFormat="1" ht="6.95" hidden="1" customHeight="1"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24"/>
    </row>
    <row r="103" spans="2:47" hidden="1"/>
    <row r="104" spans="2:47" hidden="1"/>
    <row r="105" spans="2:47" hidden="1"/>
    <row r="106" spans="2:47" s="1" customFormat="1" ht="6.95" customHeight="1">
      <c r="B106" s="41"/>
      <c r="C106" s="42"/>
      <c r="D106" s="42"/>
      <c r="E106" s="42"/>
      <c r="F106" s="42"/>
      <c r="G106" s="42"/>
      <c r="H106" s="42"/>
      <c r="I106" s="42"/>
      <c r="J106" s="42"/>
      <c r="K106" s="42"/>
      <c r="L106" s="24"/>
    </row>
    <row r="107" spans="2:47" s="1" customFormat="1" ht="24.95" customHeight="1">
      <c r="B107" s="24"/>
      <c r="C107" s="164" t="s">
        <v>83</v>
      </c>
      <c r="L107" s="24"/>
    </row>
    <row r="108" spans="2:47" s="1" customFormat="1" ht="6.95" customHeight="1">
      <c r="B108" s="24"/>
      <c r="L108" s="24"/>
    </row>
    <row r="109" spans="2:47" s="1" customFormat="1" ht="12" customHeight="1">
      <c r="B109" s="24"/>
      <c r="C109" s="166" t="s">
        <v>12</v>
      </c>
      <c r="L109" s="24"/>
    </row>
    <row r="110" spans="2:47" s="1" customFormat="1" ht="16.5" customHeight="1">
      <c r="B110" s="24"/>
      <c r="E110" s="319" t="str">
        <f>E7</f>
        <v>KC Raca_RP</v>
      </c>
      <c r="F110" s="320"/>
      <c r="G110" s="320"/>
      <c r="H110" s="320"/>
      <c r="L110" s="24"/>
    </row>
    <row r="111" spans="2:47" ht="12" customHeight="1">
      <c r="B111" s="15"/>
      <c r="C111" s="166" t="s">
        <v>79</v>
      </c>
      <c r="L111" s="15"/>
    </row>
    <row r="112" spans="2:47" s="1" customFormat="1" ht="16.5" customHeight="1">
      <c r="B112" s="24"/>
      <c r="E112" s="319" t="s">
        <v>1278</v>
      </c>
      <c r="F112" s="315"/>
      <c r="G112" s="315"/>
      <c r="H112" s="315"/>
      <c r="L112" s="24"/>
    </row>
    <row r="113" spans="2:65" s="1" customFormat="1" ht="12" customHeight="1">
      <c r="B113" s="24"/>
      <c r="C113" s="166" t="s">
        <v>1279</v>
      </c>
      <c r="L113" s="24"/>
    </row>
    <row r="114" spans="2:65" s="1" customFormat="1" ht="16.5" customHeight="1">
      <c r="B114" s="24"/>
      <c r="E114" s="318" t="str">
        <f>E11</f>
        <v>04 - Rozvadzače</v>
      </c>
      <c r="F114" s="315"/>
      <c r="G114" s="315"/>
      <c r="H114" s="315"/>
      <c r="L114" s="24"/>
    </row>
    <row r="115" spans="2:65" s="1" customFormat="1" ht="6.95" customHeight="1">
      <c r="B115" s="24"/>
      <c r="L115" s="24"/>
    </row>
    <row r="116" spans="2:65" s="1" customFormat="1" ht="12" customHeight="1">
      <c r="B116" s="24"/>
      <c r="C116" s="166" t="s">
        <v>15</v>
      </c>
      <c r="F116" s="167" t="str">
        <f>F14</f>
        <v xml:space="preserve"> </v>
      </c>
      <c r="I116" s="166" t="s">
        <v>16</v>
      </c>
      <c r="J116" s="168" t="str">
        <f>IF(J14="","",J14)</f>
        <v>31. 1. 2025</v>
      </c>
      <c r="L116" s="24"/>
    </row>
    <row r="117" spans="2:65" s="1" customFormat="1" ht="6.95" customHeight="1">
      <c r="B117" s="24"/>
      <c r="L117" s="24"/>
    </row>
    <row r="118" spans="2:65" s="1" customFormat="1" ht="15.2" customHeight="1">
      <c r="B118" s="24"/>
      <c r="C118" s="166" t="s">
        <v>17</v>
      </c>
      <c r="F118" s="167" t="str">
        <f>E17</f>
        <v xml:space="preserve"> </v>
      </c>
      <c r="I118" s="166" t="s">
        <v>22</v>
      </c>
      <c r="J118" s="169" t="str">
        <f>E23</f>
        <v>Ing. Ján Kiśeľa</v>
      </c>
      <c r="L118" s="24"/>
    </row>
    <row r="119" spans="2:65" s="1" customFormat="1" ht="15.2" customHeight="1">
      <c r="B119" s="24"/>
      <c r="C119" s="166" t="s">
        <v>21</v>
      </c>
      <c r="F119" s="167" t="str">
        <f>IF(E20="","",E20)</f>
        <v xml:space="preserve"> </v>
      </c>
      <c r="I119" s="166" t="s">
        <v>23</v>
      </c>
      <c r="J119" s="169" t="str">
        <f>E26</f>
        <v>Ing. Ján Kiśeľa</v>
      </c>
      <c r="L119" s="24"/>
    </row>
    <row r="120" spans="2:65" s="1" customFormat="1" ht="10.35" customHeight="1">
      <c r="B120" s="24"/>
      <c r="L120" s="24"/>
    </row>
    <row r="121" spans="2:65" s="9" customFormat="1" ht="29.25" customHeight="1">
      <c r="B121" s="99"/>
      <c r="C121" s="201" t="s">
        <v>84</v>
      </c>
      <c r="D121" s="202" t="s">
        <v>51</v>
      </c>
      <c r="E121" s="202" t="s">
        <v>47</v>
      </c>
      <c r="F121" s="202" t="s">
        <v>48</v>
      </c>
      <c r="G121" s="202" t="s">
        <v>85</v>
      </c>
      <c r="H121" s="202" t="s">
        <v>86</v>
      </c>
      <c r="I121" s="202" t="s">
        <v>87</v>
      </c>
      <c r="J121" s="203" t="s">
        <v>80</v>
      </c>
      <c r="K121" s="204" t="s">
        <v>88</v>
      </c>
      <c r="L121" s="99"/>
      <c r="M121" s="205" t="s">
        <v>1</v>
      </c>
      <c r="N121" s="206" t="s">
        <v>30</v>
      </c>
      <c r="O121" s="206" t="s">
        <v>89</v>
      </c>
      <c r="P121" s="206" t="s">
        <v>90</v>
      </c>
      <c r="Q121" s="206" t="s">
        <v>91</v>
      </c>
      <c r="R121" s="206" t="s">
        <v>92</v>
      </c>
      <c r="S121" s="206" t="s">
        <v>93</v>
      </c>
      <c r="T121" s="207" t="s">
        <v>94</v>
      </c>
    </row>
    <row r="122" spans="2:65" s="1" customFormat="1" ht="22.9" customHeight="1">
      <c r="B122" s="24"/>
      <c r="C122" s="208" t="s">
        <v>81</v>
      </c>
      <c r="J122" s="209">
        <f>BK122</f>
        <v>0</v>
      </c>
      <c r="L122" s="24"/>
      <c r="M122" s="57"/>
      <c r="N122" s="48"/>
      <c r="O122" s="48"/>
      <c r="P122" s="210">
        <f>P123</f>
        <v>55.2</v>
      </c>
      <c r="Q122" s="48"/>
      <c r="R122" s="210">
        <f>R123</f>
        <v>0</v>
      </c>
      <c r="S122" s="48"/>
      <c r="T122" s="211">
        <f>T123</f>
        <v>0</v>
      </c>
      <c r="AT122" s="12" t="s">
        <v>65</v>
      </c>
      <c r="AU122" s="12" t="s">
        <v>82</v>
      </c>
      <c r="BK122" s="212">
        <f>BK123</f>
        <v>0</v>
      </c>
    </row>
    <row r="123" spans="2:65" s="213" customFormat="1" ht="25.9" customHeight="1">
      <c r="B123" s="214"/>
      <c r="D123" s="215" t="s">
        <v>65</v>
      </c>
      <c r="E123" s="216" t="s">
        <v>133</v>
      </c>
      <c r="F123" s="216" t="s">
        <v>1289</v>
      </c>
      <c r="J123" s="217">
        <f>BK123</f>
        <v>0</v>
      </c>
      <c r="L123" s="214"/>
      <c r="M123" s="218"/>
      <c r="P123" s="219">
        <f>P124</f>
        <v>55.2</v>
      </c>
      <c r="R123" s="219">
        <f>R124</f>
        <v>0</v>
      </c>
      <c r="T123" s="220">
        <f>T124</f>
        <v>0</v>
      </c>
      <c r="AR123" s="215" t="s">
        <v>106</v>
      </c>
      <c r="AT123" s="221" t="s">
        <v>65</v>
      </c>
      <c r="AU123" s="221" t="s">
        <v>66</v>
      </c>
      <c r="AY123" s="215" t="s">
        <v>97</v>
      </c>
      <c r="BK123" s="222">
        <f>BK124</f>
        <v>0</v>
      </c>
    </row>
    <row r="124" spans="2:65" s="213" customFormat="1" ht="22.9" customHeight="1">
      <c r="B124" s="214"/>
      <c r="D124" s="215" t="s">
        <v>65</v>
      </c>
      <c r="E124" s="223" t="s">
        <v>1290</v>
      </c>
      <c r="F124" s="223" t="s">
        <v>1291</v>
      </c>
      <c r="J124" s="224">
        <f>BK124</f>
        <v>0</v>
      </c>
      <c r="L124" s="214"/>
      <c r="M124" s="218"/>
      <c r="P124" s="219">
        <f>SUM(P125:P133)</f>
        <v>55.2</v>
      </c>
      <c r="R124" s="219">
        <f>SUM(R125:R133)</f>
        <v>0</v>
      </c>
      <c r="T124" s="220">
        <f>SUM(T125:T133)</f>
        <v>0</v>
      </c>
      <c r="AR124" s="215" t="s">
        <v>106</v>
      </c>
      <c r="AT124" s="221" t="s">
        <v>65</v>
      </c>
      <c r="AU124" s="221" t="s">
        <v>71</v>
      </c>
      <c r="AY124" s="215" t="s">
        <v>97</v>
      </c>
      <c r="BK124" s="222">
        <f>SUM(BK125:BK133)</f>
        <v>0</v>
      </c>
    </row>
    <row r="125" spans="2:65" s="1" customFormat="1" ht="24.2" customHeight="1">
      <c r="B125" s="119"/>
      <c r="C125" s="225" t="s">
        <v>71</v>
      </c>
      <c r="D125" s="225" t="s">
        <v>100</v>
      </c>
      <c r="E125" s="226" t="s">
        <v>1522</v>
      </c>
      <c r="F125" s="227" t="s">
        <v>1523</v>
      </c>
      <c r="G125" s="228" t="s">
        <v>110</v>
      </c>
      <c r="H125" s="229">
        <v>4</v>
      </c>
      <c r="I125" s="230"/>
      <c r="J125" s="230">
        <f t="shared" ref="J125:J133" si="0">ROUND(I125*H125,2)</f>
        <v>0</v>
      </c>
      <c r="K125" s="126"/>
      <c r="L125" s="24"/>
      <c r="M125" s="231" t="s">
        <v>1</v>
      </c>
      <c r="N125" s="232" t="s">
        <v>32</v>
      </c>
      <c r="O125" s="233">
        <v>4.5999999999999996</v>
      </c>
      <c r="P125" s="233">
        <f t="shared" ref="P125:P133" si="1">O125*H125</f>
        <v>18.399999999999999</v>
      </c>
      <c r="Q125" s="233">
        <v>0</v>
      </c>
      <c r="R125" s="233">
        <f t="shared" ref="R125:R133" si="2">Q125*H125</f>
        <v>0</v>
      </c>
      <c r="S125" s="233">
        <v>0</v>
      </c>
      <c r="T125" s="234">
        <f t="shared" ref="T125:T133" si="3">S125*H125</f>
        <v>0</v>
      </c>
      <c r="AR125" s="235" t="s">
        <v>820</v>
      </c>
      <c r="AT125" s="235" t="s">
        <v>100</v>
      </c>
      <c r="AU125" s="235" t="s">
        <v>75</v>
      </c>
      <c r="AY125" s="12" t="s">
        <v>97</v>
      </c>
      <c r="BE125" s="132">
        <f t="shared" ref="BE125:BE133" si="4">IF(N125="základná",J125,0)</f>
        <v>0</v>
      </c>
      <c r="BF125" s="132">
        <f t="shared" ref="BF125:BF133" si="5">IF(N125="znížená",J125,0)</f>
        <v>0</v>
      </c>
      <c r="BG125" s="132">
        <f t="shared" ref="BG125:BG133" si="6">IF(N125="zákl. prenesená",J125,0)</f>
        <v>0</v>
      </c>
      <c r="BH125" s="132">
        <f t="shared" ref="BH125:BH133" si="7">IF(N125="zníž. prenesená",J125,0)</f>
        <v>0</v>
      </c>
      <c r="BI125" s="132">
        <f t="shared" ref="BI125:BI133" si="8">IF(N125="nulová",J125,0)</f>
        <v>0</v>
      </c>
      <c r="BJ125" s="12" t="s">
        <v>75</v>
      </c>
      <c r="BK125" s="132">
        <f t="shared" ref="BK125:BK133" si="9">ROUND(I125*H125,2)</f>
        <v>0</v>
      </c>
      <c r="BL125" s="12" t="s">
        <v>820</v>
      </c>
      <c r="BM125" s="235" t="s">
        <v>1524</v>
      </c>
    </row>
    <row r="126" spans="2:65" s="1" customFormat="1" ht="24.2" customHeight="1">
      <c r="B126" s="119"/>
      <c r="C126" s="225" t="s">
        <v>75</v>
      </c>
      <c r="D126" s="225" t="s">
        <v>100</v>
      </c>
      <c r="E126" s="226" t="s">
        <v>1525</v>
      </c>
      <c r="F126" s="227" t="s">
        <v>1526</v>
      </c>
      <c r="G126" s="228" t="s">
        <v>110</v>
      </c>
      <c r="H126" s="229">
        <v>4</v>
      </c>
      <c r="I126" s="230"/>
      <c r="J126" s="230">
        <f t="shared" si="0"/>
        <v>0</v>
      </c>
      <c r="K126" s="126"/>
      <c r="L126" s="24"/>
      <c r="M126" s="231" t="s">
        <v>1</v>
      </c>
      <c r="N126" s="232" t="s">
        <v>32</v>
      </c>
      <c r="O126" s="233">
        <v>4.5999999999999996</v>
      </c>
      <c r="P126" s="233">
        <f t="shared" si="1"/>
        <v>18.399999999999999</v>
      </c>
      <c r="Q126" s="233">
        <v>0</v>
      </c>
      <c r="R126" s="233">
        <f t="shared" si="2"/>
        <v>0</v>
      </c>
      <c r="S126" s="233">
        <v>0</v>
      </c>
      <c r="T126" s="234">
        <f t="shared" si="3"/>
        <v>0</v>
      </c>
      <c r="AR126" s="235" t="s">
        <v>820</v>
      </c>
      <c r="AT126" s="235" t="s">
        <v>100</v>
      </c>
      <c r="AU126" s="235" t="s">
        <v>75</v>
      </c>
      <c r="AY126" s="12" t="s">
        <v>97</v>
      </c>
      <c r="BE126" s="132">
        <f t="shared" si="4"/>
        <v>0</v>
      </c>
      <c r="BF126" s="132">
        <f t="shared" si="5"/>
        <v>0</v>
      </c>
      <c r="BG126" s="132">
        <f t="shared" si="6"/>
        <v>0</v>
      </c>
      <c r="BH126" s="132">
        <f t="shared" si="7"/>
        <v>0</v>
      </c>
      <c r="BI126" s="132">
        <f t="shared" si="8"/>
        <v>0</v>
      </c>
      <c r="BJ126" s="12" t="s">
        <v>75</v>
      </c>
      <c r="BK126" s="132">
        <f t="shared" si="9"/>
        <v>0</v>
      </c>
      <c r="BL126" s="12" t="s">
        <v>820</v>
      </c>
      <c r="BM126" s="235" t="s">
        <v>1527</v>
      </c>
    </row>
    <row r="127" spans="2:65" s="1" customFormat="1" ht="33" customHeight="1">
      <c r="B127" s="119"/>
      <c r="C127" s="236" t="s">
        <v>106</v>
      </c>
      <c r="D127" s="236" t="s">
        <v>133</v>
      </c>
      <c r="E127" s="237" t="s">
        <v>1528</v>
      </c>
      <c r="F127" s="238" t="s">
        <v>2758</v>
      </c>
      <c r="G127" s="239" t="s">
        <v>110</v>
      </c>
      <c r="H127" s="240">
        <v>4</v>
      </c>
      <c r="I127" s="241"/>
      <c r="J127" s="241">
        <f t="shared" si="0"/>
        <v>0</v>
      </c>
      <c r="K127" s="242"/>
      <c r="L127" s="243"/>
      <c r="M127" s="244" t="s">
        <v>1</v>
      </c>
      <c r="N127" s="245" t="s">
        <v>32</v>
      </c>
      <c r="O127" s="233">
        <v>0</v>
      </c>
      <c r="P127" s="233">
        <f t="shared" si="1"/>
        <v>0</v>
      </c>
      <c r="Q127" s="233">
        <v>0</v>
      </c>
      <c r="R127" s="233">
        <f t="shared" si="2"/>
        <v>0</v>
      </c>
      <c r="S127" s="233">
        <v>0</v>
      </c>
      <c r="T127" s="234">
        <f t="shared" si="3"/>
        <v>0</v>
      </c>
      <c r="AR127" s="235" t="s">
        <v>1125</v>
      </c>
      <c r="AT127" s="235" t="s">
        <v>133</v>
      </c>
      <c r="AU127" s="235" t="s">
        <v>75</v>
      </c>
      <c r="AY127" s="12" t="s">
        <v>97</v>
      </c>
      <c r="BE127" s="132">
        <f t="shared" si="4"/>
        <v>0</v>
      </c>
      <c r="BF127" s="132">
        <f t="shared" si="5"/>
        <v>0</v>
      </c>
      <c r="BG127" s="132">
        <f t="shared" si="6"/>
        <v>0</v>
      </c>
      <c r="BH127" s="132">
        <f t="shared" si="7"/>
        <v>0</v>
      </c>
      <c r="BI127" s="132">
        <f t="shared" si="8"/>
        <v>0</v>
      </c>
      <c r="BJ127" s="12" t="s">
        <v>75</v>
      </c>
      <c r="BK127" s="132">
        <f t="shared" si="9"/>
        <v>0</v>
      </c>
      <c r="BL127" s="12" t="s">
        <v>820</v>
      </c>
      <c r="BM127" s="235" t="s">
        <v>1529</v>
      </c>
    </row>
    <row r="128" spans="2:65" s="1" customFormat="1" ht="21.75" customHeight="1">
      <c r="B128" s="119"/>
      <c r="C128" s="225" t="s">
        <v>102</v>
      </c>
      <c r="D128" s="225" t="s">
        <v>100</v>
      </c>
      <c r="E128" s="226" t="s">
        <v>2759</v>
      </c>
      <c r="F128" s="227" t="s">
        <v>2760</v>
      </c>
      <c r="G128" s="228" t="s">
        <v>110</v>
      </c>
      <c r="H128" s="229">
        <v>1</v>
      </c>
      <c r="I128" s="230"/>
      <c r="J128" s="230">
        <f t="shared" si="0"/>
        <v>0</v>
      </c>
      <c r="K128" s="126"/>
      <c r="L128" s="24"/>
      <c r="M128" s="231" t="s">
        <v>1</v>
      </c>
      <c r="N128" s="232" t="s">
        <v>32</v>
      </c>
      <c r="O128" s="233">
        <v>4.5999999999999996</v>
      </c>
      <c r="P128" s="233">
        <f t="shared" si="1"/>
        <v>4.5999999999999996</v>
      </c>
      <c r="Q128" s="233">
        <v>0</v>
      </c>
      <c r="R128" s="233">
        <f t="shared" si="2"/>
        <v>0</v>
      </c>
      <c r="S128" s="233">
        <v>0</v>
      </c>
      <c r="T128" s="234">
        <f t="shared" si="3"/>
        <v>0</v>
      </c>
      <c r="AR128" s="235" t="s">
        <v>820</v>
      </c>
      <c r="AT128" s="235" t="s">
        <v>100</v>
      </c>
      <c r="AU128" s="235" t="s">
        <v>75</v>
      </c>
      <c r="AY128" s="12" t="s">
        <v>97</v>
      </c>
      <c r="BE128" s="132">
        <f t="shared" si="4"/>
        <v>0</v>
      </c>
      <c r="BF128" s="132">
        <f t="shared" si="5"/>
        <v>0</v>
      </c>
      <c r="BG128" s="132">
        <f t="shared" si="6"/>
        <v>0</v>
      </c>
      <c r="BH128" s="132">
        <f t="shared" si="7"/>
        <v>0</v>
      </c>
      <c r="BI128" s="132">
        <f t="shared" si="8"/>
        <v>0</v>
      </c>
      <c r="BJ128" s="12" t="s">
        <v>75</v>
      </c>
      <c r="BK128" s="132">
        <f t="shared" si="9"/>
        <v>0</v>
      </c>
      <c r="BL128" s="12" t="s">
        <v>820</v>
      </c>
      <c r="BM128" s="235" t="s">
        <v>1530</v>
      </c>
    </row>
    <row r="129" spans="2:65" s="1" customFormat="1" ht="16.5" customHeight="1">
      <c r="B129" s="119"/>
      <c r="C129" s="225" t="s">
        <v>644</v>
      </c>
      <c r="D129" s="225" t="s">
        <v>100</v>
      </c>
      <c r="E129" s="226" t="s">
        <v>2761</v>
      </c>
      <c r="F129" s="227" t="s">
        <v>2762</v>
      </c>
      <c r="G129" s="228" t="s">
        <v>110</v>
      </c>
      <c r="H129" s="229">
        <v>1</v>
      </c>
      <c r="I129" s="230"/>
      <c r="J129" s="230">
        <f t="shared" si="0"/>
        <v>0</v>
      </c>
      <c r="K129" s="126"/>
      <c r="L129" s="24"/>
      <c r="M129" s="231" t="s">
        <v>1</v>
      </c>
      <c r="N129" s="232" t="s">
        <v>32</v>
      </c>
      <c r="O129" s="233">
        <v>4.5999999999999996</v>
      </c>
      <c r="P129" s="233">
        <f t="shared" si="1"/>
        <v>4.5999999999999996</v>
      </c>
      <c r="Q129" s="233">
        <v>0</v>
      </c>
      <c r="R129" s="233">
        <f t="shared" si="2"/>
        <v>0</v>
      </c>
      <c r="S129" s="233">
        <v>0</v>
      </c>
      <c r="T129" s="234">
        <f t="shared" si="3"/>
        <v>0</v>
      </c>
      <c r="AR129" s="235" t="s">
        <v>820</v>
      </c>
      <c r="AT129" s="235" t="s">
        <v>100</v>
      </c>
      <c r="AU129" s="235" t="s">
        <v>75</v>
      </c>
      <c r="AY129" s="12" t="s">
        <v>97</v>
      </c>
      <c r="BE129" s="132">
        <f t="shared" si="4"/>
        <v>0</v>
      </c>
      <c r="BF129" s="132">
        <f t="shared" si="5"/>
        <v>0</v>
      </c>
      <c r="BG129" s="132">
        <f t="shared" si="6"/>
        <v>0</v>
      </c>
      <c r="BH129" s="132">
        <f t="shared" si="7"/>
        <v>0</v>
      </c>
      <c r="BI129" s="132">
        <f t="shared" si="8"/>
        <v>0</v>
      </c>
      <c r="BJ129" s="12" t="s">
        <v>75</v>
      </c>
      <c r="BK129" s="132">
        <f t="shared" si="9"/>
        <v>0</v>
      </c>
      <c r="BL129" s="12" t="s">
        <v>820</v>
      </c>
      <c r="BM129" s="235" t="s">
        <v>1531</v>
      </c>
    </row>
    <row r="130" spans="2:65" s="1" customFormat="1" ht="37.9" customHeight="1">
      <c r="B130" s="119"/>
      <c r="C130" s="236" t="s">
        <v>98</v>
      </c>
      <c r="D130" s="236" t="s">
        <v>133</v>
      </c>
      <c r="E130" s="237" t="s">
        <v>2763</v>
      </c>
      <c r="F130" s="238" t="s">
        <v>2764</v>
      </c>
      <c r="G130" s="239" t="s">
        <v>110</v>
      </c>
      <c r="H130" s="240">
        <v>1</v>
      </c>
      <c r="I130" s="241"/>
      <c r="J130" s="241">
        <f t="shared" si="0"/>
        <v>0</v>
      </c>
      <c r="K130" s="242"/>
      <c r="L130" s="243"/>
      <c r="M130" s="244" t="s">
        <v>1</v>
      </c>
      <c r="N130" s="245" t="s">
        <v>32</v>
      </c>
      <c r="O130" s="233">
        <v>0</v>
      </c>
      <c r="P130" s="233">
        <f t="shared" si="1"/>
        <v>0</v>
      </c>
      <c r="Q130" s="233">
        <v>0</v>
      </c>
      <c r="R130" s="233">
        <f t="shared" si="2"/>
        <v>0</v>
      </c>
      <c r="S130" s="233">
        <v>0</v>
      </c>
      <c r="T130" s="234">
        <f t="shared" si="3"/>
        <v>0</v>
      </c>
      <c r="AR130" s="235" t="s">
        <v>1125</v>
      </c>
      <c r="AT130" s="235" t="s">
        <v>133</v>
      </c>
      <c r="AU130" s="235" t="s">
        <v>75</v>
      </c>
      <c r="AY130" s="12" t="s">
        <v>97</v>
      </c>
      <c r="BE130" s="132">
        <f t="shared" si="4"/>
        <v>0</v>
      </c>
      <c r="BF130" s="132">
        <f t="shared" si="5"/>
        <v>0</v>
      </c>
      <c r="BG130" s="132">
        <f t="shared" si="6"/>
        <v>0</v>
      </c>
      <c r="BH130" s="132">
        <f t="shared" si="7"/>
        <v>0</v>
      </c>
      <c r="BI130" s="132">
        <f t="shared" si="8"/>
        <v>0</v>
      </c>
      <c r="BJ130" s="12" t="s">
        <v>75</v>
      </c>
      <c r="BK130" s="132">
        <f t="shared" si="9"/>
        <v>0</v>
      </c>
      <c r="BL130" s="12" t="s">
        <v>820</v>
      </c>
      <c r="BM130" s="235" t="s">
        <v>1532</v>
      </c>
    </row>
    <row r="131" spans="2:65" s="1" customFormat="1" ht="16.5" customHeight="1">
      <c r="B131" s="119"/>
      <c r="C131" s="225" t="s">
        <v>649</v>
      </c>
      <c r="D131" s="225" t="s">
        <v>100</v>
      </c>
      <c r="E131" s="226" t="s">
        <v>1533</v>
      </c>
      <c r="F131" s="227" t="s">
        <v>1534</v>
      </c>
      <c r="G131" s="228" t="s">
        <v>110</v>
      </c>
      <c r="H131" s="229">
        <v>1</v>
      </c>
      <c r="I131" s="230"/>
      <c r="J131" s="230">
        <f t="shared" si="0"/>
        <v>0</v>
      </c>
      <c r="K131" s="126"/>
      <c r="L131" s="24"/>
      <c r="M131" s="231" t="s">
        <v>1</v>
      </c>
      <c r="N131" s="232" t="s">
        <v>32</v>
      </c>
      <c r="O131" s="233">
        <v>4.5999999999999996</v>
      </c>
      <c r="P131" s="233">
        <f t="shared" si="1"/>
        <v>4.5999999999999996</v>
      </c>
      <c r="Q131" s="233">
        <v>0</v>
      </c>
      <c r="R131" s="233">
        <f t="shared" si="2"/>
        <v>0</v>
      </c>
      <c r="S131" s="233">
        <v>0</v>
      </c>
      <c r="T131" s="234">
        <f t="shared" si="3"/>
        <v>0</v>
      </c>
      <c r="AR131" s="235" t="s">
        <v>820</v>
      </c>
      <c r="AT131" s="235" t="s">
        <v>100</v>
      </c>
      <c r="AU131" s="235" t="s">
        <v>75</v>
      </c>
      <c r="AY131" s="12" t="s">
        <v>97</v>
      </c>
      <c r="BE131" s="132">
        <f t="shared" si="4"/>
        <v>0</v>
      </c>
      <c r="BF131" s="132">
        <f t="shared" si="5"/>
        <v>0</v>
      </c>
      <c r="BG131" s="132">
        <f t="shared" si="6"/>
        <v>0</v>
      </c>
      <c r="BH131" s="132">
        <f t="shared" si="7"/>
        <v>0</v>
      </c>
      <c r="BI131" s="132">
        <f t="shared" si="8"/>
        <v>0</v>
      </c>
      <c r="BJ131" s="12" t="s">
        <v>75</v>
      </c>
      <c r="BK131" s="132">
        <f t="shared" si="9"/>
        <v>0</v>
      </c>
      <c r="BL131" s="12" t="s">
        <v>820</v>
      </c>
      <c r="BM131" s="235" t="s">
        <v>1535</v>
      </c>
    </row>
    <row r="132" spans="2:65" s="1" customFormat="1" ht="16.5" customHeight="1">
      <c r="B132" s="119"/>
      <c r="C132" s="225" t="s">
        <v>185</v>
      </c>
      <c r="D132" s="225" t="s">
        <v>100</v>
      </c>
      <c r="E132" s="226" t="s">
        <v>1536</v>
      </c>
      <c r="F132" s="227" t="s">
        <v>1537</v>
      </c>
      <c r="G132" s="228" t="s">
        <v>110</v>
      </c>
      <c r="H132" s="229">
        <v>1</v>
      </c>
      <c r="I132" s="230"/>
      <c r="J132" s="230">
        <f t="shared" si="0"/>
        <v>0</v>
      </c>
      <c r="K132" s="126"/>
      <c r="L132" s="24"/>
      <c r="M132" s="231" t="s">
        <v>1</v>
      </c>
      <c r="N132" s="232" t="s">
        <v>32</v>
      </c>
      <c r="O132" s="233">
        <v>4.5999999999999996</v>
      </c>
      <c r="P132" s="233">
        <f t="shared" si="1"/>
        <v>4.5999999999999996</v>
      </c>
      <c r="Q132" s="233">
        <v>0</v>
      </c>
      <c r="R132" s="233">
        <f t="shared" si="2"/>
        <v>0</v>
      </c>
      <c r="S132" s="233">
        <v>0</v>
      </c>
      <c r="T132" s="234">
        <f t="shared" si="3"/>
        <v>0</v>
      </c>
      <c r="AR132" s="235" t="s">
        <v>820</v>
      </c>
      <c r="AT132" s="235" t="s">
        <v>100</v>
      </c>
      <c r="AU132" s="235" t="s">
        <v>75</v>
      </c>
      <c r="AY132" s="12" t="s">
        <v>97</v>
      </c>
      <c r="BE132" s="132">
        <f t="shared" si="4"/>
        <v>0</v>
      </c>
      <c r="BF132" s="132">
        <f t="shared" si="5"/>
        <v>0</v>
      </c>
      <c r="BG132" s="132">
        <f t="shared" si="6"/>
        <v>0</v>
      </c>
      <c r="BH132" s="132">
        <f t="shared" si="7"/>
        <v>0</v>
      </c>
      <c r="BI132" s="132">
        <f t="shared" si="8"/>
        <v>0</v>
      </c>
      <c r="BJ132" s="12" t="s">
        <v>75</v>
      </c>
      <c r="BK132" s="132">
        <f t="shared" si="9"/>
        <v>0</v>
      </c>
      <c r="BL132" s="12" t="s">
        <v>820</v>
      </c>
      <c r="BM132" s="235" t="s">
        <v>1538</v>
      </c>
    </row>
    <row r="133" spans="2:65" s="1" customFormat="1" ht="33" customHeight="1">
      <c r="B133" s="119"/>
      <c r="C133" s="236" t="s">
        <v>103</v>
      </c>
      <c r="D133" s="236" t="s">
        <v>133</v>
      </c>
      <c r="E133" s="237" t="s">
        <v>2765</v>
      </c>
      <c r="F133" s="238" t="s">
        <v>2766</v>
      </c>
      <c r="G133" s="239" t="s">
        <v>110</v>
      </c>
      <c r="H133" s="240">
        <v>1</v>
      </c>
      <c r="I133" s="241"/>
      <c r="J133" s="241">
        <f t="shared" si="0"/>
        <v>0</v>
      </c>
      <c r="K133" s="242"/>
      <c r="L133" s="243"/>
      <c r="M133" s="255" t="s">
        <v>1</v>
      </c>
      <c r="N133" s="256" t="s">
        <v>32</v>
      </c>
      <c r="O133" s="248">
        <v>0</v>
      </c>
      <c r="P133" s="248">
        <f t="shared" si="1"/>
        <v>0</v>
      </c>
      <c r="Q133" s="248">
        <v>0</v>
      </c>
      <c r="R133" s="248">
        <f t="shared" si="2"/>
        <v>0</v>
      </c>
      <c r="S133" s="248">
        <v>0</v>
      </c>
      <c r="T133" s="249">
        <f t="shared" si="3"/>
        <v>0</v>
      </c>
      <c r="AR133" s="235" t="s">
        <v>1125</v>
      </c>
      <c r="AT133" s="235" t="s">
        <v>133</v>
      </c>
      <c r="AU133" s="235" t="s">
        <v>75</v>
      </c>
      <c r="AY133" s="12" t="s">
        <v>97</v>
      </c>
      <c r="BE133" s="132">
        <f t="shared" si="4"/>
        <v>0</v>
      </c>
      <c r="BF133" s="132">
        <f t="shared" si="5"/>
        <v>0</v>
      </c>
      <c r="BG133" s="132">
        <f t="shared" si="6"/>
        <v>0</v>
      </c>
      <c r="BH133" s="132">
        <f t="shared" si="7"/>
        <v>0</v>
      </c>
      <c r="BI133" s="132">
        <f t="shared" si="8"/>
        <v>0</v>
      </c>
      <c r="BJ133" s="12" t="s">
        <v>75</v>
      </c>
      <c r="BK133" s="132">
        <f t="shared" si="9"/>
        <v>0</v>
      </c>
      <c r="BL133" s="12" t="s">
        <v>820</v>
      </c>
      <c r="BM133" s="235" t="s">
        <v>1539</v>
      </c>
    </row>
    <row r="134" spans="2:65" s="1" customFormat="1" ht="6.95" customHeight="1">
      <c r="B134" s="39"/>
      <c r="C134" s="40"/>
      <c r="D134" s="40"/>
      <c r="E134" s="40"/>
      <c r="F134" s="40"/>
      <c r="G134" s="40"/>
      <c r="H134" s="40"/>
      <c r="I134" s="40"/>
      <c r="J134" s="40"/>
      <c r="K134" s="40"/>
      <c r="L134" s="24"/>
    </row>
  </sheetData>
  <mergeCells count="12">
    <mergeCell ref="E114:H114"/>
    <mergeCell ref="L2:V2"/>
    <mergeCell ref="E7:H7"/>
    <mergeCell ref="E9:H9"/>
    <mergeCell ref="E11:H11"/>
    <mergeCell ref="E20:H20"/>
    <mergeCell ref="E29:H29"/>
    <mergeCell ref="E85:H85"/>
    <mergeCell ref="E87:H87"/>
    <mergeCell ref="E89:H89"/>
    <mergeCell ref="E110:H110"/>
    <mergeCell ref="E112:H112"/>
  </mergeCells>
  <pageMargins left="0.39370078740157483" right="0.39370078740157483" top="0.39370078740157483" bottom="0.39370078740157483" header="0.31496062992125984" footer="0.31496062992125984"/>
  <pageSetup paperSize="9" scale="88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97396-45BF-412E-99E3-D6A2C0476BA4}">
  <sheetPr>
    <pageSetUpPr fitToPage="1"/>
  </sheetPr>
  <dimension ref="B2:BM208"/>
  <sheetViews>
    <sheetView showGridLines="0" topLeftCell="A124" zoomScaleNormal="100" workbookViewId="0">
      <selection activeCell="I130" sqref="I130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3" max="13" width="10.83203125" hidden="1" customWidth="1"/>
    <col min="14" max="14" width="0" hidden="1" customWidth="1"/>
    <col min="15" max="20" width="14.1640625" hidden="1" customWidth="1"/>
    <col min="21" max="21" width="16.33203125" hidden="1" customWidth="1"/>
    <col min="22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0" hidden="1" customWidth="1"/>
  </cols>
  <sheetData>
    <row r="2" spans="2:46" ht="36.950000000000003" customHeight="1">
      <c r="L2" s="321" t="s">
        <v>5</v>
      </c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12" t="s">
        <v>2918</v>
      </c>
    </row>
    <row r="3" spans="2:46" ht="6.95" hidden="1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  <c r="AT3" s="12" t="s">
        <v>66</v>
      </c>
    </row>
    <row r="4" spans="2:46" ht="24.95" hidden="1" customHeight="1">
      <c r="B4" s="15"/>
      <c r="D4" s="164" t="s">
        <v>78</v>
      </c>
      <c r="L4" s="15"/>
      <c r="M4" s="165" t="s">
        <v>9</v>
      </c>
      <c r="AT4" s="12" t="s">
        <v>3</v>
      </c>
    </row>
    <row r="5" spans="2:46" ht="6.95" hidden="1" customHeight="1">
      <c r="B5" s="15"/>
      <c r="L5" s="15"/>
    </row>
    <row r="6" spans="2:46" ht="12" hidden="1" customHeight="1">
      <c r="B6" s="15"/>
      <c r="D6" s="166" t="s">
        <v>12</v>
      </c>
      <c r="L6" s="15"/>
    </row>
    <row r="7" spans="2:46" ht="16.5" hidden="1" customHeight="1">
      <c r="B7" s="15"/>
      <c r="E7" s="319" t="s">
        <v>2899</v>
      </c>
      <c r="F7" s="320"/>
      <c r="G7" s="320"/>
      <c r="H7" s="320"/>
      <c r="L7" s="15"/>
    </row>
    <row r="8" spans="2:46" s="1" customFormat="1" ht="12" hidden="1" customHeight="1">
      <c r="B8" s="24"/>
      <c r="D8" s="166" t="s">
        <v>79</v>
      </c>
      <c r="L8" s="24"/>
    </row>
    <row r="9" spans="2:46" s="1" customFormat="1" ht="16.5" hidden="1" customHeight="1">
      <c r="B9" s="24"/>
      <c r="E9" s="318" t="s">
        <v>2919</v>
      </c>
      <c r="F9" s="315"/>
      <c r="G9" s="315"/>
      <c r="H9" s="315"/>
      <c r="L9" s="24"/>
    </row>
    <row r="10" spans="2:46" s="1" customFormat="1" hidden="1">
      <c r="B10" s="24"/>
      <c r="L10" s="24"/>
    </row>
    <row r="11" spans="2:46" s="1" customFormat="1" ht="12" hidden="1" customHeight="1">
      <c r="B11" s="24"/>
      <c r="D11" s="166" t="s">
        <v>13</v>
      </c>
      <c r="F11" s="167" t="s">
        <v>1</v>
      </c>
      <c r="I11" s="166" t="s">
        <v>14</v>
      </c>
      <c r="J11" s="167" t="s">
        <v>1</v>
      </c>
      <c r="L11" s="24"/>
    </row>
    <row r="12" spans="2:46" s="1" customFormat="1" ht="12" hidden="1" customHeight="1">
      <c r="B12" s="24"/>
      <c r="D12" s="166" t="s">
        <v>15</v>
      </c>
      <c r="F12" s="167" t="s">
        <v>19</v>
      </c>
      <c r="I12" s="166" t="s">
        <v>16</v>
      </c>
      <c r="J12" s="168" t="s">
        <v>2900</v>
      </c>
      <c r="L12" s="24"/>
    </row>
    <row r="13" spans="2:46" s="1" customFormat="1" ht="10.9" hidden="1" customHeight="1">
      <c r="B13" s="24"/>
      <c r="L13" s="24"/>
    </row>
    <row r="14" spans="2:46" s="1" customFormat="1" ht="12" hidden="1" customHeight="1">
      <c r="B14" s="24"/>
      <c r="D14" s="166" t="s">
        <v>17</v>
      </c>
      <c r="I14" s="166" t="s">
        <v>18</v>
      </c>
      <c r="J14" s="167" t="s">
        <v>1</v>
      </c>
      <c r="L14" s="24"/>
    </row>
    <row r="15" spans="2:46" s="1" customFormat="1" ht="18" hidden="1" customHeight="1">
      <c r="B15" s="24"/>
      <c r="E15" s="167" t="s">
        <v>19</v>
      </c>
      <c r="I15" s="166" t="s">
        <v>20</v>
      </c>
      <c r="J15" s="167" t="s">
        <v>1</v>
      </c>
      <c r="L15" s="24"/>
    </row>
    <row r="16" spans="2:46" s="1" customFormat="1" ht="6.95" hidden="1" customHeight="1">
      <c r="B16" s="24"/>
      <c r="L16" s="24"/>
    </row>
    <row r="17" spans="2:12" s="1" customFormat="1" ht="12" hidden="1" customHeight="1">
      <c r="B17" s="24"/>
      <c r="D17" s="166" t="s">
        <v>21</v>
      </c>
      <c r="I17" s="166" t="s">
        <v>18</v>
      </c>
      <c r="J17" s="167" t="s">
        <v>1</v>
      </c>
      <c r="L17" s="24"/>
    </row>
    <row r="18" spans="2:12" s="1" customFormat="1" ht="18" hidden="1" customHeight="1">
      <c r="B18" s="24"/>
      <c r="E18" s="322" t="s">
        <v>19</v>
      </c>
      <c r="F18" s="322"/>
      <c r="G18" s="322"/>
      <c r="H18" s="322"/>
      <c r="I18" s="166" t="s">
        <v>20</v>
      </c>
      <c r="J18" s="167" t="s">
        <v>1</v>
      </c>
      <c r="L18" s="24"/>
    </row>
    <row r="19" spans="2:12" s="1" customFormat="1" ht="6.95" hidden="1" customHeight="1">
      <c r="B19" s="24"/>
      <c r="L19" s="24"/>
    </row>
    <row r="20" spans="2:12" s="1" customFormat="1" ht="12" hidden="1" customHeight="1">
      <c r="B20" s="24"/>
      <c r="D20" s="166" t="s">
        <v>22</v>
      </c>
      <c r="I20" s="166" t="s">
        <v>18</v>
      </c>
      <c r="J20" s="167" t="s">
        <v>1</v>
      </c>
      <c r="L20" s="24"/>
    </row>
    <row r="21" spans="2:12" s="1" customFormat="1" ht="18" hidden="1" customHeight="1">
      <c r="B21" s="24"/>
      <c r="E21" s="167" t="s">
        <v>1546</v>
      </c>
      <c r="I21" s="166" t="s">
        <v>20</v>
      </c>
      <c r="J21" s="167" t="s">
        <v>1</v>
      </c>
      <c r="L21" s="24"/>
    </row>
    <row r="22" spans="2:12" s="1" customFormat="1" ht="6.95" hidden="1" customHeight="1">
      <c r="B22" s="24"/>
      <c r="L22" s="24"/>
    </row>
    <row r="23" spans="2:12" s="1" customFormat="1" ht="12" hidden="1" customHeight="1">
      <c r="B23" s="24"/>
      <c r="D23" s="166" t="s">
        <v>23</v>
      </c>
      <c r="I23" s="166" t="s">
        <v>18</v>
      </c>
      <c r="J23" s="167" t="s">
        <v>1</v>
      </c>
      <c r="L23" s="24"/>
    </row>
    <row r="24" spans="2:12" s="1" customFormat="1" ht="18" hidden="1" customHeight="1">
      <c r="B24" s="24"/>
      <c r="E24" s="167" t="s">
        <v>1546</v>
      </c>
      <c r="I24" s="166" t="s">
        <v>20</v>
      </c>
      <c r="J24" s="167" t="s">
        <v>1</v>
      </c>
      <c r="L24" s="24"/>
    </row>
    <row r="25" spans="2:12" s="1" customFormat="1" ht="6.95" hidden="1" customHeight="1">
      <c r="B25" s="24"/>
      <c r="L25" s="24"/>
    </row>
    <row r="26" spans="2:12" s="1" customFormat="1" ht="12" hidden="1" customHeight="1">
      <c r="B26" s="24"/>
      <c r="D26" s="166" t="s">
        <v>25</v>
      </c>
      <c r="L26" s="24"/>
    </row>
    <row r="27" spans="2:12" s="7" customFormat="1" ht="16.5" hidden="1" customHeight="1">
      <c r="B27" s="85"/>
      <c r="E27" s="323" t="s">
        <v>1</v>
      </c>
      <c r="F27" s="323"/>
      <c r="G27" s="323"/>
      <c r="H27" s="323"/>
      <c r="L27" s="85"/>
    </row>
    <row r="28" spans="2:12" s="1" customFormat="1" ht="6.95" hidden="1" customHeight="1">
      <c r="B28" s="24"/>
      <c r="L28" s="24"/>
    </row>
    <row r="29" spans="2:12" s="1" customFormat="1" ht="6.95" hidden="1" customHeight="1">
      <c r="B29" s="24"/>
      <c r="D29" s="48"/>
      <c r="E29" s="48"/>
      <c r="F29" s="48"/>
      <c r="G29" s="48"/>
      <c r="H29" s="48"/>
      <c r="I29" s="48"/>
      <c r="J29" s="48"/>
      <c r="K29" s="48"/>
      <c r="L29" s="24"/>
    </row>
    <row r="30" spans="2:12" s="1" customFormat="1" ht="25.35" hidden="1" customHeight="1">
      <c r="B30" s="24"/>
      <c r="D30" s="170" t="s">
        <v>26</v>
      </c>
      <c r="J30" s="171">
        <f>ROUND(J125, 2)</f>
        <v>0</v>
      </c>
      <c r="L30" s="24"/>
    </row>
    <row r="31" spans="2:12" s="1" customFormat="1" ht="6.95" hidden="1" customHeight="1">
      <c r="B31" s="24"/>
      <c r="D31" s="48"/>
      <c r="E31" s="48"/>
      <c r="F31" s="48"/>
      <c r="G31" s="48"/>
      <c r="H31" s="48"/>
      <c r="I31" s="48"/>
      <c r="J31" s="48"/>
      <c r="K31" s="48"/>
      <c r="L31" s="24"/>
    </row>
    <row r="32" spans="2:12" s="1" customFormat="1" ht="14.45" hidden="1" customHeight="1">
      <c r="B32" s="24"/>
      <c r="F32" s="172" t="s">
        <v>28</v>
      </c>
      <c r="I32" s="172" t="s">
        <v>27</v>
      </c>
      <c r="J32" s="172" t="s">
        <v>29</v>
      </c>
      <c r="L32" s="24"/>
    </row>
    <row r="33" spans="2:12" s="1" customFormat="1" ht="14.45" hidden="1" customHeight="1">
      <c r="B33" s="24"/>
      <c r="D33" s="173" t="s">
        <v>30</v>
      </c>
      <c r="E33" s="174" t="s">
        <v>31</v>
      </c>
      <c r="F33" s="175">
        <f>ROUND((SUM(BE125:BE207)),  2)</f>
        <v>0</v>
      </c>
      <c r="G33" s="176"/>
      <c r="H33" s="176"/>
      <c r="I33" s="177">
        <v>0.23</v>
      </c>
      <c r="J33" s="175">
        <f>ROUND(((SUM(BE125:BE207))*I33),  2)</f>
        <v>0</v>
      </c>
      <c r="L33" s="24"/>
    </row>
    <row r="34" spans="2:12" s="1" customFormat="1" ht="14.45" hidden="1" customHeight="1">
      <c r="B34" s="24"/>
      <c r="E34" s="174" t="s">
        <v>32</v>
      </c>
      <c r="F34" s="178">
        <f>ROUND((SUM(BF125:BF207)),  2)</f>
        <v>0</v>
      </c>
      <c r="I34" s="179">
        <v>0.23</v>
      </c>
      <c r="J34" s="178">
        <f>ROUND(((SUM(BF125:BF207))*I34),  2)</f>
        <v>0</v>
      </c>
      <c r="L34" s="24"/>
    </row>
    <row r="35" spans="2:12" s="1" customFormat="1" ht="14.45" hidden="1" customHeight="1">
      <c r="B35" s="24"/>
      <c r="E35" s="166" t="s">
        <v>33</v>
      </c>
      <c r="F35" s="178">
        <f>ROUND((SUM(BG125:BG207)),  2)</f>
        <v>0</v>
      </c>
      <c r="I35" s="179">
        <v>0.23</v>
      </c>
      <c r="J35" s="178">
        <f>0</f>
        <v>0</v>
      </c>
      <c r="L35" s="24"/>
    </row>
    <row r="36" spans="2:12" s="1" customFormat="1" ht="14.45" hidden="1" customHeight="1">
      <c r="B36" s="24"/>
      <c r="E36" s="166" t="s">
        <v>34</v>
      </c>
      <c r="F36" s="178">
        <f>ROUND((SUM(BH125:BH207)),  2)</f>
        <v>0</v>
      </c>
      <c r="I36" s="179">
        <v>0.23</v>
      </c>
      <c r="J36" s="178">
        <f>0</f>
        <v>0</v>
      </c>
      <c r="L36" s="24"/>
    </row>
    <row r="37" spans="2:12" s="1" customFormat="1" ht="14.45" hidden="1" customHeight="1">
      <c r="B37" s="24"/>
      <c r="E37" s="174" t="s">
        <v>35</v>
      </c>
      <c r="F37" s="175">
        <f>ROUND((SUM(BI125:BI207)),  2)</f>
        <v>0</v>
      </c>
      <c r="G37" s="176"/>
      <c r="H37" s="176"/>
      <c r="I37" s="177">
        <v>0</v>
      </c>
      <c r="J37" s="175">
        <f>0</f>
        <v>0</v>
      </c>
      <c r="L37" s="24"/>
    </row>
    <row r="38" spans="2:12" s="1" customFormat="1" ht="6.95" hidden="1" customHeight="1">
      <c r="B38" s="24"/>
      <c r="L38" s="24"/>
    </row>
    <row r="39" spans="2:12" s="1" customFormat="1" ht="25.35" hidden="1" customHeight="1">
      <c r="B39" s="24"/>
      <c r="C39" s="91"/>
      <c r="D39" s="180" t="s">
        <v>36</v>
      </c>
      <c r="E39" s="52"/>
      <c r="F39" s="52"/>
      <c r="G39" s="181" t="s">
        <v>37</v>
      </c>
      <c r="H39" s="182" t="s">
        <v>38</v>
      </c>
      <c r="I39" s="52"/>
      <c r="J39" s="183">
        <f>SUM(J30:J37)</f>
        <v>0</v>
      </c>
      <c r="K39" s="96"/>
      <c r="L39" s="24"/>
    </row>
    <row r="40" spans="2:12" s="1" customFormat="1" ht="14.45" hidden="1" customHeight="1">
      <c r="B40" s="24"/>
      <c r="L40" s="24"/>
    </row>
    <row r="41" spans="2:12" ht="14.45" hidden="1" customHeight="1">
      <c r="B41" s="15"/>
      <c r="L41" s="15"/>
    </row>
    <row r="42" spans="2:12" ht="14.45" hidden="1" customHeight="1">
      <c r="B42" s="15"/>
      <c r="L42" s="15"/>
    </row>
    <row r="43" spans="2:12" ht="14.45" hidden="1" customHeight="1">
      <c r="B43" s="15"/>
      <c r="L43" s="15"/>
    </row>
    <row r="44" spans="2:12" ht="14.45" hidden="1" customHeight="1">
      <c r="B44" s="15"/>
      <c r="L44" s="15"/>
    </row>
    <row r="45" spans="2:12" ht="14.45" hidden="1" customHeight="1">
      <c r="B45" s="15"/>
      <c r="L45" s="15"/>
    </row>
    <row r="46" spans="2:12" ht="14.45" hidden="1" customHeight="1">
      <c r="B46" s="15"/>
      <c r="L46" s="15"/>
    </row>
    <row r="47" spans="2:12" ht="14.45" hidden="1" customHeight="1">
      <c r="B47" s="15"/>
      <c r="L47" s="15"/>
    </row>
    <row r="48" spans="2:12" ht="14.45" hidden="1" customHeight="1">
      <c r="B48" s="15"/>
      <c r="L48" s="15"/>
    </row>
    <row r="49" spans="2:12" ht="14.45" hidden="1" customHeight="1">
      <c r="B49" s="15"/>
      <c r="L49" s="15"/>
    </row>
    <row r="50" spans="2:12" s="1" customFormat="1" ht="14.45" hidden="1" customHeight="1">
      <c r="B50" s="24"/>
      <c r="D50" s="184" t="s">
        <v>39</v>
      </c>
      <c r="E50" s="37"/>
      <c r="F50" s="37"/>
      <c r="G50" s="184" t="s">
        <v>40</v>
      </c>
      <c r="H50" s="37"/>
      <c r="I50" s="37"/>
      <c r="J50" s="37"/>
      <c r="K50" s="37"/>
      <c r="L50" s="24"/>
    </row>
    <row r="51" spans="2:12" hidden="1">
      <c r="B51" s="15"/>
      <c r="L51" s="15"/>
    </row>
    <row r="52" spans="2:12" hidden="1">
      <c r="B52" s="15"/>
      <c r="L52" s="15"/>
    </row>
    <row r="53" spans="2:12" hidden="1">
      <c r="B53" s="15"/>
      <c r="L53" s="15"/>
    </row>
    <row r="54" spans="2:12" hidden="1">
      <c r="B54" s="15"/>
      <c r="L54" s="15"/>
    </row>
    <row r="55" spans="2:12" hidden="1">
      <c r="B55" s="15"/>
      <c r="L55" s="15"/>
    </row>
    <row r="56" spans="2:12" hidden="1">
      <c r="B56" s="15"/>
      <c r="L56" s="15"/>
    </row>
    <row r="57" spans="2:12" hidden="1">
      <c r="B57" s="15"/>
      <c r="L57" s="15"/>
    </row>
    <row r="58" spans="2:12" hidden="1">
      <c r="B58" s="15"/>
      <c r="L58" s="15"/>
    </row>
    <row r="59" spans="2:12" hidden="1">
      <c r="B59" s="15"/>
      <c r="L59" s="15"/>
    </row>
    <row r="60" spans="2:12" hidden="1">
      <c r="B60" s="15"/>
      <c r="L60" s="15"/>
    </row>
    <row r="61" spans="2:12" s="1" customFormat="1" ht="12.75" hidden="1">
      <c r="B61" s="24"/>
      <c r="D61" s="185" t="s">
        <v>41</v>
      </c>
      <c r="E61" s="26"/>
      <c r="F61" s="186" t="s">
        <v>42</v>
      </c>
      <c r="G61" s="185" t="s">
        <v>41</v>
      </c>
      <c r="H61" s="26"/>
      <c r="I61" s="26"/>
      <c r="J61" s="187" t="s">
        <v>42</v>
      </c>
      <c r="K61" s="26"/>
      <c r="L61" s="24"/>
    </row>
    <row r="62" spans="2:12" hidden="1">
      <c r="B62" s="15"/>
      <c r="L62" s="15"/>
    </row>
    <row r="63" spans="2:12" hidden="1">
      <c r="B63" s="15"/>
      <c r="L63" s="15"/>
    </row>
    <row r="64" spans="2:12" hidden="1">
      <c r="B64" s="15"/>
      <c r="L64" s="15"/>
    </row>
    <row r="65" spans="2:12" s="1" customFormat="1" ht="12.75" hidden="1">
      <c r="B65" s="24"/>
      <c r="D65" s="184" t="s">
        <v>43</v>
      </c>
      <c r="E65" s="37"/>
      <c r="F65" s="37"/>
      <c r="G65" s="184" t="s">
        <v>44</v>
      </c>
      <c r="H65" s="37"/>
      <c r="I65" s="37"/>
      <c r="J65" s="37"/>
      <c r="K65" s="37"/>
      <c r="L65" s="24"/>
    </row>
    <row r="66" spans="2:12" hidden="1">
      <c r="B66" s="15"/>
      <c r="L66" s="15"/>
    </row>
    <row r="67" spans="2:12" hidden="1">
      <c r="B67" s="15"/>
      <c r="L67" s="15"/>
    </row>
    <row r="68" spans="2:12" hidden="1">
      <c r="B68" s="15"/>
      <c r="L68" s="15"/>
    </row>
    <row r="69" spans="2:12" hidden="1">
      <c r="B69" s="15"/>
      <c r="L69" s="15"/>
    </row>
    <row r="70" spans="2:12" hidden="1">
      <c r="B70" s="15"/>
      <c r="L70" s="15"/>
    </row>
    <row r="71" spans="2:12" hidden="1">
      <c r="B71" s="15"/>
      <c r="L71" s="15"/>
    </row>
    <row r="72" spans="2:12" hidden="1">
      <c r="B72" s="15"/>
      <c r="L72" s="15"/>
    </row>
    <row r="73" spans="2:12" hidden="1">
      <c r="B73" s="15"/>
      <c r="L73" s="15"/>
    </row>
    <row r="74" spans="2:12" hidden="1">
      <c r="B74" s="15"/>
      <c r="L74" s="15"/>
    </row>
    <row r="75" spans="2:12" hidden="1">
      <c r="B75" s="15"/>
      <c r="L75" s="15"/>
    </row>
    <row r="76" spans="2:12" s="1" customFormat="1" ht="12.75" hidden="1">
      <c r="B76" s="24"/>
      <c r="D76" s="185" t="s">
        <v>41</v>
      </c>
      <c r="E76" s="26"/>
      <c r="F76" s="186" t="s">
        <v>42</v>
      </c>
      <c r="G76" s="185" t="s">
        <v>41</v>
      </c>
      <c r="H76" s="26"/>
      <c r="I76" s="26"/>
      <c r="J76" s="187" t="s">
        <v>42</v>
      </c>
      <c r="K76" s="26"/>
      <c r="L76" s="24"/>
    </row>
    <row r="77" spans="2:12" s="1" customFormat="1" ht="14.45" hidden="1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4"/>
    </row>
    <row r="78" spans="2:12" hidden="1"/>
    <row r="79" spans="2:12" hidden="1"/>
    <row r="80" spans="2:12" hidden="1"/>
    <row r="81" spans="2:47" s="1" customFormat="1" ht="6.95" hidden="1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4"/>
    </row>
    <row r="82" spans="2:47" s="1" customFormat="1" ht="24.95" hidden="1" customHeight="1">
      <c r="B82" s="24"/>
      <c r="C82" s="164" t="s">
        <v>497</v>
      </c>
      <c r="L82" s="24"/>
    </row>
    <row r="83" spans="2:47" s="1" customFormat="1" ht="6.95" hidden="1" customHeight="1">
      <c r="B83" s="24"/>
      <c r="L83" s="24"/>
    </row>
    <row r="84" spans="2:47" s="1" customFormat="1" ht="12" hidden="1" customHeight="1">
      <c r="B84" s="24"/>
      <c r="C84" s="166" t="s">
        <v>12</v>
      </c>
      <c r="L84" s="24"/>
    </row>
    <row r="85" spans="2:47" s="1" customFormat="1" ht="16.5" hidden="1" customHeight="1">
      <c r="B85" s="24"/>
      <c r="E85" s="319" t="str">
        <f>E7</f>
        <v>KC Raca_RP</v>
      </c>
      <c r="F85" s="320"/>
      <c r="G85" s="320"/>
      <c r="H85" s="320"/>
      <c r="L85" s="24"/>
    </row>
    <row r="86" spans="2:47" s="1" customFormat="1" ht="12" hidden="1" customHeight="1">
      <c r="B86" s="24"/>
      <c r="C86" s="166" t="s">
        <v>79</v>
      </c>
      <c r="L86" s="24"/>
    </row>
    <row r="87" spans="2:47" s="1" customFormat="1" ht="16.5" hidden="1" customHeight="1">
      <c r="B87" s="24"/>
      <c r="E87" s="318" t="str">
        <f>E9</f>
        <v>LPS - Bleskozvod a uzemnenie</v>
      </c>
      <c r="F87" s="315"/>
      <c r="G87" s="315"/>
      <c r="H87" s="315"/>
      <c r="L87" s="24"/>
    </row>
    <row r="88" spans="2:47" s="1" customFormat="1" ht="6.95" hidden="1" customHeight="1">
      <c r="B88" s="24"/>
      <c r="L88" s="24"/>
    </row>
    <row r="89" spans="2:47" s="1" customFormat="1" ht="12" hidden="1" customHeight="1">
      <c r="B89" s="24"/>
      <c r="C89" s="166" t="s">
        <v>15</v>
      </c>
      <c r="F89" s="167" t="str">
        <f>F12</f>
        <v xml:space="preserve"> </v>
      </c>
      <c r="I89" s="166" t="s">
        <v>16</v>
      </c>
      <c r="J89" s="168" t="str">
        <f>IF(J12="","",J12)</f>
        <v>31. 1. 2025</v>
      </c>
      <c r="L89" s="24"/>
    </row>
    <row r="90" spans="2:47" s="1" customFormat="1" ht="6.95" hidden="1" customHeight="1">
      <c r="B90" s="24"/>
      <c r="L90" s="24"/>
    </row>
    <row r="91" spans="2:47" s="1" customFormat="1" ht="15.2" hidden="1" customHeight="1">
      <c r="B91" s="24"/>
      <c r="C91" s="166" t="s">
        <v>17</v>
      </c>
      <c r="F91" s="167" t="str">
        <f>E15</f>
        <v xml:space="preserve"> </v>
      </c>
      <c r="I91" s="166" t="s">
        <v>22</v>
      </c>
      <c r="J91" s="169" t="str">
        <f>E21</f>
        <v>Ing. Ján Kišeľa</v>
      </c>
      <c r="L91" s="24"/>
    </row>
    <row r="92" spans="2:47" s="1" customFormat="1" ht="15.2" hidden="1" customHeight="1">
      <c r="B92" s="24"/>
      <c r="C92" s="166" t="s">
        <v>21</v>
      </c>
      <c r="F92" s="167" t="str">
        <f>IF(E18="","",E18)</f>
        <v xml:space="preserve"> </v>
      </c>
      <c r="I92" s="166" t="s">
        <v>23</v>
      </c>
      <c r="J92" s="169" t="str">
        <f>E24</f>
        <v>Ing. Ján Kišeľa</v>
      </c>
      <c r="L92" s="24"/>
    </row>
    <row r="93" spans="2:47" s="1" customFormat="1" ht="10.35" hidden="1" customHeight="1">
      <c r="B93" s="24"/>
      <c r="L93" s="24"/>
    </row>
    <row r="94" spans="2:47" s="1" customFormat="1" ht="29.25" hidden="1" customHeight="1">
      <c r="B94" s="24"/>
      <c r="C94" s="188" t="s">
        <v>498</v>
      </c>
      <c r="D94" s="91"/>
      <c r="E94" s="91"/>
      <c r="F94" s="91"/>
      <c r="G94" s="91"/>
      <c r="H94" s="91"/>
      <c r="I94" s="91"/>
      <c r="J94" s="189" t="s">
        <v>80</v>
      </c>
      <c r="K94" s="91"/>
      <c r="L94" s="24"/>
    </row>
    <row r="95" spans="2:47" s="1" customFormat="1" ht="10.35" hidden="1" customHeight="1">
      <c r="B95" s="24"/>
      <c r="L95" s="24"/>
    </row>
    <row r="96" spans="2:47" s="1" customFormat="1" ht="22.9" hidden="1" customHeight="1">
      <c r="B96" s="24"/>
      <c r="C96" s="190" t="s">
        <v>81</v>
      </c>
      <c r="J96" s="171">
        <f>J125</f>
        <v>0</v>
      </c>
      <c r="L96" s="24"/>
      <c r="AU96" s="12" t="s">
        <v>82</v>
      </c>
    </row>
    <row r="97" spans="2:12" s="191" customFormat="1" ht="24.95" hidden="1" customHeight="1">
      <c r="B97" s="192"/>
      <c r="D97" s="193" t="s">
        <v>975</v>
      </c>
      <c r="E97" s="194"/>
      <c r="F97" s="194"/>
      <c r="G97" s="194"/>
      <c r="H97" s="194"/>
      <c r="I97" s="194"/>
      <c r="J97" s="195" t="e">
        <f>#REF!</f>
        <v>#REF!</v>
      </c>
      <c r="L97" s="192"/>
    </row>
    <row r="98" spans="2:12" s="191" customFormat="1" ht="24.95" hidden="1" customHeight="1">
      <c r="B98" s="192"/>
      <c r="D98" s="193" t="s">
        <v>626</v>
      </c>
      <c r="E98" s="194"/>
      <c r="F98" s="194"/>
      <c r="G98" s="194"/>
      <c r="H98" s="194"/>
      <c r="I98" s="194"/>
      <c r="J98" s="195">
        <f>J126</f>
        <v>0</v>
      </c>
      <c r="L98" s="192"/>
    </row>
    <row r="99" spans="2:12" s="196" customFormat="1" ht="19.899999999999999" hidden="1" customHeight="1">
      <c r="B99" s="197"/>
      <c r="D99" s="198" t="s">
        <v>976</v>
      </c>
      <c r="E99" s="199"/>
      <c r="F99" s="199"/>
      <c r="G99" s="199"/>
      <c r="H99" s="199"/>
      <c r="I99" s="199"/>
      <c r="J99" s="200">
        <f>J127</f>
        <v>0</v>
      </c>
      <c r="L99" s="197"/>
    </row>
    <row r="100" spans="2:12" s="196" customFormat="1" ht="19.899999999999999" hidden="1" customHeight="1">
      <c r="B100" s="197"/>
      <c r="D100" s="198" t="s">
        <v>2920</v>
      </c>
      <c r="E100" s="199"/>
      <c r="F100" s="199"/>
      <c r="G100" s="199"/>
      <c r="H100" s="199"/>
      <c r="I100" s="199"/>
      <c r="J100" s="200">
        <f>J129</f>
        <v>0</v>
      </c>
      <c r="L100" s="197"/>
    </row>
    <row r="101" spans="2:12" s="196" customFormat="1" ht="19.899999999999999" hidden="1" customHeight="1">
      <c r="B101" s="197"/>
      <c r="D101" s="198" t="s">
        <v>2921</v>
      </c>
      <c r="E101" s="199"/>
      <c r="F101" s="199"/>
      <c r="G101" s="199"/>
      <c r="H101" s="199"/>
      <c r="I101" s="199"/>
      <c r="J101" s="200">
        <f>J139</f>
        <v>0</v>
      </c>
      <c r="L101" s="197"/>
    </row>
    <row r="102" spans="2:12" s="191" customFormat="1" ht="24.95" hidden="1" customHeight="1">
      <c r="B102" s="192"/>
      <c r="D102" s="193" t="s">
        <v>1283</v>
      </c>
      <c r="E102" s="194"/>
      <c r="F102" s="194"/>
      <c r="G102" s="194"/>
      <c r="H102" s="194"/>
      <c r="I102" s="194"/>
      <c r="J102" s="195">
        <f>J141</f>
        <v>0</v>
      </c>
      <c r="L102" s="192"/>
    </row>
    <row r="103" spans="2:12" s="196" customFormat="1" ht="19.899999999999999" hidden="1" customHeight="1">
      <c r="B103" s="197"/>
      <c r="D103" s="198" t="s">
        <v>1284</v>
      </c>
      <c r="E103" s="199"/>
      <c r="F103" s="199"/>
      <c r="G103" s="199"/>
      <c r="H103" s="199"/>
      <c r="I103" s="199"/>
      <c r="J103" s="200">
        <f>J142</f>
        <v>0</v>
      </c>
      <c r="L103" s="197"/>
    </row>
    <row r="104" spans="2:12" s="191" customFormat="1" ht="24.95" hidden="1" customHeight="1">
      <c r="B104" s="192"/>
      <c r="D104" s="193" t="s">
        <v>492</v>
      </c>
      <c r="E104" s="194"/>
      <c r="F104" s="194"/>
      <c r="G104" s="194"/>
      <c r="H104" s="194"/>
      <c r="I104" s="194"/>
      <c r="J104" s="195">
        <f>J205</f>
        <v>0</v>
      </c>
      <c r="L104" s="192"/>
    </row>
    <row r="105" spans="2:12" s="196" customFormat="1" ht="19.899999999999999" hidden="1" customHeight="1">
      <c r="B105" s="197"/>
      <c r="D105" s="198" t="s">
        <v>1727</v>
      </c>
      <c r="E105" s="199"/>
      <c r="F105" s="199"/>
      <c r="G105" s="199"/>
      <c r="H105" s="199"/>
      <c r="I105" s="199"/>
      <c r="J105" s="200" t="e">
        <f>#REF!</f>
        <v>#REF!</v>
      </c>
      <c r="L105" s="197"/>
    </row>
    <row r="106" spans="2:12" s="1" customFormat="1" ht="21.75" hidden="1" customHeight="1">
      <c r="B106" s="24"/>
      <c r="L106" s="24"/>
    </row>
    <row r="107" spans="2:12" s="1" customFormat="1" ht="6.95" hidden="1" customHeight="1"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24"/>
    </row>
    <row r="108" spans="2:12" hidden="1"/>
    <row r="109" spans="2:12" hidden="1"/>
    <row r="110" spans="2:12" hidden="1"/>
    <row r="111" spans="2:12" s="1" customFormat="1" ht="6.95" customHeight="1">
      <c r="B111" s="41"/>
      <c r="C111" s="42"/>
      <c r="D111" s="42"/>
      <c r="E111" s="42"/>
      <c r="F111" s="42"/>
      <c r="G111" s="42"/>
      <c r="H111" s="42"/>
      <c r="I111" s="42"/>
      <c r="J111" s="42"/>
      <c r="K111" s="42"/>
      <c r="L111" s="24"/>
    </row>
    <row r="112" spans="2:12" s="1" customFormat="1" ht="24.95" customHeight="1">
      <c r="B112" s="24"/>
      <c r="C112" s="164" t="s">
        <v>83</v>
      </c>
      <c r="L112" s="24"/>
    </row>
    <row r="113" spans="2:65" s="1" customFormat="1" ht="6.95" customHeight="1">
      <c r="B113" s="24"/>
      <c r="L113" s="24"/>
    </row>
    <row r="114" spans="2:65" s="1" customFormat="1" ht="12" customHeight="1">
      <c r="B114" s="24"/>
      <c r="C114" s="166" t="s">
        <v>12</v>
      </c>
      <c r="L114" s="24"/>
    </row>
    <row r="115" spans="2:65" s="1" customFormat="1" ht="16.5" customHeight="1">
      <c r="B115" s="24"/>
      <c r="E115" s="319" t="str">
        <f>E7</f>
        <v>KC Raca_RP</v>
      </c>
      <c r="F115" s="320"/>
      <c r="G115" s="320"/>
      <c r="H115" s="320"/>
      <c r="L115" s="24"/>
    </row>
    <row r="116" spans="2:65" s="1" customFormat="1" ht="12" customHeight="1">
      <c r="B116" s="24"/>
      <c r="C116" s="166" t="s">
        <v>79</v>
      </c>
      <c r="L116" s="24"/>
    </row>
    <row r="117" spans="2:65" s="1" customFormat="1" ht="16.5" customHeight="1">
      <c r="B117" s="24"/>
      <c r="E117" s="318" t="str">
        <f>E9</f>
        <v>LPS - Bleskozvod a uzemnenie</v>
      </c>
      <c r="F117" s="315"/>
      <c r="G117" s="315"/>
      <c r="H117" s="315"/>
      <c r="L117" s="24"/>
    </row>
    <row r="118" spans="2:65" s="1" customFormat="1" ht="6.95" customHeight="1">
      <c r="B118" s="24"/>
      <c r="L118" s="24"/>
    </row>
    <row r="119" spans="2:65" s="1" customFormat="1" ht="12" customHeight="1">
      <c r="B119" s="24"/>
      <c r="C119" s="166" t="s">
        <v>15</v>
      </c>
      <c r="F119" s="167" t="str">
        <f>F12</f>
        <v xml:space="preserve"> </v>
      </c>
      <c r="I119" s="166" t="s">
        <v>16</v>
      </c>
      <c r="J119" s="168" t="str">
        <f>IF(J12="","",J12)</f>
        <v>31. 1. 2025</v>
      </c>
      <c r="L119" s="24"/>
    </row>
    <row r="120" spans="2:65" s="1" customFormat="1" ht="6.95" customHeight="1">
      <c r="B120" s="24"/>
      <c r="L120" s="24"/>
    </row>
    <row r="121" spans="2:65" s="1" customFormat="1" ht="15.2" customHeight="1">
      <c r="B121" s="24"/>
      <c r="C121" s="166" t="s">
        <v>17</v>
      </c>
      <c r="F121" s="167" t="str">
        <f>E15</f>
        <v xml:space="preserve"> </v>
      </c>
      <c r="I121" s="166" t="s">
        <v>22</v>
      </c>
      <c r="J121" s="169" t="str">
        <f>E21</f>
        <v>Ing. Ján Kišeľa</v>
      </c>
      <c r="L121" s="24"/>
    </row>
    <row r="122" spans="2:65" s="1" customFormat="1" ht="15.2" customHeight="1">
      <c r="B122" s="24"/>
      <c r="C122" s="166" t="s">
        <v>21</v>
      </c>
      <c r="F122" s="167" t="str">
        <f>IF(E18="","",E18)</f>
        <v xml:space="preserve"> </v>
      </c>
      <c r="I122" s="166" t="s">
        <v>23</v>
      </c>
      <c r="J122" s="169" t="str">
        <f>E24</f>
        <v>Ing. Ján Kišeľa</v>
      </c>
      <c r="L122" s="24"/>
    </row>
    <row r="123" spans="2:65" s="1" customFormat="1" ht="10.35" customHeight="1">
      <c r="B123" s="24"/>
      <c r="L123" s="24"/>
    </row>
    <row r="124" spans="2:65" s="9" customFormat="1" ht="29.25" customHeight="1">
      <c r="B124" s="99"/>
      <c r="C124" s="201" t="s">
        <v>84</v>
      </c>
      <c r="D124" s="202" t="s">
        <v>51</v>
      </c>
      <c r="E124" s="202" t="s">
        <v>47</v>
      </c>
      <c r="F124" s="202" t="s">
        <v>48</v>
      </c>
      <c r="G124" s="202" t="s">
        <v>85</v>
      </c>
      <c r="H124" s="202" t="s">
        <v>86</v>
      </c>
      <c r="I124" s="202" t="s">
        <v>87</v>
      </c>
      <c r="J124" s="203" t="s">
        <v>80</v>
      </c>
      <c r="K124" s="204" t="s">
        <v>88</v>
      </c>
      <c r="L124" s="99"/>
      <c r="M124" s="205" t="s">
        <v>1</v>
      </c>
      <c r="N124" s="206" t="s">
        <v>30</v>
      </c>
      <c r="O124" s="206" t="s">
        <v>89</v>
      </c>
      <c r="P124" s="206" t="s">
        <v>90</v>
      </c>
      <c r="Q124" s="206" t="s">
        <v>91</v>
      </c>
      <c r="R124" s="206" t="s">
        <v>92</v>
      </c>
      <c r="S124" s="206" t="s">
        <v>93</v>
      </c>
      <c r="T124" s="207" t="s">
        <v>94</v>
      </c>
    </row>
    <row r="125" spans="2:65" s="1" customFormat="1" ht="22.9" customHeight="1">
      <c r="B125" s="24"/>
      <c r="C125" s="208" t="s">
        <v>81</v>
      </c>
      <c r="J125" s="209">
        <f>BK125</f>
        <v>0</v>
      </c>
      <c r="L125" s="24"/>
      <c r="M125" s="57"/>
      <c r="N125" s="48"/>
      <c r="O125" s="48"/>
      <c r="P125" s="210" t="e">
        <f>#REF!+P126+P141+P205</f>
        <v>#REF!</v>
      </c>
      <c r="Q125" s="48"/>
      <c r="R125" s="210" t="e">
        <f>#REF!+R126+R141+R205</f>
        <v>#REF!</v>
      </c>
      <c r="S125" s="48"/>
      <c r="T125" s="211" t="e">
        <f>#REF!+T126+T141+T205</f>
        <v>#REF!</v>
      </c>
      <c r="AT125" s="12" t="s">
        <v>65</v>
      </c>
      <c r="AU125" s="12" t="s">
        <v>82</v>
      </c>
      <c r="BK125" s="212">
        <f>BK126+BK141+BK205</f>
        <v>0</v>
      </c>
    </row>
    <row r="126" spans="2:65" s="213" customFormat="1" ht="25.9" customHeight="1">
      <c r="B126" s="214"/>
      <c r="D126" s="215" t="s">
        <v>65</v>
      </c>
      <c r="E126" s="216" t="s">
        <v>95</v>
      </c>
      <c r="F126" s="216" t="s">
        <v>96</v>
      </c>
      <c r="J126" s="217">
        <f>BK126</f>
        <v>0</v>
      </c>
      <c r="L126" s="214"/>
      <c r="M126" s="218"/>
      <c r="P126" s="219">
        <f>P127+P129+P139</f>
        <v>149.85271399999999</v>
      </c>
      <c r="R126" s="219">
        <f>R127+R129+R139</f>
        <v>17.248596000000003</v>
      </c>
      <c r="T126" s="220">
        <f>T127+T129+T139</f>
        <v>20.3</v>
      </c>
      <c r="AR126" s="215" t="s">
        <v>71</v>
      </c>
      <c r="AT126" s="221" t="s">
        <v>65</v>
      </c>
      <c r="AU126" s="221" t="s">
        <v>66</v>
      </c>
      <c r="AY126" s="215" t="s">
        <v>97</v>
      </c>
      <c r="BK126" s="222">
        <f>BK127+BK129+BK139+BK131</f>
        <v>0</v>
      </c>
    </row>
    <row r="127" spans="2:65" s="213" customFormat="1" ht="22.9" customHeight="1">
      <c r="B127" s="214"/>
      <c r="D127" s="215" t="s">
        <v>65</v>
      </c>
      <c r="E127" s="223" t="s">
        <v>71</v>
      </c>
      <c r="F127" s="223" t="s">
        <v>168</v>
      </c>
      <c r="J127" s="224">
        <f>BK127</f>
        <v>0</v>
      </c>
      <c r="L127" s="214"/>
      <c r="M127" s="218"/>
      <c r="P127" s="219">
        <f>P128</f>
        <v>79.981999999999999</v>
      </c>
      <c r="R127" s="219">
        <f>R128</f>
        <v>0</v>
      </c>
      <c r="T127" s="220">
        <f>T128</f>
        <v>20.3</v>
      </c>
      <c r="AR127" s="215" t="s">
        <v>71</v>
      </c>
      <c r="AT127" s="221" t="s">
        <v>65</v>
      </c>
      <c r="AU127" s="221" t="s">
        <v>71</v>
      </c>
      <c r="AY127" s="215" t="s">
        <v>97</v>
      </c>
      <c r="BK127" s="222">
        <f>BK128</f>
        <v>0</v>
      </c>
    </row>
    <row r="128" spans="2:65" s="1" customFormat="1" ht="33" customHeight="1">
      <c r="B128" s="119"/>
      <c r="C128" s="225">
        <v>1</v>
      </c>
      <c r="D128" s="225" t="s">
        <v>100</v>
      </c>
      <c r="E128" s="226" t="s">
        <v>1138</v>
      </c>
      <c r="F128" s="227" t="s">
        <v>1139</v>
      </c>
      <c r="G128" s="228" t="s">
        <v>101</v>
      </c>
      <c r="H128" s="229">
        <v>40.6</v>
      </c>
      <c r="I128" s="230"/>
      <c r="J128" s="230">
        <f>ROUND(I128*H128,2)</f>
        <v>0</v>
      </c>
      <c r="K128" s="126"/>
      <c r="L128" s="24"/>
      <c r="M128" s="231" t="s">
        <v>1</v>
      </c>
      <c r="N128" s="232" t="s">
        <v>32</v>
      </c>
      <c r="O128" s="233">
        <v>1.97</v>
      </c>
      <c r="P128" s="233">
        <f>O128*H128</f>
        <v>79.981999999999999</v>
      </c>
      <c r="Q128" s="233">
        <v>0</v>
      </c>
      <c r="R128" s="233">
        <f>Q128*H128</f>
        <v>0</v>
      </c>
      <c r="S128" s="233">
        <v>0.5</v>
      </c>
      <c r="T128" s="234">
        <f>S128*H128</f>
        <v>20.3</v>
      </c>
      <c r="AR128" s="235" t="s">
        <v>102</v>
      </c>
      <c r="AT128" s="235" t="s">
        <v>100</v>
      </c>
      <c r="AU128" s="235" t="s">
        <v>75</v>
      </c>
      <c r="AY128" s="12" t="s">
        <v>97</v>
      </c>
      <c r="BE128" s="132">
        <f>IF(N128="základná",J128,0)</f>
        <v>0</v>
      </c>
      <c r="BF128" s="132">
        <f>IF(N128="znížená",J128,0)</f>
        <v>0</v>
      </c>
      <c r="BG128" s="132">
        <f>IF(N128="zákl. prenesená",J128,0)</f>
        <v>0</v>
      </c>
      <c r="BH128" s="132">
        <f>IF(N128="zníž. prenesená",J128,0)</f>
        <v>0</v>
      </c>
      <c r="BI128" s="132">
        <f>IF(N128="nulová",J128,0)</f>
        <v>0</v>
      </c>
      <c r="BJ128" s="12" t="s">
        <v>75</v>
      </c>
      <c r="BK128" s="132">
        <f>ROUND(I128*H128,2)</f>
        <v>0</v>
      </c>
      <c r="BL128" s="12" t="s">
        <v>102</v>
      </c>
      <c r="BM128" s="235" t="s">
        <v>2933</v>
      </c>
    </row>
    <row r="129" spans="2:65" s="213" customFormat="1" ht="22.9" customHeight="1">
      <c r="B129" s="214"/>
      <c r="D129" s="215" t="s">
        <v>65</v>
      </c>
      <c r="E129" s="223" t="s">
        <v>644</v>
      </c>
      <c r="F129" s="223" t="s">
        <v>988</v>
      </c>
      <c r="J129" s="224">
        <f>BK129</f>
        <v>0</v>
      </c>
      <c r="L129" s="214"/>
      <c r="M129" s="218"/>
      <c r="P129" s="219">
        <f>P130</f>
        <v>69.629199999999997</v>
      </c>
      <c r="R129" s="219">
        <f>R130</f>
        <v>17.248596000000003</v>
      </c>
      <c r="T129" s="220">
        <f>T130</f>
        <v>0</v>
      </c>
      <c r="AR129" s="215" t="s">
        <v>71</v>
      </c>
      <c r="AT129" s="221" t="s">
        <v>65</v>
      </c>
      <c r="AU129" s="221" t="s">
        <v>71</v>
      </c>
      <c r="AY129" s="215" t="s">
        <v>97</v>
      </c>
      <c r="BK129" s="222">
        <f>BK130</f>
        <v>0</v>
      </c>
    </row>
    <row r="130" spans="2:65" s="1" customFormat="1" ht="37.9" customHeight="1">
      <c r="B130" s="119"/>
      <c r="C130" s="225">
        <v>2</v>
      </c>
      <c r="D130" s="225" t="s">
        <v>100</v>
      </c>
      <c r="E130" s="226" t="s">
        <v>2934</v>
      </c>
      <c r="F130" s="227" t="s">
        <v>2935</v>
      </c>
      <c r="G130" s="228" t="s">
        <v>101</v>
      </c>
      <c r="H130" s="229">
        <v>43.6</v>
      </c>
      <c r="I130" s="230"/>
      <c r="J130" s="230">
        <f>ROUND(I130*H130,2)</f>
        <v>0</v>
      </c>
      <c r="K130" s="126"/>
      <c r="L130" s="24"/>
      <c r="M130" s="231" t="s">
        <v>1</v>
      </c>
      <c r="N130" s="232" t="s">
        <v>32</v>
      </c>
      <c r="O130" s="233">
        <v>1.597</v>
      </c>
      <c r="P130" s="233">
        <f>O130*H130</f>
        <v>69.629199999999997</v>
      </c>
      <c r="Q130" s="233">
        <v>0.39561000000000002</v>
      </c>
      <c r="R130" s="233">
        <f>Q130*H130</f>
        <v>17.248596000000003</v>
      </c>
      <c r="S130" s="233">
        <v>0</v>
      </c>
      <c r="T130" s="234">
        <f>S130*H130</f>
        <v>0</v>
      </c>
      <c r="AR130" s="235" t="s">
        <v>102</v>
      </c>
      <c r="AT130" s="235" t="s">
        <v>100</v>
      </c>
      <c r="AU130" s="235" t="s">
        <v>75</v>
      </c>
      <c r="AY130" s="12" t="s">
        <v>97</v>
      </c>
      <c r="BE130" s="132">
        <f>IF(N130="základná",J130,0)</f>
        <v>0</v>
      </c>
      <c r="BF130" s="132">
        <f>IF(N130="znížená",J130,0)</f>
        <v>0</v>
      </c>
      <c r="BG130" s="132">
        <f>IF(N130="zákl. prenesená",J130,0)</f>
        <v>0</v>
      </c>
      <c r="BH130" s="132">
        <f>IF(N130="zníž. prenesená",J130,0)</f>
        <v>0</v>
      </c>
      <c r="BI130" s="132">
        <f>IF(N130="nulová",J130,0)</f>
        <v>0</v>
      </c>
      <c r="BJ130" s="12" t="s">
        <v>75</v>
      </c>
      <c r="BK130" s="132">
        <f>ROUND(I130*H130,2)</f>
        <v>0</v>
      </c>
      <c r="BL130" s="12" t="s">
        <v>102</v>
      </c>
      <c r="BM130" s="235" t="s">
        <v>2936</v>
      </c>
    </row>
    <row r="131" spans="2:65" s="213" customFormat="1" ht="25.9" customHeight="1">
      <c r="B131" s="214"/>
      <c r="D131" s="215" t="s">
        <v>65</v>
      </c>
      <c r="E131" s="216" t="s">
        <v>103</v>
      </c>
      <c r="F131" s="216" t="s">
        <v>104</v>
      </c>
      <c r="J131" s="217">
        <f>BK131</f>
        <v>0</v>
      </c>
      <c r="L131" s="214"/>
      <c r="M131" s="218"/>
      <c r="P131" s="219">
        <f>SUM(P132:P138)</f>
        <v>522.35609999999997</v>
      </c>
      <c r="R131" s="219">
        <f>SUM(R132:R138)</f>
        <v>46.950321119999998</v>
      </c>
      <c r="T131" s="220">
        <f>SUM(T132:T138)</f>
        <v>0</v>
      </c>
      <c r="AR131" s="215" t="s">
        <v>71</v>
      </c>
      <c r="AT131" s="221" t="s">
        <v>65</v>
      </c>
      <c r="AU131" s="221" t="s">
        <v>66</v>
      </c>
      <c r="AY131" s="215" t="s">
        <v>97</v>
      </c>
      <c r="BK131" s="222">
        <f>SUM(BK132:BK138)</f>
        <v>0</v>
      </c>
    </row>
    <row r="132" spans="2:65" s="1" customFormat="1" ht="24.2" customHeight="1">
      <c r="B132" s="119"/>
      <c r="C132" s="225">
        <v>3</v>
      </c>
      <c r="D132" s="225" t="s">
        <v>100</v>
      </c>
      <c r="E132" s="226" t="s">
        <v>1728</v>
      </c>
      <c r="F132" s="227" t="s">
        <v>1729</v>
      </c>
      <c r="G132" s="228" t="s">
        <v>114</v>
      </c>
      <c r="H132" s="229">
        <v>230</v>
      </c>
      <c r="I132" s="230"/>
      <c r="J132" s="230">
        <f t="shared" ref="J132:J138" si="0">ROUND(I132*H132,2)</f>
        <v>0</v>
      </c>
      <c r="K132" s="126"/>
      <c r="L132" s="24"/>
      <c r="M132" s="231" t="s">
        <v>1</v>
      </c>
      <c r="N132" s="232" t="s">
        <v>32</v>
      </c>
      <c r="O132" s="233">
        <v>0.45100000000000001</v>
      </c>
      <c r="P132" s="233">
        <f t="shared" ref="P132:P138" si="1">O132*H132</f>
        <v>103.73</v>
      </c>
      <c r="Q132" s="233">
        <v>1.0000000000000001E-5</v>
      </c>
      <c r="R132" s="233">
        <f t="shared" ref="R132:R138" si="2">Q132*H132</f>
        <v>2.3000000000000004E-3</v>
      </c>
      <c r="S132" s="233">
        <v>0</v>
      </c>
      <c r="T132" s="234">
        <f t="shared" ref="T132:T138" si="3">S132*H132</f>
        <v>0</v>
      </c>
      <c r="AR132" s="235" t="s">
        <v>102</v>
      </c>
      <c r="AT132" s="235" t="s">
        <v>100</v>
      </c>
      <c r="AU132" s="235" t="s">
        <v>71</v>
      </c>
      <c r="AY132" s="12" t="s">
        <v>97</v>
      </c>
      <c r="BE132" s="132">
        <f t="shared" ref="BE132:BE138" si="4">IF(N132="základná",J132,0)</f>
        <v>0</v>
      </c>
      <c r="BF132" s="132">
        <f t="shared" ref="BF132:BF138" si="5">IF(N132="znížená",J132,0)</f>
        <v>0</v>
      </c>
      <c r="BG132" s="132">
        <f t="shared" ref="BG132:BG138" si="6">IF(N132="zákl. prenesená",J132,0)</f>
        <v>0</v>
      </c>
      <c r="BH132" s="132">
        <f t="shared" ref="BH132:BH138" si="7">IF(N132="zníž. prenesená",J132,0)</f>
        <v>0</v>
      </c>
      <c r="BI132" s="132">
        <f t="shared" ref="BI132:BI138" si="8">IF(N132="nulová",J132,0)</f>
        <v>0</v>
      </c>
      <c r="BJ132" s="12" t="s">
        <v>75</v>
      </c>
      <c r="BK132" s="132">
        <f t="shared" ref="BK132:BK138" si="9">ROUND(I132*H132,2)</f>
        <v>0</v>
      </c>
      <c r="BL132" s="12" t="s">
        <v>102</v>
      </c>
      <c r="BM132" s="235" t="s">
        <v>2922</v>
      </c>
    </row>
    <row r="133" spans="2:65" s="1" customFormat="1" ht="37.9" customHeight="1">
      <c r="B133" s="119"/>
      <c r="C133" s="225">
        <v>4</v>
      </c>
      <c r="D133" s="225" t="s">
        <v>100</v>
      </c>
      <c r="E133" s="226" t="s">
        <v>2923</v>
      </c>
      <c r="F133" s="227" t="s">
        <v>2924</v>
      </c>
      <c r="G133" s="228" t="s">
        <v>1440</v>
      </c>
      <c r="H133" s="229">
        <v>32</v>
      </c>
      <c r="I133" s="230"/>
      <c r="J133" s="230">
        <f t="shared" si="0"/>
        <v>0</v>
      </c>
      <c r="K133" s="126"/>
      <c r="L133" s="24"/>
      <c r="M133" s="231" t="s">
        <v>1</v>
      </c>
      <c r="N133" s="232" t="s">
        <v>32</v>
      </c>
      <c r="O133" s="233">
        <v>1.9379999999999999</v>
      </c>
      <c r="P133" s="233">
        <f t="shared" si="1"/>
        <v>62.015999999999998</v>
      </c>
      <c r="Q133" s="233">
        <v>0</v>
      </c>
      <c r="R133" s="233">
        <f t="shared" si="2"/>
        <v>0</v>
      </c>
      <c r="S133" s="233">
        <v>0</v>
      </c>
      <c r="T133" s="234">
        <f t="shared" si="3"/>
        <v>0</v>
      </c>
      <c r="AR133" s="235" t="s">
        <v>102</v>
      </c>
      <c r="AT133" s="235" t="s">
        <v>100</v>
      </c>
      <c r="AU133" s="235" t="s">
        <v>71</v>
      </c>
      <c r="AY133" s="12" t="s">
        <v>97</v>
      </c>
      <c r="BE133" s="132">
        <f t="shared" si="4"/>
        <v>0</v>
      </c>
      <c r="BF133" s="132">
        <f t="shared" si="5"/>
        <v>0</v>
      </c>
      <c r="BG133" s="132">
        <f t="shared" si="6"/>
        <v>0</v>
      </c>
      <c r="BH133" s="132">
        <f t="shared" si="7"/>
        <v>0</v>
      </c>
      <c r="BI133" s="132">
        <f t="shared" si="8"/>
        <v>0</v>
      </c>
      <c r="BJ133" s="12" t="s">
        <v>75</v>
      </c>
      <c r="BK133" s="132">
        <f t="shared" si="9"/>
        <v>0</v>
      </c>
      <c r="BL133" s="12" t="s">
        <v>102</v>
      </c>
      <c r="BM133" s="235" t="s">
        <v>2925</v>
      </c>
    </row>
    <row r="134" spans="2:65" s="1" customFormat="1" ht="24.2" customHeight="1">
      <c r="B134" s="119"/>
      <c r="C134" s="225">
        <v>5</v>
      </c>
      <c r="D134" s="225" t="s">
        <v>100</v>
      </c>
      <c r="E134" s="226" t="s">
        <v>2926</v>
      </c>
      <c r="F134" s="227" t="s">
        <v>2927</v>
      </c>
      <c r="G134" s="228" t="s">
        <v>120</v>
      </c>
      <c r="H134" s="229">
        <v>20.3</v>
      </c>
      <c r="I134" s="230"/>
      <c r="J134" s="230">
        <f t="shared" si="0"/>
        <v>0</v>
      </c>
      <c r="K134" s="126"/>
      <c r="L134" s="24"/>
      <c r="M134" s="231" t="s">
        <v>1</v>
      </c>
      <c r="N134" s="232" t="s">
        <v>32</v>
      </c>
      <c r="O134" s="233">
        <v>0.78100000000000003</v>
      </c>
      <c r="P134" s="233">
        <f t="shared" si="1"/>
        <v>15.8543</v>
      </c>
      <c r="Q134" s="233">
        <v>0</v>
      </c>
      <c r="R134" s="233">
        <f t="shared" si="2"/>
        <v>0</v>
      </c>
      <c r="S134" s="233">
        <v>0</v>
      </c>
      <c r="T134" s="234">
        <f t="shared" si="3"/>
        <v>0</v>
      </c>
      <c r="AR134" s="235" t="s">
        <v>102</v>
      </c>
      <c r="AT134" s="235" t="s">
        <v>100</v>
      </c>
      <c r="AU134" s="235" t="s">
        <v>71</v>
      </c>
      <c r="AY134" s="12" t="s">
        <v>97</v>
      </c>
      <c r="BE134" s="132">
        <f t="shared" si="4"/>
        <v>0</v>
      </c>
      <c r="BF134" s="132">
        <f t="shared" si="5"/>
        <v>0</v>
      </c>
      <c r="BG134" s="132">
        <f t="shared" si="6"/>
        <v>0</v>
      </c>
      <c r="BH134" s="132">
        <f t="shared" si="7"/>
        <v>0</v>
      </c>
      <c r="BI134" s="132">
        <f t="shared" si="8"/>
        <v>0</v>
      </c>
      <c r="BJ134" s="12" t="s">
        <v>75</v>
      </c>
      <c r="BK134" s="132">
        <f t="shared" si="9"/>
        <v>0</v>
      </c>
      <c r="BL134" s="12" t="s">
        <v>102</v>
      </c>
      <c r="BM134" s="235" t="s">
        <v>2928</v>
      </c>
    </row>
    <row r="135" spans="2:65" s="1" customFormat="1" ht="24.2" customHeight="1">
      <c r="B135" s="119"/>
      <c r="C135" s="225">
        <v>6</v>
      </c>
      <c r="D135" s="225" t="s">
        <v>100</v>
      </c>
      <c r="E135" s="226" t="s">
        <v>2929</v>
      </c>
      <c r="F135" s="227" t="s">
        <v>2930</v>
      </c>
      <c r="G135" s="228" t="s">
        <v>120</v>
      </c>
      <c r="H135" s="229">
        <v>20.3</v>
      </c>
      <c r="I135" s="230"/>
      <c r="J135" s="230">
        <f t="shared" si="0"/>
        <v>0</v>
      </c>
      <c r="K135" s="126"/>
      <c r="L135" s="24"/>
      <c r="M135" s="231" t="s">
        <v>1</v>
      </c>
      <c r="N135" s="232" t="s">
        <v>32</v>
      </c>
      <c r="O135" s="233">
        <v>3.1E-2</v>
      </c>
      <c r="P135" s="233">
        <f t="shared" si="1"/>
        <v>0.62929999999999997</v>
      </c>
      <c r="Q135" s="233">
        <v>0</v>
      </c>
      <c r="R135" s="233">
        <f t="shared" si="2"/>
        <v>0</v>
      </c>
      <c r="S135" s="233">
        <v>0</v>
      </c>
      <c r="T135" s="234">
        <f t="shared" si="3"/>
        <v>0</v>
      </c>
      <c r="AR135" s="235" t="s">
        <v>102</v>
      </c>
      <c r="AT135" s="235" t="s">
        <v>100</v>
      </c>
      <c r="AU135" s="235" t="s">
        <v>71</v>
      </c>
      <c r="AY135" s="12" t="s">
        <v>97</v>
      </c>
      <c r="BE135" s="132">
        <f t="shared" si="4"/>
        <v>0</v>
      </c>
      <c r="BF135" s="132">
        <f t="shared" si="5"/>
        <v>0</v>
      </c>
      <c r="BG135" s="132">
        <f t="shared" si="6"/>
        <v>0</v>
      </c>
      <c r="BH135" s="132">
        <f t="shared" si="7"/>
        <v>0</v>
      </c>
      <c r="BI135" s="132">
        <f t="shared" si="8"/>
        <v>0</v>
      </c>
      <c r="BJ135" s="12" t="s">
        <v>75</v>
      </c>
      <c r="BK135" s="132">
        <f t="shared" si="9"/>
        <v>0</v>
      </c>
      <c r="BL135" s="12" t="s">
        <v>102</v>
      </c>
      <c r="BM135" s="235" t="s">
        <v>2931</v>
      </c>
    </row>
    <row r="136" spans="2:65" s="1" customFormat="1" ht="24">
      <c r="B136" s="119"/>
      <c r="C136" s="225">
        <v>7</v>
      </c>
      <c r="D136" s="120" t="s">
        <v>100</v>
      </c>
      <c r="E136" s="121" t="s">
        <v>122</v>
      </c>
      <c r="F136" s="122" t="s">
        <v>123</v>
      </c>
      <c r="G136" s="123" t="s">
        <v>120</v>
      </c>
      <c r="H136" s="124">
        <v>385.7</v>
      </c>
      <c r="I136" s="125"/>
      <c r="J136" s="125">
        <f t="shared" si="0"/>
        <v>0</v>
      </c>
      <c r="K136" s="126"/>
      <c r="L136" s="24"/>
      <c r="M136" s="127" t="s">
        <v>1</v>
      </c>
      <c r="N136" s="128" t="s">
        <v>32</v>
      </c>
      <c r="O136" s="129">
        <v>0.80300000000000005</v>
      </c>
      <c r="P136" s="129">
        <f t="shared" si="1"/>
        <v>309.71710000000002</v>
      </c>
      <c r="Q136" s="129">
        <v>0.1217216</v>
      </c>
      <c r="R136" s="129">
        <f t="shared" si="2"/>
        <v>46.94802112</v>
      </c>
      <c r="S136" s="129">
        <v>0</v>
      </c>
      <c r="T136" s="130">
        <f t="shared" si="3"/>
        <v>0</v>
      </c>
      <c r="AR136" s="131" t="s">
        <v>102</v>
      </c>
      <c r="AT136" s="131" t="s">
        <v>100</v>
      </c>
      <c r="AU136" s="131" t="s">
        <v>75</v>
      </c>
      <c r="AY136" s="12" t="s">
        <v>97</v>
      </c>
      <c r="BE136" s="132">
        <f t="shared" si="4"/>
        <v>0</v>
      </c>
      <c r="BF136" s="132">
        <f t="shared" si="5"/>
        <v>0</v>
      </c>
      <c r="BG136" s="132">
        <f t="shared" si="6"/>
        <v>0</v>
      </c>
      <c r="BH136" s="132">
        <f t="shared" si="7"/>
        <v>0</v>
      </c>
      <c r="BI136" s="132">
        <f t="shared" si="8"/>
        <v>0</v>
      </c>
      <c r="BJ136" s="12" t="s">
        <v>75</v>
      </c>
      <c r="BK136" s="132">
        <f t="shared" si="9"/>
        <v>0</v>
      </c>
      <c r="BL136" s="12" t="s">
        <v>102</v>
      </c>
      <c r="BM136" s="131" t="s">
        <v>115</v>
      </c>
    </row>
    <row r="137" spans="2:65" s="1" customFormat="1" ht="24.2" customHeight="1">
      <c r="B137" s="119"/>
      <c r="C137" s="225">
        <v>8</v>
      </c>
      <c r="D137" s="225" t="s">
        <v>100</v>
      </c>
      <c r="E137" s="226" t="s">
        <v>1013</v>
      </c>
      <c r="F137" s="227" t="s">
        <v>1014</v>
      </c>
      <c r="G137" s="228" t="s">
        <v>120</v>
      </c>
      <c r="H137" s="229">
        <v>20.3</v>
      </c>
      <c r="I137" s="230"/>
      <c r="J137" s="230">
        <f t="shared" si="0"/>
        <v>0</v>
      </c>
      <c r="K137" s="126"/>
      <c r="L137" s="24"/>
      <c r="M137" s="231" t="s">
        <v>1</v>
      </c>
      <c r="N137" s="232" t="s">
        <v>32</v>
      </c>
      <c r="O137" s="233">
        <v>0.749</v>
      </c>
      <c r="P137" s="233">
        <f t="shared" si="1"/>
        <v>15.204700000000001</v>
      </c>
      <c r="Q137" s="233">
        <v>0</v>
      </c>
      <c r="R137" s="233">
        <f t="shared" si="2"/>
        <v>0</v>
      </c>
      <c r="S137" s="233">
        <v>0</v>
      </c>
      <c r="T137" s="234">
        <f t="shared" si="3"/>
        <v>0</v>
      </c>
      <c r="AR137" s="235" t="s">
        <v>102</v>
      </c>
      <c r="AT137" s="235" t="s">
        <v>100</v>
      </c>
      <c r="AU137" s="235" t="s">
        <v>71</v>
      </c>
      <c r="AY137" s="12" t="s">
        <v>97</v>
      </c>
      <c r="BE137" s="132">
        <f t="shared" si="4"/>
        <v>0</v>
      </c>
      <c r="BF137" s="132">
        <f t="shared" si="5"/>
        <v>0</v>
      </c>
      <c r="BG137" s="132">
        <f t="shared" si="6"/>
        <v>0</v>
      </c>
      <c r="BH137" s="132">
        <f t="shared" si="7"/>
        <v>0</v>
      </c>
      <c r="BI137" s="132">
        <f t="shared" si="8"/>
        <v>0</v>
      </c>
      <c r="BJ137" s="12" t="s">
        <v>75</v>
      </c>
      <c r="BK137" s="132">
        <f t="shared" si="9"/>
        <v>0</v>
      </c>
      <c r="BL137" s="12" t="s">
        <v>102</v>
      </c>
      <c r="BM137" s="235" t="s">
        <v>2932</v>
      </c>
    </row>
    <row r="138" spans="2:65" s="1" customFormat="1" ht="36">
      <c r="B138" s="119"/>
      <c r="C138" s="225">
        <v>9</v>
      </c>
      <c r="D138" s="225" t="s">
        <v>100</v>
      </c>
      <c r="E138" s="121" t="s">
        <v>452</v>
      </c>
      <c r="F138" s="122" t="s">
        <v>453</v>
      </c>
      <c r="G138" s="123" t="s">
        <v>120</v>
      </c>
      <c r="H138" s="124">
        <v>20.3</v>
      </c>
      <c r="I138" s="125"/>
      <c r="J138" s="230">
        <f t="shared" si="0"/>
        <v>0</v>
      </c>
      <c r="K138" s="126"/>
      <c r="L138" s="24"/>
      <c r="M138" s="231" t="s">
        <v>1</v>
      </c>
      <c r="N138" s="232" t="s">
        <v>32</v>
      </c>
      <c r="O138" s="233">
        <v>0.749</v>
      </c>
      <c r="P138" s="233">
        <f t="shared" si="1"/>
        <v>15.204700000000001</v>
      </c>
      <c r="Q138" s="233">
        <v>0</v>
      </c>
      <c r="R138" s="233">
        <f t="shared" si="2"/>
        <v>0</v>
      </c>
      <c r="S138" s="233">
        <v>0</v>
      </c>
      <c r="T138" s="234">
        <f t="shared" si="3"/>
        <v>0</v>
      </c>
      <c r="AR138" s="235" t="s">
        <v>102</v>
      </c>
      <c r="AT138" s="235" t="s">
        <v>100</v>
      </c>
      <c r="AU138" s="235" t="s">
        <v>71</v>
      </c>
      <c r="AY138" s="12" t="s">
        <v>97</v>
      </c>
      <c r="BE138" s="132">
        <f t="shared" si="4"/>
        <v>0</v>
      </c>
      <c r="BF138" s="132">
        <f t="shared" si="5"/>
        <v>0</v>
      </c>
      <c r="BG138" s="132">
        <f t="shared" si="6"/>
        <v>0</v>
      </c>
      <c r="BH138" s="132">
        <f t="shared" si="7"/>
        <v>0</v>
      </c>
      <c r="BI138" s="132">
        <f t="shared" si="8"/>
        <v>0</v>
      </c>
      <c r="BJ138" s="12" t="s">
        <v>75</v>
      </c>
      <c r="BK138" s="132">
        <f t="shared" si="9"/>
        <v>0</v>
      </c>
      <c r="BL138" s="12" t="s">
        <v>102</v>
      </c>
      <c r="BM138" s="235" t="s">
        <v>2932</v>
      </c>
    </row>
    <row r="139" spans="2:65" s="213" customFormat="1" ht="22.9" customHeight="1">
      <c r="B139" s="214"/>
      <c r="D139" s="215" t="s">
        <v>65</v>
      </c>
      <c r="E139" s="223" t="s">
        <v>125</v>
      </c>
      <c r="F139" s="223" t="s">
        <v>126</v>
      </c>
      <c r="J139" s="224">
        <f>BK139</f>
        <v>0</v>
      </c>
      <c r="L139" s="214"/>
      <c r="M139" s="218"/>
      <c r="P139" s="219">
        <f>P140</f>
        <v>0.24151400000000003</v>
      </c>
      <c r="R139" s="219">
        <f>R140</f>
        <v>0</v>
      </c>
      <c r="T139" s="220">
        <f>T140</f>
        <v>0</v>
      </c>
      <c r="AR139" s="215" t="s">
        <v>71</v>
      </c>
      <c r="AT139" s="221" t="s">
        <v>65</v>
      </c>
      <c r="AU139" s="221" t="s">
        <v>71</v>
      </c>
      <c r="AY139" s="215" t="s">
        <v>97</v>
      </c>
      <c r="BK139" s="222">
        <f>BK140</f>
        <v>0</v>
      </c>
    </row>
    <row r="140" spans="2:65" s="1" customFormat="1" ht="49.15" customHeight="1">
      <c r="B140" s="119"/>
      <c r="C140" s="225">
        <v>10</v>
      </c>
      <c r="D140" s="225" t="s">
        <v>100</v>
      </c>
      <c r="E140" s="226" t="s">
        <v>2937</v>
      </c>
      <c r="F140" s="227" t="s">
        <v>2938</v>
      </c>
      <c r="G140" s="228" t="s">
        <v>120</v>
      </c>
      <c r="H140" s="229">
        <v>17.251000000000001</v>
      </c>
      <c r="I140" s="230"/>
      <c r="J140" s="230">
        <f>ROUND(I140*H140,2)</f>
        <v>0</v>
      </c>
      <c r="K140" s="126"/>
      <c r="L140" s="24"/>
      <c r="M140" s="231" t="s">
        <v>1</v>
      </c>
      <c r="N140" s="232" t="s">
        <v>32</v>
      </c>
      <c r="O140" s="233">
        <v>1.4E-2</v>
      </c>
      <c r="P140" s="233">
        <f>O140*H140</f>
        <v>0.24151400000000003</v>
      </c>
      <c r="Q140" s="233">
        <v>0</v>
      </c>
      <c r="R140" s="233">
        <f>Q140*H140</f>
        <v>0</v>
      </c>
      <c r="S140" s="233">
        <v>0</v>
      </c>
      <c r="T140" s="234">
        <f>S140*H140</f>
        <v>0</v>
      </c>
      <c r="AR140" s="235" t="s">
        <v>102</v>
      </c>
      <c r="AT140" s="235" t="s">
        <v>100</v>
      </c>
      <c r="AU140" s="235" t="s">
        <v>75</v>
      </c>
      <c r="AY140" s="12" t="s">
        <v>97</v>
      </c>
      <c r="BE140" s="132">
        <f>IF(N140="základná",J140,0)</f>
        <v>0</v>
      </c>
      <c r="BF140" s="132">
        <f>IF(N140="znížená",J140,0)</f>
        <v>0</v>
      </c>
      <c r="BG140" s="132">
        <f>IF(N140="zákl. prenesená",J140,0)</f>
        <v>0</v>
      </c>
      <c r="BH140" s="132">
        <f>IF(N140="zníž. prenesená",J140,0)</f>
        <v>0</v>
      </c>
      <c r="BI140" s="132">
        <f>IF(N140="nulová",J140,0)</f>
        <v>0</v>
      </c>
      <c r="BJ140" s="12" t="s">
        <v>75</v>
      </c>
      <c r="BK140" s="132">
        <f>ROUND(I140*H140,2)</f>
        <v>0</v>
      </c>
      <c r="BL140" s="12" t="s">
        <v>102</v>
      </c>
      <c r="BM140" s="235" t="s">
        <v>2939</v>
      </c>
    </row>
    <row r="141" spans="2:65" s="213" customFormat="1" ht="25.9" customHeight="1">
      <c r="B141" s="214"/>
      <c r="D141" s="215" t="s">
        <v>65</v>
      </c>
      <c r="E141" s="216" t="s">
        <v>133</v>
      </c>
      <c r="F141" s="216" t="s">
        <v>1289</v>
      </c>
      <c r="J141" s="217">
        <f>BK141</f>
        <v>0</v>
      </c>
      <c r="L141" s="214"/>
      <c r="M141" s="218"/>
      <c r="P141" s="219">
        <f>P142</f>
        <v>389.0809999999999</v>
      </c>
      <c r="R141" s="219">
        <f>R142</f>
        <v>4.3285820000000008</v>
      </c>
      <c r="T141" s="220">
        <f>T142</f>
        <v>0</v>
      </c>
      <c r="AR141" s="215" t="s">
        <v>106</v>
      </c>
      <c r="AT141" s="221" t="s">
        <v>65</v>
      </c>
      <c r="AU141" s="221" t="s">
        <v>66</v>
      </c>
      <c r="AY141" s="215" t="s">
        <v>97</v>
      </c>
      <c r="BK141" s="222">
        <f>BK142+BK200</f>
        <v>0</v>
      </c>
    </row>
    <row r="142" spans="2:65" s="213" customFormat="1" ht="22.9" customHeight="1">
      <c r="B142" s="214"/>
      <c r="D142" s="215" t="s">
        <v>65</v>
      </c>
      <c r="E142" s="223" t="s">
        <v>1290</v>
      </c>
      <c r="F142" s="223" t="s">
        <v>1291</v>
      </c>
      <c r="J142" s="224">
        <f>BK142</f>
        <v>0</v>
      </c>
      <c r="L142" s="214"/>
      <c r="M142" s="218"/>
      <c r="P142" s="219">
        <f>SUM(P143:P199)</f>
        <v>389.0809999999999</v>
      </c>
      <c r="R142" s="219">
        <f>SUM(R143:R199)</f>
        <v>4.3285820000000008</v>
      </c>
      <c r="T142" s="220">
        <f>SUM(T143:T199)</f>
        <v>0</v>
      </c>
      <c r="AR142" s="215" t="s">
        <v>106</v>
      </c>
      <c r="AT142" s="221" t="s">
        <v>65</v>
      </c>
      <c r="AU142" s="221" t="s">
        <v>71</v>
      </c>
      <c r="AY142" s="215" t="s">
        <v>97</v>
      </c>
      <c r="BK142" s="222">
        <f>SUM(BK143:BK199)</f>
        <v>0</v>
      </c>
    </row>
    <row r="143" spans="2:65" s="1" customFormat="1" ht="16.5" customHeight="1">
      <c r="B143" s="119"/>
      <c r="C143" s="225">
        <v>11</v>
      </c>
      <c r="D143" s="225" t="s">
        <v>100</v>
      </c>
      <c r="E143" s="226" t="s">
        <v>2940</v>
      </c>
      <c r="F143" s="227" t="s">
        <v>2941</v>
      </c>
      <c r="G143" s="228" t="s">
        <v>110</v>
      </c>
      <c r="H143" s="229">
        <v>3</v>
      </c>
      <c r="I143" s="230"/>
      <c r="J143" s="230">
        <f t="shared" ref="J143:J199" si="10">ROUND(I143*H143,2)</f>
        <v>0</v>
      </c>
      <c r="K143" s="126"/>
      <c r="L143" s="24"/>
      <c r="M143" s="231" t="s">
        <v>1</v>
      </c>
      <c r="N143" s="232" t="s">
        <v>32</v>
      </c>
      <c r="O143" s="233">
        <v>0.08</v>
      </c>
      <c r="P143" s="233">
        <f t="shared" ref="P143:P199" si="11">O143*H143</f>
        <v>0.24</v>
      </c>
      <c r="Q143" s="233">
        <v>0</v>
      </c>
      <c r="R143" s="233">
        <f t="shared" ref="R143:R199" si="12">Q143*H143</f>
        <v>0</v>
      </c>
      <c r="S143" s="233">
        <v>0</v>
      </c>
      <c r="T143" s="234">
        <f t="shared" ref="T143:T199" si="13">S143*H143</f>
        <v>0</v>
      </c>
      <c r="AR143" s="235" t="s">
        <v>102</v>
      </c>
      <c r="AT143" s="235" t="s">
        <v>100</v>
      </c>
      <c r="AU143" s="235" t="s">
        <v>75</v>
      </c>
      <c r="AY143" s="12" t="s">
        <v>97</v>
      </c>
      <c r="BE143" s="132">
        <f t="shared" ref="BE143:BE199" si="14">IF(N143="základná",J143,0)</f>
        <v>0</v>
      </c>
      <c r="BF143" s="132">
        <f t="shared" ref="BF143:BF199" si="15">IF(N143="znížená",J143,0)</f>
        <v>0</v>
      </c>
      <c r="BG143" s="132">
        <f t="shared" ref="BG143:BG199" si="16">IF(N143="zákl. prenesená",J143,0)</f>
        <v>0</v>
      </c>
      <c r="BH143" s="132">
        <f t="shared" ref="BH143:BH199" si="17">IF(N143="zníž. prenesená",J143,0)</f>
        <v>0</v>
      </c>
      <c r="BI143" s="132">
        <f t="shared" ref="BI143:BI199" si="18">IF(N143="nulová",J143,0)</f>
        <v>0</v>
      </c>
      <c r="BJ143" s="12" t="s">
        <v>75</v>
      </c>
      <c r="BK143" s="132">
        <f t="shared" ref="BK143:BK199" si="19">ROUND(I143*H143,2)</f>
        <v>0</v>
      </c>
      <c r="BL143" s="12" t="s">
        <v>102</v>
      </c>
      <c r="BM143" s="235" t="s">
        <v>2942</v>
      </c>
    </row>
    <row r="144" spans="2:65" s="1" customFormat="1" ht="24.2" customHeight="1">
      <c r="B144" s="119"/>
      <c r="C144" s="236">
        <v>12</v>
      </c>
      <c r="D144" s="236" t="s">
        <v>133</v>
      </c>
      <c r="E144" s="237" t="s">
        <v>2943</v>
      </c>
      <c r="F144" s="238" t="s">
        <v>2944</v>
      </c>
      <c r="G144" s="239" t="s">
        <v>110</v>
      </c>
      <c r="H144" s="240">
        <v>3</v>
      </c>
      <c r="I144" s="241"/>
      <c r="J144" s="241">
        <f t="shared" si="10"/>
        <v>0</v>
      </c>
      <c r="K144" s="242"/>
      <c r="L144" s="243"/>
      <c r="M144" s="244" t="s">
        <v>1</v>
      </c>
      <c r="N144" s="245" t="s">
        <v>32</v>
      </c>
      <c r="O144" s="233">
        <v>0</v>
      </c>
      <c r="P144" s="233">
        <f t="shared" si="11"/>
        <v>0</v>
      </c>
      <c r="Q144" s="233">
        <v>0</v>
      </c>
      <c r="R144" s="233">
        <f t="shared" si="12"/>
        <v>0</v>
      </c>
      <c r="S144" s="233">
        <v>0</v>
      </c>
      <c r="T144" s="234">
        <f t="shared" si="13"/>
        <v>0</v>
      </c>
      <c r="AR144" s="235" t="s">
        <v>185</v>
      </c>
      <c r="AT144" s="235" t="s">
        <v>133</v>
      </c>
      <c r="AU144" s="235" t="s">
        <v>75</v>
      </c>
      <c r="AY144" s="12" t="s">
        <v>97</v>
      </c>
      <c r="BE144" s="132">
        <f t="shared" si="14"/>
        <v>0</v>
      </c>
      <c r="BF144" s="132">
        <f t="shared" si="15"/>
        <v>0</v>
      </c>
      <c r="BG144" s="132">
        <f t="shared" si="16"/>
        <v>0</v>
      </c>
      <c r="BH144" s="132">
        <f t="shared" si="17"/>
        <v>0</v>
      </c>
      <c r="BI144" s="132">
        <f t="shared" si="18"/>
        <v>0</v>
      </c>
      <c r="BJ144" s="12" t="s">
        <v>75</v>
      </c>
      <c r="BK144" s="132">
        <f t="shared" si="19"/>
        <v>0</v>
      </c>
      <c r="BL144" s="12" t="s">
        <v>102</v>
      </c>
      <c r="BM144" s="235" t="s">
        <v>2945</v>
      </c>
    </row>
    <row r="145" spans="2:65" s="1" customFormat="1" ht="24.2" customHeight="1">
      <c r="B145" s="119"/>
      <c r="C145" s="225">
        <v>13</v>
      </c>
      <c r="D145" s="225" t="s">
        <v>100</v>
      </c>
      <c r="E145" s="226" t="s">
        <v>2946</v>
      </c>
      <c r="F145" s="227" t="s">
        <v>1321</v>
      </c>
      <c r="G145" s="228" t="s">
        <v>110</v>
      </c>
      <c r="H145" s="229">
        <v>9</v>
      </c>
      <c r="I145" s="230"/>
      <c r="J145" s="230">
        <f t="shared" si="10"/>
        <v>0</v>
      </c>
      <c r="K145" s="126"/>
      <c r="L145" s="24"/>
      <c r="M145" s="231" t="s">
        <v>1</v>
      </c>
      <c r="N145" s="232" t="s">
        <v>32</v>
      </c>
      <c r="O145" s="233">
        <v>9.5000000000000001E-2</v>
      </c>
      <c r="P145" s="233">
        <f t="shared" si="11"/>
        <v>0.85499999999999998</v>
      </c>
      <c r="Q145" s="233">
        <v>0</v>
      </c>
      <c r="R145" s="233">
        <f t="shared" si="12"/>
        <v>0</v>
      </c>
      <c r="S145" s="233">
        <v>0</v>
      </c>
      <c r="T145" s="234">
        <f t="shared" si="13"/>
        <v>0</v>
      </c>
      <c r="AR145" s="235" t="s">
        <v>820</v>
      </c>
      <c r="AT145" s="235" t="s">
        <v>100</v>
      </c>
      <c r="AU145" s="235" t="s">
        <v>75</v>
      </c>
      <c r="AY145" s="12" t="s">
        <v>97</v>
      </c>
      <c r="BE145" s="132">
        <f t="shared" si="14"/>
        <v>0</v>
      </c>
      <c r="BF145" s="132">
        <f t="shared" si="15"/>
        <v>0</v>
      </c>
      <c r="BG145" s="132">
        <f t="shared" si="16"/>
        <v>0</v>
      </c>
      <c r="BH145" s="132">
        <f t="shared" si="17"/>
        <v>0</v>
      </c>
      <c r="BI145" s="132">
        <f t="shared" si="18"/>
        <v>0</v>
      </c>
      <c r="BJ145" s="12" t="s">
        <v>75</v>
      </c>
      <c r="BK145" s="132">
        <f t="shared" si="19"/>
        <v>0</v>
      </c>
      <c r="BL145" s="12" t="s">
        <v>820</v>
      </c>
      <c r="BM145" s="235" t="s">
        <v>2947</v>
      </c>
    </row>
    <row r="146" spans="2:65" s="1" customFormat="1" ht="16.5" customHeight="1">
      <c r="B146" s="119"/>
      <c r="C146" s="236">
        <v>14</v>
      </c>
      <c r="D146" s="236" t="s">
        <v>133</v>
      </c>
      <c r="E146" s="237" t="s">
        <v>2948</v>
      </c>
      <c r="F146" s="238" t="s">
        <v>2949</v>
      </c>
      <c r="G146" s="239" t="s">
        <v>110</v>
      </c>
      <c r="H146" s="240">
        <v>9</v>
      </c>
      <c r="I146" s="241"/>
      <c r="J146" s="241">
        <f t="shared" si="10"/>
        <v>0</v>
      </c>
      <c r="K146" s="242"/>
      <c r="L146" s="243"/>
      <c r="M146" s="244" t="s">
        <v>1</v>
      </c>
      <c r="N146" s="245" t="s">
        <v>32</v>
      </c>
      <c r="O146" s="233">
        <v>0</v>
      </c>
      <c r="P146" s="233">
        <f t="shared" si="11"/>
        <v>0</v>
      </c>
      <c r="Q146" s="233">
        <v>3.0000000000000001E-5</v>
      </c>
      <c r="R146" s="233">
        <f t="shared" si="12"/>
        <v>2.7E-4</v>
      </c>
      <c r="S146" s="233">
        <v>0</v>
      </c>
      <c r="T146" s="234">
        <f t="shared" si="13"/>
        <v>0</v>
      </c>
      <c r="AR146" s="235" t="s">
        <v>1068</v>
      </c>
      <c r="AT146" s="235" t="s">
        <v>133</v>
      </c>
      <c r="AU146" s="235" t="s">
        <v>75</v>
      </c>
      <c r="AY146" s="12" t="s">
        <v>97</v>
      </c>
      <c r="BE146" s="132">
        <f t="shared" si="14"/>
        <v>0</v>
      </c>
      <c r="BF146" s="132">
        <f t="shared" si="15"/>
        <v>0</v>
      </c>
      <c r="BG146" s="132">
        <f t="shared" si="16"/>
        <v>0</v>
      </c>
      <c r="BH146" s="132">
        <f t="shared" si="17"/>
        <v>0</v>
      </c>
      <c r="BI146" s="132">
        <f t="shared" si="18"/>
        <v>0</v>
      </c>
      <c r="BJ146" s="12" t="s">
        <v>75</v>
      </c>
      <c r="BK146" s="132">
        <f t="shared" si="19"/>
        <v>0</v>
      </c>
      <c r="BL146" s="12" t="s">
        <v>1068</v>
      </c>
      <c r="BM146" s="235" t="s">
        <v>2950</v>
      </c>
    </row>
    <row r="147" spans="2:65" s="1" customFormat="1" ht="24.2" customHeight="1">
      <c r="B147" s="119"/>
      <c r="C147" s="225">
        <v>15</v>
      </c>
      <c r="D147" s="225" t="s">
        <v>100</v>
      </c>
      <c r="E147" s="226" t="s">
        <v>2951</v>
      </c>
      <c r="F147" s="227" t="s">
        <v>2952</v>
      </c>
      <c r="G147" s="228" t="s">
        <v>110</v>
      </c>
      <c r="H147" s="229">
        <v>4</v>
      </c>
      <c r="I147" s="230"/>
      <c r="J147" s="230">
        <f t="shared" si="10"/>
        <v>0</v>
      </c>
      <c r="K147" s="126"/>
      <c r="L147" s="24"/>
      <c r="M147" s="231" t="s">
        <v>1</v>
      </c>
      <c r="N147" s="232" t="s">
        <v>32</v>
      </c>
      <c r="O147" s="233">
        <v>0.124</v>
      </c>
      <c r="P147" s="233">
        <f t="shared" si="11"/>
        <v>0.496</v>
      </c>
      <c r="Q147" s="233">
        <v>0</v>
      </c>
      <c r="R147" s="233">
        <f t="shared" si="12"/>
        <v>0</v>
      </c>
      <c r="S147" s="233">
        <v>0</v>
      </c>
      <c r="T147" s="234">
        <f t="shared" si="13"/>
        <v>0</v>
      </c>
      <c r="AR147" s="235" t="s">
        <v>820</v>
      </c>
      <c r="AT147" s="235" t="s">
        <v>100</v>
      </c>
      <c r="AU147" s="235" t="s">
        <v>75</v>
      </c>
      <c r="AY147" s="12" t="s">
        <v>97</v>
      </c>
      <c r="BE147" s="132">
        <f t="shared" si="14"/>
        <v>0</v>
      </c>
      <c r="BF147" s="132">
        <f t="shared" si="15"/>
        <v>0</v>
      </c>
      <c r="BG147" s="132">
        <f t="shared" si="16"/>
        <v>0</v>
      </c>
      <c r="BH147" s="132">
        <f t="shared" si="17"/>
        <v>0</v>
      </c>
      <c r="BI147" s="132">
        <f t="shared" si="18"/>
        <v>0</v>
      </c>
      <c r="BJ147" s="12" t="s">
        <v>75</v>
      </c>
      <c r="BK147" s="132">
        <f t="shared" si="19"/>
        <v>0</v>
      </c>
      <c r="BL147" s="12" t="s">
        <v>820</v>
      </c>
      <c r="BM147" s="235" t="s">
        <v>2953</v>
      </c>
    </row>
    <row r="148" spans="2:65" s="1" customFormat="1" ht="16.5" customHeight="1">
      <c r="B148" s="119"/>
      <c r="C148" s="236">
        <v>16</v>
      </c>
      <c r="D148" s="236" t="s">
        <v>133</v>
      </c>
      <c r="E148" s="237" t="s">
        <v>2954</v>
      </c>
      <c r="F148" s="238" t="s">
        <v>2955</v>
      </c>
      <c r="G148" s="239" t="s">
        <v>110</v>
      </c>
      <c r="H148" s="240">
        <v>4</v>
      </c>
      <c r="I148" s="241"/>
      <c r="J148" s="241">
        <f t="shared" si="10"/>
        <v>0</v>
      </c>
      <c r="K148" s="242"/>
      <c r="L148" s="243"/>
      <c r="M148" s="244" t="s">
        <v>1</v>
      </c>
      <c r="N148" s="245" t="s">
        <v>32</v>
      </c>
      <c r="O148" s="233">
        <v>0</v>
      </c>
      <c r="P148" s="233">
        <f t="shared" si="11"/>
        <v>0</v>
      </c>
      <c r="Q148" s="233">
        <v>1.0000000000000001E-5</v>
      </c>
      <c r="R148" s="233">
        <f t="shared" si="12"/>
        <v>4.0000000000000003E-5</v>
      </c>
      <c r="S148" s="233">
        <v>0</v>
      </c>
      <c r="T148" s="234">
        <f t="shared" si="13"/>
        <v>0</v>
      </c>
      <c r="AR148" s="235" t="s">
        <v>1068</v>
      </c>
      <c r="AT148" s="235" t="s">
        <v>133</v>
      </c>
      <c r="AU148" s="235" t="s">
        <v>75</v>
      </c>
      <c r="AY148" s="12" t="s">
        <v>97</v>
      </c>
      <c r="BE148" s="132">
        <f t="shared" si="14"/>
        <v>0</v>
      </c>
      <c r="BF148" s="132">
        <f t="shared" si="15"/>
        <v>0</v>
      </c>
      <c r="BG148" s="132">
        <f t="shared" si="16"/>
        <v>0</v>
      </c>
      <c r="BH148" s="132">
        <f t="shared" si="17"/>
        <v>0</v>
      </c>
      <c r="BI148" s="132">
        <f t="shared" si="18"/>
        <v>0</v>
      </c>
      <c r="BJ148" s="12" t="s">
        <v>75</v>
      </c>
      <c r="BK148" s="132">
        <f t="shared" si="19"/>
        <v>0</v>
      </c>
      <c r="BL148" s="12" t="s">
        <v>1068</v>
      </c>
      <c r="BM148" s="235" t="s">
        <v>2956</v>
      </c>
    </row>
    <row r="149" spans="2:65" s="1" customFormat="1" ht="16.5" customHeight="1">
      <c r="B149" s="119"/>
      <c r="C149" s="225">
        <v>17</v>
      </c>
      <c r="D149" s="225" t="s">
        <v>100</v>
      </c>
      <c r="E149" s="226" t="s">
        <v>2957</v>
      </c>
      <c r="F149" s="227" t="s">
        <v>2958</v>
      </c>
      <c r="G149" s="228" t="s">
        <v>114</v>
      </c>
      <c r="H149" s="229">
        <v>250</v>
      </c>
      <c r="I149" s="230"/>
      <c r="J149" s="230">
        <f t="shared" si="10"/>
        <v>0</v>
      </c>
      <c r="K149" s="126"/>
      <c r="L149" s="24"/>
      <c r="M149" s="231" t="s">
        <v>1</v>
      </c>
      <c r="N149" s="232" t="s">
        <v>32</v>
      </c>
      <c r="O149" s="233">
        <v>0.2</v>
      </c>
      <c r="P149" s="233">
        <f t="shared" si="11"/>
        <v>50</v>
      </c>
      <c r="Q149" s="233">
        <v>0</v>
      </c>
      <c r="R149" s="233">
        <f t="shared" si="12"/>
        <v>0</v>
      </c>
      <c r="S149" s="233">
        <v>0</v>
      </c>
      <c r="T149" s="234">
        <f t="shared" si="13"/>
        <v>0</v>
      </c>
      <c r="AR149" s="235" t="s">
        <v>820</v>
      </c>
      <c r="AT149" s="235" t="s">
        <v>100</v>
      </c>
      <c r="AU149" s="235" t="s">
        <v>75</v>
      </c>
      <c r="AY149" s="12" t="s">
        <v>97</v>
      </c>
      <c r="BE149" s="132">
        <f t="shared" si="14"/>
        <v>0</v>
      </c>
      <c r="BF149" s="132">
        <f t="shared" si="15"/>
        <v>0</v>
      </c>
      <c r="BG149" s="132">
        <f t="shared" si="16"/>
        <v>0</v>
      </c>
      <c r="BH149" s="132">
        <f t="shared" si="17"/>
        <v>0</v>
      </c>
      <c r="BI149" s="132">
        <f t="shared" si="18"/>
        <v>0</v>
      </c>
      <c r="BJ149" s="12" t="s">
        <v>75</v>
      </c>
      <c r="BK149" s="132">
        <f t="shared" si="19"/>
        <v>0</v>
      </c>
      <c r="BL149" s="12" t="s">
        <v>820</v>
      </c>
      <c r="BM149" s="235" t="s">
        <v>2959</v>
      </c>
    </row>
    <row r="150" spans="2:65" s="1" customFormat="1" ht="24.2" customHeight="1">
      <c r="B150" s="119"/>
      <c r="C150" s="236">
        <v>18</v>
      </c>
      <c r="D150" s="236" t="s">
        <v>133</v>
      </c>
      <c r="E150" s="237" t="s">
        <v>2960</v>
      </c>
      <c r="F150" s="238" t="s">
        <v>2961</v>
      </c>
      <c r="G150" s="239" t="s">
        <v>114</v>
      </c>
      <c r="H150" s="240">
        <v>250</v>
      </c>
      <c r="I150" s="241"/>
      <c r="J150" s="241">
        <f t="shared" si="10"/>
        <v>0</v>
      </c>
      <c r="K150" s="242"/>
      <c r="L150" s="243"/>
      <c r="M150" s="244" t="s">
        <v>1</v>
      </c>
      <c r="N150" s="245" t="s">
        <v>32</v>
      </c>
      <c r="O150" s="233">
        <v>0</v>
      </c>
      <c r="P150" s="233">
        <f t="shared" si="11"/>
        <v>0</v>
      </c>
      <c r="Q150" s="233">
        <v>0</v>
      </c>
      <c r="R150" s="233">
        <f t="shared" si="12"/>
        <v>0</v>
      </c>
      <c r="S150" s="233">
        <v>0</v>
      </c>
      <c r="T150" s="234">
        <f t="shared" si="13"/>
        <v>0</v>
      </c>
      <c r="AR150" s="235" t="s">
        <v>1125</v>
      </c>
      <c r="AT150" s="235" t="s">
        <v>133</v>
      </c>
      <c r="AU150" s="235" t="s">
        <v>75</v>
      </c>
      <c r="AY150" s="12" t="s">
        <v>97</v>
      </c>
      <c r="BE150" s="132">
        <f t="shared" si="14"/>
        <v>0</v>
      </c>
      <c r="BF150" s="132">
        <f t="shared" si="15"/>
        <v>0</v>
      </c>
      <c r="BG150" s="132">
        <f t="shared" si="16"/>
        <v>0</v>
      </c>
      <c r="BH150" s="132">
        <f t="shared" si="17"/>
        <v>0</v>
      </c>
      <c r="BI150" s="132">
        <f t="shared" si="18"/>
        <v>0</v>
      </c>
      <c r="BJ150" s="12" t="s">
        <v>75</v>
      </c>
      <c r="BK150" s="132">
        <f t="shared" si="19"/>
        <v>0</v>
      </c>
      <c r="BL150" s="12" t="s">
        <v>820</v>
      </c>
      <c r="BM150" s="235" t="s">
        <v>2962</v>
      </c>
    </row>
    <row r="151" spans="2:65" s="1" customFormat="1" ht="24.2" customHeight="1">
      <c r="B151" s="119"/>
      <c r="C151" s="225">
        <v>19</v>
      </c>
      <c r="D151" s="225" t="s">
        <v>100</v>
      </c>
      <c r="E151" s="226" t="s">
        <v>1730</v>
      </c>
      <c r="F151" s="227" t="s">
        <v>1731</v>
      </c>
      <c r="G151" s="228" t="s">
        <v>114</v>
      </c>
      <c r="H151" s="229">
        <v>130</v>
      </c>
      <c r="I151" s="230"/>
      <c r="J151" s="230">
        <f t="shared" si="10"/>
        <v>0</v>
      </c>
      <c r="K151" s="126"/>
      <c r="L151" s="24"/>
      <c r="M151" s="231" t="s">
        <v>1</v>
      </c>
      <c r="N151" s="232" t="s">
        <v>32</v>
      </c>
      <c r="O151" s="233">
        <v>0.11799999999999999</v>
      </c>
      <c r="P151" s="233">
        <f t="shared" si="11"/>
        <v>15.34</v>
      </c>
      <c r="Q151" s="233">
        <v>0</v>
      </c>
      <c r="R151" s="233">
        <f t="shared" si="12"/>
        <v>0</v>
      </c>
      <c r="S151" s="233">
        <v>0</v>
      </c>
      <c r="T151" s="234">
        <f t="shared" si="13"/>
        <v>0</v>
      </c>
      <c r="AR151" s="235" t="s">
        <v>820</v>
      </c>
      <c r="AT151" s="235" t="s">
        <v>100</v>
      </c>
      <c r="AU151" s="235" t="s">
        <v>75</v>
      </c>
      <c r="AY151" s="12" t="s">
        <v>97</v>
      </c>
      <c r="BE151" s="132">
        <f t="shared" si="14"/>
        <v>0</v>
      </c>
      <c r="BF151" s="132">
        <f t="shared" si="15"/>
        <v>0</v>
      </c>
      <c r="BG151" s="132">
        <f t="shared" si="16"/>
        <v>0</v>
      </c>
      <c r="BH151" s="132">
        <f t="shared" si="17"/>
        <v>0</v>
      </c>
      <c r="BI151" s="132">
        <f t="shared" si="18"/>
        <v>0</v>
      </c>
      <c r="BJ151" s="12" t="s">
        <v>75</v>
      </c>
      <c r="BK151" s="132">
        <f t="shared" si="19"/>
        <v>0</v>
      </c>
      <c r="BL151" s="12" t="s">
        <v>820</v>
      </c>
      <c r="BM151" s="235" t="s">
        <v>2963</v>
      </c>
    </row>
    <row r="152" spans="2:65" s="1" customFormat="1" ht="16.5" customHeight="1">
      <c r="B152" s="119"/>
      <c r="C152" s="236">
        <v>20</v>
      </c>
      <c r="D152" s="236" t="s">
        <v>133</v>
      </c>
      <c r="E152" s="237" t="s">
        <v>2964</v>
      </c>
      <c r="F152" s="238" t="s">
        <v>1732</v>
      </c>
      <c r="G152" s="239" t="s">
        <v>287</v>
      </c>
      <c r="H152" s="240">
        <v>122.46</v>
      </c>
      <c r="I152" s="241"/>
      <c r="J152" s="241">
        <f t="shared" si="10"/>
        <v>0</v>
      </c>
      <c r="K152" s="242"/>
      <c r="L152" s="243"/>
      <c r="M152" s="244" t="s">
        <v>1</v>
      </c>
      <c r="N152" s="245" t="s">
        <v>32</v>
      </c>
      <c r="O152" s="233">
        <v>0</v>
      </c>
      <c r="P152" s="233">
        <f t="shared" si="11"/>
        <v>0</v>
      </c>
      <c r="Q152" s="233">
        <v>1E-3</v>
      </c>
      <c r="R152" s="233">
        <f t="shared" si="12"/>
        <v>0.12246</v>
      </c>
      <c r="S152" s="233">
        <v>0</v>
      </c>
      <c r="T152" s="234">
        <f t="shared" si="13"/>
        <v>0</v>
      </c>
      <c r="AR152" s="235" t="s">
        <v>1068</v>
      </c>
      <c r="AT152" s="235" t="s">
        <v>133</v>
      </c>
      <c r="AU152" s="235" t="s">
        <v>75</v>
      </c>
      <c r="AY152" s="12" t="s">
        <v>97</v>
      </c>
      <c r="BE152" s="132">
        <f t="shared" si="14"/>
        <v>0</v>
      </c>
      <c r="BF152" s="132">
        <f t="shared" si="15"/>
        <v>0</v>
      </c>
      <c r="BG152" s="132">
        <f t="shared" si="16"/>
        <v>0</v>
      </c>
      <c r="BH152" s="132">
        <f t="shared" si="17"/>
        <v>0</v>
      </c>
      <c r="BI152" s="132">
        <f t="shared" si="18"/>
        <v>0</v>
      </c>
      <c r="BJ152" s="12" t="s">
        <v>75</v>
      </c>
      <c r="BK152" s="132">
        <f t="shared" si="19"/>
        <v>0</v>
      </c>
      <c r="BL152" s="12" t="s">
        <v>1068</v>
      </c>
      <c r="BM152" s="235" t="s">
        <v>2965</v>
      </c>
    </row>
    <row r="153" spans="2:65" s="1" customFormat="1" ht="24.2" customHeight="1">
      <c r="B153" s="119"/>
      <c r="C153" s="225">
        <v>21</v>
      </c>
      <c r="D153" s="225" t="s">
        <v>100</v>
      </c>
      <c r="E153" s="226" t="s">
        <v>2966</v>
      </c>
      <c r="F153" s="227" t="s">
        <v>2967</v>
      </c>
      <c r="G153" s="228" t="s">
        <v>114</v>
      </c>
      <c r="H153" s="229">
        <v>10</v>
      </c>
      <c r="I153" s="230"/>
      <c r="J153" s="230">
        <f t="shared" si="10"/>
        <v>0</v>
      </c>
      <c r="K153" s="126"/>
      <c r="L153" s="24"/>
      <c r="M153" s="231" t="s">
        <v>1</v>
      </c>
      <c r="N153" s="232" t="s">
        <v>32</v>
      </c>
      <c r="O153" s="233">
        <v>8.5000000000000006E-2</v>
      </c>
      <c r="P153" s="233">
        <f t="shared" si="11"/>
        <v>0.85000000000000009</v>
      </c>
      <c r="Q153" s="233">
        <v>0</v>
      </c>
      <c r="R153" s="233">
        <f t="shared" si="12"/>
        <v>0</v>
      </c>
      <c r="S153" s="233">
        <v>0</v>
      </c>
      <c r="T153" s="234">
        <f t="shared" si="13"/>
        <v>0</v>
      </c>
      <c r="AR153" s="235" t="s">
        <v>820</v>
      </c>
      <c r="AT153" s="235" t="s">
        <v>100</v>
      </c>
      <c r="AU153" s="235" t="s">
        <v>75</v>
      </c>
      <c r="AY153" s="12" t="s">
        <v>97</v>
      </c>
      <c r="BE153" s="132">
        <f t="shared" si="14"/>
        <v>0</v>
      </c>
      <c r="BF153" s="132">
        <f t="shared" si="15"/>
        <v>0</v>
      </c>
      <c r="BG153" s="132">
        <f t="shared" si="16"/>
        <v>0</v>
      </c>
      <c r="BH153" s="132">
        <f t="shared" si="17"/>
        <v>0</v>
      </c>
      <c r="BI153" s="132">
        <f t="shared" si="18"/>
        <v>0</v>
      </c>
      <c r="BJ153" s="12" t="s">
        <v>75</v>
      </c>
      <c r="BK153" s="132">
        <f t="shared" si="19"/>
        <v>0</v>
      </c>
      <c r="BL153" s="12" t="s">
        <v>820</v>
      </c>
      <c r="BM153" s="235" t="s">
        <v>2968</v>
      </c>
    </row>
    <row r="154" spans="2:65" s="1" customFormat="1" ht="16.5" customHeight="1">
      <c r="B154" s="119"/>
      <c r="C154" s="236">
        <v>22</v>
      </c>
      <c r="D154" s="236" t="s">
        <v>133</v>
      </c>
      <c r="E154" s="237" t="s">
        <v>2969</v>
      </c>
      <c r="F154" s="238" t="s">
        <v>2970</v>
      </c>
      <c r="G154" s="239" t="s">
        <v>287</v>
      </c>
      <c r="H154" s="240">
        <v>6.25</v>
      </c>
      <c r="I154" s="241"/>
      <c r="J154" s="241">
        <f t="shared" si="10"/>
        <v>0</v>
      </c>
      <c r="K154" s="242"/>
      <c r="L154" s="243"/>
      <c r="M154" s="244" t="s">
        <v>1</v>
      </c>
      <c r="N154" s="245" t="s">
        <v>32</v>
      </c>
      <c r="O154" s="233">
        <v>0</v>
      </c>
      <c r="P154" s="233">
        <f t="shared" si="11"/>
        <v>0</v>
      </c>
      <c r="Q154" s="233">
        <v>1E-3</v>
      </c>
      <c r="R154" s="233">
        <f t="shared" si="12"/>
        <v>6.2500000000000003E-3</v>
      </c>
      <c r="S154" s="233">
        <v>0</v>
      </c>
      <c r="T154" s="234">
        <f t="shared" si="13"/>
        <v>0</v>
      </c>
      <c r="AR154" s="235" t="s">
        <v>1068</v>
      </c>
      <c r="AT154" s="235" t="s">
        <v>133</v>
      </c>
      <c r="AU154" s="235" t="s">
        <v>75</v>
      </c>
      <c r="AY154" s="12" t="s">
        <v>97</v>
      </c>
      <c r="BE154" s="132">
        <f t="shared" si="14"/>
        <v>0</v>
      </c>
      <c r="BF154" s="132">
        <f t="shared" si="15"/>
        <v>0</v>
      </c>
      <c r="BG154" s="132">
        <f t="shared" si="16"/>
        <v>0</v>
      </c>
      <c r="BH154" s="132">
        <f t="shared" si="17"/>
        <v>0</v>
      </c>
      <c r="BI154" s="132">
        <f t="shared" si="18"/>
        <v>0</v>
      </c>
      <c r="BJ154" s="12" t="s">
        <v>75</v>
      </c>
      <c r="BK154" s="132">
        <f t="shared" si="19"/>
        <v>0</v>
      </c>
      <c r="BL154" s="12" t="s">
        <v>1068</v>
      </c>
      <c r="BM154" s="235" t="s">
        <v>2971</v>
      </c>
    </row>
    <row r="155" spans="2:65" s="1" customFormat="1" ht="16.5" customHeight="1">
      <c r="B155" s="119"/>
      <c r="C155" s="225">
        <v>23</v>
      </c>
      <c r="D155" s="225" t="s">
        <v>100</v>
      </c>
      <c r="E155" s="226" t="s">
        <v>2972</v>
      </c>
      <c r="F155" s="227" t="s">
        <v>2973</v>
      </c>
      <c r="G155" s="228" t="s">
        <v>110</v>
      </c>
      <c r="H155" s="229">
        <v>3</v>
      </c>
      <c r="I155" s="230"/>
      <c r="J155" s="230">
        <f t="shared" si="10"/>
        <v>0</v>
      </c>
      <c r="K155" s="126"/>
      <c r="L155" s="24"/>
      <c r="M155" s="231" t="s">
        <v>1</v>
      </c>
      <c r="N155" s="232" t="s">
        <v>32</v>
      </c>
      <c r="O155" s="233">
        <v>0.97</v>
      </c>
      <c r="P155" s="233">
        <f t="shared" si="11"/>
        <v>2.91</v>
      </c>
      <c r="Q155" s="233">
        <v>0</v>
      </c>
      <c r="R155" s="233">
        <f t="shared" si="12"/>
        <v>0</v>
      </c>
      <c r="S155" s="233">
        <v>0</v>
      </c>
      <c r="T155" s="234">
        <f t="shared" si="13"/>
        <v>0</v>
      </c>
      <c r="AR155" s="235" t="s">
        <v>820</v>
      </c>
      <c r="AT155" s="235" t="s">
        <v>100</v>
      </c>
      <c r="AU155" s="235" t="s">
        <v>75</v>
      </c>
      <c r="AY155" s="12" t="s">
        <v>97</v>
      </c>
      <c r="BE155" s="132">
        <f t="shared" si="14"/>
        <v>0</v>
      </c>
      <c r="BF155" s="132">
        <f t="shared" si="15"/>
        <v>0</v>
      </c>
      <c r="BG155" s="132">
        <f t="shared" si="16"/>
        <v>0</v>
      </c>
      <c r="BH155" s="132">
        <f t="shared" si="17"/>
        <v>0</v>
      </c>
      <c r="BI155" s="132">
        <f t="shared" si="18"/>
        <v>0</v>
      </c>
      <c r="BJ155" s="12" t="s">
        <v>75</v>
      </c>
      <c r="BK155" s="132">
        <f t="shared" si="19"/>
        <v>0</v>
      </c>
      <c r="BL155" s="12" t="s">
        <v>820</v>
      </c>
      <c r="BM155" s="235" t="s">
        <v>2974</v>
      </c>
    </row>
    <row r="156" spans="2:65" s="1" customFormat="1" ht="27.75" customHeight="1">
      <c r="B156" s="119"/>
      <c r="C156" s="236">
        <v>24</v>
      </c>
      <c r="D156" s="236" t="s">
        <v>133</v>
      </c>
      <c r="E156" s="237" t="s">
        <v>2975</v>
      </c>
      <c r="F156" s="238" t="s">
        <v>2976</v>
      </c>
      <c r="G156" s="239" t="s">
        <v>110</v>
      </c>
      <c r="H156" s="240">
        <v>3</v>
      </c>
      <c r="I156" s="241"/>
      <c r="J156" s="241">
        <f t="shared" si="10"/>
        <v>0</v>
      </c>
      <c r="K156" s="242"/>
      <c r="L156" s="243"/>
      <c r="M156" s="244" t="s">
        <v>1</v>
      </c>
      <c r="N156" s="245" t="s">
        <v>32</v>
      </c>
      <c r="O156" s="233">
        <v>0</v>
      </c>
      <c r="P156" s="233">
        <f t="shared" si="11"/>
        <v>0</v>
      </c>
      <c r="Q156" s="233">
        <v>0</v>
      </c>
      <c r="R156" s="233">
        <f t="shared" si="12"/>
        <v>0</v>
      </c>
      <c r="S156" s="233">
        <v>0</v>
      </c>
      <c r="T156" s="234">
        <f t="shared" si="13"/>
        <v>0</v>
      </c>
      <c r="AR156" s="235" t="s">
        <v>1125</v>
      </c>
      <c r="AT156" s="235" t="s">
        <v>133</v>
      </c>
      <c r="AU156" s="235" t="s">
        <v>75</v>
      </c>
      <c r="AY156" s="12" t="s">
        <v>97</v>
      </c>
      <c r="BE156" s="132">
        <f t="shared" si="14"/>
        <v>0</v>
      </c>
      <c r="BF156" s="132">
        <f t="shared" si="15"/>
        <v>0</v>
      </c>
      <c r="BG156" s="132">
        <f t="shared" si="16"/>
        <v>0</v>
      </c>
      <c r="BH156" s="132">
        <f t="shared" si="17"/>
        <v>0</v>
      </c>
      <c r="BI156" s="132">
        <f t="shared" si="18"/>
        <v>0</v>
      </c>
      <c r="BJ156" s="12" t="s">
        <v>75</v>
      </c>
      <c r="BK156" s="132">
        <f t="shared" si="19"/>
        <v>0</v>
      </c>
      <c r="BL156" s="12" t="s">
        <v>820</v>
      </c>
      <c r="BM156" s="235" t="s">
        <v>2977</v>
      </c>
    </row>
    <row r="157" spans="2:65" s="1" customFormat="1" ht="21.75" customHeight="1">
      <c r="B157" s="119"/>
      <c r="C157" s="225">
        <v>25</v>
      </c>
      <c r="D157" s="225" t="s">
        <v>100</v>
      </c>
      <c r="E157" s="226" t="s">
        <v>2978</v>
      </c>
      <c r="F157" s="227" t="s">
        <v>2979</v>
      </c>
      <c r="G157" s="228" t="s">
        <v>110</v>
      </c>
      <c r="H157" s="229">
        <v>1</v>
      </c>
      <c r="I157" s="230"/>
      <c r="J157" s="230">
        <f t="shared" si="10"/>
        <v>0</v>
      </c>
      <c r="K157" s="126"/>
      <c r="L157" s="24"/>
      <c r="M157" s="231" t="s">
        <v>1</v>
      </c>
      <c r="N157" s="232" t="s">
        <v>32</v>
      </c>
      <c r="O157" s="233">
        <v>1.18</v>
      </c>
      <c r="P157" s="233">
        <f t="shared" si="11"/>
        <v>1.18</v>
      </c>
      <c r="Q157" s="233">
        <v>0</v>
      </c>
      <c r="R157" s="233">
        <f t="shared" si="12"/>
        <v>0</v>
      </c>
      <c r="S157" s="233">
        <v>0</v>
      </c>
      <c r="T157" s="234">
        <f t="shared" si="13"/>
        <v>0</v>
      </c>
      <c r="AR157" s="235" t="s">
        <v>820</v>
      </c>
      <c r="AT157" s="235" t="s">
        <v>100</v>
      </c>
      <c r="AU157" s="235" t="s">
        <v>75</v>
      </c>
      <c r="AY157" s="12" t="s">
        <v>97</v>
      </c>
      <c r="BE157" s="132">
        <f t="shared" si="14"/>
        <v>0</v>
      </c>
      <c r="BF157" s="132">
        <f t="shared" si="15"/>
        <v>0</v>
      </c>
      <c r="BG157" s="132">
        <f t="shared" si="16"/>
        <v>0</v>
      </c>
      <c r="BH157" s="132">
        <f t="shared" si="17"/>
        <v>0</v>
      </c>
      <c r="BI157" s="132">
        <f t="shared" si="18"/>
        <v>0</v>
      </c>
      <c r="BJ157" s="12" t="s">
        <v>75</v>
      </c>
      <c r="BK157" s="132">
        <f t="shared" si="19"/>
        <v>0</v>
      </c>
      <c r="BL157" s="12" t="s">
        <v>820</v>
      </c>
      <c r="BM157" s="235" t="s">
        <v>2980</v>
      </c>
    </row>
    <row r="158" spans="2:65" s="1" customFormat="1" ht="24.2" customHeight="1">
      <c r="B158" s="119"/>
      <c r="C158" s="236">
        <v>26</v>
      </c>
      <c r="D158" s="236" t="s">
        <v>133</v>
      </c>
      <c r="E158" s="237" t="s">
        <v>2981</v>
      </c>
      <c r="F158" s="238" t="s">
        <v>2982</v>
      </c>
      <c r="G158" s="239" t="s">
        <v>110</v>
      </c>
      <c r="H158" s="240">
        <v>1</v>
      </c>
      <c r="I158" s="241"/>
      <c r="J158" s="241">
        <f t="shared" si="10"/>
        <v>0</v>
      </c>
      <c r="K158" s="242"/>
      <c r="L158" s="243"/>
      <c r="M158" s="244" t="s">
        <v>1</v>
      </c>
      <c r="N158" s="245" t="s">
        <v>32</v>
      </c>
      <c r="O158" s="233">
        <v>0</v>
      </c>
      <c r="P158" s="233">
        <f t="shared" si="11"/>
        <v>0</v>
      </c>
      <c r="Q158" s="233">
        <v>5.0000000000000002E-5</v>
      </c>
      <c r="R158" s="233">
        <f t="shared" si="12"/>
        <v>5.0000000000000002E-5</v>
      </c>
      <c r="S158" s="233">
        <v>0</v>
      </c>
      <c r="T158" s="234">
        <f t="shared" si="13"/>
        <v>0</v>
      </c>
      <c r="AR158" s="235" t="s">
        <v>1068</v>
      </c>
      <c r="AT158" s="235" t="s">
        <v>133</v>
      </c>
      <c r="AU158" s="235" t="s">
        <v>75</v>
      </c>
      <c r="AY158" s="12" t="s">
        <v>97</v>
      </c>
      <c r="BE158" s="132">
        <f t="shared" si="14"/>
        <v>0</v>
      </c>
      <c r="BF158" s="132">
        <f t="shared" si="15"/>
        <v>0</v>
      </c>
      <c r="BG158" s="132">
        <f t="shared" si="16"/>
        <v>0</v>
      </c>
      <c r="BH158" s="132">
        <f t="shared" si="17"/>
        <v>0</v>
      </c>
      <c r="BI158" s="132">
        <f t="shared" si="18"/>
        <v>0</v>
      </c>
      <c r="BJ158" s="12" t="s">
        <v>75</v>
      </c>
      <c r="BK158" s="132">
        <f t="shared" si="19"/>
        <v>0</v>
      </c>
      <c r="BL158" s="12" t="s">
        <v>1068</v>
      </c>
      <c r="BM158" s="235" t="s">
        <v>2983</v>
      </c>
    </row>
    <row r="159" spans="2:65" s="1" customFormat="1" ht="16.5" customHeight="1">
      <c r="B159" s="119"/>
      <c r="C159" s="225">
        <v>27</v>
      </c>
      <c r="D159" s="225" t="s">
        <v>100</v>
      </c>
      <c r="E159" s="226" t="s">
        <v>2984</v>
      </c>
      <c r="F159" s="227" t="s">
        <v>2985</v>
      </c>
      <c r="G159" s="228" t="s">
        <v>110</v>
      </c>
      <c r="H159" s="229">
        <v>4</v>
      </c>
      <c r="I159" s="230"/>
      <c r="J159" s="230">
        <f t="shared" si="10"/>
        <v>0</v>
      </c>
      <c r="K159" s="126"/>
      <c r="L159" s="24"/>
      <c r="M159" s="231" t="s">
        <v>1</v>
      </c>
      <c r="N159" s="232" t="s">
        <v>32</v>
      </c>
      <c r="O159" s="233">
        <v>5.1999999999999998E-2</v>
      </c>
      <c r="P159" s="233">
        <f t="shared" si="11"/>
        <v>0.20799999999999999</v>
      </c>
      <c r="Q159" s="233">
        <v>0</v>
      </c>
      <c r="R159" s="233">
        <f t="shared" si="12"/>
        <v>0</v>
      </c>
      <c r="S159" s="233">
        <v>0</v>
      </c>
      <c r="T159" s="234">
        <f t="shared" si="13"/>
        <v>0</v>
      </c>
      <c r="AR159" s="235" t="s">
        <v>820</v>
      </c>
      <c r="AT159" s="235" t="s">
        <v>100</v>
      </c>
      <c r="AU159" s="235" t="s">
        <v>75</v>
      </c>
      <c r="AY159" s="12" t="s">
        <v>97</v>
      </c>
      <c r="BE159" s="132">
        <f t="shared" si="14"/>
        <v>0</v>
      </c>
      <c r="BF159" s="132">
        <f t="shared" si="15"/>
        <v>0</v>
      </c>
      <c r="BG159" s="132">
        <f t="shared" si="16"/>
        <v>0</v>
      </c>
      <c r="BH159" s="132">
        <f t="shared" si="17"/>
        <v>0</v>
      </c>
      <c r="BI159" s="132">
        <f t="shared" si="18"/>
        <v>0</v>
      </c>
      <c r="BJ159" s="12" t="s">
        <v>75</v>
      </c>
      <c r="BK159" s="132">
        <f t="shared" si="19"/>
        <v>0</v>
      </c>
      <c r="BL159" s="12" t="s">
        <v>820</v>
      </c>
      <c r="BM159" s="235" t="s">
        <v>2986</v>
      </c>
    </row>
    <row r="160" spans="2:65" s="1" customFormat="1" ht="24.2" customHeight="1">
      <c r="B160" s="119"/>
      <c r="C160" s="236">
        <v>28</v>
      </c>
      <c r="D160" s="236" t="s">
        <v>133</v>
      </c>
      <c r="E160" s="237" t="s">
        <v>2987</v>
      </c>
      <c r="F160" s="238" t="s">
        <v>3114</v>
      </c>
      <c r="G160" s="239" t="s">
        <v>110</v>
      </c>
      <c r="H160" s="240">
        <v>4</v>
      </c>
      <c r="I160" s="241"/>
      <c r="J160" s="241">
        <f t="shared" si="10"/>
        <v>0</v>
      </c>
      <c r="K160" s="242"/>
      <c r="L160" s="243"/>
      <c r="M160" s="244" t="s">
        <v>1</v>
      </c>
      <c r="N160" s="245" t="s">
        <v>32</v>
      </c>
      <c r="O160" s="233">
        <v>0</v>
      </c>
      <c r="P160" s="233">
        <f t="shared" si="11"/>
        <v>0</v>
      </c>
      <c r="Q160" s="233">
        <v>0</v>
      </c>
      <c r="R160" s="233">
        <f t="shared" si="12"/>
        <v>0</v>
      </c>
      <c r="S160" s="233">
        <v>0</v>
      </c>
      <c r="T160" s="234">
        <f t="shared" si="13"/>
        <v>0</v>
      </c>
      <c r="AR160" s="235" t="s">
        <v>1125</v>
      </c>
      <c r="AT160" s="235" t="s">
        <v>133</v>
      </c>
      <c r="AU160" s="235" t="s">
        <v>75</v>
      </c>
      <c r="AY160" s="12" t="s">
        <v>97</v>
      </c>
      <c r="BE160" s="132">
        <f t="shared" si="14"/>
        <v>0</v>
      </c>
      <c r="BF160" s="132">
        <f t="shared" si="15"/>
        <v>0</v>
      </c>
      <c r="BG160" s="132">
        <f t="shared" si="16"/>
        <v>0</v>
      </c>
      <c r="BH160" s="132">
        <f t="shared" si="17"/>
        <v>0</v>
      </c>
      <c r="BI160" s="132">
        <f t="shared" si="18"/>
        <v>0</v>
      </c>
      <c r="BJ160" s="12" t="s">
        <v>75</v>
      </c>
      <c r="BK160" s="132">
        <f t="shared" si="19"/>
        <v>0</v>
      </c>
      <c r="BL160" s="12" t="s">
        <v>820</v>
      </c>
      <c r="BM160" s="235" t="s">
        <v>2988</v>
      </c>
    </row>
    <row r="161" spans="2:65" s="1" customFormat="1" ht="16.5" customHeight="1">
      <c r="B161" s="119"/>
      <c r="C161" s="225">
        <v>29</v>
      </c>
      <c r="D161" s="225" t="s">
        <v>100</v>
      </c>
      <c r="E161" s="226" t="s">
        <v>2989</v>
      </c>
      <c r="F161" s="227" t="s">
        <v>2990</v>
      </c>
      <c r="G161" s="228" t="s">
        <v>110</v>
      </c>
      <c r="H161" s="229">
        <v>250</v>
      </c>
      <c r="I161" s="230"/>
      <c r="J161" s="230">
        <f t="shared" si="10"/>
        <v>0</v>
      </c>
      <c r="K161" s="126"/>
      <c r="L161" s="24"/>
      <c r="M161" s="231" t="s">
        <v>1</v>
      </c>
      <c r="N161" s="232" t="s">
        <v>32</v>
      </c>
      <c r="O161" s="233">
        <v>7.2999999999999995E-2</v>
      </c>
      <c r="P161" s="233">
        <f t="shared" si="11"/>
        <v>18.25</v>
      </c>
      <c r="Q161" s="233">
        <v>0</v>
      </c>
      <c r="R161" s="233">
        <f t="shared" si="12"/>
        <v>0</v>
      </c>
      <c r="S161" s="233">
        <v>0</v>
      </c>
      <c r="T161" s="234">
        <f t="shared" si="13"/>
        <v>0</v>
      </c>
      <c r="AR161" s="235" t="s">
        <v>820</v>
      </c>
      <c r="AT161" s="235" t="s">
        <v>100</v>
      </c>
      <c r="AU161" s="235" t="s">
        <v>75</v>
      </c>
      <c r="AY161" s="12" t="s">
        <v>97</v>
      </c>
      <c r="BE161" s="132">
        <f t="shared" si="14"/>
        <v>0</v>
      </c>
      <c r="BF161" s="132">
        <f t="shared" si="15"/>
        <v>0</v>
      </c>
      <c r="BG161" s="132">
        <f t="shared" si="16"/>
        <v>0</v>
      </c>
      <c r="BH161" s="132">
        <f t="shared" si="17"/>
        <v>0</v>
      </c>
      <c r="BI161" s="132">
        <f t="shared" si="18"/>
        <v>0</v>
      </c>
      <c r="BJ161" s="12" t="s">
        <v>75</v>
      </c>
      <c r="BK161" s="132">
        <f t="shared" si="19"/>
        <v>0</v>
      </c>
      <c r="BL161" s="12" t="s">
        <v>820</v>
      </c>
      <c r="BM161" s="235" t="s">
        <v>2991</v>
      </c>
    </row>
    <row r="162" spans="2:65" s="1" customFormat="1" ht="37.9" customHeight="1">
      <c r="B162" s="119"/>
      <c r="C162" s="236">
        <v>30</v>
      </c>
      <c r="D162" s="236" t="s">
        <v>133</v>
      </c>
      <c r="E162" s="237" t="s">
        <v>2992</v>
      </c>
      <c r="F162" s="238" t="s">
        <v>3115</v>
      </c>
      <c r="G162" s="239" t="s">
        <v>110</v>
      </c>
      <c r="H162" s="240">
        <v>250</v>
      </c>
      <c r="I162" s="241"/>
      <c r="J162" s="241">
        <f t="shared" si="10"/>
        <v>0</v>
      </c>
      <c r="K162" s="242"/>
      <c r="L162" s="243"/>
      <c r="M162" s="244" t="s">
        <v>1</v>
      </c>
      <c r="N162" s="245" t="s">
        <v>32</v>
      </c>
      <c r="O162" s="233">
        <v>0</v>
      </c>
      <c r="P162" s="233">
        <f t="shared" si="11"/>
        <v>0</v>
      </c>
      <c r="Q162" s="233">
        <v>0</v>
      </c>
      <c r="R162" s="233">
        <f t="shared" si="12"/>
        <v>0</v>
      </c>
      <c r="S162" s="233">
        <v>0</v>
      </c>
      <c r="T162" s="234">
        <f t="shared" si="13"/>
        <v>0</v>
      </c>
      <c r="AR162" s="235" t="s">
        <v>1125</v>
      </c>
      <c r="AT162" s="235" t="s">
        <v>133</v>
      </c>
      <c r="AU162" s="235" t="s">
        <v>75</v>
      </c>
      <c r="AY162" s="12" t="s">
        <v>97</v>
      </c>
      <c r="BE162" s="132">
        <f t="shared" si="14"/>
        <v>0</v>
      </c>
      <c r="BF162" s="132">
        <f t="shared" si="15"/>
        <v>0</v>
      </c>
      <c r="BG162" s="132">
        <f t="shared" si="16"/>
        <v>0</v>
      </c>
      <c r="BH162" s="132">
        <f t="shared" si="17"/>
        <v>0</v>
      </c>
      <c r="BI162" s="132">
        <f t="shared" si="18"/>
        <v>0</v>
      </c>
      <c r="BJ162" s="12" t="s">
        <v>75</v>
      </c>
      <c r="BK162" s="132">
        <f t="shared" si="19"/>
        <v>0</v>
      </c>
      <c r="BL162" s="12" t="s">
        <v>820</v>
      </c>
      <c r="BM162" s="235" t="s">
        <v>2993</v>
      </c>
    </row>
    <row r="163" spans="2:65" s="1" customFormat="1" ht="16.5" customHeight="1">
      <c r="B163" s="119"/>
      <c r="C163" s="225">
        <v>31</v>
      </c>
      <c r="D163" s="225" t="s">
        <v>100</v>
      </c>
      <c r="E163" s="226" t="s">
        <v>2994</v>
      </c>
      <c r="F163" s="227" t="s">
        <v>2995</v>
      </c>
      <c r="G163" s="228" t="s">
        <v>110</v>
      </c>
      <c r="H163" s="229">
        <v>6</v>
      </c>
      <c r="I163" s="230"/>
      <c r="J163" s="230">
        <f t="shared" si="10"/>
        <v>0</v>
      </c>
      <c r="K163" s="126"/>
      <c r="L163" s="24"/>
      <c r="M163" s="231" t="s">
        <v>1</v>
      </c>
      <c r="N163" s="232" t="s">
        <v>32</v>
      </c>
      <c r="O163" s="233">
        <v>0.54</v>
      </c>
      <c r="P163" s="233">
        <f t="shared" si="11"/>
        <v>3.24</v>
      </c>
      <c r="Q163" s="233">
        <v>0</v>
      </c>
      <c r="R163" s="233">
        <f t="shared" si="12"/>
        <v>0</v>
      </c>
      <c r="S163" s="233">
        <v>0</v>
      </c>
      <c r="T163" s="234">
        <f t="shared" si="13"/>
        <v>0</v>
      </c>
      <c r="AR163" s="235" t="s">
        <v>820</v>
      </c>
      <c r="AT163" s="235" t="s">
        <v>100</v>
      </c>
      <c r="AU163" s="235" t="s">
        <v>75</v>
      </c>
      <c r="AY163" s="12" t="s">
        <v>97</v>
      </c>
      <c r="BE163" s="132">
        <f t="shared" si="14"/>
        <v>0</v>
      </c>
      <c r="BF163" s="132">
        <f t="shared" si="15"/>
        <v>0</v>
      </c>
      <c r="BG163" s="132">
        <f t="shared" si="16"/>
        <v>0</v>
      </c>
      <c r="BH163" s="132">
        <f t="shared" si="17"/>
        <v>0</v>
      </c>
      <c r="BI163" s="132">
        <f t="shared" si="18"/>
        <v>0</v>
      </c>
      <c r="BJ163" s="12" t="s">
        <v>75</v>
      </c>
      <c r="BK163" s="132">
        <f t="shared" si="19"/>
        <v>0</v>
      </c>
      <c r="BL163" s="12" t="s">
        <v>820</v>
      </c>
      <c r="BM163" s="235" t="s">
        <v>2996</v>
      </c>
    </row>
    <row r="164" spans="2:65" s="1" customFormat="1" ht="44.25" customHeight="1">
      <c r="B164" s="119"/>
      <c r="C164" s="236">
        <v>32</v>
      </c>
      <c r="D164" s="236" t="s">
        <v>133</v>
      </c>
      <c r="E164" s="237" t="s">
        <v>2997</v>
      </c>
      <c r="F164" s="238" t="s">
        <v>2998</v>
      </c>
      <c r="G164" s="239" t="s">
        <v>110</v>
      </c>
      <c r="H164" s="240">
        <v>6</v>
      </c>
      <c r="I164" s="241"/>
      <c r="J164" s="241">
        <f t="shared" si="10"/>
        <v>0</v>
      </c>
      <c r="K164" s="242"/>
      <c r="L164" s="243"/>
      <c r="M164" s="244" t="s">
        <v>1</v>
      </c>
      <c r="N164" s="245" t="s">
        <v>32</v>
      </c>
      <c r="O164" s="233">
        <v>0</v>
      </c>
      <c r="P164" s="233">
        <f t="shared" si="11"/>
        <v>0</v>
      </c>
      <c r="Q164" s="233">
        <v>0</v>
      </c>
      <c r="R164" s="233">
        <f t="shared" si="12"/>
        <v>0</v>
      </c>
      <c r="S164" s="233">
        <v>0</v>
      </c>
      <c r="T164" s="234">
        <f t="shared" si="13"/>
        <v>0</v>
      </c>
      <c r="AR164" s="235" t="s">
        <v>1125</v>
      </c>
      <c r="AT164" s="235" t="s">
        <v>133</v>
      </c>
      <c r="AU164" s="235" t="s">
        <v>75</v>
      </c>
      <c r="AY164" s="12" t="s">
        <v>97</v>
      </c>
      <c r="BE164" s="132">
        <f t="shared" si="14"/>
        <v>0</v>
      </c>
      <c r="BF164" s="132">
        <f t="shared" si="15"/>
        <v>0</v>
      </c>
      <c r="BG164" s="132">
        <f t="shared" si="16"/>
        <v>0</v>
      </c>
      <c r="BH164" s="132">
        <f t="shared" si="17"/>
        <v>0</v>
      </c>
      <c r="BI164" s="132">
        <f t="shared" si="18"/>
        <v>0</v>
      </c>
      <c r="BJ164" s="12" t="s">
        <v>75</v>
      </c>
      <c r="BK164" s="132">
        <f t="shared" si="19"/>
        <v>0</v>
      </c>
      <c r="BL164" s="12" t="s">
        <v>820</v>
      </c>
      <c r="BM164" s="235" t="s">
        <v>2999</v>
      </c>
    </row>
    <row r="165" spans="2:65" s="1" customFormat="1" ht="16.5" customHeight="1">
      <c r="B165" s="119"/>
      <c r="C165" s="225">
        <v>33</v>
      </c>
      <c r="D165" s="225" t="s">
        <v>100</v>
      </c>
      <c r="E165" s="226" t="s">
        <v>3000</v>
      </c>
      <c r="F165" s="227" t="s">
        <v>3001</v>
      </c>
      <c r="G165" s="228" t="s">
        <v>110</v>
      </c>
      <c r="H165" s="229">
        <v>18</v>
      </c>
      <c r="I165" s="230"/>
      <c r="J165" s="230">
        <f t="shared" si="10"/>
        <v>0</v>
      </c>
      <c r="K165" s="126"/>
      <c r="L165" s="24"/>
      <c r="M165" s="231" t="s">
        <v>1</v>
      </c>
      <c r="N165" s="232" t="s">
        <v>32</v>
      </c>
      <c r="O165" s="233">
        <v>0.5</v>
      </c>
      <c r="P165" s="233">
        <f t="shared" si="11"/>
        <v>9</v>
      </c>
      <c r="Q165" s="233">
        <v>0</v>
      </c>
      <c r="R165" s="233">
        <f t="shared" si="12"/>
        <v>0</v>
      </c>
      <c r="S165" s="233">
        <v>0</v>
      </c>
      <c r="T165" s="234">
        <f t="shared" si="13"/>
        <v>0</v>
      </c>
      <c r="AR165" s="235" t="s">
        <v>820</v>
      </c>
      <c r="AT165" s="235" t="s">
        <v>100</v>
      </c>
      <c r="AU165" s="235" t="s">
        <v>75</v>
      </c>
      <c r="AY165" s="12" t="s">
        <v>97</v>
      </c>
      <c r="BE165" s="132">
        <f t="shared" si="14"/>
        <v>0</v>
      </c>
      <c r="BF165" s="132">
        <f t="shared" si="15"/>
        <v>0</v>
      </c>
      <c r="BG165" s="132">
        <f t="shared" si="16"/>
        <v>0</v>
      </c>
      <c r="BH165" s="132">
        <f t="shared" si="17"/>
        <v>0</v>
      </c>
      <c r="BI165" s="132">
        <f t="shared" si="18"/>
        <v>0</v>
      </c>
      <c r="BJ165" s="12" t="s">
        <v>75</v>
      </c>
      <c r="BK165" s="132">
        <f t="shared" si="19"/>
        <v>0</v>
      </c>
      <c r="BL165" s="12" t="s">
        <v>820</v>
      </c>
      <c r="BM165" s="235" t="s">
        <v>3002</v>
      </c>
    </row>
    <row r="166" spans="2:65" s="1" customFormat="1" ht="37.9" customHeight="1">
      <c r="B166" s="119"/>
      <c r="C166" s="236">
        <v>34</v>
      </c>
      <c r="D166" s="236" t="s">
        <v>133</v>
      </c>
      <c r="E166" s="237" t="s">
        <v>3003</v>
      </c>
      <c r="F166" s="238" t="s">
        <v>3004</v>
      </c>
      <c r="G166" s="239" t="s">
        <v>110</v>
      </c>
      <c r="H166" s="240">
        <v>18</v>
      </c>
      <c r="I166" s="241"/>
      <c r="J166" s="241">
        <f t="shared" si="10"/>
        <v>0</v>
      </c>
      <c r="K166" s="242"/>
      <c r="L166" s="243"/>
      <c r="M166" s="244" t="s">
        <v>1</v>
      </c>
      <c r="N166" s="245" t="s">
        <v>32</v>
      </c>
      <c r="O166" s="233">
        <v>0</v>
      </c>
      <c r="P166" s="233">
        <f t="shared" si="11"/>
        <v>0</v>
      </c>
      <c r="Q166" s="233">
        <v>0</v>
      </c>
      <c r="R166" s="233">
        <f t="shared" si="12"/>
        <v>0</v>
      </c>
      <c r="S166" s="233">
        <v>0</v>
      </c>
      <c r="T166" s="234">
        <f t="shared" si="13"/>
        <v>0</v>
      </c>
      <c r="AR166" s="235" t="s">
        <v>1125</v>
      </c>
      <c r="AT166" s="235" t="s">
        <v>133</v>
      </c>
      <c r="AU166" s="235" t="s">
        <v>75</v>
      </c>
      <c r="AY166" s="12" t="s">
        <v>97</v>
      </c>
      <c r="BE166" s="132">
        <f t="shared" si="14"/>
        <v>0</v>
      </c>
      <c r="BF166" s="132">
        <f t="shared" si="15"/>
        <v>0</v>
      </c>
      <c r="BG166" s="132">
        <f t="shared" si="16"/>
        <v>0</v>
      </c>
      <c r="BH166" s="132">
        <f t="shared" si="17"/>
        <v>0</v>
      </c>
      <c r="BI166" s="132">
        <f t="shared" si="18"/>
        <v>0</v>
      </c>
      <c r="BJ166" s="12" t="s">
        <v>75</v>
      </c>
      <c r="BK166" s="132">
        <f t="shared" si="19"/>
        <v>0</v>
      </c>
      <c r="BL166" s="12" t="s">
        <v>820</v>
      </c>
      <c r="BM166" s="235" t="s">
        <v>3005</v>
      </c>
    </row>
    <row r="167" spans="2:65" s="1" customFormat="1" ht="16.5" customHeight="1">
      <c r="B167" s="119"/>
      <c r="C167" s="225">
        <v>35</v>
      </c>
      <c r="D167" s="225" t="s">
        <v>100</v>
      </c>
      <c r="E167" s="226" t="s">
        <v>3006</v>
      </c>
      <c r="F167" s="227" t="s">
        <v>3007</v>
      </c>
      <c r="G167" s="228" t="s">
        <v>110</v>
      </c>
      <c r="H167" s="229">
        <v>30</v>
      </c>
      <c r="I167" s="230"/>
      <c r="J167" s="230">
        <f t="shared" si="10"/>
        <v>0</v>
      </c>
      <c r="K167" s="126"/>
      <c r="L167" s="24"/>
      <c r="M167" s="231" t="s">
        <v>1</v>
      </c>
      <c r="N167" s="232" t="s">
        <v>32</v>
      </c>
      <c r="O167" s="233">
        <v>0.1</v>
      </c>
      <c r="P167" s="233">
        <f t="shared" si="11"/>
        <v>3</v>
      </c>
      <c r="Q167" s="233">
        <v>0</v>
      </c>
      <c r="R167" s="233">
        <f t="shared" si="12"/>
        <v>0</v>
      </c>
      <c r="S167" s="233">
        <v>0</v>
      </c>
      <c r="T167" s="234">
        <f t="shared" si="13"/>
        <v>0</v>
      </c>
      <c r="AR167" s="235" t="s">
        <v>820</v>
      </c>
      <c r="AT167" s="235" t="s">
        <v>100</v>
      </c>
      <c r="AU167" s="235" t="s">
        <v>75</v>
      </c>
      <c r="AY167" s="12" t="s">
        <v>97</v>
      </c>
      <c r="BE167" s="132">
        <f t="shared" si="14"/>
        <v>0</v>
      </c>
      <c r="BF167" s="132">
        <f t="shared" si="15"/>
        <v>0</v>
      </c>
      <c r="BG167" s="132">
        <f t="shared" si="16"/>
        <v>0</v>
      </c>
      <c r="BH167" s="132">
        <f t="shared" si="17"/>
        <v>0</v>
      </c>
      <c r="BI167" s="132">
        <f t="shared" si="18"/>
        <v>0</v>
      </c>
      <c r="BJ167" s="12" t="s">
        <v>75</v>
      </c>
      <c r="BK167" s="132">
        <f t="shared" si="19"/>
        <v>0</v>
      </c>
      <c r="BL167" s="12" t="s">
        <v>820</v>
      </c>
      <c r="BM167" s="235" t="s">
        <v>3008</v>
      </c>
    </row>
    <row r="168" spans="2:65" s="1" customFormat="1" ht="37.9" customHeight="1">
      <c r="B168" s="119"/>
      <c r="C168" s="236">
        <v>36</v>
      </c>
      <c r="D168" s="236" t="s">
        <v>133</v>
      </c>
      <c r="E168" s="237" t="s">
        <v>3009</v>
      </c>
      <c r="F168" s="238" t="s">
        <v>3010</v>
      </c>
      <c r="G168" s="239" t="s">
        <v>110</v>
      </c>
      <c r="H168" s="240">
        <v>30</v>
      </c>
      <c r="I168" s="241"/>
      <c r="J168" s="241">
        <f t="shared" si="10"/>
        <v>0</v>
      </c>
      <c r="K168" s="242"/>
      <c r="L168" s="243"/>
      <c r="M168" s="244" t="s">
        <v>1</v>
      </c>
      <c r="N168" s="245" t="s">
        <v>32</v>
      </c>
      <c r="O168" s="233">
        <v>0</v>
      </c>
      <c r="P168" s="233">
        <f t="shared" si="11"/>
        <v>0</v>
      </c>
      <c r="Q168" s="233">
        <v>0</v>
      </c>
      <c r="R168" s="233">
        <f t="shared" si="12"/>
        <v>0</v>
      </c>
      <c r="S168" s="233">
        <v>0</v>
      </c>
      <c r="T168" s="234">
        <f t="shared" si="13"/>
        <v>0</v>
      </c>
      <c r="AR168" s="235" t="s">
        <v>1125</v>
      </c>
      <c r="AT168" s="235" t="s">
        <v>133</v>
      </c>
      <c r="AU168" s="235" t="s">
        <v>75</v>
      </c>
      <c r="AY168" s="12" t="s">
        <v>97</v>
      </c>
      <c r="BE168" s="132">
        <f t="shared" si="14"/>
        <v>0</v>
      </c>
      <c r="BF168" s="132">
        <f t="shared" si="15"/>
        <v>0</v>
      </c>
      <c r="BG168" s="132">
        <f t="shared" si="16"/>
        <v>0</v>
      </c>
      <c r="BH168" s="132">
        <f t="shared" si="17"/>
        <v>0</v>
      </c>
      <c r="BI168" s="132">
        <f t="shared" si="18"/>
        <v>0</v>
      </c>
      <c r="BJ168" s="12" t="s">
        <v>75</v>
      </c>
      <c r="BK168" s="132">
        <f t="shared" si="19"/>
        <v>0</v>
      </c>
      <c r="BL168" s="12" t="s">
        <v>820</v>
      </c>
      <c r="BM168" s="235" t="s">
        <v>3011</v>
      </c>
    </row>
    <row r="169" spans="2:65" s="1" customFormat="1" ht="16.5" customHeight="1">
      <c r="B169" s="119"/>
      <c r="C169" s="225">
        <v>37</v>
      </c>
      <c r="D169" s="225" t="s">
        <v>100</v>
      </c>
      <c r="E169" s="226" t="s">
        <v>3012</v>
      </c>
      <c r="F169" s="227" t="s">
        <v>3013</v>
      </c>
      <c r="G169" s="228" t="s">
        <v>110</v>
      </c>
      <c r="H169" s="229">
        <v>3</v>
      </c>
      <c r="I169" s="230"/>
      <c r="J169" s="230">
        <f t="shared" si="10"/>
        <v>0</v>
      </c>
      <c r="K169" s="126"/>
      <c r="L169" s="24"/>
      <c r="M169" s="231" t="s">
        <v>1</v>
      </c>
      <c r="N169" s="232" t="s">
        <v>32</v>
      </c>
      <c r="O169" s="233">
        <v>0.11700000000000001</v>
      </c>
      <c r="P169" s="233">
        <f t="shared" si="11"/>
        <v>0.35100000000000003</v>
      </c>
      <c r="Q169" s="233">
        <v>0</v>
      </c>
      <c r="R169" s="233">
        <f t="shared" si="12"/>
        <v>0</v>
      </c>
      <c r="S169" s="233">
        <v>0</v>
      </c>
      <c r="T169" s="234">
        <f t="shared" si="13"/>
        <v>0</v>
      </c>
      <c r="AR169" s="235" t="s">
        <v>820</v>
      </c>
      <c r="AT169" s="235" t="s">
        <v>100</v>
      </c>
      <c r="AU169" s="235" t="s">
        <v>75</v>
      </c>
      <c r="AY169" s="12" t="s">
        <v>97</v>
      </c>
      <c r="BE169" s="132">
        <f t="shared" si="14"/>
        <v>0</v>
      </c>
      <c r="BF169" s="132">
        <f t="shared" si="15"/>
        <v>0</v>
      </c>
      <c r="BG169" s="132">
        <f t="shared" si="16"/>
        <v>0</v>
      </c>
      <c r="BH169" s="132">
        <f t="shared" si="17"/>
        <v>0</v>
      </c>
      <c r="BI169" s="132">
        <f t="shared" si="18"/>
        <v>0</v>
      </c>
      <c r="BJ169" s="12" t="s">
        <v>75</v>
      </c>
      <c r="BK169" s="132">
        <f t="shared" si="19"/>
        <v>0</v>
      </c>
      <c r="BL169" s="12" t="s">
        <v>820</v>
      </c>
      <c r="BM169" s="235" t="s">
        <v>3014</v>
      </c>
    </row>
    <row r="170" spans="2:65" s="1" customFormat="1" ht="24.2" customHeight="1">
      <c r="B170" s="119"/>
      <c r="C170" s="236">
        <v>38</v>
      </c>
      <c r="D170" s="236" t="s">
        <v>133</v>
      </c>
      <c r="E170" s="237" t="s">
        <v>3015</v>
      </c>
      <c r="F170" s="238" t="s">
        <v>3016</v>
      </c>
      <c r="G170" s="239" t="s">
        <v>110</v>
      </c>
      <c r="H170" s="240">
        <v>3</v>
      </c>
      <c r="I170" s="241"/>
      <c r="J170" s="241">
        <f t="shared" si="10"/>
        <v>0</v>
      </c>
      <c r="K170" s="242"/>
      <c r="L170" s="243"/>
      <c r="M170" s="244" t="s">
        <v>1</v>
      </c>
      <c r="N170" s="245" t="s">
        <v>32</v>
      </c>
      <c r="O170" s="233">
        <v>0</v>
      </c>
      <c r="P170" s="233">
        <f t="shared" si="11"/>
        <v>0</v>
      </c>
      <c r="Q170" s="233">
        <v>9.2099999999999994E-3</v>
      </c>
      <c r="R170" s="233">
        <f t="shared" si="12"/>
        <v>2.7629999999999998E-2</v>
      </c>
      <c r="S170" s="233">
        <v>0</v>
      </c>
      <c r="T170" s="234">
        <f t="shared" si="13"/>
        <v>0</v>
      </c>
      <c r="AR170" s="235" t="s">
        <v>1125</v>
      </c>
      <c r="AT170" s="235" t="s">
        <v>133</v>
      </c>
      <c r="AU170" s="235" t="s">
        <v>75</v>
      </c>
      <c r="AY170" s="12" t="s">
        <v>97</v>
      </c>
      <c r="BE170" s="132">
        <f t="shared" si="14"/>
        <v>0</v>
      </c>
      <c r="BF170" s="132">
        <f t="shared" si="15"/>
        <v>0</v>
      </c>
      <c r="BG170" s="132">
        <f t="shared" si="16"/>
        <v>0</v>
      </c>
      <c r="BH170" s="132">
        <f t="shared" si="17"/>
        <v>0</v>
      </c>
      <c r="BI170" s="132">
        <f t="shared" si="18"/>
        <v>0</v>
      </c>
      <c r="BJ170" s="12" t="s">
        <v>75</v>
      </c>
      <c r="BK170" s="132">
        <f t="shared" si="19"/>
        <v>0</v>
      </c>
      <c r="BL170" s="12" t="s">
        <v>820</v>
      </c>
      <c r="BM170" s="235" t="s">
        <v>3017</v>
      </c>
    </row>
    <row r="171" spans="2:65" s="1" customFormat="1" ht="16.5" customHeight="1">
      <c r="B171" s="119"/>
      <c r="C171" s="225">
        <v>39</v>
      </c>
      <c r="D171" s="225" t="s">
        <v>100</v>
      </c>
      <c r="E171" s="226" t="s">
        <v>3018</v>
      </c>
      <c r="F171" s="227" t="s">
        <v>3019</v>
      </c>
      <c r="G171" s="228" t="s">
        <v>110</v>
      </c>
      <c r="H171" s="229">
        <v>4</v>
      </c>
      <c r="I171" s="230"/>
      <c r="J171" s="230">
        <f t="shared" si="10"/>
        <v>0</v>
      </c>
      <c r="K171" s="126"/>
      <c r="L171" s="24"/>
      <c r="M171" s="231" t="s">
        <v>1</v>
      </c>
      <c r="N171" s="232" t="s">
        <v>32</v>
      </c>
      <c r="O171" s="233">
        <v>0.16700000000000001</v>
      </c>
      <c r="P171" s="233">
        <f t="shared" si="11"/>
        <v>0.66800000000000004</v>
      </c>
      <c r="Q171" s="233">
        <v>0</v>
      </c>
      <c r="R171" s="233">
        <f t="shared" si="12"/>
        <v>0</v>
      </c>
      <c r="S171" s="233">
        <v>0</v>
      </c>
      <c r="T171" s="234">
        <f t="shared" si="13"/>
        <v>0</v>
      </c>
      <c r="AR171" s="235" t="s">
        <v>820</v>
      </c>
      <c r="AT171" s="235" t="s">
        <v>100</v>
      </c>
      <c r="AU171" s="235" t="s">
        <v>75</v>
      </c>
      <c r="AY171" s="12" t="s">
        <v>97</v>
      </c>
      <c r="BE171" s="132">
        <f t="shared" si="14"/>
        <v>0</v>
      </c>
      <c r="BF171" s="132">
        <f t="shared" si="15"/>
        <v>0</v>
      </c>
      <c r="BG171" s="132">
        <f t="shared" si="16"/>
        <v>0</v>
      </c>
      <c r="BH171" s="132">
        <f t="shared" si="17"/>
        <v>0</v>
      </c>
      <c r="BI171" s="132">
        <f t="shared" si="18"/>
        <v>0</v>
      </c>
      <c r="BJ171" s="12" t="s">
        <v>75</v>
      </c>
      <c r="BK171" s="132">
        <f t="shared" si="19"/>
        <v>0</v>
      </c>
      <c r="BL171" s="12" t="s">
        <v>820</v>
      </c>
      <c r="BM171" s="235" t="s">
        <v>3020</v>
      </c>
    </row>
    <row r="172" spans="2:65" s="1" customFormat="1" ht="33" customHeight="1">
      <c r="B172" s="119"/>
      <c r="C172" s="236">
        <v>40</v>
      </c>
      <c r="D172" s="236" t="s">
        <v>133</v>
      </c>
      <c r="E172" s="237" t="s">
        <v>3021</v>
      </c>
      <c r="F172" s="238" t="s">
        <v>3022</v>
      </c>
      <c r="G172" s="239" t="s">
        <v>110</v>
      </c>
      <c r="H172" s="240">
        <v>4</v>
      </c>
      <c r="I172" s="241"/>
      <c r="J172" s="241">
        <f t="shared" si="10"/>
        <v>0</v>
      </c>
      <c r="K172" s="242"/>
      <c r="L172" s="243"/>
      <c r="M172" s="244" t="s">
        <v>1</v>
      </c>
      <c r="N172" s="245" t="s">
        <v>32</v>
      </c>
      <c r="O172" s="233">
        <v>0</v>
      </c>
      <c r="P172" s="233">
        <f t="shared" si="11"/>
        <v>0</v>
      </c>
      <c r="Q172" s="233">
        <v>0</v>
      </c>
      <c r="R172" s="233">
        <f t="shared" si="12"/>
        <v>0</v>
      </c>
      <c r="S172" s="233">
        <v>0</v>
      </c>
      <c r="T172" s="234">
        <f t="shared" si="13"/>
        <v>0</v>
      </c>
      <c r="AR172" s="235" t="s">
        <v>1125</v>
      </c>
      <c r="AT172" s="235" t="s">
        <v>133</v>
      </c>
      <c r="AU172" s="235" t="s">
        <v>75</v>
      </c>
      <c r="AY172" s="12" t="s">
        <v>97</v>
      </c>
      <c r="BE172" s="132">
        <f t="shared" si="14"/>
        <v>0</v>
      </c>
      <c r="BF172" s="132">
        <f t="shared" si="15"/>
        <v>0</v>
      </c>
      <c r="BG172" s="132">
        <f t="shared" si="16"/>
        <v>0</v>
      </c>
      <c r="BH172" s="132">
        <f t="shared" si="17"/>
        <v>0</v>
      </c>
      <c r="BI172" s="132">
        <f t="shared" si="18"/>
        <v>0</v>
      </c>
      <c r="BJ172" s="12" t="s">
        <v>75</v>
      </c>
      <c r="BK172" s="132">
        <f t="shared" si="19"/>
        <v>0</v>
      </c>
      <c r="BL172" s="12" t="s">
        <v>820</v>
      </c>
      <c r="BM172" s="235" t="s">
        <v>3023</v>
      </c>
    </row>
    <row r="173" spans="2:65" s="1" customFormat="1" ht="16.5" customHeight="1">
      <c r="B173" s="119"/>
      <c r="C173" s="225">
        <v>41</v>
      </c>
      <c r="D173" s="225" t="s">
        <v>100</v>
      </c>
      <c r="E173" s="226" t="s">
        <v>3024</v>
      </c>
      <c r="F173" s="227" t="s">
        <v>3025</v>
      </c>
      <c r="G173" s="228" t="s">
        <v>110</v>
      </c>
      <c r="H173" s="229">
        <v>9</v>
      </c>
      <c r="I173" s="230"/>
      <c r="J173" s="230">
        <f t="shared" si="10"/>
        <v>0</v>
      </c>
      <c r="K173" s="126"/>
      <c r="L173" s="24"/>
      <c r="M173" s="231" t="s">
        <v>1</v>
      </c>
      <c r="N173" s="232" t="s">
        <v>32</v>
      </c>
      <c r="O173" s="233">
        <v>0.251</v>
      </c>
      <c r="P173" s="233">
        <f t="shared" si="11"/>
        <v>2.2589999999999999</v>
      </c>
      <c r="Q173" s="233">
        <v>0</v>
      </c>
      <c r="R173" s="233">
        <f t="shared" si="12"/>
        <v>0</v>
      </c>
      <c r="S173" s="233">
        <v>0</v>
      </c>
      <c r="T173" s="234">
        <f t="shared" si="13"/>
        <v>0</v>
      </c>
      <c r="AR173" s="235" t="s">
        <v>820</v>
      </c>
      <c r="AT173" s="235" t="s">
        <v>100</v>
      </c>
      <c r="AU173" s="235" t="s">
        <v>75</v>
      </c>
      <c r="AY173" s="12" t="s">
        <v>97</v>
      </c>
      <c r="BE173" s="132">
        <f t="shared" si="14"/>
        <v>0</v>
      </c>
      <c r="BF173" s="132">
        <f t="shared" si="15"/>
        <v>0</v>
      </c>
      <c r="BG173" s="132">
        <f t="shared" si="16"/>
        <v>0</v>
      </c>
      <c r="BH173" s="132">
        <f t="shared" si="17"/>
        <v>0</v>
      </c>
      <c r="BI173" s="132">
        <f t="shared" si="18"/>
        <v>0</v>
      </c>
      <c r="BJ173" s="12" t="s">
        <v>75</v>
      </c>
      <c r="BK173" s="132">
        <f t="shared" si="19"/>
        <v>0</v>
      </c>
      <c r="BL173" s="12" t="s">
        <v>820</v>
      </c>
      <c r="BM173" s="235" t="s">
        <v>3026</v>
      </c>
    </row>
    <row r="174" spans="2:65" s="1" customFormat="1" ht="37.9" customHeight="1">
      <c r="B174" s="119"/>
      <c r="C174" s="236">
        <v>42</v>
      </c>
      <c r="D174" s="236" t="s">
        <v>133</v>
      </c>
      <c r="E174" s="237" t="s">
        <v>3027</v>
      </c>
      <c r="F174" s="238" t="s">
        <v>3028</v>
      </c>
      <c r="G174" s="239" t="s">
        <v>110</v>
      </c>
      <c r="H174" s="240">
        <v>6.75</v>
      </c>
      <c r="I174" s="241"/>
      <c r="J174" s="241">
        <f t="shared" si="10"/>
        <v>0</v>
      </c>
      <c r="K174" s="242"/>
      <c r="L174" s="243"/>
      <c r="M174" s="244" t="s">
        <v>1</v>
      </c>
      <c r="N174" s="245" t="s">
        <v>32</v>
      </c>
      <c r="O174" s="233">
        <v>0</v>
      </c>
      <c r="P174" s="233">
        <f t="shared" si="11"/>
        <v>0</v>
      </c>
      <c r="Q174" s="233">
        <v>0</v>
      </c>
      <c r="R174" s="233">
        <f t="shared" si="12"/>
        <v>0</v>
      </c>
      <c r="S174" s="233">
        <v>0</v>
      </c>
      <c r="T174" s="234">
        <f t="shared" si="13"/>
        <v>0</v>
      </c>
      <c r="AR174" s="235" t="s">
        <v>1125</v>
      </c>
      <c r="AT174" s="235" t="s">
        <v>133</v>
      </c>
      <c r="AU174" s="235" t="s">
        <v>75</v>
      </c>
      <c r="AY174" s="12" t="s">
        <v>97</v>
      </c>
      <c r="BE174" s="132">
        <f t="shared" si="14"/>
        <v>0</v>
      </c>
      <c r="BF174" s="132">
        <f t="shared" si="15"/>
        <v>0</v>
      </c>
      <c r="BG174" s="132">
        <f t="shared" si="16"/>
        <v>0</v>
      </c>
      <c r="BH174" s="132">
        <f t="shared" si="17"/>
        <v>0</v>
      </c>
      <c r="BI174" s="132">
        <f t="shared" si="18"/>
        <v>0</v>
      </c>
      <c r="BJ174" s="12" t="s">
        <v>75</v>
      </c>
      <c r="BK174" s="132">
        <f t="shared" si="19"/>
        <v>0</v>
      </c>
      <c r="BL174" s="12" t="s">
        <v>820</v>
      </c>
      <c r="BM174" s="235" t="s">
        <v>3029</v>
      </c>
    </row>
    <row r="175" spans="2:65" s="1" customFormat="1" ht="16.5" customHeight="1">
      <c r="B175" s="119"/>
      <c r="C175" s="225">
        <v>43</v>
      </c>
      <c r="D175" s="225" t="s">
        <v>100</v>
      </c>
      <c r="E175" s="226" t="s">
        <v>3030</v>
      </c>
      <c r="F175" s="227" t="s">
        <v>3031</v>
      </c>
      <c r="G175" s="228" t="s">
        <v>110</v>
      </c>
      <c r="H175" s="229">
        <v>6</v>
      </c>
      <c r="I175" s="230"/>
      <c r="J175" s="230">
        <f t="shared" si="10"/>
        <v>0</v>
      </c>
      <c r="K175" s="126"/>
      <c r="L175" s="24"/>
      <c r="M175" s="231" t="s">
        <v>1</v>
      </c>
      <c r="N175" s="232" t="s">
        <v>32</v>
      </c>
      <c r="O175" s="233">
        <v>0.11700000000000001</v>
      </c>
      <c r="P175" s="233">
        <f t="shared" si="11"/>
        <v>0.70200000000000007</v>
      </c>
      <c r="Q175" s="233">
        <v>0</v>
      </c>
      <c r="R175" s="233">
        <f t="shared" si="12"/>
        <v>0</v>
      </c>
      <c r="S175" s="233">
        <v>0</v>
      </c>
      <c r="T175" s="234">
        <f t="shared" si="13"/>
        <v>0</v>
      </c>
      <c r="AR175" s="235" t="s">
        <v>820</v>
      </c>
      <c r="AT175" s="235" t="s">
        <v>100</v>
      </c>
      <c r="AU175" s="235" t="s">
        <v>75</v>
      </c>
      <c r="AY175" s="12" t="s">
        <v>97</v>
      </c>
      <c r="BE175" s="132">
        <f t="shared" si="14"/>
        <v>0</v>
      </c>
      <c r="BF175" s="132">
        <f t="shared" si="15"/>
        <v>0</v>
      </c>
      <c r="BG175" s="132">
        <f t="shared" si="16"/>
        <v>0</v>
      </c>
      <c r="BH175" s="132">
        <f t="shared" si="17"/>
        <v>0</v>
      </c>
      <c r="BI175" s="132">
        <f t="shared" si="18"/>
        <v>0</v>
      </c>
      <c r="BJ175" s="12" t="s">
        <v>75</v>
      </c>
      <c r="BK175" s="132">
        <f t="shared" si="19"/>
        <v>0</v>
      </c>
      <c r="BL175" s="12" t="s">
        <v>820</v>
      </c>
      <c r="BM175" s="235" t="s">
        <v>3032</v>
      </c>
    </row>
    <row r="176" spans="2:65" s="1" customFormat="1" ht="33" customHeight="1">
      <c r="B176" s="119"/>
      <c r="C176" s="236">
        <v>44</v>
      </c>
      <c r="D176" s="236" t="s">
        <v>133</v>
      </c>
      <c r="E176" s="237" t="s">
        <v>3033</v>
      </c>
      <c r="F176" s="238" t="s">
        <v>3034</v>
      </c>
      <c r="G176" s="239" t="s">
        <v>110</v>
      </c>
      <c r="H176" s="240">
        <v>6</v>
      </c>
      <c r="I176" s="241"/>
      <c r="J176" s="241">
        <f t="shared" si="10"/>
        <v>0</v>
      </c>
      <c r="K176" s="242"/>
      <c r="L176" s="243"/>
      <c r="M176" s="244" t="s">
        <v>1</v>
      </c>
      <c r="N176" s="245" t="s">
        <v>32</v>
      </c>
      <c r="O176" s="233">
        <v>0</v>
      </c>
      <c r="P176" s="233">
        <f t="shared" si="11"/>
        <v>0</v>
      </c>
      <c r="Q176" s="233">
        <v>0</v>
      </c>
      <c r="R176" s="233">
        <f t="shared" si="12"/>
        <v>0</v>
      </c>
      <c r="S176" s="233">
        <v>0</v>
      </c>
      <c r="T176" s="234">
        <f t="shared" si="13"/>
        <v>0</v>
      </c>
      <c r="AR176" s="235" t="s">
        <v>1125</v>
      </c>
      <c r="AT176" s="235" t="s">
        <v>133</v>
      </c>
      <c r="AU176" s="235" t="s">
        <v>75</v>
      </c>
      <c r="AY176" s="12" t="s">
        <v>97</v>
      </c>
      <c r="BE176" s="132">
        <f t="shared" si="14"/>
        <v>0</v>
      </c>
      <c r="BF176" s="132">
        <f t="shared" si="15"/>
        <v>0</v>
      </c>
      <c r="BG176" s="132">
        <f t="shared" si="16"/>
        <v>0</v>
      </c>
      <c r="BH176" s="132">
        <f t="shared" si="17"/>
        <v>0</v>
      </c>
      <c r="BI176" s="132">
        <f t="shared" si="18"/>
        <v>0</v>
      </c>
      <c r="BJ176" s="12" t="s">
        <v>75</v>
      </c>
      <c r="BK176" s="132">
        <f t="shared" si="19"/>
        <v>0</v>
      </c>
      <c r="BL176" s="12" t="s">
        <v>820</v>
      </c>
      <c r="BM176" s="235" t="s">
        <v>3035</v>
      </c>
    </row>
    <row r="177" spans="2:65" s="1" customFormat="1" ht="16.5" customHeight="1">
      <c r="B177" s="119"/>
      <c r="C177" s="225">
        <v>45</v>
      </c>
      <c r="D177" s="225" t="s">
        <v>100</v>
      </c>
      <c r="E177" s="226" t="s">
        <v>3036</v>
      </c>
      <c r="F177" s="227" t="s">
        <v>3037</v>
      </c>
      <c r="G177" s="228" t="s">
        <v>110</v>
      </c>
      <c r="H177" s="229">
        <v>9</v>
      </c>
      <c r="I177" s="230"/>
      <c r="J177" s="230">
        <f t="shared" si="10"/>
        <v>0</v>
      </c>
      <c r="K177" s="126"/>
      <c r="L177" s="24"/>
      <c r="M177" s="231" t="s">
        <v>1</v>
      </c>
      <c r="N177" s="232" t="s">
        <v>32</v>
      </c>
      <c r="O177" s="233">
        <v>0.16700000000000001</v>
      </c>
      <c r="P177" s="233">
        <f t="shared" si="11"/>
        <v>1.5030000000000001</v>
      </c>
      <c r="Q177" s="233">
        <v>0</v>
      </c>
      <c r="R177" s="233">
        <f t="shared" si="12"/>
        <v>0</v>
      </c>
      <c r="S177" s="233">
        <v>0</v>
      </c>
      <c r="T177" s="234">
        <f t="shared" si="13"/>
        <v>0</v>
      </c>
      <c r="AR177" s="235" t="s">
        <v>820</v>
      </c>
      <c r="AT177" s="235" t="s">
        <v>100</v>
      </c>
      <c r="AU177" s="235" t="s">
        <v>75</v>
      </c>
      <c r="AY177" s="12" t="s">
        <v>97</v>
      </c>
      <c r="BE177" s="132">
        <f t="shared" si="14"/>
        <v>0</v>
      </c>
      <c r="BF177" s="132">
        <f t="shared" si="15"/>
        <v>0</v>
      </c>
      <c r="BG177" s="132">
        <f t="shared" si="16"/>
        <v>0</v>
      </c>
      <c r="BH177" s="132">
        <f t="shared" si="17"/>
        <v>0</v>
      </c>
      <c r="BI177" s="132">
        <f t="shared" si="18"/>
        <v>0</v>
      </c>
      <c r="BJ177" s="12" t="s">
        <v>75</v>
      </c>
      <c r="BK177" s="132">
        <f t="shared" si="19"/>
        <v>0</v>
      </c>
      <c r="BL177" s="12" t="s">
        <v>820</v>
      </c>
      <c r="BM177" s="235" t="s">
        <v>3038</v>
      </c>
    </row>
    <row r="178" spans="2:65" s="1" customFormat="1" ht="33" customHeight="1">
      <c r="B178" s="119"/>
      <c r="C178" s="236">
        <v>46</v>
      </c>
      <c r="D178" s="236" t="s">
        <v>133</v>
      </c>
      <c r="E178" s="237" t="s">
        <v>3039</v>
      </c>
      <c r="F178" s="238" t="s">
        <v>3040</v>
      </c>
      <c r="G178" s="239" t="s">
        <v>110</v>
      </c>
      <c r="H178" s="240">
        <v>9</v>
      </c>
      <c r="I178" s="241"/>
      <c r="J178" s="241">
        <f t="shared" si="10"/>
        <v>0</v>
      </c>
      <c r="K178" s="242"/>
      <c r="L178" s="243"/>
      <c r="M178" s="244" t="s">
        <v>1</v>
      </c>
      <c r="N178" s="245" t="s">
        <v>32</v>
      </c>
      <c r="O178" s="233">
        <v>0</v>
      </c>
      <c r="P178" s="233">
        <f t="shared" si="11"/>
        <v>0</v>
      </c>
      <c r="Q178" s="233">
        <v>9.2099999999999994E-3</v>
      </c>
      <c r="R178" s="233">
        <f t="shared" si="12"/>
        <v>8.2889999999999991E-2</v>
      </c>
      <c r="S178" s="233">
        <v>0</v>
      </c>
      <c r="T178" s="234">
        <f t="shared" si="13"/>
        <v>0</v>
      </c>
      <c r="AR178" s="235" t="s">
        <v>1125</v>
      </c>
      <c r="AT178" s="235" t="s">
        <v>133</v>
      </c>
      <c r="AU178" s="235" t="s">
        <v>75</v>
      </c>
      <c r="AY178" s="12" t="s">
        <v>97</v>
      </c>
      <c r="BE178" s="132">
        <f t="shared" si="14"/>
        <v>0</v>
      </c>
      <c r="BF178" s="132">
        <f t="shared" si="15"/>
        <v>0</v>
      </c>
      <c r="BG178" s="132">
        <f t="shared" si="16"/>
        <v>0</v>
      </c>
      <c r="BH178" s="132">
        <f t="shared" si="17"/>
        <v>0</v>
      </c>
      <c r="BI178" s="132">
        <f t="shared" si="18"/>
        <v>0</v>
      </c>
      <c r="BJ178" s="12" t="s">
        <v>75</v>
      </c>
      <c r="BK178" s="132">
        <f t="shared" si="19"/>
        <v>0</v>
      </c>
      <c r="BL178" s="12" t="s">
        <v>820</v>
      </c>
      <c r="BM178" s="235" t="s">
        <v>3041</v>
      </c>
    </row>
    <row r="179" spans="2:65" s="1" customFormat="1" ht="16.5" customHeight="1">
      <c r="B179" s="119"/>
      <c r="C179" s="225">
        <v>47</v>
      </c>
      <c r="D179" s="225" t="s">
        <v>100</v>
      </c>
      <c r="E179" s="226" t="s">
        <v>3042</v>
      </c>
      <c r="F179" s="227" t="s">
        <v>3043</v>
      </c>
      <c r="G179" s="228" t="s">
        <v>110</v>
      </c>
      <c r="H179" s="229">
        <v>6</v>
      </c>
      <c r="I179" s="230"/>
      <c r="J179" s="230">
        <f t="shared" si="10"/>
        <v>0</v>
      </c>
      <c r="K179" s="126"/>
      <c r="L179" s="24"/>
      <c r="M179" s="231" t="s">
        <v>1</v>
      </c>
      <c r="N179" s="232" t="s">
        <v>32</v>
      </c>
      <c r="O179" s="233">
        <v>0.71</v>
      </c>
      <c r="P179" s="233">
        <f t="shared" si="11"/>
        <v>4.26</v>
      </c>
      <c r="Q179" s="233">
        <v>0</v>
      </c>
      <c r="R179" s="233">
        <f t="shared" si="12"/>
        <v>0</v>
      </c>
      <c r="S179" s="233">
        <v>0</v>
      </c>
      <c r="T179" s="234">
        <f t="shared" si="13"/>
        <v>0</v>
      </c>
      <c r="AR179" s="235" t="s">
        <v>820</v>
      </c>
      <c r="AT179" s="235" t="s">
        <v>100</v>
      </c>
      <c r="AU179" s="235" t="s">
        <v>75</v>
      </c>
      <c r="AY179" s="12" t="s">
        <v>97</v>
      </c>
      <c r="BE179" s="132">
        <f t="shared" si="14"/>
        <v>0</v>
      </c>
      <c r="BF179" s="132">
        <f t="shared" si="15"/>
        <v>0</v>
      </c>
      <c r="BG179" s="132">
        <f t="shared" si="16"/>
        <v>0</v>
      </c>
      <c r="BH179" s="132">
        <f t="shared" si="17"/>
        <v>0</v>
      </c>
      <c r="BI179" s="132">
        <f t="shared" si="18"/>
        <v>0</v>
      </c>
      <c r="BJ179" s="12" t="s">
        <v>75</v>
      </c>
      <c r="BK179" s="132">
        <f t="shared" si="19"/>
        <v>0</v>
      </c>
      <c r="BL179" s="12" t="s">
        <v>820</v>
      </c>
      <c r="BM179" s="235" t="s">
        <v>3044</v>
      </c>
    </row>
    <row r="180" spans="2:65" s="1" customFormat="1" ht="33" customHeight="1">
      <c r="B180" s="119"/>
      <c r="C180" s="236">
        <v>48</v>
      </c>
      <c r="D180" s="236" t="s">
        <v>133</v>
      </c>
      <c r="E180" s="237" t="s">
        <v>3045</v>
      </c>
      <c r="F180" s="238" t="s">
        <v>3046</v>
      </c>
      <c r="G180" s="239" t="s">
        <v>110</v>
      </c>
      <c r="H180" s="240">
        <v>6</v>
      </c>
      <c r="I180" s="241"/>
      <c r="J180" s="241">
        <f t="shared" si="10"/>
        <v>0</v>
      </c>
      <c r="K180" s="242"/>
      <c r="L180" s="243"/>
      <c r="M180" s="244" t="s">
        <v>1</v>
      </c>
      <c r="N180" s="245" t="s">
        <v>32</v>
      </c>
      <c r="O180" s="233">
        <v>0</v>
      </c>
      <c r="P180" s="233">
        <f t="shared" si="11"/>
        <v>0</v>
      </c>
      <c r="Q180" s="233">
        <v>9.2099999999999994E-3</v>
      </c>
      <c r="R180" s="233">
        <f t="shared" si="12"/>
        <v>5.5259999999999997E-2</v>
      </c>
      <c r="S180" s="233">
        <v>0</v>
      </c>
      <c r="T180" s="234">
        <f t="shared" si="13"/>
        <v>0</v>
      </c>
      <c r="AR180" s="235" t="s">
        <v>1125</v>
      </c>
      <c r="AT180" s="235" t="s">
        <v>133</v>
      </c>
      <c r="AU180" s="235" t="s">
        <v>75</v>
      </c>
      <c r="AY180" s="12" t="s">
        <v>97</v>
      </c>
      <c r="BE180" s="132">
        <f t="shared" si="14"/>
        <v>0</v>
      </c>
      <c r="BF180" s="132">
        <f t="shared" si="15"/>
        <v>0</v>
      </c>
      <c r="BG180" s="132">
        <f t="shared" si="16"/>
        <v>0</v>
      </c>
      <c r="BH180" s="132">
        <f t="shared" si="17"/>
        <v>0</v>
      </c>
      <c r="BI180" s="132">
        <f t="shared" si="18"/>
        <v>0</v>
      </c>
      <c r="BJ180" s="12" t="s">
        <v>75</v>
      </c>
      <c r="BK180" s="132">
        <f t="shared" si="19"/>
        <v>0</v>
      </c>
      <c r="BL180" s="12" t="s">
        <v>820</v>
      </c>
      <c r="BM180" s="235" t="s">
        <v>3047</v>
      </c>
    </row>
    <row r="181" spans="2:65" s="1" customFormat="1" ht="16.5" customHeight="1">
      <c r="B181" s="119"/>
      <c r="C181" s="225">
        <v>49</v>
      </c>
      <c r="D181" s="225" t="s">
        <v>100</v>
      </c>
      <c r="E181" s="226" t="s">
        <v>1354</v>
      </c>
      <c r="F181" s="227" t="s">
        <v>3048</v>
      </c>
      <c r="G181" s="228" t="s">
        <v>110</v>
      </c>
      <c r="H181" s="229">
        <v>1</v>
      </c>
      <c r="I181" s="230"/>
      <c r="J181" s="230">
        <f t="shared" si="10"/>
        <v>0</v>
      </c>
      <c r="K181" s="126"/>
      <c r="L181" s="24"/>
      <c r="M181" s="231" t="s">
        <v>1</v>
      </c>
      <c r="N181" s="232" t="s">
        <v>32</v>
      </c>
      <c r="O181" s="233">
        <v>0.97</v>
      </c>
      <c r="P181" s="233">
        <f t="shared" si="11"/>
        <v>0.97</v>
      </c>
      <c r="Q181" s="233">
        <v>0</v>
      </c>
      <c r="R181" s="233">
        <f t="shared" si="12"/>
        <v>0</v>
      </c>
      <c r="S181" s="233">
        <v>0</v>
      </c>
      <c r="T181" s="234">
        <f t="shared" si="13"/>
        <v>0</v>
      </c>
      <c r="AR181" s="235" t="s">
        <v>820</v>
      </c>
      <c r="AT181" s="235" t="s">
        <v>100</v>
      </c>
      <c r="AU181" s="235" t="s">
        <v>75</v>
      </c>
      <c r="AY181" s="12" t="s">
        <v>97</v>
      </c>
      <c r="BE181" s="132">
        <f t="shared" si="14"/>
        <v>0</v>
      </c>
      <c r="BF181" s="132">
        <f t="shared" si="15"/>
        <v>0</v>
      </c>
      <c r="BG181" s="132">
        <f t="shared" si="16"/>
        <v>0</v>
      </c>
      <c r="BH181" s="132">
        <f t="shared" si="17"/>
        <v>0</v>
      </c>
      <c r="BI181" s="132">
        <f t="shared" si="18"/>
        <v>0</v>
      </c>
      <c r="BJ181" s="12" t="s">
        <v>75</v>
      </c>
      <c r="BK181" s="132">
        <f t="shared" si="19"/>
        <v>0</v>
      </c>
      <c r="BL181" s="12" t="s">
        <v>820</v>
      </c>
      <c r="BM181" s="235" t="s">
        <v>3049</v>
      </c>
    </row>
    <row r="182" spans="2:65" s="1" customFormat="1" ht="16.5" customHeight="1">
      <c r="B182" s="119"/>
      <c r="C182" s="236">
        <v>50</v>
      </c>
      <c r="D182" s="236" t="s">
        <v>133</v>
      </c>
      <c r="E182" s="237" t="s">
        <v>3050</v>
      </c>
      <c r="F182" s="238" t="s">
        <v>3051</v>
      </c>
      <c r="G182" s="239" t="s">
        <v>1374</v>
      </c>
      <c r="H182" s="240">
        <v>1</v>
      </c>
      <c r="I182" s="241"/>
      <c r="J182" s="241">
        <f t="shared" si="10"/>
        <v>0</v>
      </c>
      <c r="K182" s="242"/>
      <c r="L182" s="243"/>
      <c r="M182" s="244" t="s">
        <v>1</v>
      </c>
      <c r="N182" s="245" t="s">
        <v>32</v>
      </c>
      <c r="O182" s="233">
        <v>0</v>
      </c>
      <c r="P182" s="233">
        <f t="shared" si="11"/>
        <v>0</v>
      </c>
      <c r="Q182" s="233">
        <v>0</v>
      </c>
      <c r="R182" s="233">
        <f t="shared" si="12"/>
        <v>0</v>
      </c>
      <c r="S182" s="233">
        <v>0</v>
      </c>
      <c r="T182" s="234">
        <f t="shared" si="13"/>
        <v>0</v>
      </c>
      <c r="AR182" s="235" t="s">
        <v>1125</v>
      </c>
      <c r="AT182" s="235" t="s">
        <v>133</v>
      </c>
      <c r="AU182" s="235" t="s">
        <v>75</v>
      </c>
      <c r="AY182" s="12" t="s">
        <v>97</v>
      </c>
      <c r="BE182" s="132">
        <f t="shared" si="14"/>
        <v>0</v>
      </c>
      <c r="BF182" s="132">
        <f t="shared" si="15"/>
        <v>0</v>
      </c>
      <c r="BG182" s="132">
        <f t="shared" si="16"/>
        <v>0</v>
      </c>
      <c r="BH182" s="132">
        <f t="shared" si="17"/>
        <v>0</v>
      </c>
      <c r="BI182" s="132">
        <f t="shared" si="18"/>
        <v>0</v>
      </c>
      <c r="BJ182" s="12" t="s">
        <v>75</v>
      </c>
      <c r="BK182" s="132">
        <f t="shared" si="19"/>
        <v>0</v>
      </c>
      <c r="BL182" s="12" t="s">
        <v>820</v>
      </c>
      <c r="BM182" s="235" t="s">
        <v>3052</v>
      </c>
    </row>
    <row r="183" spans="2:65" s="1" customFormat="1" ht="21.75" customHeight="1">
      <c r="B183" s="119"/>
      <c r="C183" s="225">
        <v>51</v>
      </c>
      <c r="D183" s="225" t="s">
        <v>100</v>
      </c>
      <c r="E183" s="226" t="s">
        <v>3053</v>
      </c>
      <c r="F183" s="227" t="s">
        <v>3054</v>
      </c>
      <c r="G183" s="228" t="s">
        <v>3055</v>
      </c>
      <c r="H183" s="229">
        <v>1</v>
      </c>
      <c r="I183" s="230"/>
      <c r="J183" s="230">
        <f t="shared" si="10"/>
        <v>0</v>
      </c>
      <c r="K183" s="126"/>
      <c r="L183" s="24"/>
      <c r="M183" s="231" t="s">
        <v>1</v>
      </c>
      <c r="N183" s="232" t="s">
        <v>32</v>
      </c>
      <c r="O183" s="233">
        <v>2.5999999999999999E-2</v>
      </c>
      <c r="P183" s="233">
        <f t="shared" si="11"/>
        <v>2.5999999999999999E-2</v>
      </c>
      <c r="Q183" s="233">
        <v>0</v>
      </c>
      <c r="R183" s="233">
        <f t="shared" si="12"/>
        <v>0</v>
      </c>
      <c r="S183" s="233">
        <v>0</v>
      </c>
      <c r="T183" s="234">
        <f t="shared" si="13"/>
        <v>0</v>
      </c>
      <c r="AR183" s="235" t="s">
        <v>820</v>
      </c>
      <c r="AT183" s="235" t="s">
        <v>100</v>
      </c>
      <c r="AU183" s="235" t="s">
        <v>75</v>
      </c>
      <c r="AY183" s="12" t="s">
        <v>97</v>
      </c>
      <c r="BE183" s="132">
        <f t="shared" si="14"/>
        <v>0</v>
      </c>
      <c r="BF183" s="132">
        <f t="shared" si="15"/>
        <v>0</v>
      </c>
      <c r="BG183" s="132">
        <f t="shared" si="16"/>
        <v>0</v>
      </c>
      <c r="BH183" s="132">
        <f t="shared" si="17"/>
        <v>0</v>
      </c>
      <c r="BI183" s="132">
        <f t="shared" si="18"/>
        <v>0</v>
      </c>
      <c r="BJ183" s="12" t="s">
        <v>75</v>
      </c>
      <c r="BK183" s="132">
        <f t="shared" si="19"/>
        <v>0</v>
      </c>
      <c r="BL183" s="12" t="s">
        <v>820</v>
      </c>
      <c r="BM183" s="235" t="s">
        <v>3056</v>
      </c>
    </row>
    <row r="184" spans="2:65" s="1" customFormat="1" ht="24.2" customHeight="1">
      <c r="B184" s="119"/>
      <c r="C184" s="225">
        <v>52</v>
      </c>
      <c r="D184" s="225" t="s">
        <v>100</v>
      </c>
      <c r="E184" s="226" t="s">
        <v>3057</v>
      </c>
      <c r="F184" s="227" t="s">
        <v>3058</v>
      </c>
      <c r="G184" s="228" t="s">
        <v>110</v>
      </c>
      <c r="H184" s="229">
        <v>4</v>
      </c>
      <c r="I184" s="230"/>
      <c r="J184" s="230">
        <f t="shared" si="10"/>
        <v>0</v>
      </c>
      <c r="K184" s="126"/>
      <c r="L184" s="24"/>
      <c r="M184" s="231" t="s">
        <v>1</v>
      </c>
      <c r="N184" s="232" t="s">
        <v>32</v>
      </c>
      <c r="O184" s="233">
        <v>5.1999999999999998E-2</v>
      </c>
      <c r="P184" s="233">
        <f t="shared" si="11"/>
        <v>0.20799999999999999</v>
      </c>
      <c r="Q184" s="233">
        <v>0</v>
      </c>
      <c r="R184" s="233">
        <f t="shared" si="12"/>
        <v>0</v>
      </c>
      <c r="S184" s="233">
        <v>0</v>
      </c>
      <c r="T184" s="234">
        <f t="shared" si="13"/>
        <v>0</v>
      </c>
      <c r="AR184" s="235" t="s">
        <v>820</v>
      </c>
      <c r="AT184" s="235" t="s">
        <v>100</v>
      </c>
      <c r="AU184" s="235" t="s">
        <v>75</v>
      </c>
      <c r="AY184" s="12" t="s">
        <v>97</v>
      </c>
      <c r="BE184" s="132">
        <f t="shared" si="14"/>
        <v>0</v>
      </c>
      <c r="BF184" s="132">
        <f t="shared" si="15"/>
        <v>0</v>
      </c>
      <c r="BG184" s="132">
        <f t="shared" si="16"/>
        <v>0</v>
      </c>
      <c r="BH184" s="132">
        <f t="shared" si="17"/>
        <v>0</v>
      </c>
      <c r="BI184" s="132">
        <f t="shared" si="18"/>
        <v>0</v>
      </c>
      <c r="BJ184" s="12" t="s">
        <v>75</v>
      </c>
      <c r="BK184" s="132">
        <f t="shared" si="19"/>
        <v>0</v>
      </c>
      <c r="BL184" s="12" t="s">
        <v>820</v>
      </c>
      <c r="BM184" s="235" t="s">
        <v>3059</v>
      </c>
    </row>
    <row r="185" spans="2:65" s="1" customFormat="1" ht="16.5" customHeight="1">
      <c r="B185" s="119"/>
      <c r="C185" s="236">
        <v>53</v>
      </c>
      <c r="D185" s="236" t="s">
        <v>133</v>
      </c>
      <c r="E185" s="237" t="s">
        <v>3060</v>
      </c>
      <c r="F185" s="238" t="s">
        <v>3061</v>
      </c>
      <c r="G185" s="239" t="s">
        <v>110</v>
      </c>
      <c r="H185" s="240">
        <v>1</v>
      </c>
      <c r="I185" s="241"/>
      <c r="J185" s="241">
        <f t="shared" si="10"/>
        <v>0</v>
      </c>
      <c r="K185" s="242"/>
      <c r="L185" s="243"/>
      <c r="M185" s="244" t="s">
        <v>1</v>
      </c>
      <c r="N185" s="245" t="s">
        <v>32</v>
      </c>
      <c r="O185" s="233">
        <v>0</v>
      </c>
      <c r="P185" s="233">
        <f t="shared" si="11"/>
        <v>0</v>
      </c>
      <c r="Q185" s="233">
        <v>3.0000000000000001E-5</v>
      </c>
      <c r="R185" s="233">
        <f t="shared" si="12"/>
        <v>3.0000000000000001E-5</v>
      </c>
      <c r="S185" s="233">
        <v>0</v>
      </c>
      <c r="T185" s="234">
        <f t="shared" si="13"/>
        <v>0</v>
      </c>
      <c r="AR185" s="235" t="s">
        <v>1068</v>
      </c>
      <c r="AT185" s="235" t="s">
        <v>133</v>
      </c>
      <c r="AU185" s="235" t="s">
        <v>75</v>
      </c>
      <c r="AY185" s="12" t="s">
        <v>97</v>
      </c>
      <c r="BE185" s="132">
        <f t="shared" si="14"/>
        <v>0</v>
      </c>
      <c r="BF185" s="132">
        <f t="shared" si="15"/>
        <v>0</v>
      </c>
      <c r="BG185" s="132">
        <f t="shared" si="16"/>
        <v>0</v>
      </c>
      <c r="BH185" s="132">
        <f t="shared" si="17"/>
        <v>0</v>
      </c>
      <c r="BI185" s="132">
        <f t="shared" si="18"/>
        <v>0</v>
      </c>
      <c r="BJ185" s="12" t="s">
        <v>75</v>
      </c>
      <c r="BK185" s="132">
        <f t="shared" si="19"/>
        <v>0</v>
      </c>
      <c r="BL185" s="12" t="s">
        <v>1068</v>
      </c>
      <c r="BM185" s="235" t="s">
        <v>3062</v>
      </c>
    </row>
    <row r="186" spans="2:65" s="1" customFormat="1" ht="16.5" customHeight="1">
      <c r="B186" s="119"/>
      <c r="C186" s="236">
        <v>54</v>
      </c>
      <c r="D186" s="236" t="s">
        <v>133</v>
      </c>
      <c r="E186" s="237" t="s">
        <v>3063</v>
      </c>
      <c r="F186" s="238" t="s">
        <v>3064</v>
      </c>
      <c r="G186" s="239" t="s">
        <v>110</v>
      </c>
      <c r="H186" s="240">
        <v>3</v>
      </c>
      <c r="I186" s="241"/>
      <c r="J186" s="241">
        <f t="shared" si="10"/>
        <v>0</v>
      </c>
      <c r="K186" s="242"/>
      <c r="L186" s="243"/>
      <c r="M186" s="244" t="s">
        <v>1</v>
      </c>
      <c r="N186" s="245" t="s">
        <v>32</v>
      </c>
      <c r="O186" s="233">
        <v>0</v>
      </c>
      <c r="P186" s="233">
        <f t="shared" si="11"/>
        <v>0</v>
      </c>
      <c r="Q186" s="233">
        <v>3.0000000000000001E-5</v>
      </c>
      <c r="R186" s="233">
        <f t="shared" si="12"/>
        <v>9.0000000000000006E-5</v>
      </c>
      <c r="S186" s="233">
        <v>0</v>
      </c>
      <c r="T186" s="234">
        <f t="shared" si="13"/>
        <v>0</v>
      </c>
      <c r="AR186" s="235" t="s">
        <v>1068</v>
      </c>
      <c r="AT186" s="235" t="s">
        <v>133</v>
      </c>
      <c r="AU186" s="235" t="s">
        <v>75</v>
      </c>
      <c r="AY186" s="12" t="s">
        <v>97</v>
      </c>
      <c r="BE186" s="132">
        <f t="shared" si="14"/>
        <v>0</v>
      </c>
      <c r="BF186" s="132">
        <f t="shared" si="15"/>
        <v>0</v>
      </c>
      <c r="BG186" s="132">
        <f t="shared" si="16"/>
        <v>0</v>
      </c>
      <c r="BH186" s="132">
        <f t="shared" si="17"/>
        <v>0</v>
      </c>
      <c r="BI186" s="132">
        <f t="shared" si="18"/>
        <v>0</v>
      </c>
      <c r="BJ186" s="12" t="s">
        <v>75</v>
      </c>
      <c r="BK186" s="132">
        <f t="shared" si="19"/>
        <v>0</v>
      </c>
      <c r="BL186" s="12" t="s">
        <v>1068</v>
      </c>
      <c r="BM186" s="235" t="s">
        <v>3065</v>
      </c>
    </row>
    <row r="187" spans="2:65" s="1" customFormat="1" ht="21.75" customHeight="1">
      <c r="B187" s="119"/>
      <c r="C187" s="225">
        <v>55</v>
      </c>
      <c r="D187" s="225" t="s">
        <v>100</v>
      </c>
      <c r="E187" s="226" t="s">
        <v>3066</v>
      </c>
      <c r="F187" s="227" t="s">
        <v>3067</v>
      </c>
      <c r="G187" s="228" t="s">
        <v>287</v>
      </c>
      <c r="H187" s="229">
        <v>4025</v>
      </c>
      <c r="I187" s="230"/>
      <c r="J187" s="230">
        <f t="shared" si="10"/>
        <v>0</v>
      </c>
      <c r="K187" s="126"/>
      <c r="L187" s="24"/>
      <c r="M187" s="231" t="s">
        <v>1</v>
      </c>
      <c r="N187" s="232" t="s">
        <v>32</v>
      </c>
      <c r="O187" s="233">
        <v>6.5000000000000002E-2</v>
      </c>
      <c r="P187" s="233">
        <f t="shared" si="11"/>
        <v>261.625</v>
      </c>
      <c r="Q187" s="233">
        <v>0</v>
      </c>
      <c r="R187" s="233">
        <f t="shared" si="12"/>
        <v>0</v>
      </c>
      <c r="S187" s="233">
        <v>0</v>
      </c>
      <c r="T187" s="234">
        <f t="shared" si="13"/>
        <v>0</v>
      </c>
      <c r="AR187" s="235" t="s">
        <v>820</v>
      </c>
      <c r="AT187" s="235" t="s">
        <v>100</v>
      </c>
      <c r="AU187" s="235" t="s">
        <v>75</v>
      </c>
      <c r="AY187" s="12" t="s">
        <v>97</v>
      </c>
      <c r="BE187" s="132">
        <f t="shared" si="14"/>
        <v>0</v>
      </c>
      <c r="BF187" s="132">
        <f t="shared" si="15"/>
        <v>0</v>
      </c>
      <c r="BG187" s="132">
        <f t="shared" si="16"/>
        <v>0</v>
      </c>
      <c r="BH187" s="132">
        <f t="shared" si="17"/>
        <v>0</v>
      </c>
      <c r="BI187" s="132">
        <f t="shared" si="18"/>
        <v>0</v>
      </c>
      <c r="BJ187" s="12" t="s">
        <v>75</v>
      </c>
      <c r="BK187" s="132">
        <f t="shared" si="19"/>
        <v>0</v>
      </c>
      <c r="BL187" s="12" t="s">
        <v>820</v>
      </c>
      <c r="BM187" s="235" t="s">
        <v>3068</v>
      </c>
    </row>
    <row r="188" spans="2:65" s="1" customFormat="1" ht="16.5" customHeight="1">
      <c r="B188" s="119"/>
      <c r="C188" s="236">
        <v>56</v>
      </c>
      <c r="D188" s="236" t="s">
        <v>133</v>
      </c>
      <c r="E188" s="237" t="s">
        <v>3069</v>
      </c>
      <c r="F188" s="238" t="s">
        <v>3070</v>
      </c>
      <c r="G188" s="239" t="s">
        <v>120</v>
      </c>
      <c r="H188" s="240">
        <v>4.0250000000000004</v>
      </c>
      <c r="I188" s="241"/>
      <c r="J188" s="241">
        <f t="shared" si="10"/>
        <v>0</v>
      </c>
      <c r="K188" s="242"/>
      <c r="L188" s="243"/>
      <c r="M188" s="244" t="s">
        <v>1</v>
      </c>
      <c r="N188" s="245" t="s">
        <v>32</v>
      </c>
      <c r="O188" s="233">
        <v>0</v>
      </c>
      <c r="P188" s="233">
        <f t="shared" si="11"/>
        <v>0</v>
      </c>
      <c r="Q188" s="233">
        <v>1</v>
      </c>
      <c r="R188" s="233">
        <f t="shared" si="12"/>
        <v>4.0250000000000004</v>
      </c>
      <c r="S188" s="233">
        <v>0</v>
      </c>
      <c r="T188" s="234">
        <f t="shared" si="13"/>
        <v>0</v>
      </c>
      <c r="AR188" s="235" t="s">
        <v>1068</v>
      </c>
      <c r="AT188" s="235" t="s">
        <v>133</v>
      </c>
      <c r="AU188" s="235" t="s">
        <v>75</v>
      </c>
      <c r="AY188" s="12" t="s">
        <v>97</v>
      </c>
      <c r="BE188" s="132">
        <f t="shared" si="14"/>
        <v>0</v>
      </c>
      <c r="BF188" s="132">
        <f t="shared" si="15"/>
        <v>0</v>
      </c>
      <c r="BG188" s="132">
        <f t="shared" si="16"/>
        <v>0</v>
      </c>
      <c r="BH188" s="132">
        <f t="shared" si="17"/>
        <v>0</v>
      </c>
      <c r="BI188" s="132">
        <f t="shared" si="18"/>
        <v>0</v>
      </c>
      <c r="BJ188" s="12" t="s">
        <v>75</v>
      </c>
      <c r="BK188" s="132">
        <f t="shared" si="19"/>
        <v>0</v>
      </c>
      <c r="BL188" s="12" t="s">
        <v>1068</v>
      </c>
      <c r="BM188" s="235" t="s">
        <v>3071</v>
      </c>
    </row>
    <row r="189" spans="2:65" s="1" customFormat="1" ht="16.5" customHeight="1">
      <c r="B189" s="119"/>
      <c r="C189" s="225">
        <v>57</v>
      </c>
      <c r="D189" s="225" t="s">
        <v>100</v>
      </c>
      <c r="E189" s="226" t="s">
        <v>3072</v>
      </c>
      <c r="F189" s="227" t="s">
        <v>3073</v>
      </c>
      <c r="G189" s="228" t="s">
        <v>114</v>
      </c>
      <c r="H189" s="229">
        <v>6</v>
      </c>
      <c r="I189" s="230"/>
      <c r="J189" s="230">
        <f t="shared" si="10"/>
        <v>0</v>
      </c>
      <c r="K189" s="126"/>
      <c r="L189" s="24"/>
      <c r="M189" s="231" t="s">
        <v>1</v>
      </c>
      <c r="N189" s="232" t="s">
        <v>32</v>
      </c>
      <c r="O189" s="233">
        <v>0.08</v>
      </c>
      <c r="P189" s="233">
        <f t="shared" si="11"/>
        <v>0.48</v>
      </c>
      <c r="Q189" s="233">
        <v>0</v>
      </c>
      <c r="R189" s="233">
        <f t="shared" si="12"/>
        <v>0</v>
      </c>
      <c r="S189" s="233">
        <v>0</v>
      </c>
      <c r="T189" s="234">
        <f t="shared" si="13"/>
        <v>0</v>
      </c>
      <c r="AR189" s="235" t="s">
        <v>820</v>
      </c>
      <c r="AT189" s="235" t="s">
        <v>100</v>
      </c>
      <c r="AU189" s="235" t="s">
        <v>75</v>
      </c>
      <c r="AY189" s="12" t="s">
        <v>97</v>
      </c>
      <c r="BE189" s="132">
        <f t="shared" si="14"/>
        <v>0</v>
      </c>
      <c r="BF189" s="132">
        <f t="shared" si="15"/>
        <v>0</v>
      </c>
      <c r="BG189" s="132">
        <f t="shared" si="16"/>
        <v>0</v>
      </c>
      <c r="BH189" s="132">
        <f t="shared" si="17"/>
        <v>0</v>
      </c>
      <c r="BI189" s="132">
        <f t="shared" si="18"/>
        <v>0</v>
      </c>
      <c r="BJ189" s="12" t="s">
        <v>75</v>
      </c>
      <c r="BK189" s="132">
        <f t="shared" si="19"/>
        <v>0</v>
      </c>
      <c r="BL189" s="12" t="s">
        <v>820</v>
      </c>
      <c r="BM189" s="235" t="s">
        <v>3074</v>
      </c>
    </row>
    <row r="190" spans="2:65" s="1" customFormat="1" ht="16.5" customHeight="1">
      <c r="B190" s="119"/>
      <c r="C190" s="236">
        <v>58</v>
      </c>
      <c r="D190" s="236" t="s">
        <v>133</v>
      </c>
      <c r="E190" s="237" t="s">
        <v>3075</v>
      </c>
      <c r="F190" s="238" t="s">
        <v>3076</v>
      </c>
      <c r="G190" s="239" t="s">
        <v>287</v>
      </c>
      <c r="H190" s="240">
        <v>6.0000000000000001E-3</v>
      </c>
      <c r="I190" s="241"/>
      <c r="J190" s="241">
        <f t="shared" si="10"/>
        <v>0</v>
      </c>
      <c r="K190" s="242"/>
      <c r="L190" s="243"/>
      <c r="M190" s="244" t="s">
        <v>1</v>
      </c>
      <c r="N190" s="245" t="s">
        <v>32</v>
      </c>
      <c r="O190" s="233">
        <v>0</v>
      </c>
      <c r="P190" s="233">
        <f t="shared" si="11"/>
        <v>0</v>
      </c>
      <c r="Q190" s="233">
        <v>1E-3</v>
      </c>
      <c r="R190" s="233">
        <f t="shared" si="12"/>
        <v>6.0000000000000002E-6</v>
      </c>
      <c r="S190" s="233">
        <v>0</v>
      </c>
      <c r="T190" s="234">
        <f t="shared" si="13"/>
        <v>0</v>
      </c>
      <c r="AR190" s="235" t="s">
        <v>1068</v>
      </c>
      <c r="AT190" s="235" t="s">
        <v>133</v>
      </c>
      <c r="AU190" s="235" t="s">
        <v>75</v>
      </c>
      <c r="AY190" s="12" t="s">
        <v>97</v>
      </c>
      <c r="BE190" s="132">
        <f t="shared" si="14"/>
        <v>0</v>
      </c>
      <c r="BF190" s="132">
        <f t="shared" si="15"/>
        <v>0</v>
      </c>
      <c r="BG190" s="132">
        <f t="shared" si="16"/>
        <v>0</v>
      </c>
      <c r="BH190" s="132">
        <f t="shared" si="17"/>
        <v>0</v>
      </c>
      <c r="BI190" s="132">
        <f t="shared" si="18"/>
        <v>0</v>
      </c>
      <c r="BJ190" s="12" t="s">
        <v>75</v>
      </c>
      <c r="BK190" s="132">
        <f t="shared" si="19"/>
        <v>0</v>
      </c>
      <c r="BL190" s="12" t="s">
        <v>1068</v>
      </c>
      <c r="BM190" s="235" t="s">
        <v>3077</v>
      </c>
    </row>
    <row r="191" spans="2:65" s="1" customFormat="1" ht="21.75" customHeight="1">
      <c r="B191" s="119"/>
      <c r="C191" s="236">
        <v>59</v>
      </c>
      <c r="D191" s="236" t="s">
        <v>133</v>
      </c>
      <c r="E191" s="237" t="s">
        <v>3078</v>
      </c>
      <c r="F191" s="238" t="s">
        <v>3079</v>
      </c>
      <c r="G191" s="239" t="s">
        <v>287</v>
      </c>
      <c r="H191" s="240">
        <v>6.0000000000000001E-3</v>
      </c>
      <c r="I191" s="241"/>
      <c r="J191" s="241">
        <f t="shared" si="10"/>
        <v>0</v>
      </c>
      <c r="K191" s="242"/>
      <c r="L191" s="243"/>
      <c r="M191" s="244" t="s">
        <v>1</v>
      </c>
      <c r="N191" s="245" t="s">
        <v>32</v>
      </c>
      <c r="O191" s="233">
        <v>0</v>
      </c>
      <c r="P191" s="233">
        <f t="shared" si="11"/>
        <v>0</v>
      </c>
      <c r="Q191" s="233">
        <v>1E-3</v>
      </c>
      <c r="R191" s="233">
        <f t="shared" si="12"/>
        <v>6.0000000000000002E-6</v>
      </c>
      <c r="S191" s="233">
        <v>0</v>
      </c>
      <c r="T191" s="234">
        <f t="shared" si="13"/>
        <v>0</v>
      </c>
      <c r="AR191" s="235" t="s">
        <v>1068</v>
      </c>
      <c r="AT191" s="235" t="s">
        <v>133</v>
      </c>
      <c r="AU191" s="235" t="s">
        <v>75</v>
      </c>
      <c r="AY191" s="12" t="s">
        <v>97</v>
      </c>
      <c r="BE191" s="132">
        <f t="shared" si="14"/>
        <v>0</v>
      </c>
      <c r="BF191" s="132">
        <f t="shared" si="15"/>
        <v>0</v>
      </c>
      <c r="BG191" s="132">
        <f t="shared" si="16"/>
        <v>0</v>
      </c>
      <c r="BH191" s="132">
        <f t="shared" si="17"/>
        <v>0</v>
      </c>
      <c r="BI191" s="132">
        <f t="shared" si="18"/>
        <v>0</v>
      </c>
      <c r="BJ191" s="12" t="s">
        <v>75</v>
      </c>
      <c r="BK191" s="132">
        <f t="shared" si="19"/>
        <v>0</v>
      </c>
      <c r="BL191" s="12" t="s">
        <v>1068</v>
      </c>
      <c r="BM191" s="235" t="s">
        <v>3080</v>
      </c>
    </row>
    <row r="192" spans="2:65" s="1" customFormat="1" ht="24.2" customHeight="1">
      <c r="B192" s="119"/>
      <c r="C192" s="225">
        <v>60</v>
      </c>
      <c r="D192" s="225" t="s">
        <v>100</v>
      </c>
      <c r="E192" s="226" t="s">
        <v>3081</v>
      </c>
      <c r="F192" s="227" t="s">
        <v>3082</v>
      </c>
      <c r="G192" s="228" t="s">
        <v>110</v>
      </c>
      <c r="H192" s="229">
        <v>20</v>
      </c>
      <c r="I192" s="230"/>
      <c r="J192" s="230">
        <f t="shared" si="10"/>
        <v>0</v>
      </c>
      <c r="K192" s="126"/>
      <c r="L192" s="24"/>
      <c r="M192" s="231" t="s">
        <v>1</v>
      </c>
      <c r="N192" s="232" t="s">
        <v>32</v>
      </c>
      <c r="O192" s="233">
        <v>0.16700000000000001</v>
      </c>
      <c r="P192" s="233">
        <f t="shared" si="11"/>
        <v>3.3400000000000003</v>
      </c>
      <c r="Q192" s="233">
        <v>0</v>
      </c>
      <c r="R192" s="233">
        <f t="shared" si="12"/>
        <v>0</v>
      </c>
      <c r="S192" s="233">
        <v>0</v>
      </c>
      <c r="T192" s="234">
        <f t="shared" si="13"/>
        <v>0</v>
      </c>
      <c r="AR192" s="235" t="s">
        <v>820</v>
      </c>
      <c r="AT192" s="235" t="s">
        <v>100</v>
      </c>
      <c r="AU192" s="235" t="s">
        <v>75</v>
      </c>
      <c r="AY192" s="12" t="s">
        <v>97</v>
      </c>
      <c r="BE192" s="132">
        <f t="shared" si="14"/>
        <v>0</v>
      </c>
      <c r="BF192" s="132">
        <f t="shared" si="15"/>
        <v>0</v>
      </c>
      <c r="BG192" s="132">
        <f t="shared" si="16"/>
        <v>0</v>
      </c>
      <c r="BH192" s="132">
        <f t="shared" si="17"/>
        <v>0</v>
      </c>
      <c r="BI192" s="132">
        <f t="shared" si="18"/>
        <v>0</v>
      </c>
      <c r="BJ192" s="12" t="s">
        <v>75</v>
      </c>
      <c r="BK192" s="132">
        <f t="shared" si="19"/>
        <v>0</v>
      </c>
      <c r="BL192" s="12" t="s">
        <v>820</v>
      </c>
      <c r="BM192" s="235" t="s">
        <v>3083</v>
      </c>
    </row>
    <row r="193" spans="2:65" s="1" customFormat="1" ht="24.2" customHeight="1">
      <c r="B193" s="119"/>
      <c r="C193" s="236">
        <v>61</v>
      </c>
      <c r="D193" s="236" t="s">
        <v>133</v>
      </c>
      <c r="E193" s="237" t="s">
        <v>3084</v>
      </c>
      <c r="F193" s="238" t="s">
        <v>3085</v>
      </c>
      <c r="G193" s="239" t="s">
        <v>110</v>
      </c>
      <c r="H193" s="240">
        <v>20</v>
      </c>
      <c r="I193" s="241"/>
      <c r="J193" s="241">
        <f t="shared" si="10"/>
        <v>0</v>
      </c>
      <c r="K193" s="242"/>
      <c r="L193" s="243"/>
      <c r="M193" s="244" t="s">
        <v>1</v>
      </c>
      <c r="N193" s="245" t="s">
        <v>32</v>
      </c>
      <c r="O193" s="233">
        <v>0</v>
      </c>
      <c r="P193" s="233">
        <f t="shared" si="11"/>
        <v>0</v>
      </c>
      <c r="Q193" s="233">
        <v>2.2000000000000001E-4</v>
      </c>
      <c r="R193" s="233">
        <f t="shared" si="12"/>
        <v>4.4000000000000003E-3</v>
      </c>
      <c r="S193" s="233">
        <v>0</v>
      </c>
      <c r="T193" s="234">
        <f t="shared" si="13"/>
        <v>0</v>
      </c>
      <c r="AR193" s="235" t="s">
        <v>1068</v>
      </c>
      <c r="AT193" s="235" t="s">
        <v>133</v>
      </c>
      <c r="AU193" s="235" t="s">
        <v>75</v>
      </c>
      <c r="AY193" s="12" t="s">
        <v>97</v>
      </c>
      <c r="BE193" s="132">
        <f t="shared" si="14"/>
        <v>0</v>
      </c>
      <c r="BF193" s="132">
        <f t="shared" si="15"/>
        <v>0</v>
      </c>
      <c r="BG193" s="132">
        <f t="shared" si="16"/>
        <v>0</v>
      </c>
      <c r="BH193" s="132">
        <f t="shared" si="17"/>
        <v>0</v>
      </c>
      <c r="BI193" s="132">
        <f t="shared" si="18"/>
        <v>0</v>
      </c>
      <c r="BJ193" s="12" t="s">
        <v>75</v>
      </c>
      <c r="BK193" s="132">
        <f t="shared" si="19"/>
        <v>0</v>
      </c>
      <c r="BL193" s="12" t="s">
        <v>1068</v>
      </c>
      <c r="BM193" s="235" t="s">
        <v>3086</v>
      </c>
    </row>
    <row r="194" spans="2:65" s="1" customFormat="1" ht="21.75" customHeight="1">
      <c r="B194" s="119"/>
      <c r="C194" s="225">
        <v>62</v>
      </c>
      <c r="D194" s="225" t="s">
        <v>100</v>
      </c>
      <c r="E194" s="226" t="s">
        <v>3087</v>
      </c>
      <c r="F194" s="227" t="s">
        <v>3088</v>
      </c>
      <c r="G194" s="228" t="s">
        <v>110</v>
      </c>
      <c r="H194" s="229">
        <v>20</v>
      </c>
      <c r="I194" s="230"/>
      <c r="J194" s="230">
        <f t="shared" si="10"/>
        <v>0</v>
      </c>
      <c r="K194" s="126"/>
      <c r="L194" s="24"/>
      <c r="M194" s="231" t="s">
        <v>1</v>
      </c>
      <c r="N194" s="232" t="s">
        <v>32</v>
      </c>
      <c r="O194" s="233">
        <v>0.11700000000000001</v>
      </c>
      <c r="P194" s="233">
        <f t="shared" si="11"/>
        <v>2.3400000000000003</v>
      </c>
      <c r="Q194" s="233">
        <v>0</v>
      </c>
      <c r="R194" s="233">
        <f t="shared" si="12"/>
        <v>0</v>
      </c>
      <c r="S194" s="233">
        <v>0</v>
      </c>
      <c r="T194" s="234">
        <f t="shared" si="13"/>
        <v>0</v>
      </c>
      <c r="AR194" s="235" t="s">
        <v>820</v>
      </c>
      <c r="AT194" s="235" t="s">
        <v>100</v>
      </c>
      <c r="AU194" s="235" t="s">
        <v>75</v>
      </c>
      <c r="AY194" s="12" t="s">
        <v>97</v>
      </c>
      <c r="BE194" s="132">
        <f t="shared" si="14"/>
        <v>0</v>
      </c>
      <c r="BF194" s="132">
        <f t="shared" si="15"/>
        <v>0</v>
      </c>
      <c r="BG194" s="132">
        <f t="shared" si="16"/>
        <v>0</v>
      </c>
      <c r="BH194" s="132">
        <f t="shared" si="17"/>
        <v>0</v>
      </c>
      <c r="BI194" s="132">
        <f t="shared" si="18"/>
        <v>0</v>
      </c>
      <c r="BJ194" s="12" t="s">
        <v>75</v>
      </c>
      <c r="BK194" s="132">
        <f t="shared" si="19"/>
        <v>0</v>
      </c>
      <c r="BL194" s="12" t="s">
        <v>820</v>
      </c>
      <c r="BM194" s="235" t="s">
        <v>3089</v>
      </c>
    </row>
    <row r="195" spans="2:65" s="1" customFormat="1" ht="16.5" customHeight="1">
      <c r="B195" s="119"/>
      <c r="C195" s="236">
        <v>63</v>
      </c>
      <c r="D195" s="236" t="s">
        <v>133</v>
      </c>
      <c r="E195" s="237" t="s">
        <v>3090</v>
      </c>
      <c r="F195" s="238" t="s">
        <v>3091</v>
      </c>
      <c r="G195" s="239" t="s">
        <v>110</v>
      </c>
      <c r="H195" s="240">
        <v>20</v>
      </c>
      <c r="I195" s="241"/>
      <c r="J195" s="241">
        <f t="shared" si="10"/>
        <v>0</v>
      </c>
      <c r="K195" s="242"/>
      <c r="L195" s="243"/>
      <c r="M195" s="244" t="s">
        <v>1</v>
      </c>
      <c r="N195" s="245" t="s">
        <v>32</v>
      </c>
      <c r="O195" s="233">
        <v>0</v>
      </c>
      <c r="P195" s="233">
        <f t="shared" si="11"/>
        <v>0</v>
      </c>
      <c r="Q195" s="233">
        <v>2.1000000000000001E-4</v>
      </c>
      <c r="R195" s="233">
        <f t="shared" si="12"/>
        <v>4.2000000000000006E-3</v>
      </c>
      <c r="S195" s="233">
        <v>0</v>
      </c>
      <c r="T195" s="234">
        <f t="shared" si="13"/>
        <v>0</v>
      </c>
      <c r="AR195" s="235" t="s">
        <v>1068</v>
      </c>
      <c r="AT195" s="235" t="s">
        <v>133</v>
      </c>
      <c r="AU195" s="235" t="s">
        <v>75</v>
      </c>
      <c r="AY195" s="12" t="s">
        <v>97</v>
      </c>
      <c r="BE195" s="132">
        <f t="shared" si="14"/>
        <v>0</v>
      </c>
      <c r="BF195" s="132">
        <f t="shared" si="15"/>
        <v>0</v>
      </c>
      <c r="BG195" s="132">
        <f t="shared" si="16"/>
        <v>0</v>
      </c>
      <c r="BH195" s="132">
        <f t="shared" si="17"/>
        <v>0</v>
      </c>
      <c r="BI195" s="132">
        <f t="shared" si="18"/>
        <v>0</v>
      </c>
      <c r="BJ195" s="12" t="s">
        <v>75</v>
      </c>
      <c r="BK195" s="132">
        <f t="shared" si="19"/>
        <v>0</v>
      </c>
      <c r="BL195" s="12" t="s">
        <v>1068</v>
      </c>
      <c r="BM195" s="235" t="s">
        <v>3092</v>
      </c>
    </row>
    <row r="196" spans="2:65" s="1" customFormat="1" ht="24.2" customHeight="1">
      <c r="B196" s="119"/>
      <c r="C196" s="225">
        <v>64</v>
      </c>
      <c r="D196" s="225" t="s">
        <v>100</v>
      </c>
      <c r="E196" s="226" t="s">
        <v>3093</v>
      </c>
      <c r="F196" s="227" t="s">
        <v>3094</v>
      </c>
      <c r="G196" s="228" t="s">
        <v>114</v>
      </c>
      <c r="H196" s="229">
        <v>80</v>
      </c>
      <c r="I196" s="230"/>
      <c r="J196" s="230">
        <f t="shared" si="10"/>
        <v>0</v>
      </c>
      <c r="K196" s="126"/>
      <c r="L196" s="24"/>
      <c r="M196" s="231" t="s">
        <v>1</v>
      </c>
      <c r="N196" s="232" t="s">
        <v>32</v>
      </c>
      <c r="O196" s="233">
        <v>3.6999999999999998E-2</v>
      </c>
      <c r="P196" s="233">
        <f t="shared" si="11"/>
        <v>2.96</v>
      </c>
      <c r="Q196" s="233">
        <v>0</v>
      </c>
      <c r="R196" s="233">
        <f t="shared" si="12"/>
        <v>0</v>
      </c>
      <c r="S196" s="233">
        <v>0</v>
      </c>
      <c r="T196" s="234">
        <f t="shared" si="13"/>
        <v>0</v>
      </c>
      <c r="AR196" s="235" t="s">
        <v>820</v>
      </c>
      <c r="AT196" s="235" t="s">
        <v>100</v>
      </c>
      <c r="AU196" s="235" t="s">
        <v>75</v>
      </c>
      <c r="AY196" s="12" t="s">
        <v>97</v>
      </c>
      <c r="BE196" s="132">
        <f t="shared" si="14"/>
        <v>0</v>
      </c>
      <c r="BF196" s="132">
        <f t="shared" si="15"/>
        <v>0</v>
      </c>
      <c r="BG196" s="132">
        <f t="shared" si="16"/>
        <v>0</v>
      </c>
      <c r="BH196" s="132">
        <f t="shared" si="17"/>
        <v>0</v>
      </c>
      <c r="BI196" s="132">
        <f t="shared" si="18"/>
        <v>0</v>
      </c>
      <c r="BJ196" s="12" t="s">
        <v>75</v>
      </c>
      <c r="BK196" s="132">
        <f t="shared" si="19"/>
        <v>0</v>
      </c>
      <c r="BL196" s="12" t="s">
        <v>820</v>
      </c>
      <c r="BM196" s="235" t="s">
        <v>3095</v>
      </c>
    </row>
    <row r="197" spans="2:65" s="1" customFormat="1" ht="24.2" customHeight="1">
      <c r="B197" s="119"/>
      <c r="C197" s="236">
        <v>65</v>
      </c>
      <c r="D197" s="236" t="s">
        <v>133</v>
      </c>
      <c r="E197" s="237" t="s">
        <v>3093</v>
      </c>
      <c r="F197" s="238" t="s">
        <v>3096</v>
      </c>
      <c r="G197" s="239" t="s">
        <v>114</v>
      </c>
      <c r="H197" s="240">
        <v>80</v>
      </c>
      <c r="I197" s="241"/>
      <c r="J197" s="241">
        <f t="shared" si="10"/>
        <v>0</v>
      </c>
      <c r="K197" s="242"/>
      <c r="L197" s="243"/>
      <c r="M197" s="244" t="s">
        <v>1</v>
      </c>
      <c r="N197" s="245" t="s">
        <v>32</v>
      </c>
      <c r="O197" s="233">
        <v>0</v>
      </c>
      <c r="P197" s="233">
        <f t="shared" si="11"/>
        <v>0</v>
      </c>
      <c r="Q197" s="233">
        <v>0</v>
      </c>
      <c r="R197" s="233">
        <f t="shared" si="12"/>
        <v>0</v>
      </c>
      <c r="S197" s="233">
        <v>0</v>
      </c>
      <c r="T197" s="234">
        <f t="shared" si="13"/>
        <v>0</v>
      </c>
      <c r="AR197" s="235" t="s">
        <v>1125</v>
      </c>
      <c r="AT197" s="235" t="s">
        <v>133</v>
      </c>
      <c r="AU197" s="235" t="s">
        <v>75</v>
      </c>
      <c r="AY197" s="12" t="s">
        <v>97</v>
      </c>
      <c r="BE197" s="132">
        <f t="shared" si="14"/>
        <v>0</v>
      </c>
      <c r="BF197" s="132">
        <f t="shared" si="15"/>
        <v>0</v>
      </c>
      <c r="BG197" s="132">
        <f t="shared" si="16"/>
        <v>0</v>
      </c>
      <c r="BH197" s="132">
        <f t="shared" si="17"/>
        <v>0</v>
      </c>
      <c r="BI197" s="132">
        <f t="shared" si="18"/>
        <v>0</v>
      </c>
      <c r="BJ197" s="12" t="s">
        <v>75</v>
      </c>
      <c r="BK197" s="132">
        <f t="shared" si="19"/>
        <v>0</v>
      </c>
      <c r="BL197" s="12" t="s">
        <v>820</v>
      </c>
      <c r="BM197" s="235" t="s">
        <v>3097</v>
      </c>
    </row>
    <row r="198" spans="2:65" s="1" customFormat="1" ht="21.75" customHeight="1">
      <c r="B198" s="119"/>
      <c r="C198" s="225">
        <v>66</v>
      </c>
      <c r="D198" s="225" t="s">
        <v>100</v>
      </c>
      <c r="E198" s="226" t="s">
        <v>3098</v>
      </c>
      <c r="F198" s="227" t="s">
        <v>3099</v>
      </c>
      <c r="G198" s="228" t="s">
        <v>114</v>
      </c>
      <c r="H198" s="229">
        <v>70</v>
      </c>
      <c r="I198" s="230"/>
      <c r="J198" s="230">
        <f t="shared" si="10"/>
        <v>0</v>
      </c>
      <c r="K198" s="126"/>
      <c r="L198" s="24"/>
      <c r="M198" s="231" t="s">
        <v>1</v>
      </c>
      <c r="N198" s="232" t="s">
        <v>32</v>
      </c>
      <c r="O198" s="233">
        <v>2.5999999999999999E-2</v>
      </c>
      <c r="P198" s="233">
        <f t="shared" si="11"/>
        <v>1.8199999999999998</v>
      </c>
      <c r="Q198" s="233">
        <v>0</v>
      </c>
      <c r="R198" s="233">
        <f t="shared" si="12"/>
        <v>0</v>
      </c>
      <c r="S198" s="233">
        <v>0</v>
      </c>
      <c r="T198" s="234">
        <f t="shared" si="13"/>
        <v>0</v>
      </c>
      <c r="AR198" s="235" t="s">
        <v>820</v>
      </c>
      <c r="AT198" s="235" t="s">
        <v>100</v>
      </c>
      <c r="AU198" s="235" t="s">
        <v>75</v>
      </c>
      <c r="AY198" s="12" t="s">
        <v>97</v>
      </c>
      <c r="BE198" s="132">
        <f t="shared" si="14"/>
        <v>0</v>
      </c>
      <c r="BF198" s="132">
        <f t="shared" si="15"/>
        <v>0</v>
      </c>
      <c r="BG198" s="132">
        <f t="shared" si="16"/>
        <v>0</v>
      </c>
      <c r="BH198" s="132">
        <f t="shared" si="17"/>
        <v>0</v>
      </c>
      <c r="BI198" s="132">
        <f t="shared" si="18"/>
        <v>0</v>
      </c>
      <c r="BJ198" s="12" t="s">
        <v>75</v>
      </c>
      <c r="BK198" s="132">
        <f t="shared" si="19"/>
        <v>0</v>
      </c>
      <c r="BL198" s="12" t="s">
        <v>820</v>
      </c>
      <c r="BM198" s="235" t="s">
        <v>3100</v>
      </c>
    </row>
    <row r="199" spans="2:65" s="1" customFormat="1" ht="24.2" customHeight="1">
      <c r="B199" s="119"/>
      <c r="C199" s="236">
        <v>67</v>
      </c>
      <c r="D199" s="236" t="s">
        <v>133</v>
      </c>
      <c r="E199" s="237" t="s">
        <v>3098</v>
      </c>
      <c r="F199" s="238" t="s">
        <v>3101</v>
      </c>
      <c r="G199" s="239" t="s">
        <v>114</v>
      </c>
      <c r="H199" s="240">
        <v>70</v>
      </c>
      <c r="I199" s="241"/>
      <c r="J199" s="241">
        <f t="shared" si="10"/>
        <v>0</v>
      </c>
      <c r="K199" s="242"/>
      <c r="L199" s="243"/>
      <c r="M199" s="244" t="s">
        <v>1</v>
      </c>
      <c r="N199" s="245" t="s">
        <v>32</v>
      </c>
      <c r="O199" s="233">
        <v>0</v>
      </c>
      <c r="P199" s="233">
        <f t="shared" si="11"/>
        <v>0</v>
      </c>
      <c r="Q199" s="233">
        <v>0</v>
      </c>
      <c r="R199" s="233">
        <f t="shared" si="12"/>
        <v>0</v>
      </c>
      <c r="S199" s="233">
        <v>0</v>
      </c>
      <c r="T199" s="234">
        <f t="shared" si="13"/>
        <v>0</v>
      </c>
      <c r="AR199" s="235" t="s">
        <v>1125</v>
      </c>
      <c r="AT199" s="235" t="s">
        <v>133</v>
      </c>
      <c r="AU199" s="235" t="s">
        <v>75</v>
      </c>
      <c r="AY199" s="12" t="s">
        <v>97</v>
      </c>
      <c r="BE199" s="132">
        <f t="shared" si="14"/>
        <v>0</v>
      </c>
      <c r="BF199" s="132">
        <f t="shared" si="15"/>
        <v>0</v>
      </c>
      <c r="BG199" s="132">
        <f t="shared" si="16"/>
        <v>0</v>
      </c>
      <c r="BH199" s="132">
        <f t="shared" si="17"/>
        <v>0</v>
      </c>
      <c r="BI199" s="132">
        <f t="shared" si="18"/>
        <v>0</v>
      </c>
      <c r="BJ199" s="12" t="s">
        <v>75</v>
      </c>
      <c r="BK199" s="132">
        <f t="shared" si="19"/>
        <v>0</v>
      </c>
      <c r="BL199" s="12" t="s">
        <v>820</v>
      </c>
      <c r="BM199" s="235" t="s">
        <v>3102</v>
      </c>
    </row>
    <row r="200" spans="2:65" s="213" customFormat="1" ht="22.9" customHeight="1">
      <c r="B200" s="214"/>
      <c r="D200" s="215" t="s">
        <v>65</v>
      </c>
      <c r="E200" s="223" t="s">
        <v>1121</v>
      </c>
      <c r="F200" s="223" t="s">
        <v>1733</v>
      </c>
      <c r="J200" s="224">
        <f>BK200</f>
        <v>0</v>
      </c>
      <c r="L200" s="214"/>
      <c r="M200" s="218"/>
      <c r="P200" s="219">
        <f>SUM(P201:P204)</f>
        <v>147.52800000000002</v>
      </c>
      <c r="R200" s="219">
        <f>SUM(R201:R204)</f>
        <v>0</v>
      </c>
      <c r="T200" s="220">
        <f>SUM(T201:T204)</f>
        <v>0</v>
      </c>
      <c r="AR200" s="215" t="s">
        <v>106</v>
      </c>
      <c r="AT200" s="221" t="s">
        <v>65</v>
      </c>
      <c r="AU200" s="221" t="s">
        <v>71</v>
      </c>
      <c r="AY200" s="215" t="s">
        <v>97</v>
      </c>
      <c r="BK200" s="222">
        <f>SUM(BK201:BK204)</f>
        <v>0</v>
      </c>
    </row>
    <row r="201" spans="2:65" s="1" customFormat="1" ht="24.2" customHeight="1">
      <c r="B201" s="119"/>
      <c r="C201" s="225">
        <v>68</v>
      </c>
      <c r="D201" s="225" t="s">
        <v>100</v>
      </c>
      <c r="E201" s="226" t="s">
        <v>3105</v>
      </c>
      <c r="F201" s="227" t="s">
        <v>3106</v>
      </c>
      <c r="G201" s="228" t="s">
        <v>114</v>
      </c>
      <c r="H201" s="229">
        <v>120</v>
      </c>
      <c r="I201" s="230"/>
      <c r="J201" s="230">
        <f>ROUND(I201*H201,2)</f>
        <v>0</v>
      </c>
      <c r="K201" s="126"/>
      <c r="L201" s="24"/>
      <c r="M201" s="231" t="s">
        <v>1</v>
      </c>
      <c r="N201" s="232" t="s">
        <v>32</v>
      </c>
      <c r="O201" s="233">
        <v>0.94799999999999995</v>
      </c>
      <c r="P201" s="233">
        <f>O201*H201</f>
        <v>113.75999999999999</v>
      </c>
      <c r="Q201" s="233">
        <v>0</v>
      </c>
      <c r="R201" s="233">
        <f>Q201*H201</f>
        <v>0</v>
      </c>
      <c r="S201" s="233">
        <v>0</v>
      </c>
      <c r="T201" s="234">
        <f>S201*H201</f>
        <v>0</v>
      </c>
      <c r="AR201" s="235" t="s">
        <v>820</v>
      </c>
      <c r="AT201" s="235" t="s">
        <v>100</v>
      </c>
      <c r="AU201" s="235" t="s">
        <v>75</v>
      </c>
      <c r="AY201" s="12" t="s">
        <v>97</v>
      </c>
      <c r="BE201" s="132">
        <f>IF(N201="základná",J201,0)</f>
        <v>0</v>
      </c>
      <c r="BF201" s="132">
        <f>IF(N201="znížená",J201,0)</f>
        <v>0</v>
      </c>
      <c r="BG201" s="132">
        <f>IF(N201="zákl. prenesená",J201,0)</f>
        <v>0</v>
      </c>
      <c r="BH201" s="132">
        <f>IF(N201="zníž. prenesená",J201,0)</f>
        <v>0</v>
      </c>
      <c r="BI201" s="132">
        <f>IF(N201="nulová",J201,0)</f>
        <v>0</v>
      </c>
      <c r="BJ201" s="12" t="s">
        <v>75</v>
      </c>
      <c r="BK201" s="132">
        <f>ROUND(I201*H201,2)</f>
        <v>0</v>
      </c>
      <c r="BL201" s="12" t="s">
        <v>820</v>
      </c>
      <c r="BM201" s="235" t="s">
        <v>3107</v>
      </c>
    </row>
    <row r="202" spans="2:65" s="1" customFormat="1" ht="26.25" customHeight="1">
      <c r="B202" s="119"/>
      <c r="C202" s="225">
        <v>69</v>
      </c>
      <c r="D202" s="225" t="s">
        <v>100</v>
      </c>
      <c r="E202" s="226" t="s">
        <v>3108</v>
      </c>
      <c r="F202" s="227" t="s">
        <v>3109</v>
      </c>
      <c r="G202" s="228" t="s">
        <v>114</v>
      </c>
      <c r="H202" s="229">
        <v>120</v>
      </c>
      <c r="I202" s="230"/>
      <c r="J202" s="230">
        <f>ROUND(I202*H202,2)</f>
        <v>0</v>
      </c>
      <c r="K202" s="126"/>
      <c r="L202" s="24"/>
      <c r="M202" s="231" t="s">
        <v>1</v>
      </c>
      <c r="N202" s="232" t="s">
        <v>32</v>
      </c>
      <c r="O202" s="233">
        <v>0.20300000000000001</v>
      </c>
      <c r="P202" s="233">
        <f>O202*H202</f>
        <v>24.360000000000003</v>
      </c>
      <c r="Q202" s="233">
        <v>0</v>
      </c>
      <c r="R202" s="233">
        <f>Q202*H202</f>
        <v>0</v>
      </c>
      <c r="S202" s="233">
        <v>0</v>
      </c>
      <c r="T202" s="234">
        <f>S202*H202</f>
        <v>0</v>
      </c>
      <c r="AR202" s="235" t="s">
        <v>820</v>
      </c>
      <c r="AT202" s="235" t="s">
        <v>100</v>
      </c>
      <c r="AU202" s="235" t="s">
        <v>75</v>
      </c>
      <c r="AY202" s="12" t="s">
        <v>97</v>
      </c>
      <c r="BE202" s="132">
        <f>IF(N202="základná",J202,0)</f>
        <v>0</v>
      </c>
      <c r="BF202" s="132">
        <f>IF(N202="znížená",J202,0)</f>
        <v>0</v>
      </c>
      <c r="BG202" s="132">
        <f>IF(N202="zákl. prenesená",J202,0)</f>
        <v>0</v>
      </c>
      <c r="BH202" s="132">
        <f>IF(N202="zníž. prenesená",J202,0)</f>
        <v>0</v>
      </c>
      <c r="BI202" s="132">
        <f>IF(N202="nulová",J202,0)</f>
        <v>0</v>
      </c>
      <c r="BJ202" s="12" t="s">
        <v>75</v>
      </c>
      <c r="BK202" s="132">
        <f>ROUND(I202*H202,2)</f>
        <v>0</v>
      </c>
      <c r="BL202" s="12" t="s">
        <v>820</v>
      </c>
      <c r="BM202" s="235" t="s">
        <v>3110</v>
      </c>
    </row>
    <row r="203" spans="2:65" s="1" customFormat="1" ht="26.25" customHeight="1">
      <c r="B203" s="119"/>
      <c r="C203" s="225">
        <v>70</v>
      </c>
      <c r="D203" s="225" t="s">
        <v>100</v>
      </c>
      <c r="E203" s="226" t="s">
        <v>1734</v>
      </c>
      <c r="F203" s="227" t="s">
        <v>1735</v>
      </c>
      <c r="G203" s="228" t="s">
        <v>101</v>
      </c>
      <c r="H203" s="229">
        <v>48</v>
      </c>
      <c r="I203" s="230"/>
      <c r="J203" s="230">
        <f>ROUND(I203*H203,2)</f>
        <v>0</v>
      </c>
      <c r="K203" s="126"/>
      <c r="L203" s="24"/>
      <c r="M203" s="231" t="s">
        <v>1</v>
      </c>
      <c r="N203" s="232" t="s">
        <v>32</v>
      </c>
      <c r="O203" s="233">
        <v>0.19600000000000001</v>
      </c>
      <c r="P203" s="233">
        <f>O203*H203</f>
        <v>9.4080000000000013</v>
      </c>
      <c r="Q203" s="233">
        <v>0</v>
      </c>
      <c r="R203" s="233">
        <f>Q203*H203</f>
        <v>0</v>
      </c>
      <c r="S203" s="233">
        <v>0</v>
      </c>
      <c r="T203" s="234">
        <f>S203*H203</f>
        <v>0</v>
      </c>
      <c r="AR203" s="235" t="s">
        <v>820</v>
      </c>
      <c r="AT203" s="235" t="s">
        <v>100</v>
      </c>
      <c r="AU203" s="235" t="s">
        <v>75</v>
      </c>
      <c r="AY203" s="12" t="s">
        <v>97</v>
      </c>
      <c r="BE203" s="132">
        <f>IF(N203="základná",J203,0)</f>
        <v>0</v>
      </c>
      <c r="BF203" s="132">
        <f>IF(N203="znížená",J203,0)</f>
        <v>0</v>
      </c>
      <c r="BG203" s="132">
        <f>IF(N203="zákl. prenesená",J203,0)</f>
        <v>0</v>
      </c>
      <c r="BH203" s="132">
        <f>IF(N203="zníž. prenesená",J203,0)</f>
        <v>0</v>
      </c>
      <c r="BI203" s="132">
        <f>IF(N203="nulová",J203,0)</f>
        <v>0</v>
      </c>
      <c r="BJ203" s="12" t="s">
        <v>75</v>
      </c>
      <c r="BK203" s="132">
        <f>ROUND(I203*H203,2)</f>
        <v>0</v>
      </c>
      <c r="BL203" s="12" t="s">
        <v>820</v>
      </c>
      <c r="BM203" s="235" t="s">
        <v>3111</v>
      </c>
    </row>
    <row r="204" spans="2:65" s="1" customFormat="1" ht="20.25" customHeight="1">
      <c r="B204" s="119"/>
      <c r="C204" s="225">
        <v>71</v>
      </c>
      <c r="D204" s="225" t="s">
        <v>100</v>
      </c>
      <c r="E204" s="226" t="s">
        <v>1625</v>
      </c>
      <c r="F204" s="227" t="s">
        <v>3116</v>
      </c>
      <c r="G204" s="228" t="s">
        <v>3112</v>
      </c>
      <c r="H204" s="229">
        <v>1</v>
      </c>
      <c r="I204" s="230"/>
      <c r="J204" s="230">
        <f>ROUND(I204*H204,2)</f>
        <v>0</v>
      </c>
      <c r="K204" s="126"/>
      <c r="L204" s="24"/>
      <c r="M204" s="246" t="s">
        <v>1</v>
      </c>
      <c r="N204" s="247" t="s">
        <v>32</v>
      </c>
      <c r="O204" s="248">
        <v>0</v>
      </c>
      <c r="P204" s="248">
        <f>O204*H204</f>
        <v>0</v>
      </c>
      <c r="Q204" s="248">
        <v>0</v>
      </c>
      <c r="R204" s="248">
        <f>Q204*H204</f>
        <v>0</v>
      </c>
      <c r="S204" s="248">
        <v>0</v>
      </c>
      <c r="T204" s="249">
        <f>S204*H204</f>
        <v>0</v>
      </c>
      <c r="AR204" s="235" t="s">
        <v>1387</v>
      </c>
      <c r="AT204" s="235" t="s">
        <v>100</v>
      </c>
      <c r="AU204" s="235" t="s">
        <v>75</v>
      </c>
      <c r="AY204" s="12" t="s">
        <v>97</v>
      </c>
      <c r="BE204" s="132">
        <f>IF(N204="základná",J204,0)</f>
        <v>0</v>
      </c>
      <c r="BF204" s="132">
        <f>IF(N204="znížená",J204,0)</f>
        <v>0</v>
      </c>
      <c r="BG204" s="132">
        <f>IF(N204="zákl. prenesená",J204,0)</f>
        <v>0</v>
      </c>
      <c r="BH204" s="132">
        <f>IF(N204="zníž. prenesená",J204,0)</f>
        <v>0</v>
      </c>
      <c r="BI204" s="132">
        <f>IF(N204="nulová",J204,0)</f>
        <v>0</v>
      </c>
      <c r="BJ204" s="12" t="s">
        <v>75</v>
      </c>
      <c r="BK204" s="132">
        <f>ROUND(I204*H204,2)</f>
        <v>0</v>
      </c>
      <c r="BL204" s="12" t="s">
        <v>1387</v>
      </c>
      <c r="BM204" s="235" t="s">
        <v>3113</v>
      </c>
    </row>
    <row r="205" spans="2:65" s="213" customFormat="1" ht="25.9" customHeight="1">
      <c r="B205" s="214"/>
      <c r="D205" s="215" t="s">
        <v>65</v>
      </c>
      <c r="E205" s="216" t="s">
        <v>957</v>
      </c>
      <c r="F205" s="216" t="s">
        <v>958</v>
      </c>
      <c r="J205" s="217">
        <f>BK205</f>
        <v>0</v>
      </c>
      <c r="L205" s="214"/>
      <c r="M205" s="218"/>
      <c r="P205" s="219" t="e">
        <f>P206+P207+#REF!</f>
        <v>#REF!</v>
      </c>
      <c r="R205" s="219" t="e">
        <f>R206+R207+#REF!</f>
        <v>#REF!</v>
      </c>
      <c r="T205" s="220" t="e">
        <f>T206+T207+#REF!</f>
        <v>#REF!</v>
      </c>
      <c r="AR205" s="215" t="s">
        <v>102</v>
      </c>
      <c r="AT205" s="221" t="s">
        <v>65</v>
      </c>
      <c r="AU205" s="221" t="s">
        <v>66</v>
      </c>
      <c r="AY205" s="215" t="s">
        <v>97</v>
      </c>
      <c r="BK205" s="222">
        <f>SUM(BK206:BK207)</f>
        <v>0</v>
      </c>
    </row>
    <row r="206" spans="2:65" s="1" customFormat="1" ht="27.75" customHeight="1">
      <c r="B206" s="119"/>
      <c r="C206" s="225">
        <v>72</v>
      </c>
      <c r="D206" s="225" t="s">
        <v>100</v>
      </c>
      <c r="E206" s="226" t="s">
        <v>1718</v>
      </c>
      <c r="F206" s="227" t="s">
        <v>1719</v>
      </c>
      <c r="G206" s="228" t="s">
        <v>1440</v>
      </c>
      <c r="H206" s="229">
        <v>48</v>
      </c>
      <c r="I206" s="230"/>
      <c r="J206" s="230">
        <f>ROUND(I206*H206,2)</f>
        <v>0</v>
      </c>
      <c r="K206" s="126"/>
      <c r="L206" s="24"/>
      <c r="M206" s="231" t="s">
        <v>1</v>
      </c>
      <c r="N206" s="232" t="s">
        <v>32</v>
      </c>
      <c r="O206" s="233">
        <v>1.06</v>
      </c>
      <c r="P206" s="233">
        <f>O206*H206</f>
        <v>50.88</v>
      </c>
      <c r="Q206" s="233">
        <v>0</v>
      </c>
      <c r="R206" s="233">
        <f>Q206*H206</f>
        <v>0</v>
      </c>
      <c r="S206" s="233">
        <v>0</v>
      </c>
      <c r="T206" s="234">
        <f>S206*H206</f>
        <v>0</v>
      </c>
      <c r="AR206" s="235" t="s">
        <v>1441</v>
      </c>
      <c r="AT206" s="235" t="s">
        <v>100</v>
      </c>
      <c r="AU206" s="235" t="s">
        <v>71</v>
      </c>
      <c r="AY206" s="12" t="s">
        <v>97</v>
      </c>
      <c r="BE206" s="132">
        <f>IF(N206="základná",J206,0)</f>
        <v>0</v>
      </c>
      <c r="BF206" s="132">
        <f>IF(N206="znížená",J206,0)</f>
        <v>0</v>
      </c>
      <c r="BG206" s="132">
        <f>IF(N206="zákl. prenesená",J206,0)</f>
        <v>0</v>
      </c>
      <c r="BH206" s="132">
        <f>IF(N206="zníž. prenesená",J206,0)</f>
        <v>0</v>
      </c>
      <c r="BI206" s="132">
        <f>IF(N206="nulová",J206,0)</f>
        <v>0</v>
      </c>
      <c r="BJ206" s="12" t="s">
        <v>75</v>
      </c>
      <c r="BK206" s="132">
        <f>ROUND(I206*H206,2)</f>
        <v>0</v>
      </c>
      <c r="BL206" s="12" t="s">
        <v>1441</v>
      </c>
      <c r="BM206" s="235" t="s">
        <v>3103</v>
      </c>
    </row>
    <row r="207" spans="2:65" s="1" customFormat="1" ht="27.75" customHeight="1">
      <c r="B207" s="119"/>
      <c r="C207" s="225">
        <v>73</v>
      </c>
      <c r="D207" s="225" t="s">
        <v>100</v>
      </c>
      <c r="E207" s="226" t="s">
        <v>966</v>
      </c>
      <c r="F207" s="227" t="s">
        <v>1439</v>
      </c>
      <c r="G207" s="228" t="s">
        <v>1440</v>
      </c>
      <c r="H207" s="229">
        <v>48</v>
      </c>
      <c r="I207" s="230"/>
      <c r="J207" s="230">
        <f>ROUND(I207*H207,2)</f>
        <v>0</v>
      </c>
      <c r="K207" s="126"/>
      <c r="L207" s="24"/>
      <c r="M207" s="231" t="s">
        <v>1</v>
      </c>
      <c r="N207" s="232" t="s">
        <v>32</v>
      </c>
      <c r="O207" s="233">
        <v>1.06</v>
      </c>
      <c r="P207" s="233">
        <f>O207*H207</f>
        <v>50.88</v>
      </c>
      <c r="Q207" s="233">
        <v>0</v>
      </c>
      <c r="R207" s="233">
        <f>Q207*H207</f>
        <v>0</v>
      </c>
      <c r="S207" s="233">
        <v>0</v>
      </c>
      <c r="T207" s="234">
        <f>S207*H207</f>
        <v>0</v>
      </c>
      <c r="AR207" s="235" t="s">
        <v>1441</v>
      </c>
      <c r="AT207" s="235" t="s">
        <v>100</v>
      </c>
      <c r="AU207" s="235" t="s">
        <v>71</v>
      </c>
      <c r="AY207" s="12" t="s">
        <v>97</v>
      </c>
      <c r="BE207" s="132">
        <f>IF(N207="základná",J207,0)</f>
        <v>0</v>
      </c>
      <c r="BF207" s="132">
        <f>IF(N207="znížená",J207,0)</f>
        <v>0</v>
      </c>
      <c r="BG207" s="132">
        <f>IF(N207="zákl. prenesená",J207,0)</f>
        <v>0</v>
      </c>
      <c r="BH207" s="132">
        <f>IF(N207="zníž. prenesená",J207,0)</f>
        <v>0</v>
      </c>
      <c r="BI207" s="132">
        <f>IF(N207="nulová",J207,0)</f>
        <v>0</v>
      </c>
      <c r="BJ207" s="12" t="s">
        <v>75</v>
      </c>
      <c r="BK207" s="132">
        <f>ROUND(I207*H207,2)</f>
        <v>0</v>
      </c>
      <c r="BL207" s="12" t="s">
        <v>1441</v>
      </c>
      <c r="BM207" s="235" t="s">
        <v>3104</v>
      </c>
    </row>
    <row r="208" spans="2:65" s="1" customFormat="1" ht="6.95" customHeight="1">
      <c r="B208" s="39"/>
      <c r="C208" s="40"/>
      <c r="D208" s="40"/>
      <c r="E208" s="40"/>
      <c r="F208" s="40"/>
      <c r="G208" s="40"/>
      <c r="H208" s="40"/>
      <c r="I208" s="40"/>
      <c r="J208" s="40"/>
      <c r="K208" s="40"/>
      <c r="L208" s="24"/>
    </row>
  </sheetData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honeticPr fontId="0" type="noConversion"/>
  <pageMargins left="0.7" right="0.7" top="0.75" bottom="0.75" header="0.3" footer="0.3"/>
  <pageSetup paperSize="9" scale="81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EB361-2DD3-4890-A5C1-9BE5ED790630}">
  <sheetPr>
    <pageSetUpPr fitToPage="1"/>
  </sheetPr>
  <dimension ref="B2:W207"/>
  <sheetViews>
    <sheetView showGridLines="0" topLeftCell="A125" zoomScaleNormal="100" workbookViewId="0">
      <selection activeCell="I131" sqref="I131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3" max="13" width="10.83203125" hidden="1" customWidth="1"/>
    <col min="14" max="14" width="0" hidden="1" customWidth="1"/>
    <col min="15" max="20" width="14.1640625" hidden="1" customWidth="1"/>
    <col min="21" max="21" width="16.33203125" hidden="1" customWidth="1"/>
    <col min="22" max="23" width="11" customWidth="1"/>
    <col min="24" max="24" width="15" customWidth="1"/>
    <col min="25" max="25" width="16.33203125" customWidth="1"/>
  </cols>
  <sheetData>
    <row r="2" spans="2:21" ht="36.950000000000003" customHeight="1">
      <c r="L2" s="298" t="s">
        <v>5</v>
      </c>
      <c r="M2" s="299"/>
      <c r="N2" s="299"/>
      <c r="O2" s="299"/>
      <c r="P2" s="299"/>
      <c r="Q2" s="299"/>
      <c r="R2" s="299"/>
      <c r="S2" s="299"/>
      <c r="T2" s="299"/>
      <c r="U2" s="299"/>
    </row>
    <row r="3" spans="2:21" ht="6.95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</row>
    <row r="4" spans="2:21" ht="24.95" customHeight="1">
      <c r="B4" s="15"/>
      <c r="D4" s="16" t="s">
        <v>78</v>
      </c>
      <c r="L4" s="15"/>
      <c r="M4" s="84" t="s">
        <v>9</v>
      </c>
    </row>
    <row r="5" spans="2:21" ht="6.95" customHeight="1">
      <c r="B5" s="15"/>
      <c r="L5" s="15"/>
    </row>
    <row r="6" spans="2:21" ht="12" customHeight="1">
      <c r="B6" s="15"/>
      <c r="D6" s="21" t="s">
        <v>12</v>
      </c>
      <c r="L6" s="15"/>
    </row>
    <row r="7" spans="2:21" ht="16.5" customHeight="1">
      <c r="B7" s="15"/>
      <c r="E7" s="316" t="s">
        <v>152</v>
      </c>
      <c r="F7" s="317"/>
      <c r="G7" s="317"/>
      <c r="H7" s="317"/>
      <c r="L7" s="15"/>
    </row>
    <row r="8" spans="2:21" s="1" customFormat="1" ht="12" customHeight="1">
      <c r="B8" s="24"/>
      <c r="D8" s="21" t="s">
        <v>79</v>
      </c>
      <c r="L8" s="24"/>
    </row>
    <row r="9" spans="2:21" s="1" customFormat="1" ht="16.5" customHeight="1">
      <c r="B9" s="24"/>
      <c r="E9" s="295" t="s">
        <v>522</v>
      </c>
      <c r="F9" s="315"/>
      <c r="G9" s="315"/>
      <c r="H9" s="315"/>
      <c r="L9" s="24"/>
    </row>
    <row r="10" spans="2:21" s="1" customFormat="1">
      <c r="B10" s="24"/>
      <c r="L10" s="24"/>
    </row>
    <row r="11" spans="2:21" s="1" customFormat="1" ht="12" customHeight="1">
      <c r="B11" s="24"/>
      <c r="D11" s="21" t="s">
        <v>13</v>
      </c>
      <c r="F11" s="19" t="s">
        <v>1</v>
      </c>
      <c r="I11" s="21" t="s">
        <v>14</v>
      </c>
      <c r="J11" s="19" t="s">
        <v>1</v>
      </c>
      <c r="L11" s="24"/>
    </row>
    <row r="12" spans="2:21" s="1" customFormat="1" ht="12" customHeight="1">
      <c r="B12" s="24"/>
      <c r="D12" s="21" t="s">
        <v>15</v>
      </c>
      <c r="F12" s="19" t="s">
        <v>153</v>
      </c>
      <c r="I12" s="21" t="s">
        <v>16</v>
      </c>
      <c r="J12" s="47">
        <v>45776</v>
      </c>
      <c r="L12" s="24"/>
    </row>
    <row r="13" spans="2:21" s="1" customFormat="1" ht="10.9" customHeight="1">
      <c r="B13" s="24"/>
      <c r="L13" s="24"/>
    </row>
    <row r="14" spans="2:21" s="1" customFormat="1" ht="12" customHeight="1">
      <c r="B14" s="24"/>
      <c r="D14" s="21" t="s">
        <v>17</v>
      </c>
      <c r="I14" s="21" t="s">
        <v>18</v>
      </c>
      <c r="J14" s="19" t="s">
        <v>1</v>
      </c>
      <c r="L14" s="24"/>
    </row>
    <row r="15" spans="2:21" s="1" customFormat="1" ht="18" customHeight="1">
      <c r="B15" s="24"/>
      <c r="E15" s="19" t="s">
        <v>154</v>
      </c>
      <c r="I15" s="21" t="s">
        <v>20</v>
      </c>
      <c r="J15" s="19" t="s">
        <v>1</v>
      </c>
      <c r="L15" s="24"/>
    </row>
    <row r="16" spans="2:21" s="1" customFormat="1" ht="6.95" customHeight="1">
      <c r="B16" s="24"/>
      <c r="L16" s="24"/>
    </row>
    <row r="17" spans="2:12" s="1" customFormat="1" ht="12" customHeight="1">
      <c r="B17" s="24"/>
      <c r="D17" s="21" t="s">
        <v>21</v>
      </c>
      <c r="I17" s="21" t="s">
        <v>18</v>
      </c>
      <c r="J17" s="19" t="s">
        <v>1</v>
      </c>
      <c r="L17" s="24"/>
    </row>
    <row r="18" spans="2:12" s="1" customFormat="1" ht="18" customHeight="1">
      <c r="B18" s="24"/>
      <c r="E18" s="310" t="s">
        <v>19</v>
      </c>
      <c r="F18" s="310"/>
      <c r="G18" s="310"/>
      <c r="H18" s="310"/>
      <c r="I18" s="21" t="s">
        <v>20</v>
      </c>
      <c r="J18" s="19" t="s">
        <v>1</v>
      </c>
      <c r="L18" s="24"/>
    </row>
    <row r="19" spans="2:12" s="1" customFormat="1" ht="6.95" customHeight="1">
      <c r="B19" s="24"/>
      <c r="L19" s="24"/>
    </row>
    <row r="20" spans="2:12" s="1" customFormat="1" ht="12" customHeight="1">
      <c r="B20" s="24"/>
      <c r="D20" s="21" t="s">
        <v>22</v>
      </c>
      <c r="I20" s="21" t="s">
        <v>18</v>
      </c>
      <c r="J20" s="19" t="s">
        <v>1</v>
      </c>
      <c r="L20" s="24"/>
    </row>
    <row r="21" spans="2:12" s="1" customFormat="1" ht="18" customHeight="1">
      <c r="B21" s="24"/>
      <c r="E21" s="19" t="s">
        <v>155</v>
      </c>
      <c r="I21" s="21" t="s">
        <v>20</v>
      </c>
      <c r="J21" s="19" t="s">
        <v>1</v>
      </c>
      <c r="L21" s="24"/>
    </row>
    <row r="22" spans="2:12" s="1" customFormat="1" ht="6.95" customHeight="1">
      <c r="B22" s="24"/>
      <c r="L22" s="24"/>
    </row>
    <row r="23" spans="2:12" s="1" customFormat="1" ht="12" customHeight="1">
      <c r="B23" s="24"/>
      <c r="D23" s="21" t="s">
        <v>23</v>
      </c>
      <c r="I23" s="21" t="s">
        <v>18</v>
      </c>
      <c r="J23" s="19" t="s">
        <v>1</v>
      </c>
      <c r="L23" s="24"/>
    </row>
    <row r="24" spans="2:12" s="1" customFormat="1" ht="18" customHeight="1">
      <c r="B24" s="24"/>
      <c r="E24" s="19"/>
      <c r="I24" s="21" t="s">
        <v>20</v>
      </c>
      <c r="J24" s="19" t="s">
        <v>1</v>
      </c>
      <c r="L24" s="24"/>
    </row>
    <row r="25" spans="2:12" s="1" customFormat="1" ht="6.95" customHeight="1">
      <c r="B25" s="24"/>
      <c r="L25" s="24"/>
    </row>
    <row r="26" spans="2:12" s="1" customFormat="1" ht="12" customHeight="1">
      <c r="B26" s="24"/>
      <c r="D26" s="21" t="s">
        <v>25</v>
      </c>
      <c r="L26" s="24"/>
    </row>
    <row r="27" spans="2:12" s="7" customFormat="1" ht="16.5" customHeight="1">
      <c r="B27" s="85"/>
      <c r="E27" s="312" t="s">
        <v>1</v>
      </c>
      <c r="F27" s="312"/>
      <c r="G27" s="312"/>
      <c r="H27" s="312"/>
      <c r="L27" s="85"/>
    </row>
    <row r="28" spans="2:12" s="1" customFormat="1" ht="6.95" customHeight="1">
      <c r="B28" s="24"/>
      <c r="L28" s="24"/>
    </row>
    <row r="29" spans="2:12" s="1" customFormat="1" ht="6.95" customHeight="1">
      <c r="B29" s="24"/>
      <c r="D29" s="48"/>
      <c r="E29" s="48"/>
      <c r="F29" s="48"/>
      <c r="G29" s="48"/>
      <c r="H29" s="48"/>
      <c r="I29" s="48"/>
      <c r="J29" s="48"/>
      <c r="K29" s="48"/>
      <c r="L29" s="24"/>
    </row>
    <row r="30" spans="2:12" s="1" customFormat="1" ht="25.35" customHeight="1">
      <c r="B30" s="24"/>
      <c r="D30" s="86" t="s">
        <v>26</v>
      </c>
      <c r="J30" s="61">
        <f>ROUND(J123, 2)</f>
        <v>0</v>
      </c>
      <c r="L30" s="24"/>
    </row>
    <row r="31" spans="2:12" s="1" customFormat="1" ht="6.95" customHeight="1">
      <c r="B31" s="24"/>
      <c r="D31" s="48"/>
      <c r="E31" s="48"/>
      <c r="F31" s="48"/>
      <c r="G31" s="48"/>
      <c r="H31" s="48"/>
      <c r="I31" s="48"/>
      <c r="J31" s="48"/>
      <c r="K31" s="48"/>
      <c r="L31" s="24"/>
    </row>
    <row r="32" spans="2:12" s="1" customFormat="1" ht="14.45" customHeight="1">
      <c r="B32" s="24"/>
      <c r="F32" s="27" t="s">
        <v>28</v>
      </c>
      <c r="I32" s="27" t="s">
        <v>27</v>
      </c>
      <c r="J32" s="27" t="s">
        <v>29</v>
      </c>
      <c r="L32" s="24"/>
    </row>
    <row r="33" spans="2:12" s="1" customFormat="1" ht="14.45" customHeight="1">
      <c r="B33" s="24"/>
      <c r="D33" s="50" t="s">
        <v>30</v>
      </c>
      <c r="E33" s="29" t="s">
        <v>31</v>
      </c>
      <c r="F33" s="87"/>
      <c r="G33" s="88"/>
      <c r="H33" s="88"/>
      <c r="I33" s="89"/>
      <c r="J33" s="87"/>
      <c r="L33" s="24"/>
    </row>
    <row r="34" spans="2:12" s="1" customFormat="1" ht="14.45" customHeight="1">
      <c r="B34" s="24"/>
      <c r="E34" s="29" t="s">
        <v>32</v>
      </c>
      <c r="F34" s="81">
        <f>J30</f>
        <v>0</v>
      </c>
      <c r="I34" s="90">
        <v>0.23</v>
      </c>
      <c r="J34" s="81">
        <f>ROUND(0.23*F34,2)</f>
        <v>0</v>
      </c>
      <c r="L34" s="24"/>
    </row>
    <row r="35" spans="2:12" s="1" customFormat="1" ht="14.45" hidden="1" customHeight="1">
      <c r="B35" s="24"/>
      <c r="E35" s="21" t="s">
        <v>33</v>
      </c>
      <c r="F35" s="81" t="e">
        <f>ROUND((SUM(#REF!)),  2)</f>
        <v>#REF!</v>
      </c>
      <c r="I35" s="90">
        <v>0.2</v>
      </c>
      <c r="J35" s="81">
        <f>0</f>
        <v>0</v>
      </c>
      <c r="L35" s="24"/>
    </row>
    <row r="36" spans="2:12" s="1" customFormat="1" ht="14.45" hidden="1" customHeight="1">
      <c r="B36" s="24"/>
      <c r="E36" s="21" t="s">
        <v>34</v>
      </c>
      <c r="F36" s="81" t="e">
        <f>ROUND((SUM(#REF!)),  2)</f>
        <v>#REF!</v>
      </c>
      <c r="I36" s="90">
        <v>0.2</v>
      </c>
      <c r="J36" s="81">
        <f>0</f>
        <v>0</v>
      </c>
      <c r="L36" s="24"/>
    </row>
    <row r="37" spans="2:12" s="1" customFormat="1" ht="14.45" hidden="1" customHeight="1">
      <c r="B37" s="24"/>
      <c r="E37" s="29" t="s">
        <v>35</v>
      </c>
      <c r="F37" s="87" t="e">
        <f>ROUND((SUM(#REF!)),  2)</f>
        <v>#REF!</v>
      </c>
      <c r="G37" s="88"/>
      <c r="H37" s="88"/>
      <c r="I37" s="89">
        <v>0</v>
      </c>
      <c r="J37" s="87">
        <f>0</f>
        <v>0</v>
      </c>
      <c r="L37" s="24"/>
    </row>
    <row r="38" spans="2:12" s="1" customFormat="1" ht="6.95" customHeight="1">
      <c r="B38" s="24"/>
      <c r="L38" s="24"/>
    </row>
    <row r="39" spans="2:12" s="1" customFormat="1" ht="25.35" customHeight="1">
      <c r="B39" s="24"/>
      <c r="C39" s="91"/>
      <c r="D39" s="92" t="s">
        <v>36</v>
      </c>
      <c r="E39" s="52"/>
      <c r="F39" s="52"/>
      <c r="G39" s="93" t="s">
        <v>37</v>
      </c>
      <c r="H39" s="94" t="s">
        <v>38</v>
      </c>
      <c r="I39" s="52"/>
      <c r="J39" s="95">
        <f>J30+J34</f>
        <v>0</v>
      </c>
      <c r="K39" s="96"/>
      <c r="L39" s="24"/>
    </row>
    <row r="40" spans="2:12" s="1" customFormat="1" ht="14.45" customHeight="1">
      <c r="B40" s="24"/>
      <c r="L40" s="24"/>
    </row>
    <row r="41" spans="2:12" ht="14.45" customHeight="1">
      <c r="B41" s="15"/>
      <c r="L41" s="15"/>
    </row>
    <row r="42" spans="2:12" ht="14.45" customHeight="1">
      <c r="B42" s="15"/>
      <c r="L42" s="15"/>
    </row>
    <row r="43" spans="2:12" ht="14.45" customHeight="1">
      <c r="B43" s="15"/>
      <c r="L43" s="15"/>
    </row>
    <row r="44" spans="2:12" ht="14.45" customHeight="1">
      <c r="B44" s="15"/>
      <c r="L44" s="15"/>
    </row>
    <row r="45" spans="2:12" ht="14.45" customHeight="1">
      <c r="B45" s="15"/>
      <c r="L45" s="15"/>
    </row>
    <row r="46" spans="2:12" ht="14.45" customHeight="1">
      <c r="B46" s="15"/>
      <c r="L46" s="15"/>
    </row>
    <row r="47" spans="2:12" ht="14.45" customHeight="1">
      <c r="B47" s="15"/>
      <c r="L47" s="15"/>
    </row>
    <row r="48" spans="2:12" ht="14.45" customHeight="1">
      <c r="B48" s="15"/>
      <c r="L48" s="15"/>
    </row>
    <row r="49" spans="2:12" ht="14.45" customHeight="1">
      <c r="B49" s="15"/>
      <c r="L49" s="15"/>
    </row>
    <row r="50" spans="2:12" s="1" customFormat="1" ht="14.45" customHeight="1">
      <c r="B50" s="24"/>
      <c r="D50" s="36" t="s">
        <v>39</v>
      </c>
      <c r="E50" s="37"/>
      <c r="F50" s="37"/>
      <c r="G50" s="36" t="s">
        <v>40</v>
      </c>
      <c r="H50" s="37"/>
      <c r="I50" s="37"/>
      <c r="J50" s="37"/>
      <c r="K50" s="37"/>
      <c r="L50" s="24"/>
    </row>
    <row r="51" spans="2:12">
      <c r="B51" s="15"/>
      <c r="L51" s="15"/>
    </row>
    <row r="52" spans="2:12">
      <c r="B52" s="15"/>
      <c r="L52" s="15"/>
    </row>
    <row r="53" spans="2:12">
      <c r="B53" s="15"/>
      <c r="L53" s="15"/>
    </row>
    <row r="54" spans="2:12">
      <c r="B54" s="15"/>
      <c r="L54" s="15"/>
    </row>
    <row r="55" spans="2:12">
      <c r="B55" s="15"/>
      <c r="L55" s="15"/>
    </row>
    <row r="56" spans="2:12">
      <c r="B56" s="15"/>
      <c r="L56" s="15"/>
    </row>
    <row r="57" spans="2:12">
      <c r="B57" s="15"/>
      <c r="L57" s="15"/>
    </row>
    <row r="58" spans="2:12">
      <c r="B58" s="15"/>
      <c r="L58" s="15"/>
    </row>
    <row r="59" spans="2:12">
      <c r="B59" s="15"/>
      <c r="L59" s="15"/>
    </row>
    <row r="60" spans="2:12">
      <c r="B60" s="15"/>
      <c r="L60" s="15"/>
    </row>
    <row r="61" spans="2:12" s="1" customFormat="1" ht="12.75">
      <c r="B61" s="24"/>
      <c r="D61" s="38" t="s">
        <v>41</v>
      </c>
      <c r="E61" s="26"/>
      <c r="F61" s="97" t="s">
        <v>42</v>
      </c>
      <c r="G61" s="38" t="s">
        <v>41</v>
      </c>
      <c r="H61" s="26"/>
      <c r="I61" s="26"/>
      <c r="J61" s="98" t="s">
        <v>42</v>
      </c>
      <c r="K61" s="26"/>
      <c r="L61" s="24"/>
    </row>
    <row r="62" spans="2:12">
      <c r="B62" s="15"/>
      <c r="L62" s="15"/>
    </row>
    <row r="63" spans="2:12">
      <c r="B63" s="15"/>
      <c r="L63" s="15"/>
    </row>
    <row r="64" spans="2:12">
      <c r="B64" s="15"/>
      <c r="L64" s="15"/>
    </row>
    <row r="65" spans="2:12" s="1" customFormat="1" ht="12.75">
      <c r="B65" s="24"/>
      <c r="D65" s="36" t="s">
        <v>43</v>
      </c>
      <c r="E65" s="37"/>
      <c r="F65" s="37"/>
      <c r="G65" s="36" t="s">
        <v>44</v>
      </c>
      <c r="H65" s="37"/>
      <c r="I65" s="37"/>
      <c r="J65" s="37"/>
      <c r="K65" s="37"/>
      <c r="L65" s="24"/>
    </row>
    <row r="66" spans="2:12">
      <c r="B66" s="15"/>
      <c r="L66" s="15"/>
    </row>
    <row r="67" spans="2:12">
      <c r="B67" s="15"/>
      <c r="L67" s="15"/>
    </row>
    <row r="68" spans="2:12">
      <c r="B68" s="15"/>
      <c r="L68" s="15"/>
    </row>
    <row r="69" spans="2:12">
      <c r="B69" s="15"/>
      <c r="L69" s="15"/>
    </row>
    <row r="70" spans="2:12">
      <c r="B70" s="15"/>
      <c r="L70" s="15"/>
    </row>
    <row r="71" spans="2:12">
      <c r="B71" s="15"/>
      <c r="L71" s="15"/>
    </row>
    <row r="72" spans="2:12">
      <c r="B72" s="15"/>
      <c r="L72" s="15"/>
    </row>
    <row r="73" spans="2:12">
      <c r="B73" s="15"/>
      <c r="L73" s="15"/>
    </row>
    <row r="74" spans="2:12">
      <c r="B74" s="15"/>
      <c r="L74" s="15"/>
    </row>
    <row r="75" spans="2:12">
      <c r="B75" s="15"/>
      <c r="L75" s="15"/>
    </row>
    <row r="76" spans="2:12" s="1" customFormat="1" ht="12.75">
      <c r="B76" s="24"/>
      <c r="D76" s="38" t="s">
        <v>41</v>
      </c>
      <c r="E76" s="26"/>
      <c r="F76" s="97" t="s">
        <v>42</v>
      </c>
      <c r="G76" s="38" t="s">
        <v>41</v>
      </c>
      <c r="H76" s="26"/>
      <c r="I76" s="26"/>
      <c r="J76" s="98" t="s">
        <v>42</v>
      </c>
      <c r="K76" s="26"/>
      <c r="L76" s="24"/>
    </row>
    <row r="77" spans="2:12" s="1" customFormat="1" ht="14.4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4"/>
    </row>
    <row r="81" spans="2:22" s="1" customFormat="1" ht="6.95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4"/>
    </row>
    <row r="82" spans="2:22" s="1" customFormat="1" ht="24.95" customHeight="1">
      <c r="B82" s="24"/>
      <c r="C82" s="16" t="s">
        <v>497</v>
      </c>
      <c r="L82" s="24"/>
    </row>
    <row r="83" spans="2:22" s="1" customFormat="1" ht="6.95" customHeight="1">
      <c r="B83" s="24"/>
      <c r="L83" s="24"/>
    </row>
    <row r="84" spans="2:22" s="1" customFormat="1" ht="12" customHeight="1">
      <c r="B84" s="24"/>
      <c r="C84" s="21" t="s">
        <v>12</v>
      </c>
      <c r="L84" s="24"/>
    </row>
    <row r="85" spans="2:22" s="1" customFormat="1" ht="16.5" customHeight="1">
      <c r="B85" s="24"/>
      <c r="E85" s="316" t="str">
        <f>E7</f>
        <v>KULTÚRNE STREDISKO A KNIŽNICA ŽARNOVICKÁ - RAČA</v>
      </c>
      <c r="F85" s="317"/>
      <c r="G85" s="317"/>
      <c r="H85" s="317"/>
      <c r="L85" s="24"/>
    </row>
    <row r="86" spans="2:22" s="1" customFormat="1" ht="12" customHeight="1">
      <c r="B86" s="24"/>
      <c r="C86" s="21" t="s">
        <v>79</v>
      </c>
      <c r="L86" s="24"/>
    </row>
    <row r="87" spans="2:22" s="1" customFormat="1" ht="16.5" customHeight="1">
      <c r="B87" s="24"/>
      <c r="E87" s="295" t="str">
        <f>E9</f>
        <v>SO 101 Vzduchotechnika</v>
      </c>
      <c r="F87" s="315"/>
      <c r="G87" s="315"/>
      <c r="H87" s="315"/>
      <c r="L87" s="24"/>
    </row>
    <row r="88" spans="2:22" s="1" customFormat="1" ht="6.95" customHeight="1">
      <c r="B88" s="24"/>
      <c r="L88" s="24"/>
    </row>
    <row r="89" spans="2:22" s="1" customFormat="1" ht="12" customHeight="1">
      <c r="B89" s="24"/>
      <c r="C89" s="21" t="s">
        <v>15</v>
      </c>
      <c r="F89" s="19" t="str">
        <f>F12</f>
        <v>Bratislava - Rača</v>
      </c>
      <c r="I89" s="21" t="s">
        <v>16</v>
      </c>
      <c r="J89" s="47">
        <f>IF(J12="","",J12)</f>
        <v>45776</v>
      </c>
      <c r="L89" s="24"/>
    </row>
    <row r="90" spans="2:22" s="1" customFormat="1" ht="6.95" customHeight="1">
      <c r="B90" s="24"/>
      <c r="L90" s="24"/>
    </row>
    <row r="91" spans="2:22" s="1" customFormat="1" ht="25.5" customHeight="1">
      <c r="B91" s="24"/>
      <c r="C91" s="21" t="s">
        <v>17</v>
      </c>
      <c r="F91" s="19" t="str">
        <f>E15</f>
        <v>Mestká časť Bratislava - Rača</v>
      </c>
      <c r="I91" s="21" t="s">
        <v>22</v>
      </c>
      <c r="J91" s="22" t="str">
        <f>E21</f>
        <v>young.s architekti s.r.o.</v>
      </c>
      <c r="L91" s="24"/>
    </row>
    <row r="92" spans="2:22" s="1" customFormat="1" ht="15.2" customHeight="1">
      <c r="B92" s="24"/>
      <c r="C92" s="21" t="s">
        <v>21</v>
      </c>
      <c r="F92" s="19" t="str">
        <f>IF(E18="","",E18)</f>
        <v xml:space="preserve"> </v>
      </c>
      <c r="I92" s="21" t="s">
        <v>23</v>
      </c>
      <c r="J92" s="22"/>
      <c r="L92" s="24"/>
    </row>
    <row r="93" spans="2:22" s="1" customFormat="1" ht="10.35" customHeight="1">
      <c r="B93" s="24"/>
      <c r="L93" s="24"/>
    </row>
    <row r="94" spans="2:22" s="1" customFormat="1" ht="29.25" customHeight="1">
      <c r="B94" s="24"/>
      <c r="C94" s="146" t="s">
        <v>498</v>
      </c>
      <c r="D94" s="91"/>
      <c r="E94" s="91"/>
      <c r="F94" s="91"/>
      <c r="G94" s="91"/>
      <c r="H94" s="91"/>
      <c r="I94" s="91"/>
      <c r="J94" s="147" t="s">
        <v>80</v>
      </c>
      <c r="K94" s="91"/>
      <c r="L94" s="24"/>
    </row>
    <row r="95" spans="2:22" s="1" customFormat="1" ht="10.35" customHeight="1">
      <c r="B95" s="24"/>
      <c r="L95" s="24"/>
    </row>
    <row r="96" spans="2:22" s="1" customFormat="1" ht="22.9" customHeight="1">
      <c r="B96" s="24"/>
      <c r="C96" s="148" t="s">
        <v>81</v>
      </c>
      <c r="J96" s="61">
        <f>J123</f>
        <v>0</v>
      </c>
      <c r="L96" s="24"/>
      <c r="V96" s="132"/>
    </row>
    <row r="97" spans="2:12" s="150" customFormat="1" ht="24.95" customHeight="1">
      <c r="B97" s="149"/>
      <c r="D97" s="151" t="s">
        <v>499</v>
      </c>
      <c r="E97" s="152"/>
      <c r="F97" s="152"/>
      <c r="G97" s="152"/>
      <c r="H97" s="152"/>
      <c r="I97" s="152"/>
      <c r="J97" s="153">
        <f>J124</f>
        <v>0</v>
      </c>
      <c r="L97" s="149"/>
    </row>
    <row r="98" spans="2:12" s="8" customFormat="1" ht="19.899999999999999" customHeight="1">
      <c r="B98" s="154"/>
      <c r="D98" s="155" t="s">
        <v>531</v>
      </c>
      <c r="E98" s="156"/>
      <c r="F98" s="156"/>
      <c r="G98" s="156"/>
      <c r="H98" s="156"/>
      <c r="I98" s="156"/>
      <c r="J98" s="157">
        <f>J125</f>
        <v>0</v>
      </c>
      <c r="L98" s="154"/>
    </row>
    <row r="99" spans="2:12" s="8" customFormat="1" ht="19.899999999999999" customHeight="1">
      <c r="B99" s="154"/>
      <c r="D99" s="155" t="s">
        <v>532</v>
      </c>
      <c r="E99" s="156"/>
      <c r="F99" s="156"/>
      <c r="G99" s="156"/>
      <c r="H99" s="156"/>
      <c r="I99" s="156"/>
      <c r="J99" s="157">
        <f>J142</f>
        <v>0</v>
      </c>
      <c r="L99" s="154"/>
    </row>
    <row r="100" spans="2:12" s="8" customFormat="1" ht="19.899999999999999" customHeight="1">
      <c r="B100" s="154"/>
      <c r="D100" s="155" t="s">
        <v>533</v>
      </c>
      <c r="E100" s="156"/>
      <c r="F100" s="156"/>
      <c r="G100" s="156"/>
      <c r="H100" s="156"/>
      <c r="I100" s="156"/>
      <c r="J100" s="157">
        <f>J167</f>
        <v>0</v>
      </c>
      <c r="L100" s="154"/>
    </row>
    <row r="101" spans="2:12" s="8" customFormat="1" ht="19.899999999999999" customHeight="1">
      <c r="B101" s="154"/>
      <c r="D101" s="155" t="s">
        <v>534</v>
      </c>
      <c r="E101" s="156"/>
      <c r="F101" s="156"/>
      <c r="G101" s="156"/>
      <c r="H101" s="156"/>
      <c r="I101" s="156"/>
      <c r="J101" s="157">
        <f>J190</f>
        <v>0</v>
      </c>
      <c r="L101" s="154"/>
    </row>
    <row r="102" spans="2:12" s="8" customFormat="1" ht="19.899999999999999" customHeight="1">
      <c r="B102" s="154"/>
      <c r="D102" s="155" t="s">
        <v>3129</v>
      </c>
      <c r="E102" s="156"/>
      <c r="F102" s="156"/>
      <c r="G102" s="156"/>
      <c r="H102" s="156"/>
      <c r="I102" s="156"/>
      <c r="J102" s="157">
        <f>J194</f>
        <v>0</v>
      </c>
      <c r="L102" s="154"/>
    </row>
    <row r="103" spans="2:12" s="150" customFormat="1" ht="24.95" customHeight="1">
      <c r="B103" s="149"/>
      <c r="D103" s="151" t="s">
        <v>2157</v>
      </c>
      <c r="E103" s="152"/>
      <c r="F103" s="152"/>
      <c r="G103" s="152"/>
      <c r="H103" s="152"/>
      <c r="I103" s="152"/>
      <c r="J103" s="153">
        <f>J202</f>
        <v>0</v>
      </c>
      <c r="L103" s="149"/>
    </row>
    <row r="104" spans="2:12" s="1" customFormat="1" ht="21.75" customHeight="1">
      <c r="B104" s="24"/>
      <c r="L104" s="24"/>
    </row>
    <row r="105" spans="2:12" s="1" customFormat="1" ht="6.95" customHeight="1"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24"/>
    </row>
    <row r="109" spans="2:12" s="1" customFormat="1" ht="6.95" customHeight="1">
      <c r="B109" s="41"/>
      <c r="C109" s="42"/>
      <c r="D109" s="42"/>
      <c r="E109" s="42"/>
      <c r="F109" s="42"/>
      <c r="G109" s="42"/>
      <c r="H109" s="42"/>
      <c r="I109" s="42"/>
      <c r="J109" s="42"/>
      <c r="K109" s="42"/>
      <c r="L109" s="24"/>
    </row>
    <row r="110" spans="2:12" s="1" customFormat="1" ht="24.95" customHeight="1">
      <c r="B110" s="24"/>
      <c r="C110" s="16" t="s">
        <v>83</v>
      </c>
      <c r="L110" s="24"/>
    </row>
    <row r="111" spans="2:12" s="1" customFormat="1" ht="6.95" customHeight="1">
      <c r="B111" s="24"/>
      <c r="L111" s="24"/>
    </row>
    <row r="112" spans="2:12" s="1" customFormat="1" ht="12" customHeight="1">
      <c r="B112" s="24"/>
      <c r="C112" s="21" t="s">
        <v>12</v>
      </c>
      <c r="L112" s="24"/>
    </row>
    <row r="113" spans="2:22" s="1" customFormat="1" ht="16.5" customHeight="1">
      <c r="B113" s="24"/>
      <c r="E113" s="316" t="str">
        <f>E7</f>
        <v>KULTÚRNE STREDISKO A KNIŽNICA ŽARNOVICKÁ - RAČA</v>
      </c>
      <c r="F113" s="317"/>
      <c r="G113" s="317"/>
      <c r="H113" s="317"/>
      <c r="L113" s="24"/>
    </row>
    <row r="114" spans="2:22" s="1" customFormat="1" ht="12" customHeight="1">
      <c r="B114" s="24"/>
      <c r="C114" s="21" t="s">
        <v>79</v>
      </c>
      <c r="L114" s="24"/>
    </row>
    <row r="115" spans="2:22" s="1" customFormat="1" ht="16.5" customHeight="1">
      <c r="B115" s="24"/>
      <c r="E115" s="295" t="str">
        <f>E9</f>
        <v>SO 101 Vzduchotechnika</v>
      </c>
      <c r="F115" s="315"/>
      <c r="G115" s="315"/>
      <c r="H115" s="315"/>
      <c r="L115" s="24"/>
    </row>
    <row r="116" spans="2:22" s="1" customFormat="1" ht="6.95" customHeight="1">
      <c r="B116" s="24"/>
      <c r="L116" s="24"/>
    </row>
    <row r="117" spans="2:22" s="1" customFormat="1" ht="12" customHeight="1">
      <c r="B117" s="24"/>
      <c r="C117" s="21" t="s">
        <v>15</v>
      </c>
      <c r="F117" s="19" t="str">
        <f>F12</f>
        <v>Bratislava - Rača</v>
      </c>
      <c r="I117" s="21" t="s">
        <v>16</v>
      </c>
      <c r="J117" s="47">
        <f>IF(J12="","",J12)</f>
        <v>45776</v>
      </c>
      <c r="L117" s="24"/>
    </row>
    <row r="118" spans="2:22" s="1" customFormat="1" ht="6.95" customHeight="1">
      <c r="B118" s="24"/>
      <c r="L118" s="24"/>
    </row>
    <row r="119" spans="2:22" s="1" customFormat="1" ht="23.25" customHeight="1">
      <c r="B119" s="24"/>
      <c r="C119" s="21" t="s">
        <v>17</v>
      </c>
      <c r="F119" s="19" t="str">
        <f>E15</f>
        <v>Mestká časť Bratislava - Rača</v>
      </c>
      <c r="I119" s="21" t="s">
        <v>22</v>
      </c>
      <c r="J119" s="22" t="str">
        <f>E21</f>
        <v>young.s architekti s.r.o.</v>
      </c>
      <c r="L119" s="24"/>
    </row>
    <row r="120" spans="2:22" s="1" customFormat="1" ht="15.2" customHeight="1">
      <c r="B120" s="24"/>
      <c r="C120" s="21" t="s">
        <v>21</v>
      </c>
      <c r="F120" s="19" t="str">
        <f>IF(E18="","",E18)</f>
        <v xml:space="preserve"> </v>
      </c>
      <c r="I120" s="21" t="s">
        <v>23</v>
      </c>
      <c r="J120" s="22"/>
      <c r="L120" s="24"/>
    </row>
    <row r="121" spans="2:22" s="1" customFormat="1" ht="10.35" customHeight="1">
      <c r="B121" s="24"/>
      <c r="L121" s="24"/>
    </row>
    <row r="122" spans="2:22" s="9" customFormat="1" ht="29.25" customHeight="1">
      <c r="B122" s="99"/>
      <c r="C122" s="100" t="s">
        <v>84</v>
      </c>
      <c r="D122" s="101" t="s">
        <v>51</v>
      </c>
      <c r="E122" s="101" t="s">
        <v>47</v>
      </c>
      <c r="F122" s="101" t="s">
        <v>48</v>
      </c>
      <c r="G122" s="101" t="s">
        <v>85</v>
      </c>
      <c r="H122" s="101" t="s">
        <v>86</v>
      </c>
      <c r="I122" s="101" t="s">
        <v>87</v>
      </c>
      <c r="J122" s="102" t="s">
        <v>80</v>
      </c>
      <c r="K122" s="103" t="s">
        <v>88</v>
      </c>
      <c r="L122" s="99"/>
      <c r="M122" s="54" t="s">
        <v>1</v>
      </c>
      <c r="N122" s="55" t="s">
        <v>30</v>
      </c>
      <c r="O122" s="55" t="s">
        <v>89</v>
      </c>
      <c r="P122" s="55" t="s">
        <v>90</v>
      </c>
      <c r="Q122" s="55" t="s">
        <v>91</v>
      </c>
      <c r="R122" s="55" t="s">
        <v>92</v>
      </c>
      <c r="S122" s="55" t="s">
        <v>93</v>
      </c>
      <c r="T122" s="56" t="s">
        <v>94</v>
      </c>
    </row>
    <row r="123" spans="2:22" s="1" customFormat="1" ht="22.9" customHeight="1">
      <c r="B123" s="24"/>
      <c r="C123" s="59" t="s">
        <v>81</v>
      </c>
      <c r="J123" s="104">
        <f>J124+J202</f>
        <v>0</v>
      </c>
      <c r="L123" s="24"/>
      <c r="M123" s="57"/>
      <c r="N123" s="48"/>
      <c r="O123" s="48"/>
      <c r="P123" s="105" t="e">
        <f>P124+#REF!</f>
        <v>#REF!</v>
      </c>
      <c r="Q123" s="48"/>
      <c r="R123" s="105" t="e">
        <f>R124+#REF!</f>
        <v>#REF!</v>
      </c>
      <c r="S123" s="48"/>
      <c r="T123" s="106" t="e">
        <f>T124+#REF!</f>
        <v>#REF!</v>
      </c>
      <c r="V123" s="132"/>
    </row>
    <row r="124" spans="2:22" s="10" customFormat="1" ht="25.9" customHeight="1">
      <c r="B124" s="108"/>
      <c r="D124" s="109" t="s">
        <v>65</v>
      </c>
      <c r="E124" s="110" t="s">
        <v>436</v>
      </c>
      <c r="F124" s="110" t="s">
        <v>500</v>
      </c>
      <c r="J124" s="111">
        <f>J125+J142+J167+J190+J194</f>
        <v>0</v>
      </c>
      <c r="L124" s="108"/>
      <c r="M124" s="112"/>
      <c r="P124" s="113">
        <f>P125</f>
        <v>22.686</v>
      </c>
      <c r="R124" s="113">
        <f>R125</f>
        <v>0.75619999999999998</v>
      </c>
      <c r="T124" s="114">
        <f>T125</f>
        <v>0</v>
      </c>
    </row>
    <row r="125" spans="2:22" s="10" customFormat="1" ht="22.9" customHeight="1">
      <c r="B125" s="108"/>
      <c r="D125" s="109" t="s">
        <v>65</v>
      </c>
      <c r="E125" s="117"/>
      <c r="F125" s="117" t="s">
        <v>523</v>
      </c>
      <c r="J125" s="118">
        <f>SUM(J126:J141)</f>
        <v>0</v>
      </c>
      <c r="L125" s="108"/>
      <c r="M125" s="112"/>
      <c r="P125" s="113">
        <f>P126</f>
        <v>22.686</v>
      </c>
      <c r="R125" s="113">
        <f>R126</f>
        <v>0.75619999999999998</v>
      </c>
      <c r="T125" s="114">
        <f>T126</f>
        <v>0</v>
      </c>
    </row>
    <row r="126" spans="2:22" s="1" customFormat="1" ht="24">
      <c r="B126" s="119"/>
      <c r="C126" s="120">
        <v>1</v>
      </c>
      <c r="D126" s="120" t="s">
        <v>100</v>
      </c>
      <c r="E126" s="121" t="s">
        <v>501</v>
      </c>
      <c r="F126" s="122" t="s">
        <v>2430</v>
      </c>
      <c r="G126" s="123" t="s">
        <v>110</v>
      </c>
      <c r="H126" s="124">
        <v>19</v>
      </c>
      <c r="I126" s="125"/>
      <c r="J126" s="125">
        <f t="shared" ref="J126:J141" si="0">ROUND(I126*H126,2)</f>
        <v>0</v>
      </c>
      <c r="K126" s="126"/>
      <c r="L126" s="24"/>
      <c r="M126" s="127" t="s">
        <v>1</v>
      </c>
      <c r="N126" s="128" t="s">
        <v>32</v>
      </c>
      <c r="O126" s="129">
        <v>1.194</v>
      </c>
      <c r="P126" s="129">
        <f t="shared" ref="P126:P141" si="1">O126*H126</f>
        <v>22.686</v>
      </c>
      <c r="Q126" s="129">
        <v>3.9800000000000002E-2</v>
      </c>
      <c r="R126" s="129">
        <f t="shared" ref="R126:R141" si="2">Q126*H126</f>
        <v>0.75619999999999998</v>
      </c>
      <c r="S126" s="129">
        <v>0</v>
      </c>
      <c r="T126" s="130">
        <f t="shared" ref="T126:T141" si="3">S126*H126</f>
        <v>0</v>
      </c>
    </row>
    <row r="127" spans="2:22" s="1" customFormat="1" ht="24">
      <c r="B127" s="119"/>
      <c r="C127" s="120">
        <v>2</v>
      </c>
      <c r="D127" s="120" t="s">
        <v>100</v>
      </c>
      <c r="E127" s="121" t="s">
        <v>502</v>
      </c>
      <c r="F127" s="122" t="s">
        <v>2431</v>
      </c>
      <c r="G127" s="123" t="s">
        <v>110</v>
      </c>
      <c r="H127" s="124">
        <v>4</v>
      </c>
      <c r="I127" s="125"/>
      <c r="J127" s="125">
        <f t="shared" si="0"/>
        <v>0</v>
      </c>
      <c r="K127" s="126"/>
      <c r="L127" s="24"/>
      <c r="M127" s="127" t="s">
        <v>1</v>
      </c>
      <c r="N127" s="128" t="s">
        <v>32</v>
      </c>
      <c r="O127" s="129">
        <v>2.8000000000000001E-2</v>
      </c>
      <c r="P127" s="129">
        <f t="shared" si="1"/>
        <v>0.112</v>
      </c>
      <c r="Q127" s="129">
        <v>1.1E-4</v>
      </c>
      <c r="R127" s="129">
        <f t="shared" si="2"/>
        <v>4.4000000000000002E-4</v>
      </c>
      <c r="S127" s="129">
        <v>2.15E-3</v>
      </c>
      <c r="T127" s="130">
        <f t="shared" si="3"/>
        <v>8.6E-3</v>
      </c>
    </row>
    <row r="128" spans="2:22" s="1" customFormat="1" ht="24">
      <c r="B128" s="119"/>
      <c r="C128" s="120">
        <v>3</v>
      </c>
      <c r="D128" s="120" t="s">
        <v>100</v>
      </c>
      <c r="E128" s="121" t="s">
        <v>503</v>
      </c>
      <c r="F128" s="122" t="s">
        <v>2432</v>
      </c>
      <c r="G128" s="123" t="s">
        <v>110</v>
      </c>
      <c r="H128" s="124">
        <v>28</v>
      </c>
      <c r="I128" s="125"/>
      <c r="J128" s="125">
        <f t="shared" si="0"/>
        <v>0</v>
      </c>
      <c r="K128" s="126"/>
      <c r="L128" s="24"/>
      <c r="M128" s="127" t="s">
        <v>1</v>
      </c>
      <c r="N128" s="128" t="s">
        <v>32</v>
      </c>
      <c r="O128" s="129">
        <v>4.2000000000000003E-2</v>
      </c>
      <c r="P128" s="129">
        <f t="shared" si="1"/>
        <v>1.1760000000000002</v>
      </c>
      <c r="Q128" s="129">
        <v>3.8999999999999999E-4</v>
      </c>
      <c r="R128" s="129">
        <f t="shared" si="2"/>
        <v>1.0919999999999999E-2</v>
      </c>
      <c r="S128" s="129">
        <v>3.4199999999999999E-3</v>
      </c>
      <c r="T128" s="130">
        <f t="shared" si="3"/>
        <v>9.5759999999999998E-2</v>
      </c>
    </row>
    <row r="129" spans="2:20" s="1" customFormat="1" ht="24">
      <c r="B129" s="119"/>
      <c r="C129" s="120">
        <v>4</v>
      </c>
      <c r="D129" s="120" t="s">
        <v>100</v>
      </c>
      <c r="E129" s="121" t="s">
        <v>504</v>
      </c>
      <c r="F129" s="122" t="s">
        <v>2433</v>
      </c>
      <c r="G129" s="123" t="s">
        <v>110</v>
      </c>
      <c r="H129" s="124">
        <v>6</v>
      </c>
      <c r="I129" s="125"/>
      <c r="J129" s="125">
        <f t="shared" si="0"/>
        <v>0</v>
      </c>
      <c r="K129" s="126"/>
      <c r="L129" s="24"/>
      <c r="M129" s="158" t="s">
        <v>1</v>
      </c>
      <c r="N129" s="159" t="s">
        <v>32</v>
      </c>
      <c r="O129" s="160">
        <v>0</v>
      </c>
      <c r="P129" s="160">
        <f t="shared" si="1"/>
        <v>0</v>
      </c>
      <c r="Q129" s="160">
        <v>0</v>
      </c>
      <c r="R129" s="160">
        <f t="shared" si="2"/>
        <v>0</v>
      </c>
      <c r="S129" s="160">
        <v>0</v>
      </c>
      <c r="T129" s="161">
        <f t="shared" si="3"/>
        <v>0</v>
      </c>
    </row>
    <row r="130" spans="2:20" s="1" customFormat="1" ht="24">
      <c r="B130" s="119"/>
      <c r="C130" s="120">
        <v>5</v>
      </c>
      <c r="D130" s="120" t="s">
        <v>100</v>
      </c>
      <c r="E130" s="121" t="s">
        <v>505</v>
      </c>
      <c r="F130" s="122" t="s">
        <v>2434</v>
      </c>
      <c r="G130" s="123" t="s">
        <v>110</v>
      </c>
      <c r="H130" s="124">
        <v>3</v>
      </c>
      <c r="I130" s="125"/>
      <c r="J130" s="125">
        <f t="shared" si="0"/>
        <v>0</v>
      </c>
      <c r="K130" s="126"/>
      <c r="L130" s="24"/>
      <c r="M130" s="127" t="s">
        <v>1</v>
      </c>
      <c r="N130" s="128" t="s">
        <v>32</v>
      </c>
      <c r="O130" s="129">
        <v>2.8000000000000001E-2</v>
      </c>
      <c r="P130" s="129">
        <f t="shared" si="1"/>
        <v>8.4000000000000005E-2</v>
      </c>
      <c r="Q130" s="129">
        <v>1.1E-4</v>
      </c>
      <c r="R130" s="129">
        <f t="shared" si="2"/>
        <v>3.3E-4</v>
      </c>
      <c r="S130" s="129">
        <v>2.15E-3</v>
      </c>
      <c r="T130" s="130">
        <f t="shared" si="3"/>
        <v>6.45E-3</v>
      </c>
    </row>
    <row r="131" spans="2:20" s="1" customFormat="1" ht="24">
      <c r="B131" s="119"/>
      <c r="C131" s="120">
        <v>6</v>
      </c>
      <c r="D131" s="120" t="s">
        <v>100</v>
      </c>
      <c r="E131" s="121" t="s">
        <v>506</v>
      </c>
      <c r="F131" s="122" t="s">
        <v>2435</v>
      </c>
      <c r="G131" s="123" t="s">
        <v>110</v>
      </c>
      <c r="H131" s="124">
        <v>1</v>
      </c>
      <c r="I131" s="125"/>
      <c r="J131" s="125">
        <f t="shared" si="0"/>
        <v>0</v>
      </c>
      <c r="K131" s="126"/>
      <c r="L131" s="24"/>
      <c r="M131" s="127" t="s">
        <v>1</v>
      </c>
      <c r="N131" s="128" t="s">
        <v>32</v>
      </c>
      <c r="O131" s="129">
        <v>2.8000000000000001E-2</v>
      </c>
      <c r="P131" s="129">
        <f t="shared" si="1"/>
        <v>2.8000000000000001E-2</v>
      </c>
      <c r="Q131" s="129">
        <v>1.1E-4</v>
      </c>
      <c r="R131" s="129">
        <f t="shared" si="2"/>
        <v>1.1E-4</v>
      </c>
      <c r="S131" s="129">
        <v>2.15E-3</v>
      </c>
      <c r="T131" s="130">
        <f t="shared" si="3"/>
        <v>2.15E-3</v>
      </c>
    </row>
    <row r="132" spans="2:20" s="1" customFormat="1" ht="24">
      <c r="B132" s="119"/>
      <c r="C132" s="120">
        <v>7</v>
      </c>
      <c r="D132" s="120" t="s">
        <v>100</v>
      </c>
      <c r="E132" s="121" t="s">
        <v>507</v>
      </c>
      <c r="F132" s="122" t="s">
        <v>2436</v>
      </c>
      <c r="G132" s="123" t="s">
        <v>110</v>
      </c>
      <c r="H132" s="124">
        <v>4</v>
      </c>
      <c r="I132" s="125"/>
      <c r="J132" s="125">
        <f t="shared" si="0"/>
        <v>0</v>
      </c>
      <c r="K132" s="126"/>
      <c r="L132" s="24"/>
      <c r="M132" s="127" t="s">
        <v>1</v>
      </c>
      <c r="N132" s="128" t="s">
        <v>32</v>
      </c>
      <c r="O132" s="129">
        <v>4.2000000000000003E-2</v>
      </c>
      <c r="P132" s="129">
        <f t="shared" si="1"/>
        <v>0.16800000000000001</v>
      </c>
      <c r="Q132" s="129">
        <v>3.8999999999999999E-4</v>
      </c>
      <c r="R132" s="129">
        <f t="shared" si="2"/>
        <v>1.56E-3</v>
      </c>
      <c r="S132" s="129">
        <v>3.4199999999999999E-3</v>
      </c>
      <c r="T132" s="130">
        <f t="shared" si="3"/>
        <v>1.3679999999999999E-2</v>
      </c>
    </row>
    <row r="133" spans="2:20" s="1" customFormat="1" ht="15.75" customHeight="1">
      <c r="B133" s="119"/>
      <c r="C133" s="120">
        <v>8</v>
      </c>
      <c r="D133" s="120" t="s">
        <v>100</v>
      </c>
      <c r="E133" s="121" t="s">
        <v>508</v>
      </c>
      <c r="F133" s="122" t="s">
        <v>2437</v>
      </c>
      <c r="G133" s="123" t="s">
        <v>110</v>
      </c>
      <c r="H133" s="124">
        <v>10</v>
      </c>
      <c r="I133" s="125"/>
      <c r="J133" s="125">
        <f t="shared" si="0"/>
        <v>0</v>
      </c>
      <c r="K133" s="126"/>
      <c r="L133" s="24"/>
      <c r="M133" s="158" t="s">
        <v>1</v>
      </c>
      <c r="N133" s="159" t="s">
        <v>32</v>
      </c>
      <c r="O133" s="160">
        <v>0</v>
      </c>
      <c r="P133" s="160">
        <f t="shared" si="1"/>
        <v>0</v>
      </c>
      <c r="Q133" s="160">
        <v>0</v>
      </c>
      <c r="R133" s="160">
        <f t="shared" si="2"/>
        <v>0</v>
      </c>
      <c r="S133" s="160">
        <v>0</v>
      </c>
      <c r="T133" s="161">
        <f t="shared" si="3"/>
        <v>0</v>
      </c>
    </row>
    <row r="134" spans="2:20" s="1" customFormat="1" ht="15.75" customHeight="1">
      <c r="B134" s="119"/>
      <c r="C134" s="120">
        <v>9</v>
      </c>
      <c r="D134" s="120" t="s">
        <v>100</v>
      </c>
      <c r="E134" s="121" t="s">
        <v>509</v>
      </c>
      <c r="F134" s="122" t="s">
        <v>2438</v>
      </c>
      <c r="G134" s="123" t="s">
        <v>110</v>
      </c>
      <c r="H134" s="124">
        <v>4</v>
      </c>
      <c r="I134" s="125"/>
      <c r="J134" s="125">
        <f t="shared" si="0"/>
        <v>0</v>
      </c>
      <c r="K134" s="126"/>
      <c r="L134" s="24"/>
      <c r="M134" s="127" t="s">
        <v>1</v>
      </c>
      <c r="N134" s="128" t="s">
        <v>32</v>
      </c>
      <c r="O134" s="129">
        <v>2.8000000000000001E-2</v>
      </c>
      <c r="P134" s="129">
        <f t="shared" si="1"/>
        <v>0.112</v>
      </c>
      <c r="Q134" s="129">
        <v>1.1E-4</v>
      </c>
      <c r="R134" s="129">
        <f t="shared" si="2"/>
        <v>4.4000000000000002E-4</v>
      </c>
      <c r="S134" s="129">
        <v>2.15E-3</v>
      </c>
      <c r="T134" s="130">
        <f t="shared" si="3"/>
        <v>8.6E-3</v>
      </c>
    </row>
    <row r="135" spans="2:20" s="1" customFormat="1" ht="42" customHeight="1">
      <c r="B135" s="119"/>
      <c r="C135" s="120">
        <v>10</v>
      </c>
      <c r="D135" s="120" t="s">
        <v>100</v>
      </c>
      <c r="E135" s="121" t="s">
        <v>510</v>
      </c>
      <c r="F135" s="122" t="s">
        <v>2415</v>
      </c>
      <c r="G135" s="123" t="s">
        <v>114</v>
      </c>
      <c r="H135" s="124">
        <v>6</v>
      </c>
      <c r="I135" s="125"/>
      <c r="J135" s="125">
        <f t="shared" si="0"/>
        <v>0</v>
      </c>
      <c r="K135" s="126"/>
      <c r="L135" s="24"/>
      <c r="M135" s="158" t="s">
        <v>1</v>
      </c>
      <c r="N135" s="159" t="s">
        <v>32</v>
      </c>
      <c r="O135" s="160">
        <v>0</v>
      </c>
      <c r="P135" s="160">
        <f t="shared" si="1"/>
        <v>0</v>
      </c>
      <c r="Q135" s="160">
        <v>0</v>
      </c>
      <c r="R135" s="160">
        <f t="shared" si="2"/>
        <v>0</v>
      </c>
      <c r="S135" s="160">
        <v>0</v>
      </c>
      <c r="T135" s="161">
        <f t="shared" si="3"/>
        <v>0</v>
      </c>
    </row>
    <row r="136" spans="2:20" s="1" customFormat="1" ht="39.75" customHeight="1">
      <c r="B136" s="119"/>
      <c r="C136" s="120">
        <v>11</v>
      </c>
      <c r="D136" s="120" t="s">
        <v>100</v>
      </c>
      <c r="E136" s="121" t="s">
        <v>511</v>
      </c>
      <c r="F136" s="122" t="s">
        <v>2416</v>
      </c>
      <c r="G136" s="123" t="s">
        <v>114</v>
      </c>
      <c r="H136" s="124">
        <v>60</v>
      </c>
      <c r="I136" s="125"/>
      <c r="J136" s="125">
        <f t="shared" si="0"/>
        <v>0</v>
      </c>
      <c r="K136" s="126"/>
      <c r="L136" s="24"/>
      <c r="M136" s="127" t="s">
        <v>1</v>
      </c>
      <c r="N136" s="128" t="s">
        <v>32</v>
      </c>
      <c r="O136" s="129">
        <v>2.8000000000000001E-2</v>
      </c>
      <c r="P136" s="129">
        <f t="shared" si="1"/>
        <v>1.68</v>
      </c>
      <c r="Q136" s="129">
        <v>1.1E-4</v>
      </c>
      <c r="R136" s="129">
        <f t="shared" si="2"/>
        <v>6.6E-3</v>
      </c>
      <c r="S136" s="129">
        <v>2.15E-3</v>
      </c>
      <c r="T136" s="130">
        <f t="shared" si="3"/>
        <v>0.129</v>
      </c>
    </row>
    <row r="137" spans="2:20" s="1" customFormat="1" ht="39.75" customHeight="1">
      <c r="B137" s="119"/>
      <c r="C137" s="120">
        <v>12</v>
      </c>
      <c r="D137" s="120" t="s">
        <v>100</v>
      </c>
      <c r="E137" s="121" t="s">
        <v>512</v>
      </c>
      <c r="F137" s="122" t="s">
        <v>2417</v>
      </c>
      <c r="G137" s="123" t="s">
        <v>114</v>
      </c>
      <c r="H137" s="124">
        <v>25</v>
      </c>
      <c r="I137" s="125"/>
      <c r="J137" s="125">
        <f t="shared" si="0"/>
        <v>0</v>
      </c>
      <c r="K137" s="126"/>
      <c r="L137" s="24"/>
      <c r="M137" s="127" t="s">
        <v>1</v>
      </c>
      <c r="N137" s="128" t="s">
        <v>32</v>
      </c>
      <c r="O137" s="129">
        <v>4.2000000000000003E-2</v>
      </c>
      <c r="P137" s="129">
        <f t="shared" si="1"/>
        <v>1.05</v>
      </c>
      <c r="Q137" s="129">
        <v>3.8999999999999999E-4</v>
      </c>
      <c r="R137" s="129">
        <f t="shared" si="2"/>
        <v>9.75E-3</v>
      </c>
      <c r="S137" s="129">
        <v>3.4199999999999999E-3</v>
      </c>
      <c r="T137" s="130">
        <f t="shared" si="3"/>
        <v>8.5499999999999993E-2</v>
      </c>
    </row>
    <row r="138" spans="2:20" s="1" customFormat="1" ht="24">
      <c r="B138" s="119"/>
      <c r="C138" s="120">
        <v>13</v>
      </c>
      <c r="D138" s="120" t="s">
        <v>100</v>
      </c>
      <c r="E138" s="121" t="s">
        <v>513</v>
      </c>
      <c r="F138" s="122" t="s">
        <v>2439</v>
      </c>
      <c r="G138" s="123" t="s">
        <v>114</v>
      </c>
      <c r="H138" s="124">
        <v>40</v>
      </c>
      <c r="I138" s="125"/>
      <c r="J138" s="125">
        <f t="shared" si="0"/>
        <v>0</v>
      </c>
      <c r="K138" s="126"/>
      <c r="L138" s="24"/>
      <c r="M138" s="158" t="s">
        <v>1</v>
      </c>
      <c r="N138" s="159" t="s">
        <v>32</v>
      </c>
      <c r="O138" s="160">
        <v>0</v>
      </c>
      <c r="P138" s="160">
        <f t="shared" si="1"/>
        <v>0</v>
      </c>
      <c r="Q138" s="160">
        <v>0</v>
      </c>
      <c r="R138" s="160">
        <f t="shared" si="2"/>
        <v>0</v>
      </c>
      <c r="S138" s="160">
        <v>0</v>
      </c>
      <c r="T138" s="161">
        <f t="shared" si="3"/>
        <v>0</v>
      </c>
    </row>
    <row r="139" spans="2:20" s="1" customFormat="1" ht="24">
      <c r="B139" s="119"/>
      <c r="C139" s="120">
        <v>14</v>
      </c>
      <c r="D139" s="120" t="s">
        <v>100</v>
      </c>
      <c r="E139" s="121" t="s">
        <v>514</v>
      </c>
      <c r="F139" s="122" t="s">
        <v>2440</v>
      </c>
      <c r="G139" s="123" t="s">
        <v>101</v>
      </c>
      <c r="H139" s="124">
        <v>25</v>
      </c>
      <c r="I139" s="125"/>
      <c r="J139" s="125">
        <f t="shared" si="0"/>
        <v>0</v>
      </c>
      <c r="K139" s="126"/>
      <c r="L139" s="24"/>
      <c r="M139" s="127" t="s">
        <v>1</v>
      </c>
      <c r="N139" s="128" t="s">
        <v>32</v>
      </c>
      <c r="O139" s="129">
        <v>2.8000000000000001E-2</v>
      </c>
      <c r="P139" s="129">
        <f t="shared" si="1"/>
        <v>0.70000000000000007</v>
      </c>
      <c r="Q139" s="129">
        <v>1.1E-4</v>
      </c>
      <c r="R139" s="129">
        <f t="shared" si="2"/>
        <v>2.7500000000000003E-3</v>
      </c>
      <c r="S139" s="129">
        <v>2.15E-3</v>
      </c>
      <c r="T139" s="130">
        <f t="shared" si="3"/>
        <v>5.3749999999999999E-2</v>
      </c>
    </row>
    <row r="140" spans="2:20" s="1" customFormat="1" ht="24">
      <c r="B140" s="119"/>
      <c r="C140" s="120">
        <v>15</v>
      </c>
      <c r="D140" s="120" t="s">
        <v>100</v>
      </c>
      <c r="E140" s="121" t="s">
        <v>515</v>
      </c>
      <c r="F140" s="122" t="s">
        <v>2441</v>
      </c>
      <c r="G140" s="123" t="s">
        <v>101</v>
      </c>
      <c r="H140" s="124">
        <v>8</v>
      </c>
      <c r="I140" s="125"/>
      <c r="J140" s="125">
        <f t="shared" si="0"/>
        <v>0</v>
      </c>
      <c r="K140" s="126"/>
      <c r="L140" s="24"/>
      <c r="M140" s="127" t="s">
        <v>1</v>
      </c>
      <c r="N140" s="128" t="s">
        <v>32</v>
      </c>
      <c r="O140" s="129">
        <v>2.8000000000000001E-2</v>
      </c>
      <c r="P140" s="129">
        <f t="shared" si="1"/>
        <v>0.224</v>
      </c>
      <c r="Q140" s="129">
        <v>1.1E-4</v>
      </c>
      <c r="R140" s="129">
        <f t="shared" si="2"/>
        <v>8.8000000000000003E-4</v>
      </c>
      <c r="S140" s="129">
        <v>2.15E-3</v>
      </c>
      <c r="T140" s="130">
        <f t="shared" si="3"/>
        <v>1.72E-2</v>
      </c>
    </row>
    <row r="141" spans="2:20" s="1" customFormat="1" ht="36">
      <c r="B141" s="119"/>
      <c r="C141" s="120">
        <v>16</v>
      </c>
      <c r="D141" s="120" t="s">
        <v>100</v>
      </c>
      <c r="E141" s="121" t="s">
        <v>516</v>
      </c>
      <c r="F141" s="122" t="s">
        <v>2442</v>
      </c>
      <c r="G141" s="123" t="s">
        <v>101</v>
      </c>
      <c r="H141" s="124">
        <v>15</v>
      </c>
      <c r="I141" s="125"/>
      <c r="J141" s="125">
        <f t="shared" si="0"/>
        <v>0</v>
      </c>
      <c r="K141" s="126"/>
      <c r="L141" s="24"/>
      <c r="M141" s="127" t="s">
        <v>1</v>
      </c>
      <c r="N141" s="128" t="s">
        <v>32</v>
      </c>
      <c r="O141" s="129">
        <v>4.2000000000000003E-2</v>
      </c>
      <c r="P141" s="129">
        <f t="shared" si="1"/>
        <v>0.63</v>
      </c>
      <c r="Q141" s="129">
        <v>3.8999999999999999E-4</v>
      </c>
      <c r="R141" s="129">
        <f t="shared" si="2"/>
        <v>5.8500000000000002E-3</v>
      </c>
      <c r="S141" s="129">
        <v>3.4199999999999999E-3</v>
      </c>
      <c r="T141" s="130">
        <f t="shared" si="3"/>
        <v>5.1299999999999998E-2</v>
      </c>
    </row>
    <row r="142" spans="2:20" s="10" customFormat="1" ht="22.9" customHeight="1">
      <c r="B142" s="108"/>
      <c r="D142" s="109" t="s">
        <v>65</v>
      </c>
      <c r="E142" s="117"/>
      <c r="F142" s="117" t="s">
        <v>524</v>
      </c>
      <c r="J142" s="118">
        <f>SUM(J143:J166)</f>
        <v>0</v>
      </c>
      <c r="L142" s="108"/>
      <c r="M142" s="112"/>
      <c r="P142" s="113">
        <f>P143</f>
        <v>1.194</v>
      </c>
      <c r="R142" s="113">
        <f>R143</f>
        <v>3.9800000000000002E-2</v>
      </c>
      <c r="T142" s="114">
        <f>T143</f>
        <v>0</v>
      </c>
    </row>
    <row r="143" spans="2:20" s="1" customFormat="1" ht="36">
      <c r="B143" s="119"/>
      <c r="C143" s="120">
        <v>17</v>
      </c>
      <c r="D143" s="120" t="s">
        <v>100</v>
      </c>
      <c r="E143" s="121" t="s">
        <v>517</v>
      </c>
      <c r="F143" s="122" t="s">
        <v>2443</v>
      </c>
      <c r="G143" s="123" t="s">
        <v>110</v>
      </c>
      <c r="H143" s="124">
        <v>1</v>
      </c>
      <c r="I143" s="125"/>
      <c r="J143" s="125">
        <f t="shared" ref="J143:J166" si="4">ROUND(I143*H143,2)</f>
        <v>0</v>
      </c>
      <c r="K143" s="126"/>
      <c r="L143" s="24"/>
      <c r="M143" s="127" t="s">
        <v>1</v>
      </c>
      <c r="N143" s="128" t="s">
        <v>32</v>
      </c>
      <c r="O143" s="129">
        <v>1.194</v>
      </c>
      <c r="P143" s="129">
        <f t="shared" ref="P143:P166" si="5">O143*H143</f>
        <v>1.194</v>
      </c>
      <c r="Q143" s="129">
        <v>3.9800000000000002E-2</v>
      </c>
      <c r="R143" s="129">
        <f t="shared" ref="R143:R166" si="6">Q143*H143</f>
        <v>3.9800000000000002E-2</v>
      </c>
      <c r="S143" s="129">
        <v>0</v>
      </c>
      <c r="T143" s="130">
        <f t="shared" ref="T143:T166" si="7">S143*H143</f>
        <v>0</v>
      </c>
    </row>
    <row r="144" spans="2:20" s="1" customFormat="1" ht="24">
      <c r="B144" s="119"/>
      <c r="C144" s="120">
        <v>18</v>
      </c>
      <c r="D144" s="120" t="s">
        <v>100</v>
      </c>
      <c r="E144" s="121" t="s">
        <v>541</v>
      </c>
      <c r="F144" s="122" t="s">
        <v>2444</v>
      </c>
      <c r="G144" s="123" t="s">
        <v>110</v>
      </c>
      <c r="H144" s="124">
        <v>1</v>
      </c>
      <c r="I144" s="125"/>
      <c r="J144" s="125">
        <f t="shared" si="4"/>
        <v>0</v>
      </c>
      <c r="K144" s="126"/>
      <c r="L144" s="24"/>
      <c r="M144" s="127" t="s">
        <v>1</v>
      </c>
      <c r="N144" s="128" t="s">
        <v>32</v>
      </c>
      <c r="O144" s="129">
        <v>2.8000000000000001E-2</v>
      </c>
      <c r="P144" s="129">
        <f t="shared" si="5"/>
        <v>2.8000000000000001E-2</v>
      </c>
      <c r="Q144" s="129">
        <v>1.1E-4</v>
      </c>
      <c r="R144" s="129">
        <f t="shared" si="6"/>
        <v>1.1E-4</v>
      </c>
      <c r="S144" s="129">
        <v>2.15E-3</v>
      </c>
      <c r="T144" s="130">
        <f t="shared" si="7"/>
        <v>2.15E-3</v>
      </c>
    </row>
    <row r="145" spans="2:20" s="1" customFormat="1" ht="24">
      <c r="B145" s="119"/>
      <c r="C145" s="120">
        <v>19</v>
      </c>
      <c r="D145" s="120" t="s">
        <v>100</v>
      </c>
      <c r="E145" s="121" t="s">
        <v>542</v>
      </c>
      <c r="F145" s="122" t="s">
        <v>2445</v>
      </c>
      <c r="G145" s="123" t="s">
        <v>110</v>
      </c>
      <c r="H145" s="124">
        <v>2</v>
      </c>
      <c r="I145" s="125"/>
      <c r="J145" s="125">
        <f t="shared" si="4"/>
        <v>0</v>
      </c>
      <c r="K145" s="126"/>
      <c r="L145" s="24"/>
      <c r="M145" s="127" t="s">
        <v>1</v>
      </c>
      <c r="N145" s="128" t="s">
        <v>32</v>
      </c>
      <c r="O145" s="129">
        <v>4.2000000000000003E-2</v>
      </c>
      <c r="P145" s="129">
        <f t="shared" si="5"/>
        <v>8.4000000000000005E-2</v>
      </c>
      <c r="Q145" s="129">
        <v>3.8999999999999999E-4</v>
      </c>
      <c r="R145" s="129">
        <f t="shared" si="6"/>
        <v>7.7999999999999999E-4</v>
      </c>
      <c r="S145" s="129">
        <v>3.4199999999999999E-3</v>
      </c>
      <c r="T145" s="130">
        <f t="shared" si="7"/>
        <v>6.8399999999999997E-3</v>
      </c>
    </row>
    <row r="146" spans="2:20" s="1" customFormat="1" ht="24">
      <c r="B146" s="119"/>
      <c r="C146" s="120">
        <v>20</v>
      </c>
      <c r="D146" s="120" t="s">
        <v>100</v>
      </c>
      <c r="E146" s="121" t="s">
        <v>543</v>
      </c>
      <c r="F146" s="122" t="s">
        <v>2446</v>
      </c>
      <c r="G146" s="123" t="s">
        <v>110</v>
      </c>
      <c r="H146" s="124">
        <v>2</v>
      </c>
      <c r="I146" s="125"/>
      <c r="J146" s="125">
        <f t="shared" si="4"/>
        <v>0</v>
      </c>
      <c r="K146" s="126"/>
      <c r="L146" s="24"/>
      <c r="M146" s="158" t="s">
        <v>1</v>
      </c>
      <c r="N146" s="159" t="s">
        <v>32</v>
      </c>
      <c r="O146" s="160">
        <v>0</v>
      </c>
      <c r="P146" s="160">
        <f t="shared" si="5"/>
        <v>0</v>
      </c>
      <c r="Q146" s="160">
        <v>0</v>
      </c>
      <c r="R146" s="160">
        <f t="shared" si="6"/>
        <v>0</v>
      </c>
      <c r="S146" s="160">
        <v>0</v>
      </c>
      <c r="T146" s="161">
        <f t="shared" si="7"/>
        <v>0</v>
      </c>
    </row>
    <row r="147" spans="2:20" s="1" customFormat="1" ht="24">
      <c r="B147" s="119"/>
      <c r="C147" s="120">
        <v>21</v>
      </c>
      <c r="D147" s="120" t="s">
        <v>100</v>
      </c>
      <c r="E147" s="121" t="s">
        <v>544</v>
      </c>
      <c r="F147" s="122" t="s">
        <v>2447</v>
      </c>
      <c r="G147" s="123" t="s">
        <v>110</v>
      </c>
      <c r="H147" s="124">
        <v>3</v>
      </c>
      <c r="I147" s="125"/>
      <c r="J147" s="125">
        <f t="shared" si="4"/>
        <v>0</v>
      </c>
      <c r="K147" s="126"/>
      <c r="L147" s="24"/>
      <c r="M147" s="127" t="s">
        <v>1</v>
      </c>
      <c r="N147" s="128" t="s">
        <v>32</v>
      </c>
      <c r="O147" s="129">
        <v>2.8000000000000001E-2</v>
      </c>
      <c r="P147" s="129">
        <f t="shared" si="5"/>
        <v>8.4000000000000005E-2</v>
      </c>
      <c r="Q147" s="129">
        <v>1.1E-4</v>
      </c>
      <c r="R147" s="129">
        <f t="shared" si="6"/>
        <v>3.3E-4</v>
      </c>
      <c r="S147" s="129">
        <v>2.15E-3</v>
      </c>
      <c r="T147" s="130">
        <f t="shared" si="7"/>
        <v>6.45E-3</v>
      </c>
    </row>
    <row r="148" spans="2:20" s="1" customFormat="1" ht="24">
      <c r="B148" s="119"/>
      <c r="C148" s="120">
        <v>22</v>
      </c>
      <c r="D148" s="120" t="s">
        <v>100</v>
      </c>
      <c r="E148" s="121" t="s">
        <v>545</v>
      </c>
      <c r="F148" s="122" t="s">
        <v>2448</v>
      </c>
      <c r="G148" s="123" t="s">
        <v>110</v>
      </c>
      <c r="H148" s="124">
        <v>1</v>
      </c>
      <c r="I148" s="125"/>
      <c r="J148" s="125">
        <f t="shared" si="4"/>
        <v>0</v>
      </c>
      <c r="K148" s="126"/>
      <c r="L148" s="24"/>
      <c r="M148" s="127" t="s">
        <v>1</v>
      </c>
      <c r="N148" s="128" t="s">
        <v>32</v>
      </c>
      <c r="O148" s="129">
        <v>2.8000000000000001E-2</v>
      </c>
      <c r="P148" s="129">
        <f t="shared" si="5"/>
        <v>2.8000000000000001E-2</v>
      </c>
      <c r="Q148" s="129">
        <v>1.1E-4</v>
      </c>
      <c r="R148" s="129">
        <f t="shared" si="6"/>
        <v>1.1E-4</v>
      </c>
      <c r="S148" s="129">
        <v>2.15E-3</v>
      </c>
      <c r="T148" s="130">
        <f t="shared" si="7"/>
        <v>2.15E-3</v>
      </c>
    </row>
    <row r="149" spans="2:20" s="1" customFormat="1" ht="24">
      <c r="B149" s="119"/>
      <c r="C149" s="120">
        <v>23</v>
      </c>
      <c r="D149" s="120" t="s">
        <v>100</v>
      </c>
      <c r="E149" s="121" t="s">
        <v>546</v>
      </c>
      <c r="F149" s="122" t="s">
        <v>2449</v>
      </c>
      <c r="G149" s="123" t="s">
        <v>110</v>
      </c>
      <c r="H149" s="124">
        <v>1</v>
      </c>
      <c r="I149" s="125"/>
      <c r="J149" s="125">
        <f t="shared" si="4"/>
        <v>0</v>
      </c>
      <c r="K149" s="126"/>
      <c r="L149" s="24"/>
      <c r="M149" s="127" t="s">
        <v>1</v>
      </c>
      <c r="N149" s="128" t="s">
        <v>32</v>
      </c>
      <c r="O149" s="129">
        <v>4.2000000000000003E-2</v>
      </c>
      <c r="P149" s="129">
        <f t="shared" si="5"/>
        <v>4.2000000000000003E-2</v>
      </c>
      <c r="Q149" s="129">
        <v>3.8999999999999999E-4</v>
      </c>
      <c r="R149" s="129">
        <f t="shared" si="6"/>
        <v>3.8999999999999999E-4</v>
      </c>
      <c r="S149" s="129">
        <v>3.4199999999999999E-3</v>
      </c>
      <c r="T149" s="130">
        <f t="shared" si="7"/>
        <v>3.4199999999999999E-3</v>
      </c>
    </row>
    <row r="150" spans="2:20" s="1" customFormat="1" ht="16.5" customHeight="1">
      <c r="B150" s="119"/>
      <c r="C150" s="120">
        <v>24</v>
      </c>
      <c r="D150" s="120" t="s">
        <v>100</v>
      </c>
      <c r="E150" s="121" t="s">
        <v>547</v>
      </c>
      <c r="F150" s="122" t="s">
        <v>2450</v>
      </c>
      <c r="G150" s="123" t="s">
        <v>110</v>
      </c>
      <c r="H150" s="124">
        <v>3</v>
      </c>
      <c r="I150" s="125"/>
      <c r="J150" s="125">
        <f t="shared" si="4"/>
        <v>0</v>
      </c>
      <c r="K150" s="126"/>
      <c r="L150" s="24"/>
      <c r="M150" s="158" t="s">
        <v>1</v>
      </c>
      <c r="N150" s="159" t="s">
        <v>32</v>
      </c>
      <c r="O150" s="160">
        <v>0</v>
      </c>
      <c r="P150" s="160">
        <f t="shared" si="5"/>
        <v>0</v>
      </c>
      <c r="Q150" s="160">
        <v>0</v>
      </c>
      <c r="R150" s="160">
        <f t="shared" si="6"/>
        <v>0</v>
      </c>
      <c r="S150" s="160">
        <v>0</v>
      </c>
      <c r="T150" s="161">
        <f t="shared" si="7"/>
        <v>0</v>
      </c>
    </row>
    <row r="151" spans="2:20" s="1" customFormat="1" ht="16.5" customHeight="1">
      <c r="B151" s="119"/>
      <c r="C151" s="120">
        <v>25</v>
      </c>
      <c r="D151" s="120" t="s">
        <v>100</v>
      </c>
      <c r="E151" s="121" t="s">
        <v>548</v>
      </c>
      <c r="F151" s="122" t="s">
        <v>2451</v>
      </c>
      <c r="G151" s="123" t="s">
        <v>110</v>
      </c>
      <c r="H151" s="124">
        <v>6</v>
      </c>
      <c r="I151" s="125"/>
      <c r="J151" s="125">
        <f t="shared" si="4"/>
        <v>0</v>
      </c>
      <c r="K151" s="126"/>
      <c r="L151" s="24"/>
      <c r="M151" s="127" t="s">
        <v>1</v>
      </c>
      <c r="N151" s="128" t="s">
        <v>32</v>
      </c>
      <c r="O151" s="129">
        <v>2.8000000000000001E-2</v>
      </c>
      <c r="P151" s="129">
        <f t="shared" si="5"/>
        <v>0.16800000000000001</v>
      </c>
      <c r="Q151" s="129">
        <v>1.1E-4</v>
      </c>
      <c r="R151" s="129">
        <f t="shared" si="6"/>
        <v>6.6E-4</v>
      </c>
      <c r="S151" s="129">
        <v>2.15E-3</v>
      </c>
      <c r="T151" s="130">
        <f t="shared" si="7"/>
        <v>1.29E-2</v>
      </c>
    </row>
    <row r="152" spans="2:20" s="1" customFormat="1" ht="24">
      <c r="B152" s="119"/>
      <c r="C152" s="120">
        <v>26</v>
      </c>
      <c r="D152" s="120" t="s">
        <v>100</v>
      </c>
      <c r="E152" s="121" t="s">
        <v>549</v>
      </c>
      <c r="F152" s="122" t="s">
        <v>2452</v>
      </c>
      <c r="G152" s="123" t="s">
        <v>110</v>
      </c>
      <c r="H152" s="124">
        <v>10</v>
      </c>
      <c r="I152" s="125"/>
      <c r="J152" s="125">
        <f t="shared" si="4"/>
        <v>0</v>
      </c>
      <c r="K152" s="126"/>
      <c r="L152" s="24"/>
      <c r="M152" s="158" t="s">
        <v>1</v>
      </c>
      <c r="N152" s="159" t="s">
        <v>32</v>
      </c>
      <c r="O152" s="160">
        <v>0</v>
      </c>
      <c r="P152" s="160">
        <f t="shared" si="5"/>
        <v>0</v>
      </c>
      <c r="Q152" s="160">
        <v>0</v>
      </c>
      <c r="R152" s="160">
        <f t="shared" si="6"/>
        <v>0</v>
      </c>
      <c r="S152" s="160">
        <v>0</v>
      </c>
      <c r="T152" s="161">
        <f t="shared" si="7"/>
        <v>0</v>
      </c>
    </row>
    <row r="153" spans="2:20" s="1" customFormat="1" ht="18.75" customHeight="1">
      <c r="B153" s="119"/>
      <c r="C153" s="120">
        <v>27</v>
      </c>
      <c r="D153" s="120" t="s">
        <v>100</v>
      </c>
      <c r="E153" s="121" t="s">
        <v>550</v>
      </c>
      <c r="F153" s="122" t="s">
        <v>2453</v>
      </c>
      <c r="G153" s="123" t="s">
        <v>110</v>
      </c>
      <c r="H153" s="124">
        <v>4</v>
      </c>
      <c r="I153" s="125"/>
      <c r="J153" s="125">
        <f t="shared" si="4"/>
        <v>0</v>
      </c>
      <c r="K153" s="126"/>
      <c r="L153" s="24"/>
      <c r="M153" s="127" t="s">
        <v>1</v>
      </c>
      <c r="N153" s="128" t="s">
        <v>32</v>
      </c>
      <c r="O153" s="129">
        <v>2.8000000000000001E-2</v>
      </c>
      <c r="P153" s="129">
        <f t="shared" si="5"/>
        <v>0.112</v>
      </c>
      <c r="Q153" s="129">
        <v>1.1E-4</v>
      </c>
      <c r="R153" s="129">
        <f t="shared" si="6"/>
        <v>4.4000000000000002E-4</v>
      </c>
      <c r="S153" s="129">
        <v>2.15E-3</v>
      </c>
      <c r="T153" s="130">
        <f t="shared" si="7"/>
        <v>8.6E-3</v>
      </c>
    </row>
    <row r="154" spans="2:20" s="1" customFormat="1" ht="18.75" customHeight="1">
      <c r="B154" s="119"/>
      <c r="C154" s="120">
        <v>28</v>
      </c>
      <c r="D154" s="120" t="s">
        <v>100</v>
      </c>
      <c r="E154" s="121" t="s">
        <v>551</v>
      </c>
      <c r="F154" s="122" t="s">
        <v>2454</v>
      </c>
      <c r="G154" s="123" t="s">
        <v>110</v>
      </c>
      <c r="H154" s="124">
        <v>3</v>
      </c>
      <c r="I154" s="125"/>
      <c r="J154" s="125">
        <f t="shared" si="4"/>
        <v>0</v>
      </c>
      <c r="K154" s="126"/>
      <c r="L154" s="24"/>
      <c r="M154" s="127" t="s">
        <v>1</v>
      </c>
      <c r="N154" s="128" t="s">
        <v>32</v>
      </c>
      <c r="O154" s="129">
        <v>2.8000000000000001E-2</v>
      </c>
      <c r="P154" s="129">
        <f t="shared" si="5"/>
        <v>8.4000000000000005E-2</v>
      </c>
      <c r="Q154" s="129">
        <v>1.1E-4</v>
      </c>
      <c r="R154" s="129">
        <f t="shared" si="6"/>
        <v>3.3E-4</v>
      </c>
      <c r="S154" s="129">
        <v>2.15E-3</v>
      </c>
      <c r="T154" s="130">
        <f t="shared" si="7"/>
        <v>6.45E-3</v>
      </c>
    </row>
    <row r="155" spans="2:20" s="1" customFormat="1" ht="18.75" customHeight="1">
      <c r="B155" s="119"/>
      <c r="C155" s="120">
        <v>29</v>
      </c>
      <c r="D155" s="120" t="s">
        <v>100</v>
      </c>
      <c r="E155" s="121" t="s">
        <v>552</v>
      </c>
      <c r="F155" s="122" t="s">
        <v>2455</v>
      </c>
      <c r="G155" s="123" t="s">
        <v>110</v>
      </c>
      <c r="H155" s="124">
        <v>2</v>
      </c>
      <c r="I155" s="125"/>
      <c r="J155" s="125">
        <f t="shared" si="4"/>
        <v>0</v>
      </c>
      <c r="K155" s="126"/>
      <c r="L155" s="24"/>
      <c r="M155" s="127" t="s">
        <v>1</v>
      </c>
      <c r="N155" s="128" t="s">
        <v>32</v>
      </c>
      <c r="O155" s="129">
        <v>2.8000000000000001E-2</v>
      </c>
      <c r="P155" s="129">
        <f t="shared" si="5"/>
        <v>5.6000000000000001E-2</v>
      </c>
      <c r="Q155" s="129">
        <v>1.1E-4</v>
      </c>
      <c r="R155" s="129">
        <f t="shared" si="6"/>
        <v>2.2000000000000001E-4</v>
      </c>
      <c r="S155" s="129">
        <v>2.15E-3</v>
      </c>
      <c r="T155" s="130">
        <f t="shared" si="7"/>
        <v>4.3E-3</v>
      </c>
    </row>
    <row r="156" spans="2:20" s="1" customFormat="1" ht="18.75" customHeight="1">
      <c r="B156" s="119"/>
      <c r="C156" s="120">
        <v>30</v>
      </c>
      <c r="D156" s="120" t="s">
        <v>100</v>
      </c>
      <c r="E156" s="121" t="s">
        <v>553</v>
      </c>
      <c r="F156" s="122" t="s">
        <v>2418</v>
      </c>
      <c r="G156" s="123" t="s">
        <v>114</v>
      </c>
      <c r="H156" s="124">
        <v>19</v>
      </c>
      <c r="I156" s="125"/>
      <c r="J156" s="125">
        <f t="shared" si="4"/>
        <v>0</v>
      </c>
      <c r="K156" s="126"/>
      <c r="L156" s="24"/>
      <c r="M156" s="127" t="s">
        <v>1</v>
      </c>
      <c r="N156" s="128" t="s">
        <v>32</v>
      </c>
      <c r="O156" s="129">
        <v>4.2000000000000003E-2</v>
      </c>
      <c r="P156" s="129">
        <f t="shared" si="5"/>
        <v>0.79800000000000004</v>
      </c>
      <c r="Q156" s="129">
        <v>3.8999999999999999E-4</v>
      </c>
      <c r="R156" s="129">
        <f t="shared" si="6"/>
        <v>7.4099999999999999E-3</v>
      </c>
      <c r="S156" s="129">
        <v>3.4199999999999999E-3</v>
      </c>
      <c r="T156" s="130">
        <f t="shared" si="7"/>
        <v>6.4979999999999996E-2</v>
      </c>
    </row>
    <row r="157" spans="2:20" s="1" customFormat="1" ht="18.75" customHeight="1">
      <c r="B157" s="119"/>
      <c r="C157" s="120">
        <v>31</v>
      </c>
      <c r="D157" s="120" t="s">
        <v>100</v>
      </c>
      <c r="E157" s="121" t="s">
        <v>554</v>
      </c>
      <c r="F157" s="122" t="s">
        <v>2419</v>
      </c>
      <c r="G157" s="123" t="s">
        <v>114</v>
      </c>
      <c r="H157" s="124">
        <v>60</v>
      </c>
      <c r="I157" s="125"/>
      <c r="J157" s="125">
        <f t="shared" si="4"/>
        <v>0</v>
      </c>
      <c r="K157" s="126"/>
      <c r="L157" s="24"/>
      <c r="M157" s="158" t="s">
        <v>1</v>
      </c>
      <c r="N157" s="159" t="s">
        <v>32</v>
      </c>
      <c r="O157" s="160">
        <v>0</v>
      </c>
      <c r="P157" s="160">
        <f t="shared" si="5"/>
        <v>0</v>
      </c>
      <c r="Q157" s="160">
        <v>0</v>
      </c>
      <c r="R157" s="160">
        <f t="shared" si="6"/>
        <v>0</v>
      </c>
      <c r="S157" s="160">
        <v>0</v>
      </c>
      <c r="T157" s="161">
        <f t="shared" si="7"/>
        <v>0</v>
      </c>
    </row>
    <row r="158" spans="2:20" s="1" customFormat="1" ht="18.75" customHeight="1">
      <c r="B158" s="119"/>
      <c r="C158" s="120">
        <v>32</v>
      </c>
      <c r="D158" s="120" t="s">
        <v>100</v>
      </c>
      <c r="E158" s="121" t="s">
        <v>555</v>
      </c>
      <c r="F158" s="122" t="s">
        <v>2420</v>
      </c>
      <c r="G158" s="123" t="s">
        <v>114</v>
      </c>
      <c r="H158" s="124">
        <v>21</v>
      </c>
      <c r="I158" s="125"/>
      <c r="J158" s="125">
        <f t="shared" si="4"/>
        <v>0</v>
      </c>
      <c r="K158" s="126"/>
      <c r="L158" s="24"/>
      <c r="M158" s="127" t="s">
        <v>1</v>
      </c>
      <c r="N158" s="128" t="s">
        <v>32</v>
      </c>
      <c r="O158" s="129">
        <v>2.8000000000000001E-2</v>
      </c>
      <c r="P158" s="129">
        <f t="shared" si="5"/>
        <v>0.58799999999999997</v>
      </c>
      <c r="Q158" s="129">
        <v>1.1E-4</v>
      </c>
      <c r="R158" s="129">
        <f t="shared" si="6"/>
        <v>2.31E-3</v>
      </c>
      <c r="S158" s="129">
        <v>2.15E-3</v>
      </c>
      <c r="T158" s="130">
        <f t="shared" si="7"/>
        <v>4.5150000000000003E-2</v>
      </c>
    </row>
    <row r="159" spans="2:20" s="1" customFormat="1" ht="18.75" customHeight="1">
      <c r="B159" s="119"/>
      <c r="C159" s="120">
        <v>33</v>
      </c>
      <c r="D159" s="120" t="s">
        <v>100</v>
      </c>
      <c r="E159" s="121" t="s">
        <v>556</v>
      </c>
      <c r="F159" s="122" t="s">
        <v>2421</v>
      </c>
      <c r="G159" s="123" t="s">
        <v>114</v>
      </c>
      <c r="H159" s="124">
        <v>45</v>
      </c>
      <c r="I159" s="125"/>
      <c r="J159" s="125">
        <f t="shared" si="4"/>
        <v>0</v>
      </c>
      <c r="K159" s="126"/>
      <c r="L159" s="24"/>
      <c r="M159" s="158" t="s">
        <v>1</v>
      </c>
      <c r="N159" s="159" t="s">
        <v>32</v>
      </c>
      <c r="O159" s="160">
        <v>0</v>
      </c>
      <c r="P159" s="160">
        <f t="shared" si="5"/>
        <v>0</v>
      </c>
      <c r="Q159" s="160">
        <v>0</v>
      </c>
      <c r="R159" s="160">
        <f t="shared" si="6"/>
        <v>0</v>
      </c>
      <c r="S159" s="160">
        <v>0</v>
      </c>
      <c r="T159" s="161">
        <f t="shared" si="7"/>
        <v>0</v>
      </c>
    </row>
    <row r="160" spans="2:20" s="1" customFormat="1" ht="18.75" customHeight="1">
      <c r="B160" s="119"/>
      <c r="C160" s="120">
        <v>34</v>
      </c>
      <c r="D160" s="120" t="s">
        <v>100</v>
      </c>
      <c r="E160" s="121" t="s">
        <v>557</v>
      </c>
      <c r="F160" s="122" t="s">
        <v>2422</v>
      </c>
      <c r="G160" s="123" t="s">
        <v>114</v>
      </c>
      <c r="H160" s="124">
        <v>8</v>
      </c>
      <c r="I160" s="125"/>
      <c r="J160" s="125">
        <f t="shared" si="4"/>
        <v>0</v>
      </c>
      <c r="K160" s="126"/>
      <c r="L160" s="24"/>
      <c r="M160" s="127" t="s">
        <v>1</v>
      </c>
      <c r="N160" s="128" t="s">
        <v>32</v>
      </c>
      <c r="O160" s="129">
        <v>2.8000000000000001E-2</v>
      </c>
      <c r="P160" s="129">
        <f t="shared" si="5"/>
        <v>0.224</v>
      </c>
      <c r="Q160" s="129">
        <v>1.1E-4</v>
      </c>
      <c r="R160" s="129">
        <f t="shared" si="6"/>
        <v>8.8000000000000003E-4</v>
      </c>
      <c r="S160" s="129">
        <v>2.15E-3</v>
      </c>
      <c r="T160" s="130">
        <f t="shared" si="7"/>
        <v>1.72E-2</v>
      </c>
    </row>
    <row r="161" spans="2:22" s="1" customFormat="1" ht="18.75" customHeight="1">
      <c r="B161" s="119"/>
      <c r="C161" s="120">
        <v>35</v>
      </c>
      <c r="D161" s="120" t="s">
        <v>100</v>
      </c>
      <c r="E161" s="121" t="s">
        <v>558</v>
      </c>
      <c r="F161" s="122" t="s">
        <v>2423</v>
      </c>
      <c r="G161" s="123" t="s">
        <v>114</v>
      </c>
      <c r="H161" s="124">
        <v>21</v>
      </c>
      <c r="I161" s="125"/>
      <c r="J161" s="125">
        <f t="shared" si="4"/>
        <v>0</v>
      </c>
      <c r="K161" s="126"/>
      <c r="L161" s="24"/>
      <c r="M161" s="127" t="s">
        <v>1</v>
      </c>
      <c r="N161" s="128" t="s">
        <v>32</v>
      </c>
      <c r="O161" s="129">
        <v>4.2000000000000003E-2</v>
      </c>
      <c r="P161" s="129">
        <f t="shared" si="5"/>
        <v>0.88200000000000001</v>
      </c>
      <c r="Q161" s="129">
        <v>3.8999999999999999E-4</v>
      </c>
      <c r="R161" s="129">
        <f t="shared" si="6"/>
        <v>8.1899999999999994E-3</v>
      </c>
      <c r="S161" s="129">
        <v>3.4199999999999999E-3</v>
      </c>
      <c r="T161" s="130">
        <f t="shared" si="7"/>
        <v>7.1819999999999995E-2</v>
      </c>
    </row>
    <row r="162" spans="2:22" s="1" customFormat="1" ht="18.75" customHeight="1">
      <c r="B162" s="119"/>
      <c r="C162" s="120">
        <v>36</v>
      </c>
      <c r="D162" s="120" t="s">
        <v>100</v>
      </c>
      <c r="E162" s="121" t="s">
        <v>559</v>
      </c>
      <c r="F162" s="122" t="s">
        <v>2424</v>
      </c>
      <c r="G162" s="123" t="s">
        <v>114</v>
      </c>
      <c r="H162" s="124">
        <v>15</v>
      </c>
      <c r="I162" s="125"/>
      <c r="J162" s="125">
        <f t="shared" si="4"/>
        <v>0</v>
      </c>
      <c r="K162" s="126"/>
      <c r="L162" s="24"/>
      <c r="M162" s="158" t="s">
        <v>1</v>
      </c>
      <c r="N162" s="159" t="s">
        <v>32</v>
      </c>
      <c r="O162" s="160">
        <v>0</v>
      </c>
      <c r="P162" s="160">
        <f t="shared" si="5"/>
        <v>0</v>
      </c>
      <c r="Q162" s="160">
        <v>0</v>
      </c>
      <c r="R162" s="160">
        <f t="shared" si="6"/>
        <v>0</v>
      </c>
      <c r="S162" s="160">
        <v>0</v>
      </c>
      <c r="T162" s="161">
        <f t="shared" si="7"/>
        <v>0</v>
      </c>
    </row>
    <row r="163" spans="2:22" s="1" customFormat="1" ht="18.75" customHeight="1">
      <c r="B163" s="119"/>
      <c r="C163" s="120">
        <v>37</v>
      </c>
      <c r="D163" s="120" t="s">
        <v>100</v>
      </c>
      <c r="E163" s="121" t="s">
        <v>560</v>
      </c>
      <c r="F163" s="122" t="s">
        <v>2456</v>
      </c>
      <c r="G163" s="123" t="s">
        <v>287</v>
      </c>
      <c r="H163" s="124">
        <v>7</v>
      </c>
      <c r="I163" s="125"/>
      <c r="J163" s="125">
        <f t="shared" si="4"/>
        <v>0</v>
      </c>
      <c r="K163" s="126"/>
      <c r="L163" s="24"/>
      <c r="M163" s="127" t="s">
        <v>1</v>
      </c>
      <c r="N163" s="128" t="s">
        <v>32</v>
      </c>
      <c r="O163" s="129">
        <v>2.8000000000000001E-2</v>
      </c>
      <c r="P163" s="129">
        <f t="shared" si="5"/>
        <v>0.19600000000000001</v>
      </c>
      <c r="Q163" s="129">
        <v>1.1E-4</v>
      </c>
      <c r="R163" s="129">
        <f t="shared" si="6"/>
        <v>7.7000000000000007E-4</v>
      </c>
      <c r="S163" s="129">
        <v>2.15E-3</v>
      </c>
      <c r="T163" s="130">
        <f t="shared" si="7"/>
        <v>1.5050000000000001E-2</v>
      </c>
    </row>
    <row r="164" spans="2:22" s="1" customFormat="1" ht="18.75" customHeight="1">
      <c r="B164" s="119"/>
      <c r="C164" s="120">
        <v>38</v>
      </c>
      <c r="D164" s="120" t="s">
        <v>100</v>
      </c>
      <c r="E164" s="121" t="s">
        <v>561</v>
      </c>
      <c r="F164" s="122" t="s">
        <v>2457</v>
      </c>
      <c r="G164" s="123" t="s">
        <v>114</v>
      </c>
      <c r="H164" s="124">
        <v>2</v>
      </c>
      <c r="I164" s="125"/>
      <c r="J164" s="125">
        <f t="shared" si="4"/>
        <v>0</v>
      </c>
      <c r="K164" s="126"/>
      <c r="L164" s="24"/>
      <c r="M164" s="158" t="s">
        <v>1</v>
      </c>
      <c r="N164" s="159" t="s">
        <v>32</v>
      </c>
      <c r="O164" s="160">
        <v>0</v>
      </c>
      <c r="P164" s="160">
        <f t="shared" si="5"/>
        <v>0</v>
      </c>
      <c r="Q164" s="160">
        <v>0</v>
      </c>
      <c r="R164" s="160">
        <f t="shared" si="6"/>
        <v>0</v>
      </c>
      <c r="S164" s="160">
        <v>0</v>
      </c>
      <c r="T164" s="161">
        <f t="shared" si="7"/>
        <v>0</v>
      </c>
    </row>
    <row r="165" spans="2:22" s="1" customFormat="1" ht="24">
      <c r="B165" s="119"/>
      <c r="C165" s="120">
        <v>39</v>
      </c>
      <c r="D165" s="120" t="s">
        <v>100</v>
      </c>
      <c r="E165" s="121" t="s">
        <v>562</v>
      </c>
      <c r="F165" s="122" t="s">
        <v>2458</v>
      </c>
      <c r="G165" s="123" t="s">
        <v>110</v>
      </c>
      <c r="H165" s="124">
        <v>1</v>
      </c>
      <c r="I165" s="125"/>
      <c r="J165" s="125">
        <f t="shared" si="4"/>
        <v>0</v>
      </c>
      <c r="K165" s="126"/>
      <c r="L165" s="24"/>
      <c r="M165" s="127" t="s">
        <v>1</v>
      </c>
      <c r="N165" s="128" t="s">
        <v>32</v>
      </c>
      <c r="O165" s="129">
        <v>2.8000000000000001E-2</v>
      </c>
      <c r="P165" s="129">
        <f t="shared" si="5"/>
        <v>2.8000000000000001E-2</v>
      </c>
      <c r="Q165" s="129">
        <v>1.1E-4</v>
      </c>
      <c r="R165" s="129">
        <f t="shared" si="6"/>
        <v>1.1E-4</v>
      </c>
      <c r="S165" s="129">
        <v>2.15E-3</v>
      </c>
      <c r="T165" s="130">
        <f t="shared" si="7"/>
        <v>2.15E-3</v>
      </c>
    </row>
    <row r="166" spans="2:22" s="1" customFormat="1" ht="41.25" customHeight="1">
      <c r="B166" s="119"/>
      <c r="C166" s="120">
        <v>40</v>
      </c>
      <c r="D166" s="120" t="s">
        <v>100</v>
      </c>
      <c r="E166" s="121" t="s">
        <v>563</v>
      </c>
      <c r="F166" s="122" t="s">
        <v>2426</v>
      </c>
      <c r="G166" s="123" t="s">
        <v>114</v>
      </c>
      <c r="H166" s="124">
        <v>1</v>
      </c>
      <c r="I166" s="125"/>
      <c r="J166" s="125">
        <f t="shared" si="4"/>
        <v>0</v>
      </c>
      <c r="K166" s="126"/>
      <c r="L166" s="24"/>
      <c r="M166" s="127" t="s">
        <v>1</v>
      </c>
      <c r="N166" s="128" t="s">
        <v>32</v>
      </c>
      <c r="O166" s="129">
        <v>4.2000000000000003E-2</v>
      </c>
      <c r="P166" s="129">
        <f t="shared" si="5"/>
        <v>4.2000000000000003E-2</v>
      </c>
      <c r="Q166" s="129">
        <v>3.8999999999999999E-4</v>
      </c>
      <c r="R166" s="129">
        <f t="shared" si="6"/>
        <v>3.8999999999999999E-4</v>
      </c>
      <c r="S166" s="129">
        <v>3.4199999999999999E-3</v>
      </c>
      <c r="T166" s="130">
        <f t="shared" si="7"/>
        <v>3.4199999999999999E-3</v>
      </c>
    </row>
    <row r="167" spans="2:22" s="10" customFormat="1" ht="22.9" customHeight="1">
      <c r="B167" s="108"/>
      <c r="D167" s="109" t="s">
        <v>65</v>
      </c>
      <c r="E167" s="117"/>
      <c r="F167" s="117" t="s">
        <v>525</v>
      </c>
      <c r="J167" s="118">
        <f>SUM(J168:J189)</f>
        <v>0</v>
      </c>
      <c r="L167" s="108"/>
      <c r="M167" s="112"/>
      <c r="P167" s="113">
        <f>P168</f>
        <v>1.194</v>
      </c>
      <c r="R167" s="113">
        <f>R168</f>
        <v>3.9800000000000002E-2</v>
      </c>
      <c r="T167" s="114">
        <f>T168</f>
        <v>0</v>
      </c>
      <c r="V167" s="260"/>
    </row>
    <row r="168" spans="2:22" s="1" customFormat="1" ht="36">
      <c r="B168" s="119"/>
      <c r="C168" s="120">
        <v>41</v>
      </c>
      <c r="D168" s="120" t="s">
        <v>100</v>
      </c>
      <c r="E168" s="121" t="s">
        <v>564</v>
      </c>
      <c r="F168" s="122" t="s">
        <v>2459</v>
      </c>
      <c r="G168" s="123" t="s">
        <v>110</v>
      </c>
      <c r="H168" s="124">
        <v>1</v>
      </c>
      <c r="I168" s="125"/>
      <c r="J168" s="125">
        <f t="shared" ref="J168:J189" si="8">ROUND(I168*H168,2)</f>
        <v>0</v>
      </c>
      <c r="K168" s="126"/>
      <c r="L168" s="24"/>
      <c r="M168" s="127" t="s">
        <v>1</v>
      </c>
      <c r="N168" s="128" t="s">
        <v>32</v>
      </c>
      <c r="O168" s="129">
        <v>1.194</v>
      </c>
      <c r="P168" s="129">
        <f t="shared" ref="P168:P189" si="9">O168*H168</f>
        <v>1.194</v>
      </c>
      <c r="Q168" s="129">
        <v>3.9800000000000002E-2</v>
      </c>
      <c r="R168" s="129">
        <f t="shared" ref="R168:R189" si="10">Q168*H168</f>
        <v>3.9800000000000002E-2</v>
      </c>
      <c r="S168" s="129">
        <v>0</v>
      </c>
      <c r="T168" s="130">
        <f t="shared" ref="T168:T189" si="11">S168*H168</f>
        <v>0</v>
      </c>
    </row>
    <row r="169" spans="2:22" s="1" customFormat="1" ht="24">
      <c r="B169" s="119"/>
      <c r="C169" s="120">
        <v>42</v>
      </c>
      <c r="D169" s="120" t="s">
        <v>100</v>
      </c>
      <c r="E169" s="121" t="s">
        <v>565</v>
      </c>
      <c r="F169" s="122" t="s">
        <v>2444</v>
      </c>
      <c r="G169" s="123" t="s">
        <v>110</v>
      </c>
      <c r="H169" s="124">
        <v>2</v>
      </c>
      <c r="I169" s="125"/>
      <c r="J169" s="125">
        <f t="shared" si="8"/>
        <v>0</v>
      </c>
      <c r="K169" s="126"/>
      <c r="L169" s="24"/>
      <c r="M169" s="127" t="s">
        <v>1</v>
      </c>
      <c r="N169" s="128" t="s">
        <v>32</v>
      </c>
      <c r="O169" s="129">
        <v>2.8000000000000001E-2</v>
      </c>
      <c r="P169" s="129">
        <f t="shared" si="9"/>
        <v>5.6000000000000001E-2</v>
      </c>
      <c r="Q169" s="129">
        <v>1.1E-4</v>
      </c>
      <c r="R169" s="129">
        <f t="shared" si="10"/>
        <v>2.2000000000000001E-4</v>
      </c>
      <c r="S169" s="129">
        <v>2.15E-3</v>
      </c>
      <c r="T169" s="130">
        <f t="shared" si="11"/>
        <v>4.3E-3</v>
      </c>
    </row>
    <row r="170" spans="2:22" s="1" customFormat="1" ht="24">
      <c r="B170" s="119"/>
      <c r="C170" s="120">
        <v>43</v>
      </c>
      <c r="D170" s="120" t="s">
        <v>100</v>
      </c>
      <c r="E170" s="121" t="s">
        <v>566</v>
      </c>
      <c r="F170" s="122" t="s">
        <v>2445</v>
      </c>
      <c r="G170" s="123" t="s">
        <v>110</v>
      </c>
      <c r="H170" s="124">
        <v>1</v>
      </c>
      <c r="I170" s="125"/>
      <c r="J170" s="125">
        <f t="shared" si="8"/>
        <v>0</v>
      </c>
      <c r="K170" s="126"/>
      <c r="L170" s="24"/>
      <c r="M170" s="127" t="s">
        <v>1</v>
      </c>
      <c r="N170" s="128" t="s">
        <v>32</v>
      </c>
      <c r="O170" s="129">
        <v>4.2000000000000003E-2</v>
      </c>
      <c r="P170" s="129">
        <f t="shared" si="9"/>
        <v>4.2000000000000003E-2</v>
      </c>
      <c r="Q170" s="129">
        <v>3.8999999999999999E-4</v>
      </c>
      <c r="R170" s="129">
        <f t="shared" si="10"/>
        <v>3.8999999999999999E-4</v>
      </c>
      <c r="S170" s="129">
        <v>3.4199999999999999E-3</v>
      </c>
      <c r="T170" s="130">
        <f t="shared" si="11"/>
        <v>3.4199999999999999E-3</v>
      </c>
    </row>
    <row r="171" spans="2:22" s="1" customFormat="1" ht="24">
      <c r="B171" s="119"/>
      <c r="C171" s="120">
        <v>44</v>
      </c>
      <c r="D171" s="120" t="s">
        <v>100</v>
      </c>
      <c r="E171" s="121" t="s">
        <v>567</v>
      </c>
      <c r="F171" s="122" t="s">
        <v>2446</v>
      </c>
      <c r="G171" s="123" t="s">
        <v>110</v>
      </c>
      <c r="H171" s="124">
        <v>1</v>
      </c>
      <c r="I171" s="125"/>
      <c r="J171" s="125">
        <f t="shared" si="8"/>
        <v>0</v>
      </c>
      <c r="K171" s="126"/>
      <c r="L171" s="24"/>
      <c r="M171" s="158" t="s">
        <v>1</v>
      </c>
      <c r="N171" s="159" t="s">
        <v>32</v>
      </c>
      <c r="O171" s="160">
        <v>0</v>
      </c>
      <c r="P171" s="160">
        <f t="shared" si="9"/>
        <v>0</v>
      </c>
      <c r="Q171" s="160">
        <v>0</v>
      </c>
      <c r="R171" s="160">
        <f t="shared" si="10"/>
        <v>0</v>
      </c>
      <c r="S171" s="160">
        <v>0</v>
      </c>
      <c r="T171" s="161">
        <f t="shared" si="11"/>
        <v>0</v>
      </c>
    </row>
    <row r="172" spans="2:22" s="1" customFormat="1" ht="24">
      <c r="B172" s="119"/>
      <c r="C172" s="120">
        <v>45</v>
      </c>
      <c r="D172" s="120" t="s">
        <v>100</v>
      </c>
      <c r="E172" s="121" t="s">
        <v>568</v>
      </c>
      <c r="F172" s="122" t="s">
        <v>2447</v>
      </c>
      <c r="G172" s="123" t="s">
        <v>110</v>
      </c>
      <c r="H172" s="124">
        <v>2</v>
      </c>
      <c r="I172" s="125"/>
      <c r="J172" s="125">
        <f t="shared" si="8"/>
        <v>0</v>
      </c>
      <c r="K172" s="126"/>
      <c r="L172" s="24"/>
      <c r="M172" s="127" t="s">
        <v>1</v>
      </c>
      <c r="N172" s="128" t="s">
        <v>32</v>
      </c>
      <c r="O172" s="129">
        <v>2.8000000000000001E-2</v>
      </c>
      <c r="P172" s="129">
        <f t="shared" si="9"/>
        <v>5.6000000000000001E-2</v>
      </c>
      <c r="Q172" s="129">
        <v>1.1E-4</v>
      </c>
      <c r="R172" s="129">
        <f t="shared" si="10"/>
        <v>2.2000000000000001E-4</v>
      </c>
      <c r="S172" s="129">
        <v>2.15E-3</v>
      </c>
      <c r="T172" s="130">
        <f t="shared" si="11"/>
        <v>4.3E-3</v>
      </c>
    </row>
    <row r="173" spans="2:22" s="1" customFormat="1" ht="24">
      <c r="B173" s="119"/>
      <c r="C173" s="120">
        <v>46</v>
      </c>
      <c r="D173" s="120" t="s">
        <v>100</v>
      </c>
      <c r="E173" s="121" t="s">
        <v>569</v>
      </c>
      <c r="F173" s="122" t="s">
        <v>2460</v>
      </c>
      <c r="G173" s="123" t="s">
        <v>110</v>
      </c>
      <c r="H173" s="124">
        <v>4</v>
      </c>
      <c r="I173" s="125"/>
      <c r="J173" s="125">
        <f t="shared" si="8"/>
        <v>0</v>
      </c>
      <c r="K173" s="126"/>
      <c r="L173" s="24"/>
      <c r="M173" s="127" t="s">
        <v>1</v>
      </c>
      <c r="N173" s="128" t="s">
        <v>32</v>
      </c>
      <c r="O173" s="129">
        <v>2.8000000000000001E-2</v>
      </c>
      <c r="P173" s="129">
        <f t="shared" si="9"/>
        <v>0.112</v>
      </c>
      <c r="Q173" s="129">
        <v>1.1E-4</v>
      </c>
      <c r="R173" s="129">
        <f t="shared" si="10"/>
        <v>4.4000000000000002E-4</v>
      </c>
      <c r="S173" s="129">
        <v>2.15E-3</v>
      </c>
      <c r="T173" s="130">
        <f t="shared" si="11"/>
        <v>8.6E-3</v>
      </c>
    </row>
    <row r="174" spans="2:22" s="1" customFormat="1" ht="16.5" customHeight="1">
      <c r="B174" s="119"/>
      <c r="C174" s="120">
        <v>47</v>
      </c>
      <c r="D174" s="120" t="s">
        <v>100</v>
      </c>
      <c r="E174" s="121" t="s">
        <v>570</v>
      </c>
      <c r="F174" s="122" t="s">
        <v>2450</v>
      </c>
      <c r="G174" s="123" t="s">
        <v>110</v>
      </c>
      <c r="H174" s="124">
        <v>3</v>
      </c>
      <c r="I174" s="125"/>
      <c r="J174" s="125">
        <f t="shared" si="8"/>
        <v>0</v>
      </c>
      <c r="K174" s="126"/>
      <c r="L174" s="24"/>
      <c r="M174" s="127" t="s">
        <v>1</v>
      </c>
      <c r="N174" s="128" t="s">
        <v>32</v>
      </c>
      <c r="O174" s="129">
        <v>4.2000000000000003E-2</v>
      </c>
      <c r="P174" s="129">
        <f t="shared" si="9"/>
        <v>0.126</v>
      </c>
      <c r="Q174" s="129">
        <v>3.8999999999999999E-4</v>
      </c>
      <c r="R174" s="129">
        <f t="shared" si="10"/>
        <v>1.17E-3</v>
      </c>
      <c r="S174" s="129">
        <v>3.4199999999999999E-3</v>
      </c>
      <c r="T174" s="130">
        <f t="shared" si="11"/>
        <v>1.026E-2</v>
      </c>
    </row>
    <row r="175" spans="2:22" s="1" customFormat="1" ht="16.5" customHeight="1">
      <c r="B175" s="119"/>
      <c r="C175" s="120">
        <v>48</v>
      </c>
      <c r="D175" s="120" t="s">
        <v>100</v>
      </c>
      <c r="E175" s="121" t="s">
        <v>571</v>
      </c>
      <c r="F175" s="122" t="s">
        <v>2451</v>
      </c>
      <c r="G175" s="123" t="s">
        <v>110</v>
      </c>
      <c r="H175" s="124">
        <v>7</v>
      </c>
      <c r="I175" s="125"/>
      <c r="J175" s="125">
        <f t="shared" si="8"/>
        <v>0</v>
      </c>
      <c r="K175" s="126"/>
      <c r="L175" s="24"/>
      <c r="M175" s="158" t="s">
        <v>1</v>
      </c>
      <c r="N175" s="159" t="s">
        <v>32</v>
      </c>
      <c r="O175" s="160">
        <v>0</v>
      </c>
      <c r="P175" s="160">
        <f t="shared" si="9"/>
        <v>0</v>
      </c>
      <c r="Q175" s="160">
        <v>0</v>
      </c>
      <c r="R175" s="160">
        <f t="shared" si="10"/>
        <v>0</v>
      </c>
      <c r="S175" s="160">
        <v>0</v>
      </c>
      <c r="T175" s="161">
        <f t="shared" si="11"/>
        <v>0</v>
      </c>
    </row>
    <row r="176" spans="2:22" s="1" customFormat="1" ht="24">
      <c r="B176" s="119"/>
      <c r="C176" s="120">
        <v>49</v>
      </c>
      <c r="D176" s="120" t="s">
        <v>100</v>
      </c>
      <c r="E176" s="121" t="s">
        <v>572</v>
      </c>
      <c r="F176" s="122" t="s">
        <v>2452</v>
      </c>
      <c r="G176" s="123" t="s">
        <v>110</v>
      </c>
      <c r="H176" s="124">
        <v>10</v>
      </c>
      <c r="I176" s="125"/>
      <c r="J176" s="125">
        <f t="shared" si="8"/>
        <v>0</v>
      </c>
      <c r="K176" s="126"/>
      <c r="L176" s="24"/>
      <c r="M176" s="127" t="s">
        <v>1</v>
      </c>
      <c r="N176" s="128" t="s">
        <v>32</v>
      </c>
      <c r="O176" s="129">
        <v>2.8000000000000001E-2</v>
      </c>
      <c r="P176" s="129">
        <f t="shared" si="9"/>
        <v>0.28000000000000003</v>
      </c>
      <c r="Q176" s="129">
        <v>1.1E-4</v>
      </c>
      <c r="R176" s="129">
        <f t="shared" si="10"/>
        <v>1.1000000000000001E-3</v>
      </c>
      <c r="S176" s="129">
        <v>2.15E-3</v>
      </c>
      <c r="T176" s="130">
        <f t="shared" si="11"/>
        <v>2.1499999999999998E-2</v>
      </c>
    </row>
    <row r="177" spans="2:22" s="1" customFormat="1" ht="16.5" customHeight="1">
      <c r="B177" s="119"/>
      <c r="C177" s="120">
        <v>50</v>
      </c>
      <c r="D177" s="120" t="s">
        <v>100</v>
      </c>
      <c r="E177" s="121" t="s">
        <v>573</v>
      </c>
      <c r="F177" s="122" t="s">
        <v>2453</v>
      </c>
      <c r="G177" s="123" t="s">
        <v>110</v>
      </c>
      <c r="H177" s="124">
        <v>1</v>
      </c>
      <c r="I177" s="125"/>
      <c r="J177" s="125">
        <f t="shared" si="8"/>
        <v>0</v>
      </c>
      <c r="K177" s="126"/>
      <c r="L177" s="24"/>
      <c r="M177" s="158" t="s">
        <v>1</v>
      </c>
      <c r="N177" s="159" t="s">
        <v>32</v>
      </c>
      <c r="O177" s="160">
        <v>0</v>
      </c>
      <c r="P177" s="160">
        <f t="shared" si="9"/>
        <v>0</v>
      </c>
      <c r="Q177" s="160">
        <v>0</v>
      </c>
      <c r="R177" s="160">
        <f t="shared" si="10"/>
        <v>0</v>
      </c>
      <c r="S177" s="160">
        <v>0</v>
      </c>
      <c r="T177" s="161">
        <f t="shared" si="11"/>
        <v>0</v>
      </c>
    </row>
    <row r="178" spans="2:22" s="1" customFormat="1" ht="16.5" customHeight="1">
      <c r="B178" s="119"/>
      <c r="C178" s="120">
        <v>51</v>
      </c>
      <c r="D178" s="120" t="s">
        <v>100</v>
      </c>
      <c r="E178" s="121" t="s">
        <v>574</v>
      </c>
      <c r="F178" s="122" t="s">
        <v>2454</v>
      </c>
      <c r="G178" s="123" t="s">
        <v>110</v>
      </c>
      <c r="H178" s="124">
        <v>4</v>
      </c>
      <c r="I178" s="125"/>
      <c r="J178" s="125">
        <f t="shared" si="8"/>
        <v>0</v>
      </c>
      <c r="K178" s="126"/>
      <c r="L178" s="24"/>
      <c r="M178" s="127" t="s">
        <v>1</v>
      </c>
      <c r="N178" s="128" t="s">
        <v>32</v>
      </c>
      <c r="O178" s="129">
        <v>2.8000000000000001E-2</v>
      </c>
      <c r="P178" s="129">
        <f t="shared" si="9"/>
        <v>0.112</v>
      </c>
      <c r="Q178" s="129">
        <v>1.1E-4</v>
      </c>
      <c r="R178" s="129">
        <f t="shared" si="10"/>
        <v>4.4000000000000002E-4</v>
      </c>
      <c r="S178" s="129">
        <v>2.15E-3</v>
      </c>
      <c r="T178" s="130">
        <f t="shared" si="11"/>
        <v>8.6E-3</v>
      </c>
    </row>
    <row r="179" spans="2:22" s="1" customFormat="1" ht="16.5" customHeight="1">
      <c r="B179" s="119"/>
      <c r="C179" s="120">
        <v>52</v>
      </c>
      <c r="D179" s="120" t="s">
        <v>100</v>
      </c>
      <c r="E179" s="121" t="s">
        <v>575</v>
      </c>
      <c r="F179" s="122" t="s">
        <v>2455</v>
      </c>
      <c r="G179" s="123" t="s">
        <v>110</v>
      </c>
      <c r="H179" s="124">
        <v>4</v>
      </c>
      <c r="I179" s="125"/>
      <c r="J179" s="125">
        <f t="shared" si="8"/>
        <v>0</v>
      </c>
      <c r="K179" s="126"/>
      <c r="L179" s="24"/>
      <c r="M179" s="127" t="s">
        <v>1</v>
      </c>
      <c r="N179" s="128" t="s">
        <v>32</v>
      </c>
      <c r="O179" s="129">
        <v>2.8000000000000001E-2</v>
      </c>
      <c r="P179" s="129">
        <f t="shared" si="9"/>
        <v>0.112</v>
      </c>
      <c r="Q179" s="129">
        <v>1.1E-4</v>
      </c>
      <c r="R179" s="129">
        <f t="shared" si="10"/>
        <v>4.4000000000000002E-4</v>
      </c>
      <c r="S179" s="129">
        <v>2.15E-3</v>
      </c>
      <c r="T179" s="130">
        <f t="shared" si="11"/>
        <v>8.6E-3</v>
      </c>
    </row>
    <row r="180" spans="2:22" s="1" customFormat="1" ht="16.5" customHeight="1">
      <c r="B180" s="119"/>
      <c r="C180" s="120">
        <v>53</v>
      </c>
      <c r="D180" s="120" t="s">
        <v>100</v>
      </c>
      <c r="E180" s="121" t="s">
        <v>576</v>
      </c>
      <c r="F180" s="122" t="s">
        <v>2418</v>
      </c>
      <c r="G180" s="123" t="s">
        <v>114</v>
      </c>
      <c r="H180" s="124">
        <v>11</v>
      </c>
      <c r="I180" s="125"/>
      <c r="J180" s="125">
        <f t="shared" si="8"/>
        <v>0</v>
      </c>
      <c r="K180" s="126"/>
      <c r="L180" s="24"/>
      <c r="M180" s="127" t="s">
        <v>1</v>
      </c>
      <c r="N180" s="128" t="s">
        <v>32</v>
      </c>
      <c r="O180" s="129">
        <v>2.8000000000000001E-2</v>
      </c>
      <c r="P180" s="129">
        <f t="shared" si="9"/>
        <v>0.308</v>
      </c>
      <c r="Q180" s="129">
        <v>1.1E-4</v>
      </c>
      <c r="R180" s="129">
        <f t="shared" si="10"/>
        <v>1.2100000000000001E-3</v>
      </c>
      <c r="S180" s="129">
        <v>2.15E-3</v>
      </c>
      <c r="T180" s="130">
        <f t="shared" si="11"/>
        <v>2.3650000000000001E-2</v>
      </c>
    </row>
    <row r="181" spans="2:22" s="1" customFormat="1" ht="16.5" customHeight="1">
      <c r="B181" s="119"/>
      <c r="C181" s="120">
        <v>54</v>
      </c>
      <c r="D181" s="120" t="s">
        <v>100</v>
      </c>
      <c r="E181" s="121" t="s">
        <v>577</v>
      </c>
      <c r="F181" s="122" t="s">
        <v>2419</v>
      </c>
      <c r="G181" s="123" t="s">
        <v>114</v>
      </c>
      <c r="H181" s="124">
        <v>50</v>
      </c>
      <c r="I181" s="125"/>
      <c r="J181" s="125">
        <f t="shared" si="8"/>
        <v>0</v>
      </c>
      <c r="K181" s="126"/>
      <c r="L181" s="24"/>
      <c r="M181" s="127" t="s">
        <v>1</v>
      </c>
      <c r="N181" s="128" t="s">
        <v>32</v>
      </c>
      <c r="O181" s="129">
        <v>4.2000000000000003E-2</v>
      </c>
      <c r="P181" s="129">
        <f t="shared" si="9"/>
        <v>2.1</v>
      </c>
      <c r="Q181" s="129">
        <v>3.8999999999999999E-4</v>
      </c>
      <c r="R181" s="129">
        <f t="shared" si="10"/>
        <v>1.95E-2</v>
      </c>
      <c r="S181" s="129">
        <v>3.4199999999999999E-3</v>
      </c>
      <c r="T181" s="130">
        <f t="shared" si="11"/>
        <v>0.17099999999999999</v>
      </c>
    </row>
    <row r="182" spans="2:22" s="1" customFormat="1" ht="16.5" customHeight="1">
      <c r="B182" s="119"/>
      <c r="C182" s="120">
        <v>55</v>
      </c>
      <c r="D182" s="120" t="s">
        <v>100</v>
      </c>
      <c r="E182" s="121" t="s">
        <v>578</v>
      </c>
      <c r="F182" s="122" t="s">
        <v>2420</v>
      </c>
      <c r="G182" s="123" t="s">
        <v>114</v>
      </c>
      <c r="H182" s="124">
        <v>27</v>
      </c>
      <c r="I182" s="125"/>
      <c r="J182" s="125">
        <f t="shared" si="8"/>
        <v>0</v>
      </c>
      <c r="K182" s="126"/>
      <c r="L182" s="24"/>
      <c r="M182" s="158" t="s">
        <v>1</v>
      </c>
      <c r="N182" s="159" t="s">
        <v>32</v>
      </c>
      <c r="O182" s="160">
        <v>0</v>
      </c>
      <c r="P182" s="160">
        <f t="shared" si="9"/>
        <v>0</v>
      </c>
      <c r="Q182" s="160">
        <v>0</v>
      </c>
      <c r="R182" s="160">
        <f t="shared" si="10"/>
        <v>0</v>
      </c>
      <c r="S182" s="160">
        <v>0</v>
      </c>
      <c r="T182" s="161">
        <f t="shared" si="11"/>
        <v>0</v>
      </c>
    </row>
    <row r="183" spans="2:22" s="1" customFormat="1" ht="16.5" customHeight="1">
      <c r="B183" s="119"/>
      <c r="C183" s="120">
        <v>56</v>
      </c>
      <c r="D183" s="120" t="s">
        <v>100</v>
      </c>
      <c r="E183" s="121" t="s">
        <v>579</v>
      </c>
      <c r="F183" s="122" t="s">
        <v>2421</v>
      </c>
      <c r="G183" s="123" t="s">
        <v>114</v>
      </c>
      <c r="H183" s="124">
        <v>38</v>
      </c>
      <c r="I183" s="125"/>
      <c r="J183" s="125">
        <f t="shared" si="8"/>
        <v>0</v>
      </c>
      <c r="K183" s="126"/>
      <c r="L183" s="24"/>
      <c r="M183" s="127" t="s">
        <v>1</v>
      </c>
      <c r="N183" s="128" t="s">
        <v>32</v>
      </c>
      <c r="O183" s="129">
        <v>2.8000000000000001E-2</v>
      </c>
      <c r="P183" s="129">
        <f t="shared" si="9"/>
        <v>1.0640000000000001</v>
      </c>
      <c r="Q183" s="129">
        <v>1.1E-4</v>
      </c>
      <c r="R183" s="129">
        <f t="shared" si="10"/>
        <v>4.1800000000000006E-3</v>
      </c>
      <c r="S183" s="129">
        <v>2.15E-3</v>
      </c>
      <c r="T183" s="130">
        <f t="shared" si="11"/>
        <v>8.1699999999999995E-2</v>
      </c>
    </row>
    <row r="184" spans="2:22" s="1" customFormat="1" ht="16.5" customHeight="1">
      <c r="B184" s="119"/>
      <c r="C184" s="120">
        <v>57</v>
      </c>
      <c r="D184" s="120" t="s">
        <v>100</v>
      </c>
      <c r="E184" s="121" t="s">
        <v>580</v>
      </c>
      <c r="F184" s="122" t="s">
        <v>2423</v>
      </c>
      <c r="G184" s="123" t="s">
        <v>114</v>
      </c>
      <c r="H184" s="124">
        <v>18</v>
      </c>
      <c r="I184" s="125"/>
      <c r="J184" s="125">
        <f t="shared" si="8"/>
        <v>0</v>
      </c>
      <c r="K184" s="126"/>
      <c r="L184" s="24"/>
      <c r="M184" s="158" t="s">
        <v>1</v>
      </c>
      <c r="N184" s="159" t="s">
        <v>32</v>
      </c>
      <c r="O184" s="160">
        <v>0</v>
      </c>
      <c r="P184" s="160">
        <f t="shared" si="9"/>
        <v>0</v>
      </c>
      <c r="Q184" s="160">
        <v>0</v>
      </c>
      <c r="R184" s="160">
        <f t="shared" si="10"/>
        <v>0</v>
      </c>
      <c r="S184" s="160">
        <v>0</v>
      </c>
      <c r="T184" s="161">
        <f t="shared" si="11"/>
        <v>0</v>
      </c>
    </row>
    <row r="185" spans="2:22" s="1" customFormat="1" ht="16.5" customHeight="1">
      <c r="B185" s="119"/>
      <c r="C185" s="120">
        <v>58</v>
      </c>
      <c r="D185" s="120" t="s">
        <v>100</v>
      </c>
      <c r="E185" s="121" t="s">
        <v>581</v>
      </c>
      <c r="F185" s="122" t="s">
        <v>2424</v>
      </c>
      <c r="G185" s="123" t="s">
        <v>114</v>
      </c>
      <c r="H185" s="124">
        <v>23</v>
      </c>
      <c r="I185" s="125"/>
      <c r="J185" s="125">
        <f t="shared" si="8"/>
        <v>0</v>
      </c>
      <c r="K185" s="126"/>
      <c r="L185" s="24"/>
      <c r="M185" s="127" t="s">
        <v>1</v>
      </c>
      <c r="N185" s="128" t="s">
        <v>32</v>
      </c>
      <c r="O185" s="129">
        <v>2.8000000000000001E-2</v>
      </c>
      <c r="P185" s="129">
        <f t="shared" si="9"/>
        <v>0.64400000000000002</v>
      </c>
      <c r="Q185" s="129">
        <v>1.1E-4</v>
      </c>
      <c r="R185" s="129">
        <f t="shared" si="10"/>
        <v>2.5300000000000001E-3</v>
      </c>
      <c r="S185" s="129">
        <v>2.15E-3</v>
      </c>
      <c r="T185" s="130">
        <f t="shared" si="11"/>
        <v>4.9450000000000001E-2</v>
      </c>
    </row>
    <row r="186" spans="2:22" s="1" customFormat="1" ht="16.5" customHeight="1">
      <c r="B186" s="119"/>
      <c r="C186" s="120">
        <v>59</v>
      </c>
      <c r="D186" s="120" t="s">
        <v>100</v>
      </c>
      <c r="E186" s="121" t="s">
        <v>582</v>
      </c>
      <c r="F186" s="122" t="s">
        <v>2456</v>
      </c>
      <c r="G186" s="123" t="s">
        <v>287</v>
      </c>
      <c r="H186" s="124">
        <v>7</v>
      </c>
      <c r="I186" s="125"/>
      <c r="J186" s="125">
        <f t="shared" si="8"/>
        <v>0</v>
      </c>
      <c r="K186" s="126"/>
      <c r="L186" s="24"/>
      <c r="M186" s="127" t="s">
        <v>1</v>
      </c>
      <c r="N186" s="128" t="s">
        <v>32</v>
      </c>
      <c r="O186" s="129">
        <v>4.2000000000000003E-2</v>
      </c>
      <c r="P186" s="129">
        <f t="shared" si="9"/>
        <v>0.29400000000000004</v>
      </c>
      <c r="Q186" s="129">
        <v>3.8999999999999999E-4</v>
      </c>
      <c r="R186" s="129">
        <f t="shared" si="10"/>
        <v>2.7299999999999998E-3</v>
      </c>
      <c r="S186" s="129">
        <v>3.4199999999999999E-3</v>
      </c>
      <c r="T186" s="130">
        <f t="shared" si="11"/>
        <v>2.3939999999999999E-2</v>
      </c>
    </row>
    <row r="187" spans="2:22" s="1" customFormat="1" ht="16.5" customHeight="1">
      <c r="B187" s="119"/>
      <c r="C187" s="120">
        <v>60</v>
      </c>
      <c r="D187" s="120" t="s">
        <v>100</v>
      </c>
      <c r="E187" s="121" t="s">
        <v>583</v>
      </c>
      <c r="F187" s="122" t="s">
        <v>2457</v>
      </c>
      <c r="G187" s="123" t="s">
        <v>114</v>
      </c>
      <c r="H187" s="124">
        <v>2</v>
      </c>
      <c r="I187" s="125"/>
      <c r="J187" s="125">
        <f t="shared" si="8"/>
        <v>0</v>
      </c>
      <c r="K187" s="126"/>
      <c r="L187" s="24"/>
      <c r="M187" s="158" t="s">
        <v>1</v>
      </c>
      <c r="N187" s="159" t="s">
        <v>32</v>
      </c>
      <c r="O187" s="160">
        <v>0</v>
      </c>
      <c r="P187" s="160">
        <f t="shared" si="9"/>
        <v>0</v>
      </c>
      <c r="Q187" s="160">
        <v>0</v>
      </c>
      <c r="R187" s="160">
        <f t="shared" si="10"/>
        <v>0</v>
      </c>
      <c r="S187" s="160">
        <v>0</v>
      </c>
      <c r="T187" s="161">
        <f t="shared" si="11"/>
        <v>0</v>
      </c>
    </row>
    <row r="188" spans="2:22" s="1" customFormat="1" ht="24">
      <c r="B188" s="119"/>
      <c r="C188" s="120">
        <v>61</v>
      </c>
      <c r="D188" s="120" t="s">
        <v>100</v>
      </c>
      <c r="E188" s="121" t="s">
        <v>2158</v>
      </c>
      <c r="F188" s="122" t="s">
        <v>2779</v>
      </c>
      <c r="G188" s="123" t="s">
        <v>110</v>
      </c>
      <c r="H188" s="124">
        <v>1</v>
      </c>
      <c r="I188" s="125"/>
      <c r="J188" s="125">
        <f t="shared" si="8"/>
        <v>0</v>
      </c>
      <c r="K188" s="126"/>
      <c r="L188" s="24"/>
      <c r="M188" s="127" t="s">
        <v>1</v>
      </c>
      <c r="N188" s="128" t="s">
        <v>32</v>
      </c>
      <c r="O188" s="129">
        <v>2.8000000000000001E-2</v>
      </c>
      <c r="P188" s="129">
        <f t="shared" si="9"/>
        <v>2.8000000000000001E-2</v>
      </c>
      <c r="Q188" s="129">
        <v>1.1E-4</v>
      </c>
      <c r="R188" s="129">
        <f t="shared" si="10"/>
        <v>1.1E-4</v>
      </c>
      <c r="S188" s="129">
        <v>2.15E-3</v>
      </c>
      <c r="T188" s="130">
        <f t="shared" si="11"/>
        <v>2.15E-3</v>
      </c>
    </row>
    <row r="189" spans="2:22" s="1" customFormat="1" ht="40.5" customHeight="1">
      <c r="B189" s="119"/>
      <c r="C189" s="120">
        <v>62</v>
      </c>
      <c r="D189" s="120" t="s">
        <v>100</v>
      </c>
      <c r="E189" s="121" t="s">
        <v>2159</v>
      </c>
      <c r="F189" s="122" t="s">
        <v>2426</v>
      </c>
      <c r="G189" s="123" t="s">
        <v>114</v>
      </c>
      <c r="H189" s="124">
        <v>1</v>
      </c>
      <c r="I189" s="125"/>
      <c r="J189" s="125">
        <f t="shared" si="8"/>
        <v>0</v>
      </c>
      <c r="K189" s="126"/>
      <c r="L189" s="24"/>
      <c r="M189" s="158" t="s">
        <v>1</v>
      </c>
      <c r="N189" s="159" t="s">
        <v>32</v>
      </c>
      <c r="O189" s="160">
        <v>0</v>
      </c>
      <c r="P189" s="160">
        <f t="shared" si="9"/>
        <v>0</v>
      </c>
      <c r="Q189" s="160">
        <v>0</v>
      </c>
      <c r="R189" s="160">
        <f t="shared" si="10"/>
        <v>0</v>
      </c>
      <c r="S189" s="160">
        <v>0</v>
      </c>
      <c r="T189" s="161">
        <f t="shared" si="11"/>
        <v>0</v>
      </c>
    </row>
    <row r="190" spans="2:22" s="10" customFormat="1" ht="22.9" customHeight="1">
      <c r="B190" s="108"/>
      <c r="D190" s="109" t="s">
        <v>65</v>
      </c>
      <c r="E190" s="117"/>
      <c r="F190" s="117" t="s">
        <v>526</v>
      </c>
      <c r="J190" s="118">
        <f>SUM(J191:J193)</f>
        <v>0</v>
      </c>
      <c r="L190" s="108"/>
      <c r="M190" s="112"/>
      <c r="P190" s="113">
        <f>SUM(P191:P193)</f>
        <v>0.11200000000000002</v>
      </c>
      <c r="R190" s="113">
        <f>SUM(R191:R193)</f>
        <v>8.8999999999999995E-4</v>
      </c>
      <c r="T190" s="114">
        <f>SUM(T191:T193)</f>
        <v>8.9899999999999997E-3</v>
      </c>
      <c r="V190" s="260"/>
    </row>
    <row r="191" spans="2:22" s="1" customFormat="1" ht="16.5" customHeight="1">
      <c r="B191" s="119"/>
      <c r="C191" s="120">
        <v>63</v>
      </c>
      <c r="D191" s="120" t="s">
        <v>100</v>
      </c>
      <c r="E191" s="121" t="s">
        <v>2160</v>
      </c>
      <c r="F191" s="122" t="s">
        <v>2461</v>
      </c>
      <c r="G191" s="123" t="s">
        <v>110</v>
      </c>
      <c r="H191" s="124">
        <v>1</v>
      </c>
      <c r="I191" s="125"/>
      <c r="J191" s="125">
        <f>ROUND(I191*H191,2)</f>
        <v>0</v>
      </c>
      <c r="K191" s="126"/>
      <c r="L191" s="24"/>
      <c r="M191" s="127" t="s">
        <v>1</v>
      </c>
      <c r="N191" s="128" t="s">
        <v>32</v>
      </c>
      <c r="O191" s="129">
        <v>2.8000000000000001E-2</v>
      </c>
      <c r="P191" s="129">
        <f>O191*H191</f>
        <v>2.8000000000000001E-2</v>
      </c>
      <c r="Q191" s="129">
        <v>1.1E-4</v>
      </c>
      <c r="R191" s="129">
        <f>Q191*H191</f>
        <v>1.1E-4</v>
      </c>
      <c r="S191" s="129">
        <v>2.15E-3</v>
      </c>
      <c r="T191" s="130">
        <f>S191*H191</f>
        <v>2.15E-3</v>
      </c>
    </row>
    <row r="192" spans="2:22" s="1" customFormat="1" ht="39.75" customHeight="1">
      <c r="B192" s="119"/>
      <c r="C192" s="120">
        <v>64</v>
      </c>
      <c r="D192" s="120" t="s">
        <v>100</v>
      </c>
      <c r="E192" s="121" t="s">
        <v>2162</v>
      </c>
      <c r="F192" s="122" t="s">
        <v>2429</v>
      </c>
      <c r="G192" s="123" t="s">
        <v>114</v>
      </c>
      <c r="H192" s="124">
        <v>1</v>
      </c>
      <c r="I192" s="125"/>
      <c r="J192" s="125">
        <f>ROUND(I192*H192,2)</f>
        <v>0</v>
      </c>
      <c r="K192" s="126"/>
      <c r="L192" s="24"/>
      <c r="M192" s="127" t="s">
        <v>1</v>
      </c>
      <c r="N192" s="128" t="s">
        <v>32</v>
      </c>
      <c r="O192" s="129">
        <v>4.2000000000000003E-2</v>
      </c>
      <c r="P192" s="129">
        <f>O192*H192</f>
        <v>4.2000000000000003E-2</v>
      </c>
      <c r="Q192" s="129">
        <v>3.8999999999999999E-4</v>
      </c>
      <c r="R192" s="129">
        <f>Q192*H192</f>
        <v>3.8999999999999999E-4</v>
      </c>
      <c r="S192" s="129">
        <v>3.4199999999999999E-3</v>
      </c>
      <c r="T192" s="130">
        <f>S192*H192</f>
        <v>3.4199999999999999E-3</v>
      </c>
    </row>
    <row r="193" spans="2:23" s="1" customFormat="1" ht="24">
      <c r="B193" s="119"/>
      <c r="C193" s="120">
        <v>65</v>
      </c>
      <c r="D193" s="120" t="s">
        <v>100</v>
      </c>
      <c r="E193" s="121" t="s">
        <v>2161</v>
      </c>
      <c r="F193" s="122" t="s">
        <v>2441</v>
      </c>
      <c r="G193" s="123" t="s">
        <v>101</v>
      </c>
      <c r="H193" s="124">
        <v>1</v>
      </c>
      <c r="I193" s="125"/>
      <c r="J193" s="125">
        <f>ROUND(I193*H193,2)</f>
        <v>0</v>
      </c>
      <c r="K193" s="126"/>
      <c r="L193" s="24"/>
      <c r="M193" s="127" t="s">
        <v>1</v>
      </c>
      <c r="N193" s="128" t="s">
        <v>32</v>
      </c>
      <c r="O193" s="129">
        <v>4.2000000000000003E-2</v>
      </c>
      <c r="P193" s="129">
        <f>O193*H193</f>
        <v>4.2000000000000003E-2</v>
      </c>
      <c r="Q193" s="129">
        <v>3.8999999999999999E-4</v>
      </c>
      <c r="R193" s="129">
        <f>Q193*H193</f>
        <v>3.8999999999999999E-4</v>
      </c>
      <c r="S193" s="129">
        <v>3.4199999999999999E-3</v>
      </c>
      <c r="T193" s="130">
        <f>S193*H193</f>
        <v>3.4199999999999999E-3</v>
      </c>
    </row>
    <row r="194" spans="2:23" s="10" customFormat="1" ht="22.9" customHeight="1">
      <c r="B194" s="108"/>
      <c r="D194" s="109" t="s">
        <v>65</v>
      </c>
      <c r="E194" s="117"/>
      <c r="F194" s="117" t="s">
        <v>2152</v>
      </c>
      <c r="J194" s="118">
        <f>SUM(J195:J201)</f>
        <v>0</v>
      </c>
      <c r="L194" s="108"/>
      <c r="M194" s="112"/>
      <c r="P194" s="113">
        <f>SUM(P195:P201)</f>
        <v>0.49000000000000005</v>
      </c>
      <c r="R194" s="113">
        <f>SUM(R195:R201)</f>
        <v>4.4000000000000003E-3</v>
      </c>
      <c r="T194" s="114">
        <f>SUM(T195:T201)</f>
        <v>3.977E-2</v>
      </c>
      <c r="V194" s="260"/>
    </row>
    <row r="195" spans="2:23" s="1" customFormat="1" ht="36">
      <c r="B195" s="119"/>
      <c r="C195" s="120">
        <v>66</v>
      </c>
      <c r="D195" s="120" t="s">
        <v>100</v>
      </c>
      <c r="E195" s="121" t="s">
        <v>2163</v>
      </c>
      <c r="F195" s="122" t="s">
        <v>2462</v>
      </c>
      <c r="G195" s="123" t="s">
        <v>110</v>
      </c>
      <c r="H195" s="124">
        <v>1</v>
      </c>
      <c r="I195" s="125"/>
      <c r="J195" s="125">
        <f t="shared" ref="J195:J201" si="12">ROUND(I195*H195,2)</f>
        <v>0</v>
      </c>
      <c r="K195" s="126"/>
      <c r="L195" s="24"/>
      <c r="M195" s="127" t="s">
        <v>1</v>
      </c>
      <c r="N195" s="128" t="s">
        <v>32</v>
      </c>
      <c r="O195" s="129">
        <v>2.8000000000000001E-2</v>
      </c>
      <c r="P195" s="129">
        <f t="shared" ref="P195:P201" si="13">O195*H195</f>
        <v>2.8000000000000001E-2</v>
      </c>
      <c r="Q195" s="129">
        <v>1.1E-4</v>
      </c>
      <c r="R195" s="129">
        <f t="shared" ref="R195:R201" si="14">Q195*H195</f>
        <v>1.1E-4</v>
      </c>
      <c r="S195" s="129">
        <v>2.15E-3</v>
      </c>
      <c r="T195" s="130">
        <f t="shared" ref="T195:T201" si="15">S195*H195</f>
        <v>2.15E-3</v>
      </c>
    </row>
    <row r="196" spans="2:23" s="1" customFormat="1" ht="16.5" customHeight="1">
      <c r="B196" s="119"/>
      <c r="C196" s="120">
        <v>67</v>
      </c>
      <c r="D196" s="120" t="s">
        <v>100</v>
      </c>
      <c r="E196" s="121" t="s">
        <v>2164</v>
      </c>
      <c r="F196" s="122" t="s">
        <v>2427</v>
      </c>
      <c r="G196" s="123" t="s">
        <v>110</v>
      </c>
      <c r="H196" s="124">
        <v>1</v>
      </c>
      <c r="I196" s="125"/>
      <c r="J196" s="125">
        <f t="shared" si="12"/>
        <v>0</v>
      </c>
      <c r="K196" s="126"/>
      <c r="L196" s="24"/>
      <c r="M196" s="127" t="s">
        <v>1</v>
      </c>
      <c r="N196" s="128" t="s">
        <v>32</v>
      </c>
      <c r="O196" s="129">
        <v>4.2000000000000003E-2</v>
      </c>
      <c r="P196" s="129">
        <f t="shared" si="13"/>
        <v>4.2000000000000003E-2</v>
      </c>
      <c r="Q196" s="129">
        <v>3.8999999999999999E-4</v>
      </c>
      <c r="R196" s="129">
        <f t="shared" si="14"/>
        <v>3.8999999999999999E-4</v>
      </c>
      <c r="S196" s="129">
        <v>3.4199999999999999E-3</v>
      </c>
      <c r="T196" s="130">
        <f t="shared" si="15"/>
        <v>3.4199999999999999E-3</v>
      </c>
    </row>
    <row r="197" spans="2:23" s="1" customFormat="1" ht="24">
      <c r="B197" s="119"/>
      <c r="C197" s="120">
        <v>68</v>
      </c>
      <c r="D197" s="120" t="s">
        <v>100</v>
      </c>
      <c r="E197" s="121" t="s">
        <v>2165</v>
      </c>
      <c r="F197" s="122" t="s">
        <v>2463</v>
      </c>
      <c r="G197" s="123" t="s">
        <v>110</v>
      </c>
      <c r="H197" s="124">
        <v>1</v>
      </c>
      <c r="I197" s="125"/>
      <c r="J197" s="125">
        <f t="shared" si="12"/>
        <v>0</v>
      </c>
      <c r="K197" s="126"/>
      <c r="L197" s="24"/>
      <c r="M197" s="127" t="s">
        <v>1</v>
      </c>
      <c r="N197" s="128" t="s">
        <v>32</v>
      </c>
      <c r="O197" s="129">
        <v>4.2000000000000003E-2</v>
      </c>
      <c r="P197" s="129">
        <f t="shared" si="13"/>
        <v>4.2000000000000003E-2</v>
      </c>
      <c r="Q197" s="129">
        <v>3.8999999999999999E-4</v>
      </c>
      <c r="R197" s="129">
        <f t="shared" si="14"/>
        <v>3.8999999999999999E-4</v>
      </c>
      <c r="S197" s="129">
        <v>3.4199999999999999E-3</v>
      </c>
      <c r="T197" s="130">
        <f t="shared" si="15"/>
        <v>3.4199999999999999E-3</v>
      </c>
    </row>
    <row r="198" spans="2:23" s="1" customFormat="1" ht="16.5" customHeight="1">
      <c r="B198" s="119"/>
      <c r="C198" s="120">
        <v>69</v>
      </c>
      <c r="D198" s="120" t="s">
        <v>100</v>
      </c>
      <c r="E198" s="121" t="s">
        <v>2166</v>
      </c>
      <c r="F198" s="122" t="s">
        <v>2418</v>
      </c>
      <c r="G198" s="123" t="s">
        <v>114</v>
      </c>
      <c r="H198" s="124">
        <v>7</v>
      </c>
      <c r="I198" s="125"/>
      <c r="J198" s="125">
        <f t="shared" si="12"/>
        <v>0</v>
      </c>
      <c r="K198" s="126"/>
      <c r="L198" s="24"/>
      <c r="M198" s="158" t="s">
        <v>1</v>
      </c>
      <c r="N198" s="159" t="s">
        <v>32</v>
      </c>
      <c r="O198" s="160">
        <v>0</v>
      </c>
      <c r="P198" s="160">
        <f t="shared" si="13"/>
        <v>0</v>
      </c>
      <c r="Q198" s="160">
        <v>0</v>
      </c>
      <c r="R198" s="160">
        <f t="shared" si="14"/>
        <v>0</v>
      </c>
      <c r="S198" s="160">
        <v>0</v>
      </c>
      <c r="T198" s="161">
        <f t="shared" si="15"/>
        <v>0</v>
      </c>
    </row>
    <row r="199" spans="2:23" s="1" customFormat="1" ht="16.5" customHeight="1">
      <c r="B199" s="119"/>
      <c r="C199" s="120">
        <v>70</v>
      </c>
      <c r="D199" s="120" t="s">
        <v>100</v>
      </c>
      <c r="E199" s="121" t="s">
        <v>2167</v>
      </c>
      <c r="F199" s="122" t="s">
        <v>2428</v>
      </c>
      <c r="G199" s="123" t="s">
        <v>114</v>
      </c>
      <c r="H199" s="124">
        <v>7</v>
      </c>
      <c r="I199" s="125"/>
      <c r="J199" s="125">
        <f t="shared" si="12"/>
        <v>0</v>
      </c>
      <c r="K199" s="126"/>
      <c r="L199" s="24"/>
      <c r="M199" s="127" t="s">
        <v>1</v>
      </c>
      <c r="N199" s="128" t="s">
        <v>32</v>
      </c>
      <c r="O199" s="129">
        <v>4.2000000000000003E-2</v>
      </c>
      <c r="P199" s="129">
        <f t="shared" si="13"/>
        <v>0.29400000000000004</v>
      </c>
      <c r="Q199" s="129">
        <v>3.8999999999999999E-4</v>
      </c>
      <c r="R199" s="129">
        <f t="shared" si="14"/>
        <v>2.7299999999999998E-3</v>
      </c>
      <c r="S199" s="129">
        <v>3.4199999999999999E-3</v>
      </c>
      <c r="T199" s="130">
        <f t="shared" si="15"/>
        <v>2.3939999999999999E-2</v>
      </c>
    </row>
    <row r="200" spans="2:23" s="1" customFormat="1" ht="16.5" customHeight="1">
      <c r="B200" s="119"/>
      <c r="C200" s="120">
        <v>71</v>
      </c>
      <c r="D200" s="120" t="s">
        <v>100</v>
      </c>
      <c r="E200" s="121" t="s">
        <v>2168</v>
      </c>
      <c r="F200" s="122" t="s">
        <v>2425</v>
      </c>
      <c r="G200" s="123" t="s">
        <v>114</v>
      </c>
      <c r="H200" s="124">
        <v>2</v>
      </c>
      <c r="I200" s="125"/>
      <c r="J200" s="125">
        <f t="shared" si="12"/>
        <v>0</v>
      </c>
      <c r="K200" s="126"/>
      <c r="L200" s="24"/>
      <c r="M200" s="127" t="s">
        <v>1</v>
      </c>
      <c r="N200" s="128" t="s">
        <v>32</v>
      </c>
      <c r="O200" s="129">
        <v>4.2000000000000003E-2</v>
      </c>
      <c r="P200" s="129">
        <f t="shared" si="13"/>
        <v>8.4000000000000005E-2</v>
      </c>
      <c r="Q200" s="129">
        <v>3.8999999999999999E-4</v>
      </c>
      <c r="R200" s="129">
        <f t="shared" si="14"/>
        <v>7.7999999999999999E-4</v>
      </c>
      <c r="S200" s="129">
        <v>3.4199999999999999E-3</v>
      </c>
      <c r="T200" s="130">
        <f t="shared" si="15"/>
        <v>6.8399999999999997E-3</v>
      </c>
    </row>
    <row r="201" spans="2:23" s="1" customFormat="1" ht="24">
      <c r="B201" s="119"/>
      <c r="C201" s="120">
        <v>72</v>
      </c>
      <c r="D201" s="120" t="s">
        <v>100</v>
      </c>
      <c r="E201" s="121" t="s">
        <v>2169</v>
      </c>
      <c r="F201" s="122" t="s">
        <v>2464</v>
      </c>
      <c r="G201" s="123" t="s">
        <v>110</v>
      </c>
      <c r="H201" s="124">
        <v>1</v>
      </c>
      <c r="I201" s="125"/>
      <c r="J201" s="125">
        <f t="shared" si="12"/>
        <v>0</v>
      </c>
      <c r="K201" s="126"/>
      <c r="L201" s="24"/>
      <c r="M201" s="158" t="s">
        <v>1</v>
      </c>
      <c r="N201" s="159" t="s">
        <v>32</v>
      </c>
      <c r="O201" s="160">
        <v>0</v>
      </c>
      <c r="P201" s="160">
        <f t="shared" si="13"/>
        <v>0</v>
      </c>
      <c r="Q201" s="160">
        <v>0</v>
      </c>
      <c r="R201" s="160">
        <f t="shared" si="14"/>
        <v>0</v>
      </c>
      <c r="S201" s="160">
        <v>0</v>
      </c>
      <c r="T201" s="161">
        <f t="shared" si="15"/>
        <v>0</v>
      </c>
    </row>
    <row r="202" spans="2:23" s="10" customFormat="1" ht="25.9" customHeight="1">
      <c r="B202" s="108"/>
      <c r="D202" s="109" t="s">
        <v>65</v>
      </c>
      <c r="E202" s="110" t="s">
        <v>2156</v>
      </c>
      <c r="F202" s="110" t="s">
        <v>2157</v>
      </c>
      <c r="J202" s="111">
        <f>SUM(J203:J209)</f>
        <v>0</v>
      </c>
      <c r="L202" s="108"/>
      <c r="M202" s="112"/>
      <c r="P202" s="113">
        <f>SUM(P203:P209)</f>
        <v>0.11200000000000002</v>
      </c>
      <c r="R202" s="113">
        <f>SUM(R203:R209)</f>
        <v>8.8999999999999995E-4</v>
      </c>
      <c r="T202" s="114">
        <f>SUM(T203:T209)</f>
        <v>8.9899999999999997E-3</v>
      </c>
      <c r="V202" s="260"/>
      <c r="W202" s="260"/>
    </row>
    <row r="203" spans="2:23" s="1" customFormat="1" ht="16.5" customHeight="1">
      <c r="B203" s="119"/>
      <c r="C203" s="120">
        <v>73</v>
      </c>
      <c r="D203" s="120" t="s">
        <v>100</v>
      </c>
      <c r="E203" s="121" t="s">
        <v>518</v>
      </c>
      <c r="F203" s="122" t="s">
        <v>527</v>
      </c>
      <c r="G203" s="123" t="s">
        <v>110</v>
      </c>
      <c r="H203" s="124">
        <v>1</v>
      </c>
      <c r="I203" s="125"/>
      <c r="J203" s="125">
        <f>ROUND(I203*H203,2)</f>
        <v>0</v>
      </c>
      <c r="K203" s="126"/>
      <c r="L203" s="24"/>
      <c r="M203" s="127" t="s">
        <v>1</v>
      </c>
      <c r="N203" s="128" t="s">
        <v>32</v>
      </c>
      <c r="O203" s="129">
        <v>2.8000000000000001E-2</v>
      </c>
      <c r="P203" s="129">
        <f>O203*H203</f>
        <v>2.8000000000000001E-2</v>
      </c>
      <c r="Q203" s="129">
        <v>1.1E-4</v>
      </c>
      <c r="R203" s="129">
        <f>Q203*H203</f>
        <v>1.1E-4</v>
      </c>
      <c r="S203" s="129">
        <v>2.15E-3</v>
      </c>
      <c r="T203" s="130">
        <f>S203*H203</f>
        <v>2.15E-3</v>
      </c>
    </row>
    <row r="204" spans="2:23" s="1" customFormat="1" ht="16.5" customHeight="1">
      <c r="B204" s="119"/>
      <c r="C204" s="120">
        <v>74</v>
      </c>
      <c r="D204" s="120" t="s">
        <v>100</v>
      </c>
      <c r="E204" s="121" t="s">
        <v>519</v>
      </c>
      <c r="F204" s="122" t="s">
        <v>528</v>
      </c>
      <c r="G204" s="123" t="s">
        <v>110</v>
      </c>
      <c r="H204" s="124">
        <v>1</v>
      </c>
      <c r="I204" s="125"/>
      <c r="J204" s="125">
        <f>ROUND(I204*H204,2)</f>
        <v>0</v>
      </c>
      <c r="K204" s="126"/>
      <c r="L204" s="24"/>
      <c r="M204" s="127" t="s">
        <v>1</v>
      </c>
      <c r="N204" s="128" t="s">
        <v>32</v>
      </c>
      <c r="O204" s="129">
        <v>4.2000000000000003E-2</v>
      </c>
      <c r="P204" s="129">
        <f>O204*H204</f>
        <v>4.2000000000000003E-2</v>
      </c>
      <c r="Q204" s="129">
        <v>3.8999999999999999E-4</v>
      </c>
      <c r="R204" s="129">
        <f>Q204*H204</f>
        <v>3.8999999999999999E-4</v>
      </c>
      <c r="S204" s="129">
        <v>3.4199999999999999E-3</v>
      </c>
      <c r="T204" s="130">
        <f>S204*H204</f>
        <v>3.4199999999999999E-3</v>
      </c>
      <c r="W204" s="132"/>
    </row>
    <row r="205" spans="2:23" s="1" customFormat="1" ht="16.5" customHeight="1">
      <c r="B205" s="119"/>
      <c r="C205" s="120">
        <v>75</v>
      </c>
      <c r="D205" s="120" t="s">
        <v>100</v>
      </c>
      <c r="E205" s="121" t="s">
        <v>520</v>
      </c>
      <c r="F205" s="122" t="s">
        <v>529</v>
      </c>
      <c r="G205" s="123" t="s">
        <v>110</v>
      </c>
      <c r="H205" s="124">
        <v>1</v>
      </c>
      <c r="I205" s="125"/>
      <c r="J205" s="125">
        <f>ROUND(I205*H205,2)</f>
        <v>0</v>
      </c>
      <c r="K205" s="126"/>
      <c r="L205" s="24"/>
      <c r="M205" s="127" t="s">
        <v>1</v>
      </c>
      <c r="N205" s="128" t="s">
        <v>32</v>
      </c>
      <c r="O205" s="129">
        <v>4.2000000000000003E-2</v>
      </c>
      <c r="P205" s="129">
        <f>O205*H205</f>
        <v>4.2000000000000003E-2</v>
      </c>
      <c r="Q205" s="129">
        <v>3.8999999999999999E-4</v>
      </c>
      <c r="R205" s="129">
        <f>Q205*H205</f>
        <v>3.8999999999999999E-4</v>
      </c>
      <c r="S205" s="129">
        <v>3.4199999999999999E-3</v>
      </c>
      <c r="T205" s="130">
        <f>S205*H205</f>
        <v>3.4199999999999999E-3</v>
      </c>
      <c r="W205" s="132"/>
    </row>
    <row r="206" spans="2:23" s="1" customFormat="1" ht="16.5" customHeight="1">
      <c r="B206" s="119"/>
      <c r="C206" s="120">
        <v>76</v>
      </c>
      <c r="D206" s="120" t="s">
        <v>100</v>
      </c>
      <c r="E206" s="121" t="s">
        <v>521</v>
      </c>
      <c r="F206" s="122" t="s">
        <v>530</v>
      </c>
      <c r="G206" s="123" t="s">
        <v>110</v>
      </c>
      <c r="H206" s="124">
        <v>1</v>
      </c>
      <c r="I206" s="125"/>
      <c r="J206" s="125">
        <f>ROUND(I206*H206,2)</f>
        <v>0</v>
      </c>
      <c r="K206" s="126"/>
      <c r="L206" s="24"/>
      <c r="M206" s="158" t="s">
        <v>1</v>
      </c>
      <c r="N206" s="159" t="s">
        <v>32</v>
      </c>
      <c r="O206" s="160">
        <v>0</v>
      </c>
      <c r="P206" s="160">
        <f>O206*H206</f>
        <v>0</v>
      </c>
      <c r="Q206" s="160">
        <v>0</v>
      </c>
      <c r="R206" s="160">
        <f>Q206*H206</f>
        <v>0</v>
      </c>
      <c r="S206" s="160">
        <v>0</v>
      </c>
      <c r="T206" s="161">
        <f>S206*H206</f>
        <v>0</v>
      </c>
    </row>
    <row r="207" spans="2:23" s="1" customFormat="1" ht="6.95" customHeight="1">
      <c r="B207" s="39"/>
      <c r="C207" s="40"/>
      <c r="D207" s="40"/>
      <c r="E207" s="40"/>
      <c r="F207" s="40"/>
      <c r="G207" s="40"/>
      <c r="H207" s="40"/>
      <c r="I207" s="40"/>
      <c r="J207" s="40"/>
      <c r="K207" s="40"/>
      <c r="L207" s="24"/>
    </row>
  </sheetData>
  <mergeCells count="9">
    <mergeCell ref="E87:H87"/>
    <mergeCell ref="E113:H113"/>
    <mergeCell ref="E115:H115"/>
    <mergeCell ref="L2:U2"/>
    <mergeCell ref="E7:H7"/>
    <mergeCell ref="E9:H9"/>
    <mergeCell ref="E18:H18"/>
    <mergeCell ref="E27:H27"/>
    <mergeCell ref="E85:H85"/>
  </mergeCells>
  <phoneticPr fontId="0" type="noConversion"/>
  <pageMargins left="0.39370078740157483" right="0.39370078740157483" top="0.39370078740157483" bottom="0.39370078740157483" header="0.31496062992125984" footer="0.31496062992125984"/>
  <pageSetup paperSize="9" scale="88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F22D9-7127-4095-B57D-911A82765324}">
  <sheetPr>
    <pageSetUpPr fitToPage="1"/>
  </sheetPr>
  <dimension ref="B2:BM174"/>
  <sheetViews>
    <sheetView showGridLines="0" topLeftCell="A164" workbookViewId="0">
      <selection activeCell="I173" sqref="I173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3" max="13" width="10.83203125" hidden="1" customWidth="1"/>
    <col min="14" max="14" width="0" hidden="1" customWidth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</cols>
  <sheetData>
    <row r="2" spans="2:46" ht="36.950000000000003" customHeight="1">
      <c r="L2" s="321" t="s">
        <v>5</v>
      </c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12" t="s">
        <v>2791</v>
      </c>
    </row>
    <row r="3" spans="2:46" ht="6.95" hidden="1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  <c r="AT3" s="12" t="s">
        <v>66</v>
      </c>
    </row>
    <row r="4" spans="2:46" ht="24.95" hidden="1" customHeight="1">
      <c r="B4" s="15"/>
      <c r="D4" s="164" t="s">
        <v>78</v>
      </c>
      <c r="L4" s="15"/>
      <c r="M4" s="165" t="s">
        <v>9</v>
      </c>
      <c r="AT4" s="12" t="s">
        <v>3</v>
      </c>
    </row>
    <row r="5" spans="2:46" ht="6.95" hidden="1" customHeight="1">
      <c r="B5" s="15"/>
      <c r="L5" s="15"/>
    </row>
    <row r="6" spans="2:46" ht="12" hidden="1" customHeight="1">
      <c r="B6" s="15"/>
      <c r="D6" s="166" t="s">
        <v>12</v>
      </c>
      <c r="L6" s="15"/>
    </row>
    <row r="7" spans="2:46" ht="16.5" hidden="1" customHeight="1">
      <c r="B7" s="15"/>
      <c r="E7" s="319" t="s">
        <v>2899</v>
      </c>
      <c r="F7" s="320"/>
      <c r="G7" s="320"/>
      <c r="H7" s="320"/>
      <c r="L7" s="15"/>
    </row>
    <row r="8" spans="2:46" s="1" customFormat="1" ht="12" hidden="1" customHeight="1">
      <c r="B8" s="24"/>
      <c r="D8" s="166" t="s">
        <v>79</v>
      </c>
      <c r="L8" s="24"/>
    </row>
    <row r="9" spans="2:46" s="1" customFormat="1" ht="16.5" hidden="1" customHeight="1">
      <c r="B9" s="24"/>
      <c r="E9" s="318" t="s">
        <v>1545</v>
      </c>
      <c r="F9" s="315"/>
      <c r="G9" s="315"/>
      <c r="H9" s="315"/>
      <c r="L9" s="24"/>
    </row>
    <row r="10" spans="2:46" s="1" customFormat="1" hidden="1">
      <c r="B10" s="24"/>
      <c r="L10" s="24"/>
    </row>
    <row r="11" spans="2:46" s="1" customFormat="1" ht="12" hidden="1" customHeight="1">
      <c r="B11" s="24"/>
      <c r="D11" s="166" t="s">
        <v>13</v>
      </c>
      <c r="F11" s="167" t="s">
        <v>1</v>
      </c>
      <c r="I11" s="166" t="s">
        <v>14</v>
      </c>
      <c r="J11" s="167" t="s">
        <v>1</v>
      </c>
      <c r="L11" s="24"/>
    </row>
    <row r="12" spans="2:46" s="1" customFormat="1" ht="12" hidden="1" customHeight="1">
      <c r="B12" s="24"/>
      <c r="D12" s="166" t="s">
        <v>15</v>
      </c>
      <c r="F12" s="167" t="s">
        <v>19</v>
      </c>
      <c r="I12" s="166" t="s">
        <v>16</v>
      </c>
      <c r="J12" s="168" t="s">
        <v>2900</v>
      </c>
      <c r="L12" s="24"/>
    </row>
    <row r="13" spans="2:46" s="1" customFormat="1" ht="10.9" hidden="1" customHeight="1">
      <c r="B13" s="24"/>
      <c r="L13" s="24"/>
    </row>
    <row r="14" spans="2:46" s="1" customFormat="1" ht="12" hidden="1" customHeight="1">
      <c r="B14" s="24"/>
      <c r="D14" s="166" t="s">
        <v>17</v>
      </c>
      <c r="I14" s="166" t="s">
        <v>18</v>
      </c>
      <c r="J14" s="167" t="s">
        <v>1</v>
      </c>
      <c r="L14" s="24"/>
    </row>
    <row r="15" spans="2:46" s="1" customFormat="1" ht="18" hidden="1" customHeight="1">
      <c r="B15" s="24"/>
      <c r="E15" s="167" t="s">
        <v>19</v>
      </c>
      <c r="I15" s="166" t="s">
        <v>20</v>
      </c>
      <c r="J15" s="167" t="s">
        <v>1</v>
      </c>
      <c r="L15" s="24"/>
    </row>
    <row r="16" spans="2:46" s="1" customFormat="1" ht="6.95" hidden="1" customHeight="1">
      <c r="B16" s="24"/>
      <c r="L16" s="24"/>
    </row>
    <row r="17" spans="2:12" s="1" customFormat="1" ht="12" hidden="1" customHeight="1">
      <c r="B17" s="24"/>
      <c r="D17" s="166" t="s">
        <v>21</v>
      </c>
      <c r="I17" s="166" t="s">
        <v>18</v>
      </c>
      <c r="J17" s="167" t="s">
        <v>1</v>
      </c>
      <c r="L17" s="24"/>
    </row>
    <row r="18" spans="2:12" s="1" customFormat="1" ht="18" hidden="1" customHeight="1">
      <c r="B18" s="24"/>
      <c r="E18" s="322" t="s">
        <v>19</v>
      </c>
      <c r="F18" s="322"/>
      <c r="G18" s="322"/>
      <c r="H18" s="322"/>
      <c r="I18" s="166" t="s">
        <v>20</v>
      </c>
      <c r="J18" s="167" t="s">
        <v>1</v>
      </c>
      <c r="L18" s="24"/>
    </row>
    <row r="19" spans="2:12" s="1" customFormat="1" ht="6.95" hidden="1" customHeight="1">
      <c r="B19" s="24"/>
      <c r="L19" s="24"/>
    </row>
    <row r="20" spans="2:12" s="1" customFormat="1" ht="12" hidden="1" customHeight="1">
      <c r="B20" s="24"/>
      <c r="D20" s="166" t="s">
        <v>22</v>
      </c>
      <c r="I20" s="166" t="s">
        <v>18</v>
      </c>
      <c r="J20" s="167" t="s">
        <v>1</v>
      </c>
      <c r="L20" s="24"/>
    </row>
    <row r="21" spans="2:12" s="1" customFormat="1" ht="18" hidden="1" customHeight="1">
      <c r="B21" s="24"/>
      <c r="E21" s="167" t="s">
        <v>1546</v>
      </c>
      <c r="I21" s="166" t="s">
        <v>20</v>
      </c>
      <c r="J21" s="167" t="s">
        <v>1</v>
      </c>
      <c r="L21" s="24"/>
    </row>
    <row r="22" spans="2:12" s="1" customFormat="1" ht="6.95" hidden="1" customHeight="1">
      <c r="B22" s="24"/>
      <c r="L22" s="24"/>
    </row>
    <row r="23" spans="2:12" s="1" customFormat="1" ht="12" hidden="1" customHeight="1">
      <c r="B23" s="24"/>
      <c r="D23" s="166" t="s">
        <v>23</v>
      </c>
      <c r="I23" s="166" t="s">
        <v>18</v>
      </c>
      <c r="J23" s="167" t="s">
        <v>1</v>
      </c>
      <c r="L23" s="24"/>
    </row>
    <row r="24" spans="2:12" s="1" customFormat="1" ht="18" hidden="1" customHeight="1">
      <c r="B24" s="24"/>
      <c r="E24" s="167" t="s">
        <v>1546</v>
      </c>
      <c r="I24" s="166" t="s">
        <v>20</v>
      </c>
      <c r="J24" s="167" t="s">
        <v>1</v>
      </c>
      <c r="L24" s="24"/>
    </row>
    <row r="25" spans="2:12" s="1" customFormat="1" ht="6.95" hidden="1" customHeight="1">
      <c r="B25" s="24"/>
      <c r="L25" s="24"/>
    </row>
    <row r="26" spans="2:12" s="1" customFormat="1" ht="12" hidden="1" customHeight="1">
      <c r="B26" s="24"/>
      <c r="D26" s="166" t="s">
        <v>25</v>
      </c>
      <c r="L26" s="24"/>
    </row>
    <row r="27" spans="2:12" s="7" customFormat="1" ht="16.5" hidden="1" customHeight="1">
      <c r="B27" s="85"/>
      <c r="E27" s="323" t="s">
        <v>1</v>
      </c>
      <c r="F27" s="323"/>
      <c r="G27" s="323"/>
      <c r="H27" s="323"/>
      <c r="L27" s="85"/>
    </row>
    <row r="28" spans="2:12" s="1" customFormat="1" ht="6.95" hidden="1" customHeight="1">
      <c r="B28" s="24"/>
      <c r="L28" s="24"/>
    </row>
    <row r="29" spans="2:12" s="1" customFormat="1" ht="6.95" hidden="1" customHeight="1">
      <c r="B29" s="24"/>
      <c r="D29" s="48"/>
      <c r="E29" s="48"/>
      <c r="F29" s="48"/>
      <c r="G29" s="48"/>
      <c r="H29" s="48"/>
      <c r="I29" s="48"/>
      <c r="J29" s="48"/>
      <c r="K29" s="48"/>
      <c r="L29" s="24"/>
    </row>
    <row r="30" spans="2:12" s="1" customFormat="1" ht="25.35" hidden="1" customHeight="1">
      <c r="B30" s="24"/>
      <c r="D30" s="170" t="s">
        <v>26</v>
      </c>
      <c r="J30" s="171">
        <f>ROUND(J123, 2)</f>
        <v>0</v>
      </c>
      <c r="L30" s="24"/>
    </row>
    <row r="31" spans="2:12" s="1" customFormat="1" ht="6.95" hidden="1" customHeight="1">
      <c r="B31" s="24"/>
      <c r="D31" s="48"/>
      <c r="E31" s="48"/>
      <c r="F31" s="48"/>
      <c r="G31" s="48"/>
      <c r="H31" s="48"/>
      <c r="I31" s="48"/>
      <c r="J31" s="48"/>
      <c r="K31" s="48"/>
      <c r="L31" s="24"/>
    </row>
    <row r="32" spans="2:12" s="1" customFormat="1" ht="14.45" hidden="1" customHeight="1">
      <c r="B32" s="24"/>
      <c r="F32" s="172" t="s">
        <v>28</v>
      </c>
      <c r="I32" s="172" t="s">
        <v>27</v>
      </c>
      <c r="J32" s="172" t="s">
        <v>29</v>
      </c>
      <c r="L32" s="24"/>
    </row>
    <row r="33" spans="2:12" s="1" customFormat="1" ht="14.45" hidden="1" customHeight="1">
      <c r="B33" s="24"/>
      <c r="D33" s="173" t="s">
        <v>30</v>
      </c>
      <c r="E33" s="174" t="s">
        <v>31</v>
      </c>
      <c r="F33" s="175">
        <f>ROUND((SUM(BE123:BE173)),  2)</f>
        <v>0</v>
      </c>
      <c r="G33" s="176"/>
      <c r="H33" s="176"/>
      <c r="I33" s="177">
        <v>0.23</v>
      </c>
      <c r="J33" s="175">
        <f>ROUND(((SUM(BE123:BE173))*I33),  2)</f>
        <v>0</v>
      </c>
      <c r="L33" s="24"/>
    </row>
    <row r="34" spans="2:12" s="1" customFormat="1" ht="14.45" hidden="1" customHeight="1">
      <c r="B34" s="24"/>
      <c r="E34" s="174" t="s">
        <v>32</v>
      </c>
      <c r="F34" s="178">
        <f>ROUND((SUM(BF123:BF173)),  2)</f>
        <v>0</v>
      </c>
      <c r="I34" s="179">
        <v>0.23</v>
      </c>
      <c r="J34" s="178">
        <f>ROUND(((SUM(BF123:BF173))*I34),  2)</f>
        <v>0</v>
      </c>
      <c r="L34" s="24"/>
    </row>
    <row r="35" spans="2:12" s="1" customFormat="1" ht="14.45" hidden="1" customHeight="1">
      <c r="B35" s="24"/>
      <c r="E35" s="166" t="s">
        <v>33</v>
      </c>
      <c r="F35" s="178">
        <f>ROUND((SUM(BG123:BG173)),  2)</f>
        <v>0</v>
      </c>
      <c r="I35" s="179">
        <v>0.23</v>
      </c>
      <c r="J35" s="178">
        <f>0</f>
        <v>0</v>
      </c>
      <c r="L35" s="24"/>
    </row>
    <row r="36" spans="2:12" s="1" customFormat="1" ht="14.45" hidden="1" customHeight="1">
      <c r="B36" s="24"/>
      <c r="E36" s="166" t="s">
        <v>34</v>
      </c>
      <c r="F36" s="178">
        <f>ROUND((SUM(BH123:BH173)),  2)</f>
        <v>0</v>
      </c>
      <c r="I36" s="179">
        <v>0.23</v>
      </c>
      <c r="J36" s="178">
        <f>0</f>
        <v>0</v>
      </c>
      <c r="L36" s="24"/>
    </row>
    <row r="37" spans="2:12" s="1" customFormat="1" ht="14.45" hidden="1" customHeight="1">
      <c r="B37" s="24"/>
      <c r="E37" s="174" t="s">
        <v>35</v>
      </c>
      <c r="F37" s="175">
        <f>ROUND((SUM(BI123:BI173)),  2)</f>
        <v>0</v>
      </c>
      <c r="G37" s="176"/>
      <c r="H37" s="176"/>
      <c r="I37" s="177">
        <v>0</v>
      </c>
      <c r="J37" s="175">
        <f>0</f>
        <v>0</v>
      </c>
      <c r="L37" s="24"/>
    </row>
    <row r="38" spans="2:12" s="1" customFormat="1" ht="6.95" hidden="1" customHeight="1">
      <c r="B38" s="24"/>
      <c r="L38" s="24"/>
    </row>
    <row r="39" spans="2:12" s="1" customFormat="1" ht="25.35" hidden="1" customHeight="1">
      <c r="B39" s="24"/>
      <c r="C39" s="91"/>
      <c r="D39" s="180" t="s">
        <v>36</v>
      </c>
      <c r="E39" s="52"/>
      <c r="F39" s="52"/>
      <c r="G39" s="181" t="s">
        <v>37</v>
      </c>
      <c r="H39" s="182" t="s">
        <v>38</v>
      </c>
      <c r="I39" s="52"/>
      <c r="J39" s="183">
        <f>SUM(J30:J37)</f>
        <v>0</v>
      </c>
      <c r="K39" s="96"/>
      <c r="L39" s="24"/>
    </row>
    <row r="40" spans="2:12" s="1" customFormat="1" ht="14.45" hidden="1" customHeight="1">
      <c r="B40" s="24"/>
      <c r="L40" s="24"/>
    </row>
    <row r="41" spans="2:12" ht="14.45" hidden="1" customHeight="1">
      <c r="B41" s="15"/>
      <c r="L41" s="15"/>
    </row>
    <row r="42" spans="2:12" ht="14.45" hidden="1" customHeight="1">
      <c r="B42" s="15"/>
      <c r="L42" s="15"/>
    </row>
    <row r="43" spans="2:12" ht="14.45" hidden="1" customHeight="1">
      <c r="B43" s="15"/>
      <c r="L43" s="15"/>
    </row>
    <row r="44" spans="2:12" ht="14.45" hidden="1" customHeight="1">
      <c r="B44" s="15"/>
      <c r="L44" s="15"/>
    </row>
    <row r="45" spans="2:12" ht="14.45" hidden="1" customHeight="1">
      <c r="B45" s="15"/>
      <c r="L45" s="15"/>
    </row>
    <row r="46" spans="2:12" ht="14.45" hidden="1" customHeight="1">
      <c r="B46" s="15"/>
      <c r="L46" s="15"/>
    </row>
    <row r="47" spans="2:12" ht="14.45" hidden="1" customHeight="1">
      <c r="B47" s="15"/>
      <c r="L47" s="15"/>
    </row>
    <row r="48" spans="2:12" ht="14.45" hidden="1" customHeight="1">
      <c r="B48" s="15"/>
      <c r="L48" s="15"/>
    </row>
    <row r="49" spans="2:12" ht="14.45" hidden="1" customHeight="1">
      <c r="B49" s="15"/>
      <c r="L49" s="15"/>
    </row>
    <row r="50" spans="2:12" s="1" customFormat="1" ht="14.45" hidden="1" customHeight="1">
      <c r="B50" s="24"/>
      <c r="D50" s="184" t="s">
        <v>39</v>
      </c>
      <c r="E50" s="37"/>
      <c r="F50" s="37"/>
      <c r="G50" s="184" t="s">
        <v>40</v>
      </c>
      <c r="H50" s="37"/>
      <c r="I50" s="37"/>
      <c r="J50" s="37"/>
      <c r="K50" s="37"/>
      <c r="L50" s="24"/>
    </row>
    <row r="51" spans="2:12" hidden="1">
      <c r="B51" s="15"/>
      <c r="L51" s="15"/>
    </row>
    <row r="52" spans="2:12" hidden="1">
      <c r="B52" s="15"/>
      <c r="L52" s="15"/>
    </row>
    <row r="53" spans="2:12" hidden="1">
      <c r="B53" s="15"/>
      <c r="L53" s="15"/>
    </row>
    <row r="54" spans="2:12" hidden="1">
      <c r="B54" s="15"/>
      <c r="L54" s="15"/>
    </row>
    <row r="55" spans="2:12" hidden="1">
      <c r="B55" s="15"/>
      <c r="L55" s="15"/>
    </row>
    <row r="56" spans="2:12" hidden="1">
      <c r="B56" s="15"/>
      <c r="L56" s="15"/>
    </row>
    <row r="57" spans="2:12" hidden="1">
      <c r="B57" s="15"/>
      <c r="L57" s="15"/>
    </row>
    <row r="58" spans="2:12" hidden="1">
      <c r="B58" s="15"/>
      <c r="L58" s="15"/>
    </row>
    <row r="59" spans="2:12" hidden="1">
      <c r="B59" s="15"/>
      <c r="L59" s="15"/>
    </row>
    <row r="60" spans="2:12" hidden="1">
      <c r="B60" s="15"/>
      <c r="L60" s="15"/>
    </row>
    <row r="61" spans="2:12" s="1" customFormat="1" ht="12.75" hidden="1">
      <c r="B61" s="24"/>
      <c r="D61" s="185" t="s">
        <v>41</v>
      </c>
      <c r="E61" s="26"/>
      <c r="F61" s="186" t="s">
        <v>42</v>
      </c>
      <c r="G61" s="185" t="s">
        <v>41</v>
      </c>
      <c r="H61" s="26"/>
      <c r="I61" s="26"/>
      <c r="J61" s="187" t="s">
        <v>42</v>
      </c>
      <c r="K61" s="26"/>
      <c r="L61" s="24"/>
    </row>
    <row r="62" spans="2:12" hidden="1">
      <c r="B62" s="15"/>
      <c r="L62" s="15"/>
    </row>
    <row r="63" spans="2:12" hidden="1">
      <c r="B63" s="15"/>
      <c r="L63" s="15"/>
    </row>
    <row r="64" spans="2:12" hidden="1">
      <c r="B64" s="15"/>
      <c r="L64" s="15"/>
    </row>
    <row r="65" spans="2:12" s="1" customFormat="1" ht="12.75" hidden="1">
      <c r="B65" s="24"/>
      <c r="D65" s="184" t="s">
        <v>43</v>
      </c>
      <c r="E65" s="37"/>
      <c r="F65" s="37"/>
      <c r="G65" s="184" t="s">
        <v>44</v>
      </c>
      <c r="H65" s="37"/>
      <c r="I65" s="37"/>
      <c r="J65" s="37"/>
      <c r="K65" s="37"/>
      <c r="L65" s="24"/>
    </row>
    <row r="66" spans="2:12" hidden="1">
      <c r="B66" s="15"/>
      <c r="L66" s="15"/>
    </row>
    <row r="67" spans="2:12" hidden="1">
      <c r="B67" s="15"/>
      <c r="L67" s="15"/>
    </row>
    <row r="68" spans="2:12" hidden="1">
      <c r="B68" s="15"/>
      <c r="L68" s="15"/>
    </row>
    <row r="69" spans="2:12" hidden="1">
      <c r="B69" s="15"/>
      <c r="L69" s="15"/>
    </row>
    <row r="70" spans="2:12" hidden="1">
      <c r="B70" s="15"/>
      <c r="L70" s="15"/>
    </row>
    <row r="71" spans="2:12" hidden="1">
      <c r="B71" s="15"/>
      <c r="L71" s="15"/>
    </row>
    <row r="72" spans="2:12" hidden="1">
      <c r="B72" s="15"/>
      <c r="L72" s="15"/>
    </row>
    <row r="73" spans="2:12" hidden="1">
      <c r="B73" s="15"/>
      <c r="L73" s="15"/>
    </row>
    <row r="74" spans="2:12" hidden="1">
      <c r="B74" s="15"/>
      <c r="L74" s="15"/>
    </row>
    <row r="75" spans="2:12" hidden="1">
      <c r="B75" s="15"/>
      <c r="L75" s="15"/>
    </row>
    <row r="76" spans="2:12" s="1" customFormat="1" ht="12.75" hidden="1">
      <c r="B76" s="24"/>
      <c r="D76" s="185" t="s">
        <v>41</v>
      </c>
      <c r="E76" s="26"/>
      <c r="F76" s="186" t="s">
        <v>42</v>
      </c>
      <c r="G76" s="185" t="s">
        <v>41</v>
      </c>
      <c r="H76" s="26"/>
      <c r="I76" s="26"/>
      <c r="J76" s="187" t="s">
        <v>42</v>
      </c>
      <c r="K76" s="26"/>
      <c r="L76" s="24"/>
    </row>
    <row r="77" spans="2:12" s="1" customFormat="1" ht="14.45" hidden="1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4"/>
    </row>
    <row r="78" spans="2:12" hidden="1"/>
    <row r="79" spans="2:12" hidden="1"/>
    <row r="80" spans="2:12" hidden="1"/>
    <row r="81" spans="2:47" s="1" customFormat="1" ht="6.95" hidden="1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4"/>
    </row>
    <row r="82" spans="2:47" s="1" customFormat="1" ht="24.95" hidden="1" customHeight="1">
      <c r="B82" s="24"/>
      <c r="C82" s="164" t="s">
        <v>497</v>
      </c>
      <c r="L82" s="24"/>
    </row>
    <row r="83" spans="2:47" s="1" customFormat="1" ht="6.95" hidden="1" customHeight="1">
      <c r="B83" s="24"/>
      <c r="L83" s="24"/>
    </row>
    <row r="84" spans="2:47" s="1" customFormat="1" ht="12" hidden="1" customHeight="1">
      <c r="B84" s="24"/>
      <c r="C84" s="166" t="s">
        <v>12</v>
      </c>
      <c r="L84" s="24"/>
    </row>
    <row r="85" spans="2:47" s="1" customFormat="1" ht="16.5" hidden="1" customHeight="1">
      <c r="B85" s="24"/>
      <c r="E85" s="319" t="str">
        <f>E7</f>
        <v>KC Raca_RP</v>
      </c>
      <c r="F85" s="320"/>
      <c r="G85" s="320"/>
      <c r="H85" s="320"/>
      <c r="L85" s="24"/>
    </row>
    <row r="86" spans="2:47" s="1" customFormat="1" ht="12" hidden="1" customHeight="1">
      <c r="B86" s="24"/>
      <c r="C86" s="166" t="s">
        <v>79</v>
      </c>
      <c r="L86" s="24"/>
    </row>
    <row r="87" spans="2:47" s="1" customFormat="1" ht="16.5" hidden="1" customHeight="1">
      <c r="B87" s="24"/>
      <c r="E87" s="318" t="str">
        <f>E9</f>
        <v>CCTV - KAMEROVÝ SYSTÉM</v>
      </c>
      <c r="F87" s="315"/>
      <c r="G87" s="315"/>
      <c r="H87" s="315"/>
      <c r="L87" s="24"/>
    </row>
    <row r="88" spans="2:47" s="1" customFormat="1" ht="6.95" hidden="1" customHeight="1">
      <c r="B88" s="24"/>
      <c r="L88" s="24"/>
    </row>
    <row r="89" spans="2:47" s="1" customFormat="1" ht="12" hidden="1" customHeight="1">
      <c r="B89" s="24"/>
      <c r="C89" s="166" t="s">
        <v>15</v>
      </c>
      <c r="F89" s="167" t="str">
        <f>F12</f>
        <v xml:space="preserve"> </v>
      </c>
      <c r="I89" s="166" t="s">
        <v>16</v>
      </c>
      <c r="J89" s="168" t="str">
        <f>IF(J12="","",J12)</f>
        <v>31. 1. 2025</v>
      </c>
      <c r="L89" s="24"/>
    </row>
    <row r="90" spans="2:47" s="1" customFormat="1" ht="6.95" hidden="1" customHeight="1">
      <c r="B90" s="24"/>
      <c r="L90" s="24"/>
    </row>
    <row r="91" spans="2:47" s="1" customFormat="1" ht="15.2" hidden="1" customHeight="1">
      <c r="B91" s="24"/>
      <c r="C91" s="166" t="s">
        <v>17</v>
      </c>
      <c r="F91" s="167" t="str">
        <f>E15</f>
        <v xml:space="preserve"> </v>
      </c>
      <c r="I91" s="166" t="s">
        <v>22</v>
      </c>
      <c r="J91" s="169" t="str">
        <f>E21</f>
        <v>Ing. Ján Kišeľa</v>
      </c>
      <c r="L91" s="24"/>
    </row>
    <row r="92" spans="2:47" s="1" customFormat="1" ht="15.2" hidden="1" customHeight="1">
      <c r="B92" s="24"/>
      <c r="C92" s="166" t="s">
        <v>21</v>
      </c>
      <c r="F92" s="167" t="str">
        <f>IF(E18="","",E18)</f>
        <v xml:space="preserve"> </v>
      </c>
      <c r="I92" s="166" t="s">
        <v>23</v>
      </c>
      <c r="J92" s="169" t="str">
        <f>E24</f>
        <v>Ing. Ján Kišeľa</v>
      </c>
      <c r="L92" s="24"/>
    </row>
    <row r="93" spans="2:47" s="1" customFormat="1" ht="10.35" hidden="1" customHeight="1">
      <c r="B93" s="24"/>
      <c r="L93" s="24"/>
    </row>
    <row r="94" spans="2:47" s="1" customFormat="1" ht="29.25" hidden="1" customHeight="1">
      <c r="B94" s="24"/>
      <c r="C94" s="188" t="s">
        <v>498</v>
      </c>
      <c r="D94" s="91"/>
      <c r="E94" s="91"/>
      <c r="F94" s="91"/>
      <c r="G94" s="91"/>
      <c r="H94" s="91"/>
      <c r="I94" s="91"/>
      <c r="J94" s="189" t="s">
        <v>80</v>
      </c>
      <c r="K94" s="91"/>
      <c r="L94" s="24"/>
    </row>
    <row r="95" spans="2:47" s="1" customFormat="1" ht="10.35" hidden="1" customHeight="1">
      <c r="B95" s="24"/>
      <c r="L95" s="24"/>
    </row>
    <row r="96" spans="2:47" s="1" customFormat="1" ht="22.9" hidden="1" customHeight="1">
      <c r="B96" s="24"/>
      <c r="C96" s="190" t="s">
        <v>81</v>
      </c>
      <c r="J96" s="171">
        <f>J123</f>
        <v>0</v>
      </c>
      <c r="L96" s="24"/>
      <c r="AU96" s="12" t="s">
        <v>82</v>
      </c>
    </row>
    <row r="97" spans="2:12" s="191" customFormat="1" ht="24.95" hidden="1" customHeight="1">
      <c r="B97" s="192"/>
      <c r="D97" s="193" t="s">
        <v>626</v>
      </c>
      <c r="E97" s="194"/>
      <c r="F97" s="194"/>
      <c r="G97" s="194"/>
      <c r="H97" s="194"/>
      <c r="I97" s="194"/>
      <c r="J97" s="195">
        <f>J124</f>
        <v>0</v>
      </c>
      <c r="L97" s="192"/>
    </row>
    <row r="98" spans="2:12" s="196" customFormat="1" ht="19.899999999999999" hidden="1" customHeight="1">
      <c r="B98" s="197"/>
      <c r="D98" s="198" t="s">
        <v>1282</v>
      </c>
      <c r="E98" s="199"/>
      <c r="F98" s="199"/>
      <c r="G98" s="199"/>
      <c r="H98" s="199"/>
      <c r="I98" s="199"/>
      <c r="J98" s="200">
        <f>J125</f>
        <v>0</v>
      </c>
      <c r="L98" s="197"/>
    </row>
    <row r="99" spans="2:12" s="191" customFormat="1" ht="24.95" hidden="1" customHeight="1">
      <c r="B99" s="192"/>
      <c r="D99" s="193" t="s">
        <v>1283</v>
      </c>
      <c r="E99" s="194"/>
      <c r="F99" s="194"/>
      <c r="G99" s="194"/>
      <c r="H99" s="194"/>
      <c r="I99" s="194"/>
      <c r="J99" s="195">
        <f>J128</f>
        <v>0</v>
      </c>
      <c r="L99" s="192"/>
    </row>
    <row r="100" spans="2:12" s="196" customFormat="1" ht="19.899999999999999" hidden="1" customHeight="1">
      <c r="B100" s="197"/>
      <c r="D100" s="198" t="s">
        <v>1284</v>
      </c>
      <c r="E100" s="199"/>
      <c r="F100" s="199"/>
      <c r="G100" s="199"/>
      <c r="H100" s="199"/>
      <c r="I100" s="199"/>
      <c r="J100" s="200">
        <f>J129</f>
        <v>0</v>
      </c>
      <c r="L100" s="197"/>
    </row>
    <row r="101" spans="2:12" s="196" customFormat="1" ht="19.899999999999999" hidden="1" customHeight="1">
      <c r="B101" s="197"/>
      <c r="D101" s="198" t="s">
        <v>2792</v>
      </c>
      <c r="E101" s="199"/>
      <c r="F101" s="199"/>
      <c r="G101" s="199"/>
      <c r="H101" s="199"/>
      <c r="I101" s="199"/>
      <c r="J101" s="200">
        <f>J143</f>
        <v>0</v>
      </c>
      <c r="L101" s="197"/>
    </row>
    <row r="102" spans="2:12" s="191" customFormat="1" ht="24.95" hidden="1" customHeight="1">
      <c r="B102" s="192"/>
      <c r="D102" s="193" t="s">
        <v>492</v>
      </c>
      <c r="E102" s="194"/>
      <c r="F102" s="194"/>
      <c r="G102" s="194"/>
      <c r="H102" s="194"/>
      <c r="I102" s="194"/>
      <c r="J102" s="195">
        <f>J169</f>
        <v>0</v>
      </c>
      <c r="L102" s="192"/>
    </row>
    <row r="103" spans="2:12" s="191" customFormat="1" ht="24.95" hidden="1" customHeight="1">
      <c r="B103" s="192"/>
      <c r="D103" s="193" t="s">
        <v>1548</v>
      </c>
      <c r="E103" s="194"/>
      <c r="F103" s="194"/>
      <c r="G103" s="194"/>
      <c r="H103" s="194"/>
      <c r="I103" s="194"/>
      <c r="J103" s="195">
        <f>J171</f>
        <v>0</v>
      </c>
      <c r="L103" s="192"/>
    </row>
    <row r="104" spans="2:12" s="1" customFormat="1" ht="21.75" hidden="1" customHeight="1">
      <c r="B104" s="24"/>
      <c r="L104" s="24"/>
    </row>
    <row r="105" spans="2:12" s="1" customFormat="1" ht="6.95" hidden="1" customHeight="1"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24"/>
    </row>
    <row r="106" spans="2:12" hidden="1"/>
    <row r="107" spans="2:12" hidden="1"/>
    <row r="108" spans="2:12" hidden="1"/>
    <row r="109" spans="2:12" s="1" customFormat="1" ht="6.95" customHeight="1">
      <c r="B109" s="41"/>
      <c r="C109" s="42"/>
      <c r="D109" s="42"/>
      <c r="E109" s="42"/>
      <c r="F109" s="42"/>
      <c r="G109" s="42"/>
      <c r="H109" s="42"/>
      <c r="I109" s="42"/>
      <c r="J109" s="42"/>
      <c r="K109" s="42"/>
      <c r="L109" s="24"/>
    </row>
    <row r="110" spans="2:12" s="1" customFormat="1" ht="24.95" customHeight="1">
      <c r="B110" s="24"/>
      <c r="C110" s="164" t="s">
        <v>83</v>
      </c>
      <c r="L110" s="24"/>
    </row>
    <row r="111" spans="2:12" s="1" customFormat="1" ht="6.95" customHeight="1">
      <c r="B111" s="24"/>
      <c r="L111" s="24"/>
    </row>
    <row r="112" spans="2:12" s="1" customFormat="1" ht="12" customHeight="1">
      <c r="B112" s="24"/>
      <c r="C112" s="166" t="s">
        <v>12</v>
      </c>
      <c r="L112" s="24"/>
    </row>
    <row r="113" spans="2:65" s="1" customFormat="1" ht="16.5" customHeight="1">
      <c r="B113" s="24"/>
      <c r="E113" s="319" t="str">
        <f>E7</f>
        <v>KC Raca_RP</v>
      </c>
      <c r="F113" s="320"/>
      <c r="G113" s="320"/>
      <c r="H113" s="320"/>
      <c r="L113" s="24"/>
    </row>
    <row r="114" spans="2:65" s="1" customFormat="1" ht="12" customHeight="1">
      <c r="B114" s="24"/>
      <c r="C114" s="166" t="s">
        <v>79</v>
      </c>
      <c r="L114" s="24"/>
    </row>
    <row r="115" spans="2:65" s="1" customFormat="1" ht="16.5" customHeight="1">
      <c r="B115" s="24"/>
      <c r="E115" s="318" t="str">
        <f>E9</f>
        <v>CCTV - KAMEROVÝ SYSTÉM</v>
      </c>
      <c r="F115" s="315"/>
      <c r="G115" s="315"/>
      <c r="H115" s="315"/>
      <c r="L115" s="24"/>
    </row>
    <row r="116" spans="2:65" s="1" customFormat="1" ht="6.95" customHeight="1">
      <c r="B116" s="24"/>
      <c r="L116" s="24"/>
    </row>
    <row r="117" spans="2:65" s="1" customFormat="1" ht="12" customHeight="1">
      <c r="B117" s="24"/>
      <c r="C117" s="166" t="s">
        <v>15</v>
      </c>
      <c r="F117" s="167" t="str">
        <f>F12</f>
        <v xml:space="preserve"> </v>
      </c>
      <c r="I117" s="166" t="s">
        <v>16</v>
      </c>
      <c r="J117" s="168" t="str">
        <f>IF(J12="","",J12)</f>
        <v>31. 1. 2025</v>
      </c>
      <c r="L117" s="24"/>
    </row>
    <row r="118" spans="2:65" s="1" customFormat="1" ht="6.95" customHeight="1">
      <c r="B118" s="24"/>
      <c r="L118" s="24"/>
    </row>
    <row r="119" spans="2:65" s="1" customFormat="1" ht="15.2" customHeight="1">
      <c r="B119" s="24"/>
      <c r="C119" s="166" t="s">
        <v>17</v>
      </c>
      <c r="F119" s="167" t="str">
        <f>E15</f>
        <v xml:space="preserve"> </v>
      </c>
      <c r="I119" s="166" t="s">
        <v>22</v>
      </c>
      <c r="J119" s="169" t="str">
        <f>E21</f>
        <v>Ing. Ján Kišeľa</v>
      </c>
      <c r="L119" s="24"/>
    </row>
    <row r="120" spans="2:65" s="1" customFormat="1" ht="15.2" customHeight="1">
      <c r="B120" s="24"/>
      <c r="C120" s="166" t="s">
        <v>21</v>
      </c>
      <c r="F120" s="167" t="str">
        <f>IF(E18="","",E18)</f>
        <v xml:space="preserve"> </v>
      </c>
      <c r="I120" s="166" t="s">
        <v>23</v>
      </c>
      <c r="J120" s="169" t="str">
        <f>E24</f>
        <v>Ing. Ján Kišeľa</v>
      </c>
      <c r="L120" s="24"/>
    </row>
    <row r="121" spans="2:65" s="1" customFormat="1" ht="10.35" customHeight="1">
      <c r="B121" s="24"/>
      <c r="L121" s="24"/>
    </row>
    <row r="122" spans="2:65" s="9" customFormat="1" ht="29.25" customHeight="1">
      <c r="B122" s="99"/>
      <c r="C122" s="201" t="s">
        <v>84</v>
      </c>
      <c r="D122" s="202" t="s">
        <v>51</v>
      </c>
      <c r="E122" s="202" t="s">
        <v>47</v>
      </c>
      <c r="F122" s="202" t="s">
        <v>48</v>
      </c>
      <c r="G122" s="202" t="s">
        <v>85</v>
      </c>
      <c r="H122" s="202" t="s">
        <v>86</v>
      </c>
      <c r="I122" s="202" t="s">
        <v>87</v>
      </c>
      <c r="J122" s="203" t="s">
        <v>80</v>
      </c>
      <c r="K122" s="204" t="s">
        <v>88</v>
      </c>
      <c r="L122" s="99"/>
      <c r="M122" s="205" t="s">
        <v>1</v>
      </c>
      <c r="N122" s="206" t="s">
        <v>30</v>
      </c>
      <c r="O122" s="206" t="s">
        <v>89</v>
      </c>
      <c r="P122" s="206" t="s">
        <v>90</v>
      </c>
      <c r="Q122" s="206" t="s">
        <v>91</v>
      </c>
      <c r="R122" s="206" t="s">
        <v>92</v>
      </c>
      <c r="S122" s="206" t="s">
        <v>93</v>
      </c>
      <c r="T122" s="207" t="s">
        <v>94</v>
      </c>
    </row>
    <row r="123" spans="2:65" s="1" customFormat="1" ht="22.9" customHeight="1">
      <c r="B123" s="24"/>
      <c r="C123" s="208" t="s">
        <v>81</v>
      </c>
      <c r="J123" s="209">
        <f>BK123</f>
        <v>0</v>
      </c>
      <c r="L123" s="24"/>
      <c r="M123" s="57"/>
      <c r="N123" s="48"/>
      <c r="O123" s="48"/>
      <c r="P123" s="210">
        <f>P124+P128+P169+P171</f>
        <v>2121.0510000000004</v>
      </c>
      <c r="Q123" s="48"/>
      <c r="R123" s="210">
        <f>R124+R128+R169+R171</f>
        <v>36.776510000000009</v>
      </c>
      <c r="S123" s="48"/>
      <c r="T123" s="211">
        <f>T124+T128+T169+T171</f>
        <v>1.7000000000000001E-4</v>
      </c>
      <c r="AT123" s="12" t="s">
        <v>65</v>
      </c>
      <c r="AU123" s="12" t="s">
        <v>82</v>
      </c>
      <c r="BK123" s="212">
        <f>BK124+BK128+BK169+BK171</f>
        <v>0</v>
      </c>
    </row>
    <row r="124" spans="2:65" s="213" customFormat="1" ht="25.9" customHeight="1">
      <c r="B124" s="214"/>
      <c r="D124" s="215" t="s">
        <v>65</v>
      </c>
      <c r="E124" s="216" t="s">
        <v>95</v>
      </c>
      <c r="F124" s="216" t="s">
        <v>96</v>
      </c>
      <c r="J124" s="217">
        <f>BK124</f>
        <v>0</v>
      </c>
      <c r="L124" s="214"/>
      <c r="M124" s="218"/>
      <c r="P124" s="219">
        <f>P125</f>
        <v>5.8000000000000003E-2</v>
      </c>
      <c r="R124" s="219">
        <f>R125</f>
        <v>0</v>
      </c>
      <c r="T124" s="220">
        <f>T125</f>
        <v>1.7000000000000001E-4</v>
      </c>
      <c r="AR124" s="215" t="s">
        <v>71</v>
      </c>
      <c r="AT124" s="221" t="s">
        <v>65</v>
      </c>
      <c r="AU124" s="221" t="s">
        <v>66</v>
      </c>
      <c r="AY124" s="215" t="s">
        <v>97</v>
      </c>
      <c r="BK124" s="222">
        <f>BK125</f>
        <v>0</v>
      </c>
    </row>
    <row r="125" spans="2:65" s="213" customFormat="1" ht="22.9" customHeight="1">
      <c r="B125" s="214"/>
      <c r="D125" s="215" t="s">
        <v>65</v>
      </c>
      <c r="E125" s="223" t="s">
        <v>103</v>
      </c>
      <c r="F125" s="223" t="s">
        <v>104</v>
      </c>
      <c r="J125" s="224">
        <f>BK125</f>
        <v>0</v>
      </c>
      <c r="L125" s="214"/>
      <c r="M125" s="218"/>
      <c r="P125" s="219">
        <f>SUM(P126:P127)</f>
        <v>5.8000000000000003E-2</v>
      </c>
      <c r="R125" s="219">
        <f>SUM(R126:R127)</f>
        <v>0</v>
      </c>
      <c r="T125" s="220">
        <f>SUM(T126:T127)</f>
        <v>1.7000000000000001E-4</v>
      </c>
      <c r="AR125" s="215" t="s">
        <v>71</v>
      </c>
      <c r="AT125" s="221" t="s">
        <v>65</v>
      </c>
      <c r="AU125" s="221" t="s">
        <v>71</v>
      </c>
      <c r="AY125" s="215" t="s">
        <v>97</v>
      </c>
      <c r="BK125" s="222">
        <f>SUM(BK126:BK127)</f>
        <v>0</v>
      </c>
    </row>
    <row r="126" spans="2:65" s="1" customFormat="1" ht="24.2" customHeight="1">
      <c r="B126" s="119"/>
      <c r="C126" s="225" t="s">
        <v>71</v>
      </c>
      <c r="D126" s="225" t="s">
        <v>100</v>
      </c>
      <c r="E126" s="226" t="s">
        <v>1549</v>
      </c>
      <c r="F126" s="227" t="s">
        <v>1550</v>
      </c>
      <c r="G126" s="228" t="s">
        <v>110</v>
      </c>
      <c r="H126" s="229">
        <v>1</v>
      </c>
      <c r="I126" s="230"/>
      <c r="J126" s="230">
        <f>ROUND(I126*H126,2)</f>
        <v>0</v>
      </c>
      <c r="K126" s="126"/>
      <c r="L126" s="24"/>
      <c r="M126" s="231" t="s">
        <v>1</v>
      </c>
      <c r="N126" s="232" t="s">
        <v>32</v>
      </c>
      <c r="O126" s="233">
        <v>6.0000000000000001E-3</v>
      </c>
      <c r="P126" s="233">
        <f>O126*H126</f>
        <v>6.0000000000000001E-3</v>
      </c>
      <c r="Q126" s="233">
        <v>0</v>
      </c>
      <c r="R126" s="233">
        <f>Q126*H126</f>
        <v>0</v>
      </c>
      <c r="S126" s="233">
        <v>4.0000000000000003E-5</v>
      </c>
      <c r="T126" s="234">
        <f>S126*H126</f>
        <v>4.0000000000000003E-5</v>
      </c>
      <c r="AR126" s="235" t="s">
        <v>102</v>
      </c>
      <c r="AT126" s="235" t="s">
        <v>100</v>
      </c>
      <c r="AU126" s="235" t="s">
        <v>75</v>
      </c>
      <c r="AY126" s="12" t="s">
        <v>97</v>
      </c>
      <c r="BE126" s="132">
        <f>IF(N126="základná",J126,0)</f>
        <v>0</v>
      </c>
      <c r="BF126" s="132">
        <f>IF(N126="znížená",J126,0)</f>
        <v>0</v>
      </c>
      <c r="BG126" s="132">
        <f>IF(N126="zákl. prenesená",J126,0)</f>
        <v>0</v>
      </c>
      <c r="BH126" s="132">
        <f>IF(N126="zníž. prenesená",J126,0)</f>
        <v>0</v>
      </c>
      <c r="BI126" s="132">
        <f>IF(N126="nulová",J126,0)</f>
        <v>0</v>
      </c>
      <c r="BJ126" s="12" t="s">
        <v>75</v>
      </c>
      <c r="BK126" s="132">
        <f>ROUND(I126*H126,2)</f>
        <v>0</v>
      </c>
      <c r="BL126" s="12" t="s">
        <v>102</v>
      </c>
      <c r="BM126" s="235" t="s">
        <v>1551</v>
      </c>
    </row>
    <row r="127" spans="2:65" s="1" customFormat="1" ht="24.2" customHeight="1">
      <c r="B127" s="119"/>
      <c r="C127" s="225" t="s">
        <v>75</v>
      </c>
      <c r="D127" s="225" t="s">
        <v>100</v>
      </c>
      <c r="E127" s="226" t="s">
        <v>1552</v>
      </c>
      <c r="F127" s="227" t="s">
        <v>1553</v>
      </c>
      <c r="G127" s="228" t="s">
        <v>110</v>
      </c>
      <c r="H127" s="229">
        <v>13</v>
      </c>
      <c r="I127" s="230"/>
      <c r="J127" s="230">
        <f>ROUND(I127*H127,2)</f>
        <v>0</v>
      </c>
      <c r="K127" s="126"/>
      <c r="L127" s="24"/>
      <c r="M127" s="231" t="s">
        <v>1</v>
      </c>
      <c r="N127" s="232" t="s">
        <v>32</v>
      </c>
      <c r="O127" s="233">
        <v>4.0000000000000001E-3</v>
      </c>
      <c r="P127" s="233">
        <f>O127*H127</f>
        <v>5.2000000000000005E-2</v>
      </c>
      <c r="Q127" s="233">
        <v>0</v>
      </c>
      <c r="R127" s="233">
        <f>Q127*H127</f>
        <v>0</v>
      </c>
      <c r="S127" s="233">
        <v>1.0000000000000001E-5</v>
      </c>
      <c r="T127" s="234">
        <f>S127*H127</f>
        <v>1.3000000000000002E-4</v>
      </c>
      <c r="AR127" s="235" t="s">
        <v>102</v>
      </c>
      <c r="AT127" s="235" t="s">
        <v>100</v>
      </c>
      <c r="AU127" s="235" t="s">
        <v>75</v>
      </c>
      <c r="AY127" s="12" t="s">
        <v>97</v>
      </c>
      <c r="BE127" s="132">
        <f>IF(N127="základná",J127,0)</f>
        <v>0</v>
      </c>
      <c r="BF127" s="132">
        <f>IF(N127="znížená",J127,0)</f>
        <v>0</v>
      </c>
      <c r="BG127" s="132">
        <f>IF(N127="zákl. prenesená",J127,0)</f>
        <v>0</v>
      </c>
      <c r="BH127" s="132">
        <f>IF(N127="zníž. prenesená",J127,0)</f>
        <v>0</v>
      </c>
      <c r="BI127" s="132">
        <f>IF(N127="nulová",J127,0)</f>
        <v>0</v>
      </c>
      <c r="BJ127" s="12" t="s">
        <v>75</v>
      </c>
      <c r="BK127" s="132">
        <f>ROUND(I127*H127,2)</f>
        <v>0</v>
      </c>
      <c r="BL127" s="12" t="s">
        <v>102</v>
      </c>
      <c r="BM127" s="235" t="s">
        <v>1554</v>
      </c>
    </row>
    <row r="128" spans="2:65" s="213" customFormat="1" ht="25.9" customHeight="1">
      <c r="B128" s="214"/>
      <c r="D128" s="215" t="s">
        <v>65</v>
      </c>
      <c r="E128" s="216" t="s">
        <v>133</v>
      </c>
      <c r="F128" s="216" t="s">
        <v>1289</v>
      </c>
      <c r="J128" s="217">
        <f>BK128</f>
        <v>0</v>
      </c>
      <c r="L128" s="214"/>
      <c r="M128" s="218"/>
      <c r="P128" s="219">
        <f>P129+P143</f>
        <v>2089.1930000000002</v>
      </c>
      <c r="R128" s="219">
        <f>R129+R143</f>
        <v>36.776510000000009</v>
      </c>
      <c r="T128" s="220">
        <f>T129+T143</f>
        <v>0</v>
      </c>
      <c r="AR128" s="215" t="s">
        <v>106</v>
      </c>
      <c r="AT128" s="221" t="s">
        <v>65</v>
      </c>
      <c r="AU128" s="221" t="s">
        <v>66</v>
      </c>
      <c r="AY128" s="215" t="s">
        <v>97</v>
      </c>
      <c r="BK128" s="222">
        <f>BK129+BK143</f>
        <v>0</v>
      </c>
    </row>
    <row r="129" spans="2:65" s="213" customFormat="1" ht="22.9" customHeight="1">
      <c r="B129" s="214"/>
      <c r="D129" s="215" t="s">
        <v>65</v>
      </c>
      <c r="E129" s="223" t="s">
        <v>1290</v>
      </c>
      <c r="F129" s="223" t="s">
        <v>1291</v>
      </c>
      <c r="J129" s="224">
        <f>BK129</f>
        <v>0</v>
      </c>
      <c r="L129" s="214"/>
      <c r="M129" s="218"/>
      <c r="P129" s="219">
        <f>SUM(P130:P142)</f>
        <v>118.19</v>
      </c>
      <c r="R129" s="219">
        <f>SUM(R130:R142)</f>
        <v>0.21676000000000001</v>
      </c>
      <c r="T129" s="220">
        <f>SUM(T130:T142)</f>
        <v>0</v>
      </c>
      <c r="AR129" s="215" t="s">
        <v>106</v>
      </c>
      <c r="AT129" s="221" t="s">
        <v>65</v>
      </c>
      <c r="AU129" s="221" t="s">
        <v>71</v>
      </c>
      <c r="AY129" s="215" t="s">
        <v>97</v>
      </c>
      <c r="BK129" s="222">
        <f>SUM(BK130:BK142)</f>
        <v>0</v>
      </c>
    </row>
    <row r="130" spans="2:65" s="1" customFormat="1" ht="24.2" customHeight="1">
      <c r="B130" s="119"/>
      <c r="C130" s="225" t="s">
        <v>106</v>
      </c>
      <c r="D130" s="225" t="s">
        <v>100</v>
      </c>
      <c r="E130" s="226" t="s">
        <v>1555</v>
      </c>
      <c r="F130" s="227" t="s">
        <v>1556</v>
      </c>
      <c r="G130" s="228" t="s">
        <v>114</v>
      </c>
      <c r="H130" s="229">
        <v>1250</v>
      </c>
      <c r="I130" s="230"/>
      <c r="J130" s="230">
        <f t="shared" ref="J130:J142" si="0">ROUND(I130*H130,2)</f>
        <v>0</v>
      </c>
      <c r="K130" s="126"/>
      <c r="L130" s="24"/>
      <c r="M130" s="231" t="s">
        <v>1</v>
      </c>
      <c r="N130" s="232" t="s">
        <v>32</v>
      </c>
      <c r="O130" s="233">
        <v>0.08</v>
      </c>
      <c r="P130" s="233">
        <f t="shared" ref="P130:P142" si="1">O130*H130</f>
        <v>100</v>
      </c>
      <c r="Q130" s="233">
        <v>0</v>
      </c>
      <c r="R130" s="233">
        <f t="shared" ref="R130:R142" si="2">Q130*H130</f>
        <v>0</v>
      </c>
      <c r="S130" s="233">
        <v>0</v>
      </c>
      <c r="T130" s="234">
        <f t="shared" ref="T130:T142" si="3">S130*H130</f>
        <v>0</v>
      </c>
      <c r="AR130" s="235" t="s">
        <v>820</v>
      </c>
      <c r="AT130" s="235" t="s">
        <v>100</v>
      </c>
      <c r="AU130" s="235" t="s">
        <v>75</v>
      </c>
      <c r="AY130" s="12" t="s">
        <v>97</v>
      </c>
      <c r="BE130" s="132">
        <f t="shared" ref="BE130:BE142" si="4">IF(N130="základná",J130,0)</f>
        <v>0</v>
      </c>
      <c r="BF130" s="132">
        <f t="shared" ref="BF130:BF142" si="5">IF(N130="znížená",J130,0)</f>
        <v>0</v>
      </c>
      <c r="BG130" s="132">
        <f t="shared" ref="BG130:BG142" si="6">IF(N130="zákl. prenesená",J130,0)</f>
        <v>0</v>
      </c>
      <c r="BH130" s="132">
        <f t="shared" ref="BH130:BH142" si="7">IF(N130="zníž. prenesená",J130,0)</f>
        <v>0</v>
      </c>
      <c r="BI130" s="132">
        <f t="shared" ref="BI130:BI142" si="8">IF(N130="nulová",J130,0)</f>
        <v>0</v>
      </c>
      <c r="BJ130" s="12" t="s">
        <v>75</v>
      </c>
      <c r="BK130" s="132">
        <f t="shared" ref="BK130:BK142" si="9">ROUND(I130*H130,2)</f>
        <v>0</v>
      </c>
      <c r="BL130" s="12" t="s">
        <v>820</v>
      </c>
      <c r="BM130" s="235" t="s">
        <v>1557</v>
      </c>
    </row>
    <row r="131" spans="2:65" s="1" customFormat="1" ht="24.2" customHeight="1">
      <c r="B131" s="119"/>
      <c r="C131" s="236" t="s">
        <v>102</v>
      </c>
      <c r="D131" s="236" t="s">
        <v>133</v>
      </c>
      <c r="E131" s="237" t="s">
        <v>1558</v>
      </c>
      <c r="F131" s="238" t="s">
        <v>1559</v>
      </c>
      <c r="G131" s="239" t="s">
        <v>114</v>
      </c>
      <c r="H131" s="240">
        <v>1250</v>
      </c>
      <c r="I131" s="241"/>
      <c r="J131" s="241">
        <f t="shared" si="0"/>
        <v>0</v>
      </c>
      <c r="K131" s="242"/>
      <c r="L131" s="243"/>
      <c r="M131" s="244" t="s">
        <v>1</v>
      </c>
      <c r="N131" s="245" t="s">
        <v>32</v>
      </c>
      <c r="O131" s="233">
        <v>0</v>
      </c>
      <c r="P131" s="233">
        <f t="shared" si="1"/>
        <v>0</v>
      </c>
      <c r="Q131" s="233">
        <v>1.7000000000000001E-4</v>
      </c>
      <c r="R131" s="233">
        <f t="shared" si="2"/>
        <v>0.21250000000000002</v>
      </c>
      <c r="S131" s="233">
        <v>0</v>
      </c>
      <c r="T131" s="234">
        <f t="shared" si="3"/>
        <v>0</v>
      </c>
      <c r="AR131" s="235" t="s">
        <v>1068</v>
      </c>
      <c r="AT131" s="235" t="s">
        <v>133</v>
      </c>
      <c r="AU131" s="235" t="s">
        <v>75</v>
      </c>
      <c r="AY131" s="12" t="s">
        <v>97</v>
      </c>
      <c r="BE131" s="132">
        <f t="shared" si="4"/>
        <v>0</v>
      </c>
      <c r="BF131" s="132">
        <f t="shared" si="5"/>
        <v>0</v>
      </c>
      <c r="BG131" s="132">
        <f t="shared" si="6"/>
        <v>0</v>
      </c>
      <c r="BH131" s="132">
        <f t="shared" si="7"/>
        <v>0</v>
      </c>
      <c r="BI131" s="132">
        <f t="shared" si="8"/>
        <v>0</v>
      </c>
      <c r="BJ131" s="12" t="s">
        <v>75</v>
      </c>
      <c r="BK131" s="132">
        <f t="shared" si="9"/>
        <v>0</v>
      </c>
      <c r="BL131" s="12" t="s">
        <v>1068</v>
      </c>
      <c r="BM131" s="235" t="s">
        <v>1560</v>
      </c>
    </row>
    <row r="132" spans="2:65" s="1" customFormat="1" ht="16.5" customHeight="1">
      <c r="B132" s="119"/>
      <c r="C132" s="225" t="s">
        <v>644</v>
      </c>
      <c r="D132" s="225" t="s">
        <v>100</v>
      </c>
      <c r="E132" s="226" t="s">
        <v>1561</v>
      </c>
      <c r="F132" s="227" t="s">
        <v>1562</v>
      </c>
      <c r="G132" s="228" t="s">
        <v>110</v>
      </c>
      <c r="H132" s="229">
        <v>1</v>
      </c>
      <c r="I132" s="230"/>
      <c r="J132" s="230">
        <f t="shared" si="0"/>
        <v>0</v>
      </c>
      <c r="K132" s="126"/>
      <c r="L132" s="24"/>
      <c r="M132" s="231" t="s">
        <v>1</v>
      </c>
      <c r="N132" s="232" t="s">
        <v>32</v>
      </c>
      <c r="O132" s="233">
        <v>4.5999999999999996</v>
      </c>
      <c r="P132" s="233">
        <f t="shared" si="1"/>
        <v>4.5999999999999996</v>
      </c>
      <c r="Q132" s="233">
        <v>0</v>
      </c>
      <c r="R132" s="233">
        <f t="shared" si="2"/>
        <v>0</v>
      </c>
      <c r="S132" s="233">
        <v>0</v>
      </c>
      <c r="T132" s="234">
        <f t="shared" si="3"/>
        <v>0</v>
      </c>
      <c r="AR132" s="235" t="s">
        <v>820</v>
      </c>
      <c r="AT132" s="235" t="s">
        <v>100</v>
      </c>
      <c r="AU132" s="235" t="s">
        <v>75</v>
      </c>
      <c r="AY132" s="12" t="s">
        <v>97</v>
      </c>
      <c r="BE132" s="132">
        <f t="shared" si="4"/>
        <v>0</v>
      </c>
      <c r="BF132" s="132">
        <f t="shared" si="5"/>
        <v>0</v>
      </c>
      <c r="BG132" s="132">
        <f t="shared" si="6"/>
        <v>0</v>
      </c>
      <c r="BH132" s="132">
        <f t="shared" si="7"/>
        <v>0</v>
      </c>
      <c r="BI132" s="132">
        <f t="shared" si="8"/>
        <v>0</v>
      </c>
      <c r="BJ132" s="12" t="s">
        <v>75</v>
      </c>
      <c r="BK132" s="132">
        <f t="shared" si="9"/>
        <v>0</v>
      </c>
      <c r="BL132" s="12" t="s">
        <v>820</v>
      </c>
      <c r="BM132" s="235" t="s">
        <v>1563</v>
      </c>
    </row>
    <row r="133" spans="2:65" s="1" customFormat="1" ht="24.2" customHeight="1">
      <c r="B133" s="119"/>
      <c r="C133" s="236" t="s">
        <v>98</v>
      </c>
      <c r="D133" s="236" t="s">
        <v>133</v>
      </c>
      <c r="E133" s="237" t="s">
        <v>1564</v>
      </c>
      <c r="F133" s="238" t="s">
        <v>1565</v>
      </c>
      <c r="G133" s="239" t="s">
        <v>110</v>
      </c>
      <c r="H133" s="240">
        <v>14</v>
      </c>
      <c r="I133" s="241"/>
      <c r="J133" s="241">
        <f t="shared" si="0"/>
        <v>0</v>
      </c>
      <c r="K133" s="242"/>
      <c r="L133" s="243"/>
      <c r="M133" s="244" t="s">
        <v>1</v>
      </c>
      <c r="N133" s="245" t="s">
        <v>32</v>
      </c>
      <c r="O133" s="233">
        <v>0</v>
      </c>
      <c r="P133" s="233">
        <f t="shared" si="1"/>
        <v>0</v>
      </c>
      <c r="Q133" s="233">
        <v>1.2999999999999999E-4</v>
      </c>
      <c r="R133" s="233">
        <f t="shared" si="2"/>
        <v>1.8199999999999998E-3</v>
      </c>
      <c r="S133" s="233">
        <v>0</v>
      </c>
      <c r="T133" s="234">
        <f t="shared" si="3"/>
        <v>0</v>
      </c>
      <c r="AR133" s="235" t="s">
        <v>1125</v>
      </c>
      <c r="AT133" s="235" t="s">
        <v>133</v>
      </c>
      <c r="AU133" s="235" t="s">
        <v>75</v>
      </c>
      <c r="AY133" s="12" t="s">
        <v>97</v>
      </c>
      <c r="BE133" s="132">
        <f t="shared" si="4"/>
        <v>0</v>
      </c>
      <c r="BF133" s="132">
        <f t="shared" si="5"/>
        <v>0</v>
      </c>
      <c r="BG133" s="132">
        <f t="shared" si="6"/>
        <v>0</v>
      </c>
      <c r="BH133" s="132">
        <f t="shared" si="7"/>
        <v>0</v>
      </c>
      <c r="BI133" s="132">
        <f t="shared" si="8"/>
        <v>0</v>
      </c>
      <c r="BJ133" s="12" t="s">
        <v>75</v>
      </c>
      <c r="BK133" s="132">
        <f t="shared" si="9"/>
        <v>0</v>
      </c>
      <c r="BL133" s="12" t="s">
        <v>820</v>
      </c>
      <c r="BM133" s="235" t="s">
        <v>1566</v>
      </c>
    </row>
    <row r="134" spans="2:65" s="1" customFormat="1" ht="16.5" customHeight="1">
      <c r="B134" s="119"/>
      <c r="C134" s="236" t="s">
        <v>649</v>
      </c>
      <c r="D134" s="236" t="s">
        <v>133</v>
      </c>
      <c r="E134" s="237" t="s">
        <v>1567</v>
      </c>
      <c r="F134" s="238" t="s">
        <v>2793</v>
      </c>
      <c r="G134" s="239" t="s">
        <v>110</v>
      </c>
      <c r="H134" s="240">
        <v>2</v>
      </c>
      <c r="I134" s="241"/>
      <c r="J134" s="241">
        <f t="shared" si="0"/>
        <v>0</v>
      </c>
      <c r="K134" s="242"/>
      <c r="L134" s="243"/>
      <c r="M134" s="244" t="s">
        <v>1</v>
      </c>
      <c r="N134" s="245" t="s">
        <v>32</v>
      </c>
      <c r="O134" s="233">
        <v>0</v>
      </c>
      <c r="P134" s="233">
        <f t="shared" si="1"/>
        <v>0</v>
      </c>
      <c r="Q134" s="233">
        <v>4.6999999999999999E-4</v>
      </c>
      <c r="R134" s="233">
        <f t="shared" si="2"/>
        <v>9.3999999999999997E-4</v>
      </c>
      <c r="S134" s="233">
        <v>0</v>
      </c>
      <c r="T134" s="234">
        <f t="shared" si="3"/>
        <v>0</v>
      </c>
      <c r="AR134" s="235" t="s">
        <v>1125</v>
      </c>
      <c r="AT134" s="235" t="s">
        <v>133</v>
      </c>
      <c r="AU134" s="235" t="s">
        <v>75</v>
      </c>
      <c r="AY134" s="12" t="s">
        <v>97</v>
      </c>
      <c r="BE134" s="132">
        <f t="shared" si="4"/>
        <v>0</v>
      </c>
      <c r="BF134" s="132">
        <f t="shared" si="5"/>
        <v>0</v>
      </c>
      <c r="BG134" s="132">
        <f t="shared" si="6"/>
        <v>0</v>
      </c>
      <c r="BH134" s="132">
        <f t="shared" si="7"/>
        <v>0</v>
      </c>
      <c r="BI134" s="132">
        <f t="shared" si="8"/>
        <v>0</v>
      </c>
      <c r="BJ134" s="12" t="s">
        <v>75</v>
      </c>
      <c r="BK134" s="132">
        <f t="shared" si="9"/>
        <v>0</v>
      </c>
      <c r="BL134" s="12" t="s">
        <v>820</v>
      </c>
      <c r="BM134" s="235" t="s">
        <v>1568</v>
      </c>
    </row>
    <row r="135" spans="2:65" s="1" customFormat="1" ht="16.5" customHeight="1">
      <c r="B135" s="119"/>
      <c r="C135" s="225" t="s">
        <v>185</v>
      </c>
      <c r="D135" s="225" t="s">
        <v>100</v>
      </c>
      <c r="E135" s="226" t="s">
        <v>1569</v>
      </c>
      <c r="F135" s="227" t="s">
        <v>1570</v>
      </c>
      <c r="G135" s="228" t="s">
        <v>110</v>
      </c>
      <c r="H135" s="229">
        <v>13</v>
      </c>
      <c r="I135" s="230"/>
      <c r="J135" s="230">
        <f t="shared" si="0"/>
        <v>0</v>
      </c>
      <c r="K135" s="126"/>
      <c r="L135" s="24"/>
      <c r="M135" s="231" t="s">
        <v>1</v>
      </c>
      <c r="N135" s="232" t="s">
        <v>32</v>
      </c>
      <c r="O135" s="233">
        <v>0</v>
      </c>
      <c r="P135" s="233">
        <f t="shared" si="1"/>
        <v>0</v>
      </c>
      <c r="Q135" s="233">
        <v>0</v>
      </c>
      <c r="R135" s="233">
        <f t="shared" si="2"/>
        <v>0</v>
      </c>
      <c r="S135" s="233">
        <v>0</v>
      </c>
      <c r="T135" s="234">
        <f t="shared" si="3"/>
        <v>0</v>
      </c>
      <c r="AR135" s="235" t="s">
        <v>820</v>
      </c>
      <c r="AT135" s="235" t="s">
        <v>100</v>
      </c>
      <c r="AU135" s="235" t="s">
        <v>75</v>
      </c>
      <c r="AY135" s="12" t="s">
        <v>97</v>
      </c>
      <c r="BE135" s="132">
        <f t="shared" si="4"/>
        <v>0</v>
      </c>
      <c r="BF135" s="132">
        <f t="shared" si="5"/>
        <v>0</v>
      </c>
      <c r="BG135" s="132">
        <f t="shared" si="6"/>
        <v>0</v>
      </c>
      <c r="BH135" s="132">
        <f t="shared" si="7"/>
        <v>0</v>
      </c>
      <c r="BI135" s="132">
        <f t="shared" si="8"/>
        <v>0</v>
      </c>
      <c r="BJ135" s="12" t="s">
        <v>75</v>
      </c>
      <c r="BK135" s="132">
        <f t="shared" si="9"/>
        <v>0</v>
      </c>
      <c r="BL135" s="12" t="s">
        <v>820</v>
      </c>
      <c r="BM135" s="235" t="s">
        <v>1571</v>
      </c>
    </row>
    <row r="136" spans="2:65" s="1" customFormat="1" ht="24.2" customHeight="1">
      <c r="B136" s="119"/>
      <c r="C136" s="236" t="s">
        <v>103</v>
      </c>
      <c r="D136" s="236" t="s">
        <v>133</v>
      </c>
      <c r="E136" s="237" t="s">
        <v>1572</v>
      </c>
      <c r="F136" s="238" t="s">
        <v>2794</v>
      </c>
      <c r="G136" s="239" t="s">
        <v>110</v>
      </c>
      <c r="H136" s="240">
        <v>13</v>
      </c>
      <c r="I136" s="241"/>
      <c r="J136" s="241">
        <f t="shared" si="0"/>
        <v>0</v>
      </c>
      <c r="K136" s="242"/>
      <c r="L136" s="243"/>
      <c r="M136" s="244" t="s">
        <v>1</v>
      </c>
      <c r="N136" s="245" t="s">
        <v>32</v>
      </c>
      <c r="O136" s="233">
        <v>0</v>
      </c>
      <c r="P136" s="233">
        <f t="shared" si="1"/>
        <v>0</v>
      </c>
      <c r="Q136" s="233">
        <v>0</v>
      </c>
      <c r="R136" s="233">
        <f t="shared" si="2"/>
        <v>0</v>
      </c>
      <c r="S136" s="233">
        <v>0</v>
      </c>
      <c r="T136" s="234">
        <f t="shared" si="3"/>
        <v>0</v>
      </c>
      <c r="AR136" s="235" t="s">
        <v>1068</v>
      </c>
      <c r="AT136" s="235" t="s">
        <v>133</v>
      </c>
      <c r="AU136" s="235" t="s">
        <v>75</v>
      </c>
      <c r="AY136" s="12" t="s">
        <v>97</v>
      </c>
      <c r="BE136" s="132">
        <f t="shared" si="4"/>
        <v>0</v>
      </c>
      <c r="BF136" s="132">
        <f t="shared" si="5"/>
        <v>0</v>
      </c>
      <c r="BG136" s="132">
        <f t="shared" si="6"/>
        <v>0</v>
      </c>
      <c r="BH136" s="132">
        <f t="shared" si="7"/>
        <v>0</v>
      </c>
      <c r="BI136" s="132">
        <f t="shared" si="8"/>
        <v>0</v>
      </c>
      <c r="BJ136" s="12" t="s">
        <v>75</v>
      </c>
      <c r="BK136" s="132">
        <f t="shared" si="9"/>
        <v>0</v>
      </c>
      <c r="BL136" s="12" t="s">
        <v>1068</v>
      </c>
      <c r="BM136" s="235" t="s">
        <v>1573</v>
      </c>
    </row>
    <row r="137" spans="2:65" s="1" customFormat="1" ht="16.5" customHeight="1">
      <c r="B137" s="119"/>
      <c r="C137" s="225" t="s">
        <v>585</v>
      </c>
      <c r="D137" s="225" t="s">
        <v>100</v>
      </c>
      <c r="E137" s="226" t="s">
        <v>1574</v>
      </c>
      <c r="F137" s="227" t="s">
        <v>1575</v>
      </c>
      <c r="G137" s="228" t="s">
        <v>110</v>
      </c>
      <c r="H137" s="229">
        <v>1</v>
      </c>
      <c r="I137" s="230"/>
      <c r="J137" s="230">
        <f t="shared" si="0"/>
        <v>0</v>
      </c>
      <c r="K137" s="126"/>
      <c r="L137" s="24"/>
      <c r="M137" s="231" t="s">
        <v>1</v>
      </c>
      <c r="N137" s="232" t="s">
        <v>32</v>
      </c>
      <c r="O137" s="233">
        <v>0</v>
      </c>
      <c r="P137" s="233">
        <f t="shared" si="1"/>
        <v>0</v>
      </c>
      <c r="Q137" s="233">
        <v>0</v>
      </c>
      <c r="R137" s="233">
        <f t="shared" si="2"/>
        <v>0</v>
      </c>
      <c r="S137" s="233">
        <v>0</v>
      </c>
      <c r="T137" s="234">
        <f t="shared" si="3"/>
        <v>0</v>
      </c>
      <c r="AR137" s="235" t="s">
        <v>820</v>
      </c>
      <c r="AT137" s="235" t="s">
        <v>100</v>
      </c>
      <c r="AU137" s="235" t="s">
        <v>75</v>
      </c>
      <c r="AY137" s="12" t="s">
        <v>97</v>
      </c>
      <c r="BE137" s="132">
        <f t="shared" si="4"/>
        <v>0</v>
      </c>
      <c r="BF137" s="132">
        <f t="shared" si="5"/>
        <v>0</v>
      </c>
      <c r="BG137" s="132">
        <f t="shared" si="6"/>
        <v>0</v>
      </c>
      <c r="BH137" s="132">
        <f t="shared" si="7"/>
        <v>0</v>
      </c>
      <c r="BI137" s="132">
        <f t="shared" si="8"/>
        <v>0</v>
      </c>
      <c r="BJ137" s="12" t="s">
        <v>75</v>
      </c>
      <c r="BK137" s="132">
        <f t="shared" si="9"/>
        <v>0</v>
      </c>
      <c r="BL137" s="12" t="s">
        <v>820</v>
      </c>
      <c r="BM137" s="235" t="s">
        <v>1576</v>
      </c>
    </row>
    <row r="138" spans="2:65" s="1" customFormat="1" ht="24.2" customHeight="1">
      <c r="B138" s="119"/>
      <c r="C138" s="236" t="s">
        <v>656</v>
      </c>
      <c r="D138" s="236" t="s">
        <v>133</v>
      </c>
      <c r="E138" s="237" t="s">
        <v>1577</v>
      </c>
      <c r="F138" s="238" t="s">
        <v>2795</v>
      </c>
      <c r="G138" s="239" t="s">
        <v>110</v>
      </c>
      <c r="H138" s="240">
        <v>1</v>
      </c>
      <c r="I138" s="241"/>
      <c r="J138" s="241">
        <f t="shared" si="0"/>
        <v>0</v>
      </c>
      <c r="K138" s="242"/>
      <c r="L138" s="243"/>
      <c r="M138" s="244" t="s">
        <v>1</v>
      </c>
      <c r="N138" s="245" t="s">
        <v>32</v>
      </c>
      <c r="O138" s="233">
        <v>0</v>
      </c>
      <c r="P138" s="233">
        <f t="shared" si="1"/>
        <v>0</v>
      </c>
      <c r="Q138" s="233">
        <v>0</v>
      </c>
      <c r="R138" s="233">
        <f t="shared" si="2"/>
        <v>0</v>
      </c>
      <c r="S138" s="233">
        <v>0</v>
      </c>
      <c r="T138" s="234">
        <f t="shared" si="3"/>
        <v>0</v>
      </c>
      <c r="AR138" s="235" t="s">
        <v>1068</v>
      </c>
      <c r="AT138" s="235" t="s">
        <v>133</v>
      </c>
      <c r="AU138" s="235" t="s">
        <v>75</v>
      </c>
      <c r="AY138" s="12" t="s">
        <v>97</v>
      </c>
      <c r="BE138" s="132">
        <f t="shared" si="4"/>
        <v>0</v>
      </c>
      <c r="BF138" s="132">
        <f t="shared" si="5"/>
        <v>0</v>
      </c>
      <c r="BG138" s="132">
        <f t="shared" si="6"/>
        <v>0</v>
      </c>
      <c r="BH138" s="132">
        <f t="shared" si="7"/>
        <v>0</v>
      </c>
      <c r="BI138" s="132">
        <f t="shared" si="8"/>
        <v>0</v>
      </c>
      <c r="BJ138" s="12" t="s">
        <v>75</v>
      </c>
      <c r="BK138" s="132">
        <f t="shared" si="9"/>
        <v>0</v>
      </c>
      <c r="BL138" s="12" t="s">
        <v>1068</v>
      </c>
      <c r="BM138" s="235" t="s">
        <v>1578</v>
      </c>
    </row>
    <row r="139" spans="2:65" s="1" customFormat="1" ht="16.5" customHeight="1">
      <c r="B139" s="119"/>
      <c r="C139" s="225" t="s">
        <v>660</v>
      </c>
      <c r="D139" s="225" t="s">
        <v>100</v>
      </c>
      <c r="E139" s="226" t="s">
        <v>1579</v>
      </c>
      <c r="F139" s="227" t="s">
        <v>1580</v>
      </c>
      <c r="G139" s="228" t="s">
        <v>110</v>
      </c>
      <c r="H139" s="229">
        <v>13</v>
      </c>
      <c r="I139" s="230"/>
      <c r="J139" s="230">
        <f t="shared" si="0"/>
        <v>0</v>
      </c>
      <c r="K139" s="126"/>
      <c r="L139" s="24"/>
      <c r="M139" s="231" t="s">
        <v>1</v>
      </c>
      <c r="N139" s="232" t="s">
        <v>32</v>
      </c>
      <c r="O139" s="233">
        <v>1</v>
      </c>
      <c r="P139" s="233">
        <f t="shared" si="1"/>
        <v>13</v>
      </c>
      <c r="Q139" s="233">
        <v>0</v>
      </c>
      <c r="R139" s="233">
        <f t="shared" si="2"/>
        <v>0</v>
      </c>
      <c r="S139" s="233">
        <v>0</v>
      </c>
      <c r="T139" s="234">
        <f t="shared" si="3"/>
        <v>0</v>
      </c>
      <c r="AR139" s="235" t="s">
        <v>820</v>
      </c>
      <c r="AT139" s="235" t="s">
        <v>100</v>
      </c>
      <c r="AU139" s="235" t="s">
        <v>75</v>
      </c>
      <c r="AY139" s="12" t="s">
        <v>97</v>
      </c>
      <c r="BE139" s="132">
        <f t="shared" si="4"/>
        <v>0</v>
      </c>
      <c r="BF139" s="132">
        <f t="shared" si="5"/>
        <v>0</v>
      </c>
      <c r="BG139" s="132">
        <f t="shared" si="6"/>
        <v>0</v>
      </c>
      <c r="BH139" s="132">
        <f t="shared" si="7"/>
        <v>0</v>
      </c>
      <c r="BI139" s="132">
        <f t="shared" si="8"/>
        <v>0</v>
      </c>
      <c r="BJ139" s="12" t="s">
        <v>75</v>
      </c>
      <c r="BK139" s="132">
        <f t="shared" si="9"/>
        <v>0</v>
      </c>
      <c r="BL139" s="12" t="s">
        <v>820</v>
      </c>
      <c r="BM139" s="235" t="s">
        <v>1581</v>
      </c>
    </row>
    <row r="140" spans="2:65" s="1" customFormat="1" ht="24.2" customHeight="1">
      <c r="B140" s="119"/>
      <c r="C140" s="236" t="s">
        <v>663</v>
      </c>
      <c r="D140" s="236" t="s">
        <v>133</v>
      </c>
      <c r="E140" s="237" t="s">
        <v>1582</v>
      </c>
      <c r="F140" s="238" t="s">
        <v>2901</v>
      </c>
      <c r="G140" s="239" t="s">
        <v>110</v>
      </c>
      <c r="H140" s="240">
        <v>13</v>
      </c>
      <c r="I140" s="241"/>
      <c r="J140" s="241">
        <f t="shared" si="0"/>
        <v>0</v>
      </c>
      <c r="K140" s="242"/>
      <c r="L140" s="243"/>
      <c r="M140" s="244" t="s">
        <v>1</v>
      </c>
      <c r="N140" s="245" t="s">
        <v>32</v>
      </c>
      <c r="O140" s="233">
        <v>0</v>
      </c>
      <c r="P140" s="233">
        <f t="shared" si="1"/>
        <v>0</v>
      </c>
      <c r="Q140" s="233">
        <v>0</v>
      </c>
      <c r="R140" s="233">
        <f t="shared" si="2"/>
        <v>0</v>
      </c>
      <c r="S140" s="233">
        <v>0</v>
      </c>
      <c r="T140" s="234">
        <f t="shared" si="3"/>
        <v>0</v>
      </c>
      <c r="AR140" s="235" t="s">
        <v>1125</v>
      </c>
      <c r="AT140" s="235" t="s">
        <v>133</v>
      </c>
      <c r="AU140" s="235" t="s">
        <v>75</v>
      </c>
      <c r="AY140" s="12" t="s">
        <v>97</v>
      </c>
      <c r="BE140" s="132">
        <f t="shared" si="4"/>
        <v>0</v>
      </c>
      <c r="BF140" s="132">
        <f t="shared" si="5"/>
        <v>0</v>
      </c>
      <c r="BG140" s="132">
        <f t="shared" si="6"/>
        <v>0</v>
      </c>
      <c r="BH140" s="132">
        <f t="shared" si="7"/>
        <v>0</v>
      </c>
      <c r="BI140" s="132">
        <f t="shared" si="8"/>
        <v>0</v>
      </c>
      <c r="BJ140" s="12" t="s">
        <v>75</v>
      </c>
      <c r="BK140" s="132">
        <f t="shared" si="9"/>
        <v>0</v>
      </c>
      <c r="BL140" s="12" t="s">
        <v>820</v>
      </c>
      <c r="BM140" s="235" t="s">
        <v>1583</v>
      </c>
    </row>
    <row r="141" spans="2:65" s="1" customFormat="1" ht="24.2" customHeight="1">
      <c r="B141" s="119"/>
      <c r="C141" s="225" t="s">
        <v>667</v>
      </c>
      <c r="D141" s="225" t="s">
        <v>100</v>
      </c>
      <c r="E141" s="226" t="s">
        <v>1584</v>
      </c>
      <c r="F141" s="227" t="s">
        <v>1585</v>
      </c>
      <c r="G141" s="228" t="s">
        <v>114</v>
      </c>
      <c r="H141" s="229">
        <v>10</v>
      </c>
      <c r="I141" s="230"/>
      <c r="J141" s="230">
        <f t="shared" si="0"/>
        <v>0</v>
      </c>
      <c r="K141" s="126"/>
      <c r="L141" s="24"/>
      <c r="M141" s="231" t="s">
        <v>1</v>
      </c>
      <c r="N141" s="232" t="s">
        <v>32</v>
      </c>
      <c r="O141" s="233">
        <v>5.8999999999999997E-2</v>
      </c>
      <c r="P141" s="233">
        <f t="shared" si="1"/>
        <v>0.59</v>
      </c>
      <c r="Q141" s="233">
        <v>0</v>
      </c>
      <c r="R141" s="233">
        <f t="shared" si="2"/>
        <v>0</v>
      </c>
      <c r="S141" s="233">
        <v>0</v>
      </c>
      <c r="T141" s="234">
        <f t="shared" si="3"/>
        <v>0</v>
      </c>
      <c r="AR141" s="235" t="s">
        <v>102</v>
      </c>
      <c r="AT141" s="235" t="s">
        <v>100</v>
      </c>
      <c r="AU141" s="235" t="s">
        <v>75</v>
      </c>
      <c r="AY141" s="12" t="s">
        <v>97</v>
      </c>
      <c r="BE141" s="132">
        <f t="shared" si="4"/>
        <v>0</v>
      </c>
      <c r="BF141" s="132">
        <f t="shared" si="5"/>
        <v>0</v>
      </c>
      <c r="BG141" s="132">
        <f t="shared" si="6"/>
        <v>0</v>
      </c>
      <c r="BH141" s="132">
        <f t="shared" si="7"/>
        <v>0</v>
      </c>
      <c r="BI141" s="132">
        <f t="shared" si="8"/>
        <v>0</v>
      </c>
      <c r="BJ141" s="12" t="s">
        <v>75</v>
      </c>
      <c r="BK141" s="132">
        <f t="shared" si="9"/>
        <v>0</v>
      </c>
      <c r="BL141" s="12" t="s">
        <v>102</v>
      </c>
      <c r="BM141" s="235" t="s">
        <v>1586</v>
      </c>
    </row>
    <row r="142" spans="2:65" s="1" customFormat="1" ht="16.5" customHeight="1">
      <c r="B142" s="119"/>
      <c r="C142" s="236" t="s">
        <v>671</v>
      </c>
      <c r="D142" s="236" t="s">
        <v>133</v>
      </c>
      <c r="E142" s="237" t="s">
        <v>1587</v>
      </c>
      <c r="F142" s="238" t="s">
        <v>1588</v>
      </c>
      <c r="G142" s="239" t="s">
        <v>114</v>
      </c>
      <c r="H142" s="240">
        <v>10</v>
      </c>
      <c r="I142" s="241"/>
      <c r="J142" s="241">
        <f t="shared" si="0"/>
        <v>0</v>
      </c>
      <c r="K142" s="242"/>
      <c r="L142" s="243"/>
      <c r="M142" s="244" t="s">
        <v>1</v>
      </c>
      <c r="N142" s="245" t="s">
        <v>32</v>
      </c>
      <c r="O142" s="233">
        <v>0</v>
      </c>
      <c r="P142" s="233">
        <f t="shared" si="1"/>
        <v>0</v>
      </c>
      <c r="Q142" s="233">
        <v>1.4999999999999999E-4</v>
      </c>
      <c r="R142" s="233">
        <f t="shared" si="2"/>
        <v>1.4999999999999998E-3</v>
      </c>
      <c r="S142" s="233">
        <v>0</v>
      </c>
      <c r="T142" s="234">
        <f t="shared" si="3"/>
        <v>0</v>
      </c>
      <c r="AR142" s="235" t="s">
        <v>1068</v>
      </c>
      <c r="AT142" s="235" t="s">
        <v>133</v>
      </c>
      <c r="AU142" s="235" t="s">
        <v>75</v>
      </c>
      <c r="AY142" s="12" t="s">
        <v>97</v>
      </c>
      <c r="BE142" s="132">
        <f t="shared" si="4"/>
        <v>0</v>
      </c>
      <c r="BF142" s="132">
        <f t="shared" si="5"/>
        <v>0</v>
      </c>
      <c r="BG142" s="132">
        <f t="shared" si="6"/>
        <v>0</v>
      </c>
      <c r="BH142" s="132">
        <f t="shared" si="7"/>
        <v>0</v>
      </c>
      <c r="BI142" s="132">
        <f t="shared" si="8"/>
        <v>0</v>
      </c>
      <c r="BJ142" s="12" t="s">
        <v>75</v>
      </c>
      <c r="BK142" s="132">
        <f t="shared" si="9"/>
        <v>0</v>
      </c>
      <c r="BL142" s="12" t="s">
        <v>1068</v>
      </c>
      <c r="BM142" s="235" t="s">
        <v>1589</v>
      </c>
    </row>
    <row r="143" spans="2:65" s="213" customFormat="1" ht="22.9" customHeight="1">
      <c r="B143" s="214"/>
      <c r="D143" s="215" t="s">
        <v>65</v>
      </c>
      <c r="E143" s="223" t="s">
        <v>1381</v>
      </c>
      <c r="F143" s="223" t="s">
        <v>2796</v>
      </c>
      <c r="J143" s="224">
        <f>BK143</f>
        <v>0</v>
      </c>
      <c r="L143" s="214"/>
      <c r="M143" s="218"/>
      <c r="P143" s="219">
        <f>SUM(P144:P168)</f>
        <v>1971.0030000000002</v>
      </c>
      <c r="R143" s="219">
        <f>SUM(R144:R168)</f>
        <v>36.559750000000008</v>
      </c>
      <c r="T143" s="220">
        <f>SUM(T144:T168)</f>
        <v>0</v>
      </c>
      <c r="AR143" s="215" t="s">
        <v>106</v>
      </c>
      <c r="AT143" s="221" t="s">
        <v>65</v>
      </c>
      <c r="AU143" s="221" t="s">
        <v>71</v>
      </c>
      <c r="AY143" s="215" t="s">
        <v>97</v>
      </c>
      <c r="BK143" s="222">
        <f>SUM(BK144:BK168)</f>
        <v>0</v>
      </c>
    </row>
    <row r="144" spans="2:65" s="1" customFormat="1" ht="21.75" customHeight="1">
      <c r="B144" s="119"/>
      <c r="C144" s="225" t="s">
        <v>124</v>
      </c>
      <c r="D144" s="225" t="s">
        <v>100</v>
      </c>
      <c r="E144" s="226" t="s">
        <v>1383</v>
      </c>
      <c r="F144" s="227" t="s">
        <v>1384</v>
      </c>
      <c r="G144" s="228" t="s">
        <v>110</v>
      </c>
      <c r="H144" s="229">
        <v>1</v>
      </c>
      <c r="I144" s="230"/>
      <c r="J144" s="230">
        <f t="shared" ref="J144:J168" si="10">ROUND(I144*H144,2)</f>
        <v>0</v>
      </c>
      <c r="K144" s="126"/>
      <c r="L144" s="24"/>
      <c r="M144" s="231" t="s">
        <v>1</v>
      </c>
      <c r="N144" s="232" t="s">
        <v>32</v>
      </c>
      <c r="O144" s="233">
        <v>0.39</v>
      </c>
      <c r="P144" s="233">
        <f t="shared" ref="P144:P168" si="11">O144*H144</f>
        <v>0.39</v>
      </c>
      <c r="Q144" s="233">
        <v>0</v>
      </c>
      <c r="R144" s="233">
        <f t="shared" ref="R144:R168" si="12">Q144*H144</f>
        <v>0</v>
      </c>
      <c r="S144" s="233">
        <v>0</v>
      </c>
      <c r="T144" s="234">
        <f t="shared" ref="T144:T168" si="13">S144*H144</f>
        <v>0</v>
      </c>
      <c r="AR144" s="235" t="s">
        <v>820</v>
      </c>
      <c r="AT144" s="235" t="s">
        <v>100</v>
      </c>
      <c r="AU144" s="235" t="s">
        <v>75</v>
      </c>
      <c r="AY144" s="12" t="s">
        <v>97</v>
      </c>
      <c r="BE144" s="132">
        <f t="shared" ref="BE144:BE168" si="14">IF(N144="základná",J144,0)</f>
        <v>0</v>
      </c>
      <c r="BF144" s="132">
        <f t="shared" ref="BF144:BF168" si="15">IF(N144="znížená",J144,0)</f>
        <v>0</v>
      </c>
      <c r="BG144" s="132">
        <f t="shared" ref="BG144:BG168" si="16">IF(N144="zákl. prenesená",J144,0)</f>
        <v>0</v>
      </c>
      <c r="BH144" s="132">
        <f t="shared" ref="BH144:BH168" si="17">IF(N144="zníž. prenesená",J144,0)</f>
        <v>0</v>
      </c>
      <c r="BI144" s="132">
        <f t="shared" ref="BI144:BI168" si="18">IF(N144="nulová",J144,0)</f>
        <v>0</v>
      </c>
      <c r="BJ144" s="12" t="s">
        <v>75</v>
      </c>
      <c r="BK144" s="132">
        <f t="shared" ref="BK144:BK168" si="19">ROUND(I144*H144,2)</f>
        <v>0</v>
      </c>
      <c r="BL144" s="12" t="s">
        <v>820</v>
      </c>
      <c r="BM144" s="235" t="s">
        <v>1591</v>
      </c>
    </row>
    <row r="145" spans="2:65" s="1" customFormat="1" ht="24.2" customHeight="1">
      <c r="B145" s="119"/>
      <c r="C145" s="236" t="s">
        <v>676</v>
      </c>
      <c r="D145" s="236" t="s">
        <v>133</v>
      </c>
      <c r="E145" s="237" t="s">
        <v>1386</v>
      </c>
      <c r="F145" s="238" t="s">
        <v>2902</v>
      </c>
      <c r="G145" s="239" t="s">
        <v>110</v>
      </c>
      <c r="H145" s="240">
        <v>1</v>
      </c>
      <c r="I145" s="241"/>
      <c r="J145" s="241">
        <f t="shared" si="10"/>
        <v>0</v>
      </c>
      <c r="K145" s="242"/>
      <c r="L145" s="243"/>
      <c r="M145" s="244" t="s">
        <v>1</v>
      </c>
      <c r="N145" s="245" t="s">
        <v>32</v>
      </c>
      <c r="O145" s="233">
        <v>0</v>
      </c>
      <c r="P145" s="233">
        <f t="shared" si="11"/>
        <v>0</v>
      </c>
      <c r="Q145" s="233">
        <v>0</v>
      </c>
      <c r="R145" s="233">
        <f t="shared" si="12"/>
        <v>0</v>
      </c>
      <c r="S145" s="233">
        <v>0</v>
      </c>
      <c r="T145" s="234">
        <f t="shared" si="13"/>
        <v>0</v>
      </c>
      <c r="AR145" s="235" t="s">
        <v>1387</v>
      </c>
      <c r="AT145" s="235" t="s">
        <v>133</v>
      </c>
      <c r="AU145" s="235" t="s">
        <v>75</v>
      </c>
      <c r="AY145" s="12" t="s">
        <v>97</v>
      </c>
      <c r="BE145" s="132">
        <f t="shared" si="14"/>
        <v>0</v>
      </c>
      <c r="BF145" s="132">
        <f t="shared" si="15"/>
        <v>0</v>
      </c>
      <c r="BG145" s="132">
        <f t="shared" si="16"/>
        <v>0</v>
      </c>
      <c r="BH145" s="132">
        <f t="shared" si="17"/>
        <v>0</v>
      </c>
      <c r="BI145" s="132">
        <f t="shared" si="18"/>
        <v>0</v>
      </c>
      <c r="BJ145" s="12" t="s">
        <v>75</v>
      </c>
      <c r="BK145" s="132">
        <f t="shared" si="19"/>
        <v>0</v>
      </c>
      <c r="BL145" s="12" t="s">
        <v>1387</v>
      </c>
      <c r="BM145" s="235" t="s">
        <v>1592</v>
      </c>
    </row>
    <row r="146" spans="2:65" s="1" customFormat="1" ht="16.5" customHeight="1">
      <c r="B146" s="119"/>
      <c r="C146" s="225" t="s">
        <v>679</v>
      </c>
      <c r="D146" s="225" t="s">
        <v>100</v>
      </c>
      <c r="E146" s="226" t="s">
        <v>2639</v>
      </c>
      <c r="F146" s="227" t="s">
        <v>2797</v>
      </c>
      <c r="G146" s="228" t="s">
        <v>110</v>
      </c>
      <c r="H146" s="229">
        <v>2500</v>
      </c>
      <c r="I146" s="230"/>
      <c r="J146" s="230">
        <f t="shared" si="10"/>
        <v>0</v>
      </c>
      <c r="K146" s="126"/>
      <c r="L146" s="24"/>
      <c r="M146" s="231" t="s">
        <v>1</v>
      </c>
      <c r="N146" s="232" t="s">
        <v>32</v>
      </c>
      <c r="O146" s="233">
        <v>0.72499999999999998</v>
      </c>
      <c r="P146" s="233">
        <f t="shared" si="11"/>
        <v>1812.5</v>
      </c>
      <c r="Q146" s="233">
        <v>0</v>
      </c>
      <c r="R146" s="233">
        <f t="shared" si="12"/>
        <v>0</v>
      </c>
      <c r="S146" s="233">
        <v>0</v>
      </c>
      <c r="T146" s="234">
        <f t="shared" si="13"/>
        <v>0</v>
      </c>
      <c r="AR146" s="235" t="s">
        <v>820</v>
      </c>
      <c r="AT146" s="235" t="s">
        <v>100</v>
      </c>
      <c r="AU146" s="235" t="s">
        <v>75</v>
      </c>
      <c r="AY146" s="12" t="s">
        <v>97</v>
      </c>
      <c r="BE146" s="132">
        <f t="shared" si="14"/>
        <v>0</v>
      </c>
      <c r="BF146" s="132">
        <f t="shared" si="15"/>
        <v>0</v>
      </c>
      <c r="BG146" s="132">
        <f t="shared" si="16"/>
        <v>0</v>
      </c>
      <c r="BH146" s="132">
        <f t="shared" si="17"/>
        <v>0</v>
      </c>
      <c r="BI146" s="132">
        <f t="shared" si="18"/>
        <v>0</v>
      </c>
      <c r="BJ146" s="12" t="s">
        <v>75</v>
      </c>
      <c r="BK146" s="132">
        <f t="shared" si="19"/>
        <v>0</v>
      </c>
      <c r="BL146" s="12" t="s">
        <v>820</v>
      </c>
      <c r="BM146" s="235" t="s">
        <v>2798</v>
      </c>
    </row>
    <row r="147" spans="2:65" s="1" customFormat="1" ht="16.5" customHeight="1">
      <c r="B147" s="119"/>
      <c r="C147" s="236" t="s">
        <v>586</v>
      </c>
      <c r="D147" s="236" t="s">
        <v>133</v>
      </c>
      <c r="E147" s="237" t="s">
        <v>2642</v>
      </c>
      <c r="F147" s="238" t="s">
        <v>2799</v>
      </c>
      <c r="G147" s="239" t="s">
        <v>110</v>
      </c>
      <c r="H147" s="240">
        <v>2500</v>
      </c>
      <c r="I147" s="241"/>
      <c r="J147" s="241">
        <f t="shared" si="10"/>
        <v>0</v>
      </c>
      <c r="K147" s="242"/>
      <c r="L147" s="243"/>
      <c r="M147" s="244" t="s">
        <v>1</v>
      </c>
      <c r="N147" s="245" t="s">
        <v>32</v>
      </c>
      <c r="O147" s="233">
        <v>0</v>
      </c>
      <c r="P147" s="233">
        <f t="shared" si="11"/>
        <v>0</v>
      </c>
      <c r="Q147" s="233">
        <v>1.0000000000000001E-5</v>
      </c>
      <c r="R147" s="233">
        <f t="shared" si="12"/>
        <v>2.5000000000000001E-2</v>
      </c>
      <c r="S147" s="233">
        <v>0</v>
      </c>
      <c r="T147" s="234">
        <f t="shared" si="13"/>
        <v>0</v>
      </c>
      <c r="AR147" s="235" t="s">
        <v>1125</v>
      </c>
      <c r="AT147" s="235" t="s">
        <v>133</v>
      </c>
      <c r="AU147" s="235" t="s">
        <v>75</v>
      </c>
      <c r="AY147" s="12" t="s">
        <v>97</v>
      </c>
      <c r="BE147" s="132">
        <f t="shared" si="14"/>
        <v>0</v>
      </c>
      <c r="BF147" s="132">
        <f t="shared" si="15"/>
        <v>0</v>
      </c>
      <c r="BG147" s="132">
        <f t="shared" si="16"/>
        <v>0</v>
      </c>
      <c r="BH147" s="132">
        <f t="shared" si="17"/>
        <v>0</v>
      </c>
      <c r="BI147" s="132">
        <f t="shared" si="18"/>
        <v>0</v>
      </c>
      <c r="BJ147" s="12" t="s">
        <v>75</v>
      </c>
      <c r="BK147" s="132">
        <f t="shared" si="19"/>
        <v>0</v>
      </c>
      <c r="BL147" s="12" t="s">
        <v>820</v>
      </c>
      <c r="BM147" s="235" t="s">
        <v>2800</v>
      </c>
    </row>
    <row r="148" spans="2:65" s="1" customFormat="1" ht="16.5" customHeight="1">
      <c r="B148" s="119"/>
      <c r="C148" s="225" t="s">
        <v>7</v>
      </c>
      <c r="D148" s="225" t="s">
        <v>100</v>
      </c>
      <c r="E148" s="226" t="s">
        <v>1447</v>
      </c>
      <c r="F148" s="227" t="s">
        <v>1448</v>
      </c>
      <c r="G148" s="228" t="s">
        <v>114</v>
      </c>
      <c r="H148" s="229">
        <v>5</v>
      </c>
      <c r="I148" s="230"/>
      <c r="J148" s="230">
        <f t="shared" si="10"/>
        <v>0</v>
      </c>
      <c r="K148" s="126"/>
      <c r="L148" s="24"/>
      <c r="M148" s="231" t="s">
        <v>1</v>
      </c>
      <c r="N148" s="232" t="s">
        <v>32</v>
      </c>
      <c r="O148" s="233">
        <v>1.7000000000000001E-2</v>
      </c>
      <c r="P148" s="233">
        <f t="shared" si="11"/>
        <v>8.5000000000000006E-2</v>
      </c>
      <c r="Q148" s="233">
        <v>0</v>
      </c>
      <c r="R148" s="233">
        <f t="shared" si="12"/>
        <v>0</v>
      </c>
      <c r="S148" s="233">
        <v>0</v>
      </c>
      <c r="T148" s="234">
        <f t="shared" si="13"/>
        <v>0</v>
      </c>
      <c r="AR148" s="235" t="s">
        <v>820</v>
      </c>
      <c r="AT148" s="235" t="s">
        <v>100</v>
      </c>
      <c r="AU148" s="235" t="s">
        <v>75</v>
      </c>
      <c r="AY148" s="12" t="s">
        <v>97</v>
      </c>
      <c r="BE148" s="132">
        <f t="shared" si="14"/>
        <v>0</v>
      </c>
      <c r="BF148" s="132">
        <f t="shared" si="15"/>
        <v>0</v>
      </c>
      <c r="BG148" s="132">
        <f t="shared" si="16"/>
        <v>0</v>
      </c>
      <c r="BH148" s="132">
        <f t="shared" si="17"/>
        <v>0</v>
      </c>
      <c r="BI148" s="132">
        <f t="shared" si="18"/>
        <v>0</v>
      </c>
      <c r="BJ148" s="12" t="s">
        <v>75</v>
      </c>
      <c r="BK148" s="132">
        <f t="shared" si="19"/>
        <v>0</v>
      </c>
      <c r="BL148" s="12" t="s">
        <v>820</v>
      </c>
      <c r="BM148" s="235" t="s">
        <v>1593</v>
      </c>
    </row>
    <row r="149" spans="2:65" s="1" customFormat="1" ht="24.2" customHeight="1">
      <c r="B149" s="119"/>
      <c r="C149" s="236" t="s">
        <v>587</v>
      </c>
      <c r="D149" s="236" t="s">
        <v>133</v>
      </c>
      <c r="E149" s="237" t="s">
        <v>1450</v>
      </c>
      <c r="F149" s="238" t="s">
        <v>2801</v>
      </c>
      <c r="G149" s="239" t="s">
        <v>114</v>
      </c>
      <c r="H149" s="240">
        <v>5</v>
      </c>
      <c r="I149" s="241"/>
      <c r="J149" s="241">
        <f t="shared" si="10"/>
        <v>0</v>
      </c>
      <c r="K149" s="242"/>
      <c r="L149" s="243"/>
      <c r="M149" s="244" t="s">
        <v>1</v>
      </c>
      <c r="N149" s="245" t="s">
        <v>32</v>
      </c>
      <c r="O149" s="233">
        <v>0</v>
      </c>
      <c r="P149" s="233">
        <f t="shared" si="11"/>
        <v>0</v>
      </c>
      <c r="Q149" s="233">
        <v>9.0000000000000006E-5</v>
      </c>
      <c r="R149" s="233">
        <f t="shared" si="12"/>
        <v>4.5000000000000004E-4</v>
      </c>
      <c r="S149" s="233">
        <v>0</v>
      </c>
      <c r="T149" s="234">
        <f t="shared" si="13"/>
        <v>0</v>
      </c>
      <c r="AR149" s="235" t="s">
        <v>1125</v>
      </c>
      <c r="AT149" s="235" t="s">
        <v>133</v>
      </c>
      <c r="AU149" s="235" t="s">
        <v>75</v>
      </c>
      <c r="AY149" s="12" t="s">
        <v>97</v>
      </c>
      <c r="BE149" s="132">
        <f t="shared" si="14"/>
        <v>0</v>
      </c>
      <c r="BF149" s="132">
        <f t="shared" si="15"/>
        <v>0</v>
      </c>
      <c r="BG149" s="132">
        <f t="shared" si="16"/>
        <v>0</v>
      </c>
      <c r="BH149" s="132">
        <f t="shared" si="17"/>
        <v>0</v>
      </c>
      <c r="BI149" s="132">
        <f t="shared" si="18"/>
        <v>0</v>
      </c>
      <c r="BJ149" s="12" t="s">
        <v>75</v>
      </c>
      <c r="BK149" s="132">
        <f t="shared" si="19"/>
        <v>0</v>
      </c>
      <c r="BL149" s="12" t="s">
        <v>820</v>
      </c>
      <c r="BM149" s="235" t="s">
        <v>1594</v>
      </c>
    </row>
    <row r="150" spans="2:65" s="1" customFormat="1" ht="16.5" customHeight="1">
      <c r="B150" s="119"/>
      <c r="C150" s="225" t="s">
        <v>588</v>
      </c>
      <c r="D150" s="225" t="s">
        <v>100</v>
      </c>
      <c r="E150" s="226" t="s">
        <v>1595</v>
      </c>
      <c r="F150" s="227" t="s">
        <v>1596</v>
      </c>
      <c r="G150" s="228" t="s">
        <v>110</v>
      </c>
      <c r="H150" s="229">
        <v>1</v>
      </c>
      <c r="I150" s="230"/>
      <c r="J150" s="230">
        <f t="shared" si="10"/>
        <v>0</v>
      </c>
      <c r="K150" s="126"/>
      <c r="L150" s="24"/>
      <c r="M150" s="231" t="s">
        <v>1</v>
      </c>
      <c r="N150" s="232" t="s">
        <v>32</v>
      </c>
      <c r="O150" s="233">
        <v>5.0060000000000002</v>
      </c>
      <c r="P150" s="233">
        <f t="shared" si="11"/>
        <v>5.0060000000000002</v>
      </c>
      <c r="Q150" s="233">
        <v>0</v>
      </c>
      <c r="R150" s="233">
        <f t="shared" si="12"/>
        <v>0</v>
      </c>
      <c r="S150" s="233">
        <v>0</v>
      </c>
      <c r="T150" s="234">
        <f t="shared" si="13"/>
        <v>0</v>
      </c>
      <c r="AR150" s="235" t="s">
        <v>820</v>
      </c>
      <c r="AT150" s="235" t="s">
        <v>100</v>
      </c>
      <c r="AU150" s="235" t="s">
        <v>75</v>
      </c>
      <c r="AY150" s="12" t="s">
        <v>97</v>
      </c>
      <c r="BE150" s="132">
        <f t="shared" si="14"/>
        <v>0</v>
      </c>
      <c r="BF150" s="132">
        <f t="shared" si="15"/>
        <v>0</v>
      </c>
      <c r="BG150" s="132">
        <f t="shared" si="16"/>
        <v>0</v>
      </c>
      <c r="BH150" s="132">
        <f t="shared" si="17"/>
        <v>0</v>
      </c>
      <c r="BI150" s="132">
        <f t="shared" si="18"/>
        <v>0</v>
      </c>
      <c r="BJ150" s="12" t="s">
        <v>75</v>
      </c>
      <c r="BK150" s="132">
        <f t="shared" si="19"/>
        <v>0</v>
      </c>
      <c r="BL150" s="12" t="s">
        <v>820</v>
      </c>
      <c r="BM150" s="235" t="s">
        <v>1597</v>
      </c>
    </row>
    <row r="151" spans="2:65" s="1" customFormat="1" ht="21.75" customHeight="1">
      <c r="B151" s="119"/>
      <c r="C151" s="236" t="s">
        <v>691</v>
      </c>
      <c r="D151" s="236" t="s">
        <v>133</v>
      </c>
      <c r="E151" s="237" t="s">
        <v>1598</v>
      </c>
      <c r="F151" s="238" t="s">
        <v>2903</v>
      </c>
      <c r="G151" s="239" t="s">
        <v>110</v>
      </c>
      <c r="H151" s="240">
        <v>1</v>
      </c>
      <c r="I151" s="241"/>
      <c r="J151" s="241">
        <f t="shared" si="10"/>
        <v>0</v>
      </c>
      <c r="K151" s="242"/>
      <c r="L151" s="243"/>
      <c r="M151" s="244" t="s">
        <v>1</v>
      </c>
      <c r="N151" s="245" t="s">
        <v>32</v>
      </c>
      <c r="O151" s="233">
        <v>0</v>
      </c>
      <c r="P151" s="233">
        <f t="shared" si="11"/>
        <v>0</v>
      </c>
      <c r="Q151" s="233">
        <v>0</v>
      </c>
      <c r="R151" s="233">
        <f t="shared" si="12"/>
        <v>0</v>
      </c>
      <c r="S151" s="233">
        <v>0</v>
      </c>
      <c r="T151" s="234">
        <f t="shared" si="13"/>
        <v>0</v>
      </c>
      <c r="AR151" s="235" t="s">
        <v>1125</v>
      </c>
      <c r="AT151" s="235" t="s">
        <v>133</v>
      </c>
      <c r="AU151" s="235" t="s">
        <v>75</v>
      </c>
      <c r="AY151" s="12" t="s">
        <v>97</v>
      </c>
      <c r="BE151" s="132">
        <f t="shared" si="14"/>
        <v>0</v>
      </c>
      <c r="BF151" s="132">
        <f t="shared" si="15"/>
        <v>0</v>
      </c>
      <c r="BG151" s="132">
        <f t="shared" si="16"/>
        <v>0</v>
      </c>
      <c r="BH151" s="132">
        <f t="shared" si="17"/>
        <v>0</v>
      </c>
      <c r="BI151" s="132">
        <f t="shared" si="18"/>
        <v>0</v>
      </c>
      <c r="BJ151" s="12" t="s">
        <v>75</v>
      </c>
      <c r="BK151" s="132">
        <f t="shared" si="19"/>
        <v>0</v>
      </c>
      <c r="BL151" s="12" t="s">
        <v>820</v>
      </c>
      <c r="BM151" s="235" t="s">
        <v>1599</v>
      </c>
    </row>
    <row r="152" spans="2:65" s="1" customFormat="1" ht="16.5" customHeight="1">
      <c r="B152" s="119"/>
      <c r="C152" s="225" t="s">
        <v>694</v>
      </c>
      <c r="D152" s="225" t="s">
        <v>100</v>
      </c>
      <c r="E152" s="226" t="s">
        <v>2654</v>
      </c>
      <c r="F152" s="227" t="s">
        <v>2655</v>
      </c>
      <c r="G152" s="228" t="s">
        <v>114</v>
      </c>
      <c r="H152" s="229">
        <v>2500</v>
      </c>
      <c r="I152" s="230"/>
      <c r="J152" s="230">
        <f t="shared" si="10"/>
        <v>0</v>
      </c>
      <c r="K152" s="126"/>
      <c r="L152" s="24"/>
      <c r="M152" s="231" t="s">
        <v>1</v>
      </c>
      <c r="N152" s="232" t="s">
        <v>32</v>
      </c>
      <c r="O152" s="233">
        <v>2.5999999999999999E-2</v>
      </c>
      <c r="P152" s="233">
        <f t="shared" si="11"/>
        <v>65</v>
      </c>
      <c r="Q152" s="233">
        <v>0</v>
      </c>
      <c r="R152" s="233">
        <f t="shared" si="12"/>
        <v>0</v>
      </c>
      <c r="S152" s="233">
        <v>0</v>
      </c>
      <c r="T152" s="234">
        <f t="shared" si="13"/>
        <v>0</v>
      </c>
      <c r="AR152" s="235" t="s">
        <v>820</v>
      </c>
      <c r="AT152" s="235" t="s">
        <v>100</v>
      </c>
      <c r="AU152" s="235" t="s">
        <v>75</v>
      </c>
      <c r="AY152" s="12" t="s">
        <v>97</v>
      </c>
      <c r="BE152" s="132">
        <f t="shared" si="14"/>
        <v>0</v>
      </c>
      <c r="BF152" s="132">
        <f t="shared" si="15"/>
        <v>0</v>
      </c>
      <c r="BG152" s="132">
        <f t="shared" si="16"/>
        <v>0</v>
      </c>
      <c r="BH152" s="132">
        <f t="shared" si="17"/>
        <v>0</v>
      </c>
      <c r="BI152" s="132">
        <f t="shared" si="18"/>
        <v>0</v>
      </c>
      <c r="BJ152" s="12" t="s">
        <v>75</v>
      </c>
      <c r="BK152" s="132">
        <f t="shared" si="19"/>
        <v>0</v>
      </c>
      <c r="BL152" s="12" t="s">
        <v>820</v>
      </c>
      <c r="BM152" s="235" t="s">
        <v>2802</v>
      </c>
    </row>
    <row r="153" spans="2:65" s="1" customFormat="1" ht="24.2" customHeight="1">
      <c r="B153" s="119"/>
      <c r="C153" s="236" t="s">
        <v>589</v>
      </c>
      <c r="D153" s="236" t="s">
        <v>133</v>
      </c>
      <c r="E153" s="237" t="s">
        <v>2657</v>
      </c>
      <c r="F153" s="238" t="s">
        <v>2803</v>
      </c>
      <c r="G153" s="239" t="s">
        <v>110</v>
      </c>
      <c r="H153" s="240">
        <v>2500</v>
      </c>
      <c r="I153" s="241"/>
      <c r="J153" s="241">
        <f t="shared" si="10"/>
        <v>0</v>
      </c>
      <c r="K153" s="242"/>
      <c r="L153" s="243"/>
      <c r="M153" s="244" t="s">
        <v>1</v>
      </c>
      <c r="N153" s="245" t="s">
        <v>32</v>
      </c>
      <c r="O153" s="233">
        <v>0</v>
      </c>
      <c r="P153" s="233">
        <f t="shared" si="11"/>
        <v>0</v>
      </c>
      <c r="Q153" s="233">
        <v>1.9499999999999999E-3</v>
      </c>
      <c r="R153" s="233">
        <f t="shared" si="12"/>
        <v>4.875</v>
      </c>
      <c r="S153" s="233">
        <v>0</v>
      </c>
      <c r="T153" s="234">
        <f t="shared" si="13"/>
        <v>0</v>
      </c>
      <c r="AR153" s="235" t="s">
        <v>1125</v>
      </c>
      <c r="AT153" s="235" t="s">
        <v>133</v>
      </c>
      <c r="AU153" s="235" t="s">
        <v>75</v>
      </c>
      <c r="AY153" s="12" t="s">
        <v>97</v>
      </c>
      <c r="BE153" s="132">
        <f t="shared" si="14"/>
        <v>0</v>
      </c>
      <c r="BF153" s="132">
        <f t="shared" si="15"/>
        <v>0</v>
      </c>
      <c r="BG153" s="132">
        <f t="shared" si="16"/>
        <v>0</v>
      </c>
      <c r="BH153" s="132">
        <f t="shared" si="17"/>
        <v>0</v>
      </c>
      <c r="BI153" s="132">
        <f t="shared" si="18"/>
        <v>0</v>
      </c>
      <c r="BJ153" s="12" t="s">
        <v>75</v>
      </c>
      <c r="BK153" s="132">
        <f t="shared" si="19"/>
        <v>0</v>
      </c>
      <c r="BL153" s="12" t="s">
        <v>820</v>
      </c>
      <c r="BM153" s="235" t="s">
        <v>2804</v>
      </c>
    </row>
    <row r="154" spans="2:65" s="1" customFormat="1" ht="24.2" customHeight="1">
      <c r="B154" s="119"/>
      <c r="C154" s="236" t="s">
        <v>700</v>
      </c>
      <c r="D154" s="236" t="s">
        <v>133</v>
      </c>
      <c r="E154" s="237" t="s">
        <v>2660</v>
      </c>
      <c r="F154" s="238" t="s">
        <v>2805</v>
      </c>
      <c r="G154" s="239" t="s">
        <v>110</v>
      </c>
      <c r="H154" s="240">
        <v>2500</v>
      </c>
      <c r="I154" s="241"/>
      <c r="J154" s="241">
        <f t="shared" si="10"/>
        <v>0</v>
      </c>
      <c r="K154" s="242"/>
      <c r="L154" s="243"/>
      <c r="M154" s="244" t="s">
        <v>1</v>
      </c>
      <c r="N154" s="245" t="s">
        <v>32</v>
      </c>
      <c r="O154" s="233">
        <v>0</v>
      </c>
      <c r="P154" s="233">
        <f t="shared" si="11"/>
        <v>0</v>
      </c>
      <c r="Q154" s="233">
        <v>1.26E-2</v>
      </c>
      <c r="R154" s="233">
        <f t="shared" si="12"/>
        <v>31.5</v>
      </c>
      <c r="S154" s="233">
        <v>0</v>
      </c>
      <c r="T154" s="234">
        <f t="shared" si="13"/>
        <v>0</v>
      </c>
      <c r="AR154" s="235" t="s">
        <v>1125</v>
      </c>
      <c r="AT154" s="235" t="s">
        <v>133</v>
      </c>
      <c r="AU154" s="235" t="s">
        <v>75</v>
      </c>
      <c r="AY154" s="12" t="s">
        <v>97</v>
      </c>
      <c r="BE154" s="132">
        <f t="shared" si="14"/>
        <v>0</v>
      </c>
      <c r="BF154" s="132">
        <f t="shared" si="15"/>
        <v>0</v>
      </c>
      <c r="BG154" s="132">
        <f t="shared" si="16"/>
        <v>0</v>
      </c>
      <c r="BH154" s="132">
        <f t="shared" si="17"/>
        <v>0</v>
      </c>
      <c r="BI154" s="132">
        <f t="shared" si="18"/>
        <v>0</v>
      </c>
      <c r="BJ154" s="12" t="s">
        <v>75</v>
      </c>
      <c r="BK154" s="132">
        <f t="shared" si="19"/>
        <v>0</v>
      </c>
      <c r="BL154" s="12" t="s">
        <v>820</v>
      </c>
      <c r="BM154" s="235" t="s">
        <v>2806</v>
      </c>
    </row>
    <row r="155" spans="2:65" s="1" customFormat="1" ht="16.5" customHeight="1">
      <c r="B155" s="119"/>
      <c r="C155" s="225" t="s">
        <v>704</v>
      </c>
      <c r="D155" s="225" t="s">
        <v>100</v>
      </c>
      <c r="E155" s="226" t="s">
        <v>1600</v>
      </c>
      <c r="F155" s="227" t="s">
        <v>1398</v>
      </c>
      <c r="G155" s="228" t="s">
        <v>110</v>
      </c>
      <c r="H155" s="229">
        <v>13</v>
      </c>
      <c r="I155" s="230"/>
      <c r="J155" s="230">
        <f t="shared" si="10"/>
        <v>0</v>
      </c>
      <c r="K155" s="126"/>
      <c r="L155" s="24"/>
      <c r="M155" s="231" t="s">
        <v>1</v>
      </c>
      <c r="N155" s="232" t="s">
        <v>32</v>
      </c>
      <c r="O155" s="233">
        <v>0.22900000000000001</v>
      </c>
      <c r="P155" s="233">
        <f t="shared" si="11"/>
        <v>2.9770000000000003</v>
      </c>
      <c r="Q155" s="233">
        <v>0</v>
      </c>
      <c r="R155" s="233">
        <f t="shared" si="12"/>
        <v>0</v>
      </c>
      <c r="S155" s="233">
        <v>0</v>
      </c>
      <c r="T155" s="234">
        <f t="shared" si="13"/>
        <v>0</v>
      </c>
      <c r="AR155" s="235" t="s">
        <v>820</v>
      </c>
      <c r="AT155" s="235" t="s">
        <v>100</v>
      </c>
      <c r="AU155" s="235" t="s">
        <v>75</v>
      </c>
      <c r="AY155" s="12" t="s">
        <v>97</v>
      </c>
      <c r="BE155" s="132">
        <f t="shared" si="14"/>
        <v>0</v>
      </c>
      <c r="BF155" s="132">
        <f t="shared" si="15"/>
        <v>0</v>
      </c>
      <c r="BG155" s="132">
        <f t="shared" si="16"/>
        <v>0</v>
      </c>
      <c r="BH155" s="132">
        <f t="shared" si="17"/>
        <v>0</v>
      </c>
      <c r="BI155" s="132">
        <f t="shared" si="18"/>
        <v>0</v>
      </c>
      <c r="BJ155" s="12" t="s">
        <v>75</v>
      </c>
      <c r="BK155" s="132">
        <f t="shared" si="19"/>
        <v>0</v>
      </c>
      <c r="BL155" s="12" t="s">
        <v>820</v>
      </c>
      <c r="BM155" s="235" t="s">
        <v>1601</v>
      </c>
    </row>
    <row r="156" spans="2:65" s="1" customFormat="1" ht="16.5" customHeight="1">
      <c r="B156" s="119"/>
      <c r="C156" s="236" t="s">
        <v>708</v>
      </c>
      <c r="D156" s="236" t="s">
        <v>133</v>
      </c>
      <c r="E156" s="237" t="s">
        <v>1602</v>
      </c>
      <c r="F156" s="238" t="s">
        <v>2807</v>
      </c>
      <c r="G156" s="239" t="s">
        <v>110</v>
      </c>
      <c r="H156" s="240">
        <v>13</v>
      </c>
      <c r="I156" s="241"/>
      <c r="J156" s="241">
        <f t="shared" si="10"/>
        <v>0</v>
      </c>
      <c r="K156" s="242"/>
      <c r="L156" s="243"/>
      <c r="M156" s="244" t="s">
        <v>1</v>
      </c>
      <c r="N156" s="245" t="s">
        <v>32</v>
      </c>
      <c r="O156" s="233">
        <v>0</v>
      </c>
      <c r="P156" s="233">
        <f t="shared" si="11"/>
        <v>0</v>
      </c>
      <c r="Q156" s="233">
        <v>0</v>
      </c>
      <c r="R156" s="233">
        <f t="shared" si="12"/>
        <v>0</v>
      </c>
      <c r="S156" s="233">
        <v>0</v>
      </c>
      <c r="T156" s="234">
        <f t="shared" si="13"/>
        <v>0</v>
      </c>
      <c r="AR156" s="235" t="s">
        <v>1125</v>
      </c>
      <c r="AT156" s="235" t="s">
        <v>133</v>
      </c>
      <c r="AU156" s="235" t="s">
        <v>75</v>
      </c>
      <c r="AY156" s="12" t="s">
        <v>97</v>
      </c>
      <c r="BE156" s="132">
        <f t="shared" si="14"/>
        <v>0</v>
      </c>
      <c r="BF156" s="132">
        <f t="shared" si="15"/>
        <v>0</v>
      </c>
      <c r="BG156" s="132">
        <f t="shared" si="16"/>
        <v>0</v>
      </c>
      <c r="BH156" s="132">
        <f t="shared" si="17"/>
        <v>0</v>
      </c>
      <c r="BI156" s="132">
        <f t="shared" si="18"/>
        <v>0</v>
      </c>
      <c r="BJ156" s="12" t="s">
        <v>75</v>
      </c>
      <c r="BK156" s="132">
        <f t="shared" si="19"/>
        <v>0</v>
      </c>
      <c r="BL156" s="12" t="s">
        <v>820</v>
      </c>
      <c r="BM156" s="235" t="s">
        <v>1603</v>
      </c>
    </row>
    <row r="157" spans="2:65" s="1" customFormat="1" ht="16.5" customHeight="1">
      <c r="B157" s="119"/>
      <c r="C157" s="225" t="s">
        <v>711</v>
      </c>
      <c r="D157" s="225" t="s">
        <v>100</v>
      </c>
      <c r="E157" s="226" t="s">
        <v>1604</v>
      </c>
      <c r="F157" s="227" t="s">
        <v>1605</v>
      </c>
      <c r="G157" s="228" t="s">
        <v>110</v>
      </c>
      <c r="H157" s="229">
        <v>13</v>
      </c>
      <c r="I157" s="230"/>
      <c r="J157" s="230">
        <f t="shared" si="10"/>
        <v>0</v>
      </c>
      <c r="K157" s="126"/>
      <c r="L157" s="24"/>
      <c r="M157" s="231" t="s">
        <v>1</v>
      </c>
      <c r="N157" s="232" t="s">
        <v>32</v>
      </c>
      <c r="O157" s="233">
        <v>1.7999999999999999E-2</v>
      </c>
      <c r="P157" s="233">
        <f t="shared" si="11"/>
        <v>0.23399999999999999</v>
      </c>
      <c r="Q157" s="233">
        <v>0</v>
      </c>
      <c r="R157" s="233">
        <f t="shared" si="12"/>
        <v>0</v>
      </c>
      <c r="S157" s="233">
        <v>0</v>
      </c>
      <c r="T157" s="234">
        <f t="shared" si="13"/>
        <v>0</v>
      </c>
      <c r="AR157" s="235" t="s">
        <v>820</v>
      </c>
      <c r="AT157" s="235" t="s">
        <v>100</v>
      </c>
      <c r="AU157" s="235" t="s">
        <v>75</v>
      </c>
      <c r="AY157" s="12" t="s">
        <v>97</v>
      </c>
      <c r="BE157" s="132">
        <f t="shared" si="14"/>
        <v>0</v>
      </c>
      <c r="BF157" s="132">
        <f t="shared" si="15"/>
        <v>0</v>
      </c>
      <c r="BG157" s="132">
        <f t="shared" si="16"/>
        <v>0</v>
      </c>
      <c r="BH157" s="132">
        <f t="shared" si="17"/>
        <v>0</v>
      </c>
      <c r="BI157" s="132">
        <f t="shared" si="18"/>
        <v>0</v>
      </c>
      <c r="BJ157" s="12" t="s">
        <v>75</v>
      </c>
      <c r="BK157" s="132">
        <f t="shared" si="19"/>
        <v>0</v>
      </c>
      <c r="BL157" s="12" t="s">
        <v>820</v>
      </c>
      <c r="BM157" s="235" t="s">
        <v>1606</v>
      </c>
    </row>
    <row r="158" spans="2:65" s="1" customFormat="1" ht="21.75" customHeight="1">
      <c r="B158" s="119"/>
      <c r="C158" s="236" t="s">
        <v>707</v>
      </c>
      <c r="D158" s="236" t="s">
        <v>133</v>
      </c>
      <c r="E158" s="237" t="s">
        <v>1607</v>
      </c>
      <c r="F158" s="238" t="s">
        <v>1608</v>
      </c>
      <c r="G158" s="239" t="s">
        <v>110</v>
      </c>
      <c r="H158" s="240">
        <v>13</v>
      </c>
      <c r="I158" s="241"/>
      <c r="J158" s="241">
        <f t="shared" si="10"/>
        <v>0</v>
      </c>
      <c r="K158" s="242"/>
      <c r="L158" s="243"/>
      <c r="M158" s="244" t="s">
        <v>1</v>
      </c>
      <c r="N158" s="245" t="s">
        <v>32</v>
      </c>
      <c r="O158" s="233">
        <v>0</v>
      </c>
      <c r="P158" s="233">
        <f t="shared" si="11"/>
        <v>0</v>
      </c>
      <c r="Q158" s="233">
        <v>3.0000000000000001E-5</v>
      </c>
      <c r="R158" s="233">
        <f t="shared" si="12"/>
        <v>3.8999999999999999E-4</v>
      </c>
      <c r="S158" s="233">
        <v>0</v>
      </c>
      <c r="T158" s="234">
        <f t="shared" si="13"/>
        <v>0</v>
      </c>
      <c r="AR158" s="235" t="s">
        <v>1068</v>
      </c>
      <c r="AT158" s="235" t="s">
        <v>133</v>
      </c>
      <c r="AU158" s="235" t="s">
        <v>75</v>
      </c>
      <c r="AY158" s="12" t="s">
        <v>97</v>
      </c>
      <c r="BE158" s="132">
        <f t="shared" si="14"/>
        <v>0</v>
      </c>
      <c r="BF158" s="132">
        <f t="shared" si="15"/>
        <v>0</v>
      </c>
      <c r="BG158" s="132">
        <f t="shared" si="16"/>
        <v>0</v>
      </c>
      <c r="BH158" s="132">
        <f t="shared" si="17"/>
        <v>0</v>
      </c>
      <c r="BI158" s="132">
        <f t="shared" si="18"/>
        <v>0</v>
      </c>
      <c r="BJ158" s="12" t="s">
        <v>75</v>
      </c>
      <c r="BK158" s="132">
        <f t="shared" si="19"/>
        <v>0</v>
      </c>
      <c r="BL158" s="12" t="s">
        <v>1068</v>
      </c>
      <c r="BM158" s="235" t="s">
        <v>1609</v>
      </c>
    </row>
    <row r="159" spans="2:65" s="1" customFormat="1" ht="16.5" customHeight="1">
      <c r="B159" s="119"/>
      <c r="C159" s="225" t="s">
        <v>718</v>
      </c>
      <c r="D159" s="225" t="s">
        <v>100</v>
      </c>
      <c r="E159" s="226" t="s">
        <v>1453</v>
      </c>
      <c r="F159" s="227" t="s">
        <v>1610</v>
      </c>
      <c r="G159" s="228" t="s">
        <v>114</v>
      </c>
      <c r="H159" s="229">
        <v>1350</v>
      </c>
      <c r="I159" s="230"/>
      <c r="J159" s="230">
        <f t="shared" si="10"/>
        <v>0</v>
      </c>
      <c r="K159" s="126"/>
      <c r="L159" s="24"/>
      <c r="M159" s="231" t="s">
        <v>1</v>
      </c>
      <c r="N159" s="232" t="s">
        <v>32</v>
      </c>
      <c r="O159" s="233">
        <v>6.0999999999999999E-2</v>
      </c>
      <c r="P159" s="233">
        <f t="shared" si="11"/>
        <v>82.35</v>
      </c>
      <c r="Q159" s="233">
        <v>0</v>
      </c>
      <c r="R159" s="233">
        <f t="shared" si="12"/>
        <v>0</v>
      </c>
      <c r="S159" s="233">
        <v>0</v>
      </c>
      <c r="T159" s="234">
        <f t="shared" si="13"/>
        <v>0</v>
      </c>
      <c r="AR159" s="235" t="s">
        <v>820</v>
      </c>
      <c r="AT159" s="235" t="s">
        <v>100</v>
      </c>
      <c r="AU159" s="235" t="s">
        <v>75</v>
      </c>
      <c r="AY159" s="12" t="s">
        <v>97</v>
      </c>
      <c r="BE159" s="132">
        <f t="shared" si="14"/>
        <v>0</v>
      </c>
      <c r="BF159" s="132">
        <f t="shared" si="15"/>
        <v>0</v>
      </c>
      <c r="BG159" s="132">
        <f t="shared" si="16"/>
        <v>0</v>
      </c>
      <c r="BH159" s="132">
        <f t="shared" si="17"/>
        <v>0</v>
      </c>
      <c r="BI159" s="132">
        <f t="shared" si="18"/>
        <v>0</v>
      </c>
      <c r="BJ159" s="12" t="s">
        <v>75</v>
      </c>
      <c r="BK159" s="132">
        <f t="shared" si="19"/>
        <v>0</v>
      </c>
      <c r="BL159" s="12" t="s">
        <v>820</v>
      </c>
      <c r="BM159" s="235" t="s">
        <v>1611</v>
      </c>
    </row>
    <row r="160" spans="2:65" s="1" customFormat="1" ht="24.2" customHeight="1">
      <c r="B160" s="119"/>
      <c r="C160" s="236" t="s">
        <v>659</v>
      </c>
      <c r="D160" s="236" t="s">
        <v>133</v>
      </c>
      <c r="E160" s="237" t="s">
        <v>1612</v>
      </c>
      <c r="F160" s="238" t="s">
        <v>1613</v>
      </c>
      <c r="G160" s="239" t="s">
        <v>114</v>
      </c>
      <c r="H160" s="240">
        <v>1350</v>
      </c>
      <c r="I160" s="241"/>
      <c r="J160" s="241">
        <f t="shared" si="10"/>
        <v>0</v>
      </c>
      <c r="K160" s="242"/>
      <c r="L160" s="243"/>
      <c r="M160" s="244" t="s">
        <v>1</v>
      </c>
      <c r="N160" s="245" t="s">
        <v>32</v>
      </c>
      <c r="O160" s="233">
        <v>0</v>
      </c>
      <c r="P160" s="233">
        <f t="shared" si="11"/>
        <v>0</v>
      </c>
      <c r="Q160" s="233">
        <v>0</v>
      </c>
      <c r="R160" s="233">
        <f t="shared" si="12"/>
        <v>0</v>
      </c>
      <c r="S160" s="233">
        <v>0</v>
      </c>
      <c r="T160" s="234">
        <f t="shared" si="13"/>
        <v>0</v>
      </c>
      <c r="AR160" s="235" t="s">
        <v>1125</v>
      </c>
      <c r="AT160" s="235" t="s">
        <v>133</v>
      </c>
      <c r="AU160" s="235" t="s">
        <v>75</v>
      </c>
      <c r="AY160" s="12" t="s">
        <v>97</v>
      </c>
      <c r="BE160" s="132">
        <f t="shared" si="14"/>
        <v>0</v>
      </c>
      <c r="BF160" s="132">
        <f t="shared" si="15"/>
        <v>0</v>
      </c>
      <c r="BG160" s="132">
        <f t="shared" si="16"/>
        <v>0</v>
      </c>
      <c r="BH160" s="132">
        <f t="shared" si="17"/>
        <v>0</v>
      </c>
      <c r="BI160" s="132">
        <f t="shared" si="18"/>
        <v>0</v>
      </c>
      <c r="BJ160" s="12" t="s">
        <v>75</v>
      </c>
      <c r="BK160" s="132">
        <f t="shared" si="19"/>
        <v>0</v>
      </c>
      <c r="BL160" s="12" t="s">
        <v>820</v>
      </c>
      <c r="BM160" s="235" t="s">
        <v>1614</v>
      </c>
    </row>
    <row r="161" spans="2:65" s="1" customFormat="1" ht="16.5" customHeight="1">
      <c r="B161" s="119"/>
      <c r="C161" s="225" t="s">
        <v>725</v>
      </c>
      <c r="D161" s="225" t="s">
        <v>100</v>
      </c>
      <c r="E161" s="226" t="s">
        <v>2808</v>
      </c>
      <c r="F161" s="227" t="s">
        <v>2809</v>
      </c>
      <c r="G161" s="228" t="s">
        <v>110</v>
      </c>
      <c r="H161" s="229">
        <v>1</v>
      </c>
      <c r="I161" s="230"/>
      <c r="J161" s="230">
        <f t="shared" si="10"/>
        <v>0</v>
      </c>
      <c r="K161" s="126"/>
      <c r="L161" s="24"/>
      <c r="M161" s="231" t="s">
        <v>1</v>
      </c>
      <c r="N161" s="232" t="s">
        <v>32</v>
      </c>
      <c r="O161" s="233">
        <v>1.111</v>
      </c>
      <c r="P161" s="233">
        <f t="shared" si="11"/>
        <v>1.111</v>
      </c>
      <c r="Q161" s="233">
        <v>0</v>
      </c>
      <c r="R161" s="233">
        <f t="shared" si="12"/>
        <v>0</v>
      </c>
      <c r="S161" s="233">
        <v>0</v>
      </c>
      <c r="T161" s="234">
        <f t="shared" si="13"/>
        <v>0</v>
      </c>
      <c r="AR161" s="235" t="s">
        <v>820</v>
      </c>
      <c r="AT161" s="235" t="s">
        <v>100</v>
      </c>
      <c r="AU161" s="235" t="s">
        <v>75</v>
      </c>
      <c r="AY161" s="12" t="s">
        <v>97</v>
      </c>
      <c r="BE161" s="132">
        <f t="shared" si="14"/>
        <v>0</v>
      </c>
      <c r="BF161" s="132">
        <f t="shared" si="15"/>
        <v>0</v>
      </c>
      <c r="BG161" s="132">
        <f t="shared" si="16"/>
        <v>0</v>
      </c>
      <c r="BH161" s="132">
        <f t="shared" si="17"/>
        <v>0</v>
      </c>
      <c r="BI161" s="132">
        <f t="shared" si="18"/>
        <v>0</v>
      </c>
      <c r="BJ161" s="12" t="s">
        <v>75</v>
      </c>
      <c r="BK161" s="132">
        <f t="shared" si="19"/>
        <v>0</v>
      </c>
      <c r="BL161" s="12" t="s">
        <v>820</v>
      </c>
      <c r="BM161" s="235" t="s">
        <v>2810</v>
      </c>
    </row>
    <row r="162" spans="2:65" s="1" customFormat="1" ht="24.2" customHeight="1">
      <c r="B162" s="119"/>
      <c r="C162" s="236" t="s">
        <v>729</v>
      </c>
      <c r="D162" s="236" t="s">
        <v>133</v>
      </c>
      <c r="E162" s="237" t="s">
        <v>1424</v>
      </c>
      <c r="F162" s="238" t="s">
        <v>2904</v>
      </c>
      <c r="G162" s="239" t="s">
        <v>110</v>
      </c>
      <c r="H162" s="240">
        <v>1</v>
      </c>
      <c r="I162" s="241"/>
      <c r="J162" s="241">
        <f t="shared" si="10"/>
        <v>0</v>
      </c>
      <c r="K162" s="242"/>
      <c r="L162" s="243"/>
      <c r="M162" s="244" t="s">
        <v>1</v>
      </c>
      <c r="N162" s="245" t="s">
        <v>32</v>
      </c>
      <c r="O162" s="233">
        <v>0</v>
      </c>
      <c r="P162" s="233">
        <f t="shared" si="11"/>
        <v>0</v>
      </c>
      <c r="Q162" s="233">
        <v>2.4500000000000001E-2</v>
      </c>
      <c r="R162" s="233">
        <f t="shared" si="12"/>
        <v>2.4500000000000001E-2</v>
      </c>
      <c r="S162" s="233">
        <v>0</v>
      </c>
      <c r="T162" s="234">
        <f t="shared" si="13"/>
        <v>0</v>
      </c>
      <c r="AR162" s="235" t="s">
        <v>1125</v>
      </c>
      <c r="AT162" s="235" t="s">
        <v>133</v>
      </c>
      <c r="AU162" s="235" t="s">
        <v>75</v>
      </c>
      <c r="AY162" s="12" t="s">
        <v>97</v>
      </c>
      <c r="BE162" s="132">
        <f t="shared" si="14"/>
        <v>0</v>
      </c>
      <c r="BF162" s="132">
        <f t="shared" si="15"/>
        <v>0</v>
      </c>
      <c r="BG162" s="132">
        <f t="shared" si="16"/>
        <v>0</v>
      </c>
      <c r="BH162" s="132">
        <f t="shared" si="17"/>
        <v>0</v>
      </c>
      <c r="BI162" s="132">
        <f t="shared" si="18"/>
        <v>0</v>
      </c>
      <c r="BJ162" s="12" t="s">
        <v>75</v>
      </c>
      <c r="BK162" s="132">
        <f t="shared" si="19"/>
        <v>0</v>
      </c>
      <c r="BL162" s="12" t="s">
        <v>820</v>
      </c>
      <c r="BM162" s="235" t="s">
        <v>2811</v>
      </c>
    </row>
    <row r="163" spans="2:65" s="1" customFormat="1" ht="24.2" customHeight="1">
      <c r="B163" s="119"/>
      <c r="C163" s="236" t="s">
        <v>732</v>
      </c>
      <c r="D163" s="236" t="s">
        <v>133</v>
      </c>
      <c r="E163" s="237" t="s">
        <v>2812</v>
      </c>
      <c r="F163" s="238" t="s">
        <v>2905</v>
      </c>
      <c r="G163" s="239" t="s">
        <v>110</v>
      </c>
      <c r="H163" s="240">
        <v>1</v>
      </c>
      <c r="I163" s="241"/>
      <c r="J163" s="241">
        <f t="shared" si="10"/>
        <v>0</v>
      </c>
      <c r="K163" s="242"/>
      <c r="L163" s="243"/>
      <c r="M163" s="244" t="s">
        <v>1</v>
      </c>
      <c r="N163" s="245" t="s">
        <v>32</v>
      </c>
      <c r="O163" s="233">
        <v>0</v>
      </c>
      <c r="P163" s="233">
        <f t="shared" si="11"/>
        <v>0</v>
      </c>
      <c r="Q163" s="233">
        <v>2.6900000000000001E-3</v>
      </c>
      <c r="R163" s="233">
        <f t="shared" si="12"/>
        <v>2.6900000000000001E-3</v>
      </c>
      <c r="S163" s="233">
        <v>0</v>
      </c>
      <c r="T163" s="234">
        <f t="shared" si="13"/>
        <v>0</v>
      </c>
      <c r="AR163" s="235" t="s">
        <v>1125</v>
      </c>
      <c r="AT163" s="235" t="s">
        <v>133</v>
      </c>
      <c r="AU163" s="235" t="s">
        <v>75</v>
      </c>
      <c r="AY163" s="12" t="s">
        <v>97</v>
      </c>
      <c r="BE163" s="132">
        <f t="shared" si="14"/>
        <v>0</v>
      </c>
      <c r="BF163" s="132">
        <f t="shared" si="15"/>
        <v>0</v>
      </c>
      <c r="BG163" s="132">
        <f t="shared" si="16"/>
        <v>0</v>
      </c>
      <c r="BH163" s="132">
        <f t="shared" si="17"/>
        <v>0</v>
      </c>
      <c r="BI163" s="132">
        <f t="shared" si="18"/>
        <v>0</v>
      </c>
      <c r="BJ163" s="12" t="s">
        <v>75</v>
      </c>
      <c r="BK163" s="132">
        <f t="shared" si="19"/>
        <v>0</v>
      </c>
      <c r="BL163" s="12" t="s">
        <v>820</v>
      </c>
      <c r="BM163" s="235" t="s">
        <v>2813</v>
      </c>
    </row>
    <row r="164" spans="2:65" s="1" customFormat="1" ht="24.2" customHeight="1">
      <c r="B164" s="119"/>
      <c r="C164" s="236" t="s">
        <v>736</v>
      </c>
      <c r="D164" s="236" t="s">
        <v>133</v>
      </c>
      <c r="E164" s="237" t="s">
        <v>2814</v>
      </c>
      <c r="F164" s="238" t="s">
        <v>2815</v>
      </c>
      <c r="G164" s="239" t="s">
        <v>110</v>
      </c>
      <c r="H164" s="240">
        <v>1</v>
      </c>
      <c r="I164" s="241"/>
      <c r="J164" s="241">
        <f t="shared" si="10"/>
        <v>0</v>
      </c>
      <c r="K164" s="242"/>
      <c r="L164" s="243"/>
      <c r="M164" s="244" t="s">
        <v>1</v>
      </c>
      <c r="N164" s="245" t="s">
        <v>32</v>
      </c>
      <c r="O164" s="233">
        <v>0</v>
      </c>
      <c r="P164" s="233">
        <f t="shared" si="11"/>
        <v>0</v>
      </c>
      <c r="Q164" s="233">
        <v>9.7999999999999997E-4</v>
      </c>
      <c r="R164" s="233">
        <f t="shared" si="12"/>
        <v>9.7999999999999997E-4</v>
      </c>
      <c r="S164" s="233">
        <v>0</v>
      </c>
      <c r="T164" s="234">
        <f t="shared" si="13"/>
        <v>0</v>
      </c>
      <c r="AR164" s="235" t="s">
        <v>1125</v>
      </c>
      <c r="AT164" s="235" t="s">
        <v>133</v>
      </c>
      <c r="AU164" s="235" t="s">
        <v>75</v>
      </c>
      <c r="AY164" s="12" t="s">
        <v>97</v>
      </c>
      <c r="BE164" s="132">
        <f t="shared" si="14"/>
        <v>0</v>
      </c>
      <c r="BF164" s="132">
        <f t="shared" si="15"/>
        <v>0</v>
      </c>
      <c r="BG164" s="132">
        <f t="shared" si="16"/>
        <v>0</v>
      </c>
      <c r="BH164" s="132">
        <f t="shared" si="17"/>
        <v>0</v>
      </c>
      <c r="BI164" s="132">
        <f t="shared" si="18"/>
        <v>0</v>
      </c>
      <c r="BJ164" s="12" t="s">
        <v>75</v>
      </c>
      <c r="BK164" s="132">
        <f t="shared" si="19"/>
        <v>0</v>
      </c>
      <c r="BL164" s="12" t="s">
        <v>820</v>
      </c>
      <c r="BM164" s="235" t="s">
        <v>2816</v>
      </c>
    </row>
    <row r="165" spans="2:65" s="1" customFormat="1" ht="16.5" customHeight="1">
      <c r="B165" s="119"/>
      <c r="C165" s="225" t="s">
        <v>740</v>
      </c>
      <c r="D165" s="225" t="s">
        <v>100</v>
      </c>
      <c r="E165" s="226" t="s">
        <v>1615</v>
      </c>
      <c r="F165" s="227" t="s">
        <v>1616</v>
      </c>
      <c r="G165" s="228" t="s">
        <v>110</v>
      </c>
      <c r="H165" s="229">
        <v>1</v>
      </c>
      <c r="I165" s="230"/>
      <c r="J165" s="230">
        <f t="shared" si="10"/>
        <v>0</v>
      </c>
      <c r="K165" s="126"/>
      <c r="L165" s="24"/>
      <c r="M165" s="231" t="s">
        <v>1</v>
      </c>
      <c r="N165" s="232" t="s">
        <v>32</v>
      </c>
      <c r="O165" s="233">
        <v>1.35</v>
      </c>
      <c r="P165" s="233">
        <f t="shared" si="11"/>
        <v>1.35</v>
      </c>
      <c r="Q165" s="233">
        <v>0</v>
      </c>
      <c r="R165" s="233">
        <f t="shared" si="12"/>
        <v>0</v>
      </c>
      <c r="S165" s="233">
        <v>0</v>
      </c>
      <c r="T165" s="234">
        <f t="shared" si="13"/>
        <v>0</v>
      </c>
      <c r="AR165" s="235" t="s">
        <v>820</v>
      </c>
      <c r="AT165" s="235" t="s">
        <v>100</v>
      </c>
      <c r="AU165" s="235" t="s">
        <v>75</v>
      </c>
      <c r="AY165" s="12" t="s">
        <v>97</v>
      </c>
      <c r="BE165" s="132">
        <f t="shared" si="14"/>
        <v>0</v>
      </c>
      <c r="BF165" s="132">
        <f t="shared" si="15"/>
        <v>0</v>
      </c>
      <c r="BG165" s="132">
        <f t="shared" si="16"/>
        <v>0</v>
      </c>
      <c r="BH165" s="132">
        <f t="shared" si="17"/>
        <v>0</v>
      </c>
      <c r="BI165" s="132">
        <f t="shared" si="18"/>
        <v>0</v>
      </c>
      <c r="BJ165" s="12" t="s">
        <v>75</v>
      </c>
      <c r="BK165" s="132">
        <f t="shared" si="19"/>
        <v>0</v>
      </c>
      <c r="BL165" s="12" t="s">
        <v>820</v>
      </c>
      <c r="BM165" s="235" t="s">
        <v>1617</v>
      </c>
    </row>
    <row r="166" spans="2:65" s="1" customFormat="1" ht="24.2" customHeight="1">
      <c r="B166" s="119"/>
      <c r="C166" s="236" t="s">
        <v>741</v>
      </c>
      <c r="D166" s="236" t="s">
        <v>133</v>
      </c>
      <c r="E166" s="237" t="s">
        <v>1618</v>
      </c>
      <c r="F166" s="238" t="s">
        <v>2906</v>
      </c>
      <c r="G166" s="239" t="s">
        <v>110</v>
      </c>
      <c r="H166" s="240">
        <v>1</v>
      </c>
      <c r="I166" s="241"/>
      <c r="J166" s="241">
        <f t="shared" si="10"/>
        <v>0</v>
      </c>
      <c r="K166" s="242"/>
      <c r="L166" s="243"/>
      <c r="M166" s="244" t="s">
        <v>1</v>
      </c>
      <c r="N166" s="245" t="s">
        <v>32</v>
      </c>
      <c r="O166" s="233">
        <v>0</v>
      </c>
      <c r="P166" s="233">
        <f t="shared" si="11"/>
        <v>0</v>
      </c>
      <c r="Q166" s="233">
        <v>0</v>
      </c>
      <c r="R166" s="233">
        <f t="shared" si="12"/>
        <v>0</v>
      </c>
      <c r="S166" s="233">
        <v>0</v>
      </c>
      <c r="T166" s="234">
        <f t="shared" si="13"/>
        <v>0</v>
      </c>
      <c r="AR166" s="235" t="s">
        <v>1125</v>
      </c>
      <c r="AT166" s="235" t="s">
        <v>133</v>
      </c>
      <c r="AU166" s="235" t="s">
        <v>75</v>
      </c>
      <c r="AY166" s="12" t="s">
        <v>97</v>
      </c>
      <c r="BE166" s="132">
        <f t="shared" si="14"/>
        <v>0</v>
      </c>
      <c r="BF166" s="132">
        <f t="shared" si="15"/>
        <v>0</v>
      </c>
      <c r="BG166" s="132">
        <f t="shared" si="16"/>
        <v>0</v>
      </c>
      <c r="BH166" s="132">
        <f t="shared" si="17"/>
        <v>0</v>
      </c>
      <c r="BI166" s="132">
        <f t="shared" si="18"/>
        <v>0</v>
      </c>
      <c r="BJ166" s="12" t="s">
        <v>75</v>
      </c>
      <c r="BK166" s="132">
        <f t="shared" si="19"/>
        <v>0</v>
      </c>
      <c r="BL166" s="12" t="s">
        <v>820</v>
      </c>
      <c r="BM166" s="235" t="s">
        <v>1619</v>
      </c>
    </row>
    <row r="167" spans="2:65" s="1" customFormat="1" ht="16.5" customHeight="1">
      <c r="B167" s="119"/>
      <c r="C167" s="236" t="s">
        <v>742</v>
      </c>
      <c r="D167" s="236" t="s">
        <v>133</v>
      </c>
      <c r="E167" s="237" t="s">
        <v>1620</v>
      </c>
      <c r="F167" s="238" t="s">
        <v>2907</v>
      </c>
      <c r="G167" s="239" t="s">
        <v>110</v>
      </c>
      <c r="H167" s="240">
        <v>2</v>
      </c>
      <c r="I167" s="241"/>
      <c r="J167" s="241">
        <f t="shared" si="10"/>
        <v>0</v>
      </c>
      <c r="K167" s="242"/>
      <c r="L167" s="243"/>
      <c r="M167" s="244" t="s">
        <v>1</v>
      </c>
      <c r="N167" s="245" t="s">
        <v>32</v>
      </c>
      <c r="O167" s="233">
        <v>0</v>
      </c>
      <c r="P167" s="233">
        <f t="shared" si="11"/>
        <v>0</v>
      </c>
      <c r="Q167" s="233">
        <v>3.6999999999999999E-4</v>
      </c>
      <c r="R167" s="233">
        <f t="shared" si="12"/>
        <v>7.3999999999999999E-4</v>
      </c>
      <c r="S167" s="233">
        <v>0</v>
      </c>
      <c r="T167" s="234">
        <f t="shared" si="13"/>
        <v>0</v>
      </c>
      <c r="AR167" s="235" t="s">
        <v>1125</v>
      </c>
      <c r="AT167" s="235" t="s">
        <v>133</v>
      </c>
      <c r="AU167" s="235" t="s">
        <v>75</v>
      </c>
      <c r="AY167" s="12" t="s">
        <v>97</v>
      </c>
      <c r="BE167" s="132">
        <f t="shared" si="14"/>
        <v>0</v>
      </c>
      <c r="BF167" s="132">
        <f t="shared" si="15"/>
        <v>0</v>
      </c>
      <c r="BG167" s="132">
        <f t="shared" si="16"/>
        <v>0</v>
      </c>
      <c r="BH167" s="132">
        <f t="shared" si="17"/>
        <v>0</v>
      </c>
      <c r="BI167" s="132">
        <f t="shared" si="18"/>
        <v>0</v>
      </c>
      <c r="BJ167" s="12" t="s">
        <v>75</v>
      </c>
      <c r="BK167" s="132">
        <f t="shared" si="19"/>
        <v>0</v>
      </c>
      <c r="BL167" s="12" t="s">
        <v>820</v>
      </c>
      <c r="BM167" s="235" t="s">
        <v>1621</v>
      </c>
    </row>
    <row r="168" spans="2:65" s="1" customFormat="1" ht="16.5" customHeight="1">
      <c r="B168" s="119"/>
      <c r="C168" s="236" t="s">
        <v>744</v>
      </c>
      <c r="D168" s="236" t="s">
        <v>133</v>
      </c>
      <c r="E168" s="237" t="s">
        <v>1622</v>
      </c>
      <c r="F168" s="238" t="s">
        <v>2908</v>
      </c>
      <c r="G168" s="239" t="s">
        <v>110</v>
      </c>
      <c r="H168" s="240">
        <v>13</v>
      </c>
      <c r="I168" s="241"/>
      <c r="J168" s="241">
        <f t="shared" si="10"/>
        <v>0</v>
      </c>
      <c r="K168" s="242"/>
      <c r="L168" s="243"/>
      <c r="M168" s="244" t="s">
        <v>1</v>
      </c>
      <c r="N168" s="245" t="s">
        <v>32</v>
      </c>
      <c r="O168" s="233">
        <v>0</v>
      </c>
      <c r="P168" s="233">
        <f t="shared" si="11"/>
        <v>0</v>
      </c>
      <c r="Q168" s="233">
        <v>0.01</v>
      </c>
      <c r="R168" s="233">
        <f t="shared" si="12"/>
        <v>0.13</v>
      </c>
      <c r="S168" s="233">
        <v>0</v>
      </c>
      <c r="T168" s="234">
        <f t="shared" si="13"/>
        <v>0</v>
      </c>
      <c r="AR168" s="235" t="s">
        <v>1125</v>
      </c>
      <c r="AT168" s="235" t="s">
        <v>133</v>
      </c>
      <c r="AU168" s="235" t="s">
        <v>75</v>
      </c>
      <c r="AY168" s="12" t="s">
        <v>97</v>
      </c>
      <c r="BE168" s="132">
        <f t="shared" si="14"/>
        <v>0</v>
      </c>
      <c r="BF168" s="132">
        <f t="shared" si="15"/>
        <v>0</v>
      </c>
      <c r="BG168" s="132">
        <f t="shared" si="16"/>
        <v>0</v>
      </c>
      <c r="BH168" s="132">
        <f t="shared" si="17"/>
        <v>0</v>
      </c>
      <c r="BI168" s="132">
        <f t="shared" si="18"/>
        <v>0</v>
      </c>
      <c r="BJ168" s="12" t="s">
        <v>75</v>
      </c>
      <c r="BK168" s="132">
        <f t="shared" si="19"/>
        <v>0</v>
      </c>
      <c r="BL168" s="12" t="s">
        <v>820</v>
      </c>
      <c r="BM168" s="235" t="s">
        <v>1623</v>
      </c>
    </row>
    <row r="169" spans="2:65" s="213" customFormat="1" ht="25.9" customHeight="1">
      <c r="B169" s="214"/>
      <c r="D169" s="215" t="s">
        <v>65</v>
      </c>
      <c r="E169" s="216" t="s">
        <v>957</v>
      </c>
      <c r="F169" s="216" t="s">
        <v>958</v>
      </c>
      <c r="J169" s="217">
        <f>BK169</f>
        <v>0</v>
      </c>
      <c r="L169" s="214"/>
      <c r="M169" s="218"/>
      <c r="P169" s="219">
        <f>P170</f>
        <v>31.8</v>
      </c>
      <c r="R169" s="219">
        <f>R170</f>
        <v>0</v>
      </c>
      <c r="T169" s="220">
        <f>T170</f>
        <v>0</v>
      </c>
      <c r="AR169" s="215" t="s">
        <v>102</v>
      </c>
      <c r="AT169" s="221" t="s">
        <v>65</v>
      </c>
      <c r="AU169" s="221" t="s">
        <v>66</v>
      </c>
      <c r="AY169" s="215" t="s">
        <v>97</v>
      </c>
      <c r="BK169" s="222">
        <f>BK170</f>
        <v>0</v>
      </c>
    </row>
    <row r="170" spans="2:65" s="1" customFormat="1" ht="33" customHeight="1">
      <c r="B170" s="119"/>
      <c r="C170" s="225" t="s">
        <v>746</v>
      </c>
      <c r="D170" s="225" t="s">
        <v>100</v>
      </c>
      <c r="E170" s="226" t="s">
        <v>1442</v>
      </c>
      <c r="F170" s="227" t="s">
        <v>1439</v>
      </c>
      <c r="G170" s="228" t="s">
        <v>1440</v>
      </c>
      <c r="H170" s="229">
        <v>30</v>
      </c>
      <c r="I170" s="230"/>
      <c r="J170" s="230">
        <f>ROUND(I170*H170,2)</f>
        <v>0</v>
      </c>
      <c r="K170" s="126"/>
      <c r="L170" s="24"/>
      <c r="M170" s="231" t="s">
        <v>1</v>
      </c>
      <c r="N170" s="232" t="s">
        <v>32</v>
      </c>
      <c r="O170" s="233">
        <v>1.06</v>
      </c>
      <c r="P170" s="233">
        <f>O170*H170</f>
        <v>31.8</v>
      </c>
      <c r="Q170" s="233">
        <v>0</v>
      </c>
      <c r="R170" s="233">
        <f>Q170*H170</f>
        <v>0</v>
      </c>
      <c r="S170" s="233">
        <v>0</v>
      </c>
      <c r="T170" s="234">
        <f>S170*H170</f>
        <v>0</v>
      </c>
      <c r="AR170" s="235" t="s">
        <v>1441</v>
      </c>
      <c r="AT170" s="235" t="s">
        <v>100</v>
      </c>
      <c r="AU170" s="235" t="s">
        <v>71</v>
      </c>
      <c r="AY170" s="12" t="s">
        <v>97</v>
      </c>
      <c r="BE170" s="132">
        <f>IF(N170="základná",J170,0)</f>
        <v>0</v>
      </c>
      <c r="BF170" s="132">
        <f>IF(N170="znížená",J170,0)</f>
        <v>0</v>
      </c>
      <c r="BG170" s="132">
        <f>IF(N170="zákl. prenesená",J170,0)</f>
        <v>0</v>
      </c>
      <c r="BH170" s="132">
        <f>IF(N170="zníž. prenesená",J170,0)</f>
        <v>0</v>
      </c>
      <c r="BI170" s="132">
        <f>IF(N170="nulová",J170,0)</f>
        <v>0</v>
      </c>
      <c r="BJ170" s="12" t="s">
        <v>75</v>
      </c>
      <c r="BK170" s="132">
        <f>ROUND(I170*H170,2)</f>
        <v>0</v>
      </c>
      <c r="BL170" s="12" t="s">
        <v>1441</v>
      </c>
      <c r="BM170" s="235" t="s">
        <v>1624</v>
      </c>
    </row>
    <row r="171" spans="2:65" s="213" customFormat="1" ht="25.9" customHeight="1">
      <c r="B171" s="214"/>
      <c r="D171" s="215" t="s">
        <v>65</v>
      </c>
      <c r="E171" s="216" t="s">
        <v>2156</v>
      </c>
      <c r="F171" s="216" t="s">
        <v>2909</v>
      </c>
      <c r="J171" s="217">
        <f>BK171</f>
        <v>0</v>
      </c>
      <c r="L171" s="214"/>
      <c r="M171" s="218"/>
      <c r="P171" s="219">
        <f>SUM(P172:P173)</f>
        <v>0</v>
      </c>
      <c r="R171" s="219">
        <f>SUM(R172:R173)</f>
        <v>0</v>
      </c>
      <c r="T171" s="220">
        <f>SUM(T172:T173)</f>
        <v>0</v>
      </c>
      <c r="AR171" s="215" t="s">
        <v>644</v>
      </c>
      <c r="AT171" s="221" t="s">
        <v>65</v>
      </c>
      <c r="AU171" s="221" t="s">
        <v>66</v>
      </c>
      <c r="AY171" s="215" t="s">
        <v>97</v>
      </c>
      <c r="BK171" s="222">
        <f>SUM(BK172:BK173)</f>
        <v>0</v>
      </c>
    </row>
    <row r="172" spans="2:65" s="1" customFormat="1" ht="16.5" customHeight="1">
      <c r="B172" s="119"/>
      <c r="C172" s="225" t="s">
        <v>749</v>
      </c>
      <c r="D172" s="225" t="s">
        <v>100</v>
      </c>
      <c r="E172" s="226" t="s">
        <v>1625</v>
      </c>
      <c r="F172" s="227" t="s">
        <v>2914</v>
      </c>
      <c r="G172" s="228" t="s">
        <v>110</v>
      </c>
      <c r="H172" s="229">
        <v>1</v>
      </c>
      <c r="I172" s="230"/>
      <c r="J172" s="230">
        <f>ROUND(I172*H172,2)</f>
        <v>0</v>
      </c>
      <c r="K172" s="126"/>
      <c r="L172" s="24"/>
      <c r="M172" s="231" t="s">
        <v>1</v>
      </c>
      <c r="N172" s="232" t="s">
        <v>32</v>
      </c>
      <c r="O172" s="233">
        <v>0</v>
      </c>
      <c r="P172" s="233">
        <f>O172*H172</f>
        <v>0</v>
      </c>
      <c r="Q172" s="233">
        <v>0</v>
      </c>
      <c r="R172" s="233">
        <f>Q172*H172</f>
        <v>0</v>
      </c>
      <c r="S172" s="233">
        <v>0</v>
      </c>
      <c r="T172" s="234">
        <f>S172*H172</f>
        <v>0</v>
      </c>
      <c r="AR172" s="235" t="s">
        <v>1387</v>
      </c>
      <c r="AT172" s="235" t="s">
        <v>100</v>
      </c>
      <c r="AU172" s="235" t="s">
        <v>71</v>
      </c>
      <c r="AY172" s="12" t="s">
        <v>97</v>
      </c>
      <c r="BE172" s="132">
        <f>IF(N172="základná",J172,0)</f>
        <v>0</v>
      </c>
      <c r="BF172" s="132">
        <f>IF(N172="znížená",J172,0)</f>
        <v>0</v>
      </c>
      <c r="BG172" s="132">
        <f>IF(N172="zákl. prenesená",J172,0)</f>
        <v>0</v>
      </c>
      <c r="BH172" s="132">
        <f>IF(N172="zníž. prenesená",J172,0)</f>
        <v>0</v>
      </c>
      <c r="BI172" s="132">
        <f>IF(N172="nulová",J172,0)</f>
        <v>0</v>
      </c>
      <c r="BJ172" s="12" t="s">
        <v>75</v>
      </c>
      <c r="BK172" s="132">
        <f>ROUND(I172*H172,2)</f>
        <v>0</v>
      </c>
      <c r="BL172" s="12" t="s">
        <v>1387</v>
      </c>
      <c r="BM172" s="235" t="s">
        <v>1626</v>
      </c>
    </row>
    <row r="173" spans="2:65" s="1" customFormat="1" ht="16.5" customHeight="1">
      <c r="B173" s="119"/>
      <c r="C173" s="225" t="s">
        <v>754</v>
      </c>
      <c r="D173" s="225" t="s">
        <v>100</v>
      </c>
      <c r="E173" s="226" t="s">
        <v>1627</v>
      </c>
      <c r="F173" s="227" t="s">
        <v>1628</v>
      </c>
      <c r="G173" s="228" t="s">
        <v>110</v>
      </c>
      <c r="H173" s="229">
        <v>1</v>
      </c>
      <c r="I173" s="230"/>
      <c r="J173" s="230">
        <f>ROUND(I173*H173,2)</f>
        <v>0</v>
      </c>
      <c r="K173" s="126"/>
      <c r="L173" s="24"/>
      <c r="M173" s="246" t="s">
        <v>1</v>
      </c>
      <c r="N173" s="247" t="s">
        <v>32</v>
      </c>
      <c r="O173" s="248">
        <v>0</v>
      </c>
      <c r="P173" s="248">
        <f>O173*H173</f>
        <v>0</v>
      </c>
      <c r="Q173" s="248">
        <v>0</v>
      </c>
      <c r="R173" s="248">
        <f>Q173*H173</f>
        <v>0</v>
      </c>
      <c r="S173" s="248">
        <v>0</v>
      </c>
      <c r="T173" s="249">
        <f>S173*H173</f>
        <v>0</v>
      </c>
      <c r="AR173" s="235" t="s">
        <v>1387</v>
      </c>
      <c r="AT173" s="235" t="s">
        <v>100</v>
      </c>
      <c r="AU173" s="235" t="s">
        <v>71</v>
      </c>
      <c r="AY173" s="12" t="s">
        <v>97</v>
      </c>
      <c r="BE173" s="132">
        <f>IF(N173="základná",J173,0)</f>
        <v>0</v>
      </c>
      <c r="BF173" s="132">
        <f>IF(N173="znížená",J173,0)</f>
        <v>0</v>
      </c>
      <c r="BG173" s="132">
        <f>IF(N173="zákl. prenesená",J173,0)</f>
        <v>0</v>
      </c>
      <c r="BH173" s="132">
        <f>IF(N173="zníž. prenesená",J173,0)</f>
        <v>0</v>
      </c>
      <c r="BI173" s="132">
        <f>IF(N173="nulová",J173,0)</f>
        <v>0</v>
      </c>
      <c r="BJ173" s="12" t="s">
        <v>75</v>
      </c>
      <c r="BK173" s="132">
        <f>ROUND(I173*H173,2)</f>
        <v>0</v>
      </c>
      <c r="BL173" s="12" t="s">
        <v>1387</v>
      </c>
      <c r="BM173" s="235" t="s">
        <v>1629</v>
      </c>
    </row>
    <row r="174" spans="2:65" s="1" customFormat="1" ht="6.95" customHeight="1">
      <c r="B174" s="39"/>
      <c r="C174" s="40"/>
      <c r="D174" s="40"/>
      <c r="E174" s="40"/>
      <c r="F174" s="40"/>
      <c r="G174" s="40"/>
      <c r="H174" s="40"/>
      <c r="I174" s="40"/>
      <c r="J174" s="40"/>
      <c r="K174" s="40"/>
      <c r="L174" s="24"/>
    </row>
  </sheetData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.31496062992125984" footer="0.31496062992125984"/>
  <pageSetup paperSize="9" scale="88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F7C5B-D7F6-4F30-AC24-2B51FBC1D0FF}">
  <sheetPr>
    <pageSetUpPr fitToPage="1"/>
  </sheetPr>
  <dimension ref="B2:BM160"/>
  <sheetViews>
    <sheetView showGridLines="0" topLeftCell="A155" workbookViewId="0">
      <selection activeCell="I158" sqref="I158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3" max="13" width="10.83203125" hidden="1" customWidth="1"/>
    <col min="14" max="14" width="0" hidden="1" customWidth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</cols>
  <sheetData>
    <row r="2" spans="2:46" ht="36.950000000000003" customHeight="1">
      <c r="L2" s="321" t="s">
        <v>5</v>
      </c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12" t="s">
        <v>2817</v>
      </c>
    </row>
    <row r="3" spans="2:46" ht="6.95" hidden="1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  <c r="AT3" s="12" t="s">
        <v>66</v>
      </c>
    </row>
    <row r="4" spans="2:46" ht="24.95" hidden="1" customHeight="1">
      <c r="B4" s="15"/>
      <c r="D4" s="164" t="s">
        <v>78</v>
      </c>
      <c r="L4" s="15"/>
      <c r="M4" s="165" t="s">
        <v>9</v>
      </c>
      <c r="AT4" s="12" t="s">
        <v>3</v>
      </c>
    </row>
    <row r="5" spans="2:46" ht="6.95" hidden="1" customHeight="1">
      <c r="B5" s="15"/>
      <c r="L5" s="15"/>
    </row>
    <row r="6" spans="2:46" ht="12" hidden="1" customHeight="1">
      <c r="B6" s="15"/>
      <c r="D6" s="166" t="s">
        <v>12</v>
      </c>
      <c r="L6" s="15"/>
    </row>
    <row r="7" spans="2:46" ht="16.5" hidden="1" customHeight="1">
      <c r="B7" s="15"/>
      <c r="E7" s="319" t="s">
        <v>2899</v>
      </c>
      <c r="F7" s="320"/>
      <c r="G7" s="320"/>
      <c r="H7" s="320"/>
      <c r="L7" s="15"/>
    </row>
    <row r="8" spans="2:46" s="1" customFormat="1" ht="12" hidden="1" customHeight="1">
      <c r="B8" s="24"/>
      <c r="D8" s="166" t="s">
        <v>79</v>
      </c>
      <c r="L8" s="24"/>
    </row>
    <row r="9" spans="2:46" s="1" customFormat="1" ht="16.5" hidden="1" customHeight="1">
      <c r="B9" s="24"/>
      <c r="E9" s="318" t="s">
        <v>2818</v>
      </c>
      <c r="F9" s="315"/>
      <c r="G9" s="315"/>
      <c r="H9" s="315"/>
      <c r="L9" s="24"/>
    </row>
    <row r="10" spans="2:46" s="1" customFormat="1" hidden="1">
      <c r="B10" s="24"/>
      <c r="L10" s="24"/>
    </row>
    <row r="11" spans="2:46" s="1" customFormat="1" ht="12" hidden="1" customHeight="1">
      <c r="B11" s="24"/>
      <c r="D11" s="166" t="s">
        <v>13</v>
      </c>
      <c r="F11" s="167" t="s">
        <v>1</v>
      </c>
      <c r="I11" s="166" t="s">
        <v>14</v>
      </c>
      <c r="J11" s="167" t="s">
        <v>1</v>
      </c>
      <c r="L11" s="24"/>
    </row>
    <row r="12" spans="2:46" s="1" customFormat="1" ht="12" hidden="1" customHeight="1">
      <c r="B12" s="24"/>
      <c r="D12" s="166" t="s">
        <v>15</v>
      </c>
      <c r="F12" s="167" t="s">
        <v>19</v>
      </c>
      <c r="I12" s="166" t="s">
        <v>16</v>
      </c>
      <c r="J12" s="168" t="s">
        <v>2900</v>
      </c>
      <c r="L12" s="24"/>
    </row>
    <row r="13" spans="2:46" s="1" customFormat="1" ht="10.9" hidden="1" customHeight="1">
      <c r="B13" s="24"/>
      <c r="L13" s="24"/>
    </row>
    <row r="14" spans="2:46" s="1" customFormat="1" ht="12" hidden="1" customHeight="1">
      <c r="B14" s="24"/>
      <c r="D14" s="166" t="s">
        <v>17</v>
      </c>
      <c r="I14" s="166" t="s">
        <v>18</v>
      </c>
      <c r="J14" s="167" t="s">
        <v>1</v>
      </c>
      <c r="L14" s="24"/>
    </row>
    <row r="15" spans="2:46" s="1" customFormat="1" ht="18" hidden="1" customHeight="1">
      <c r="B15" s="24"/>
      <c r="E15" s="167" t="s">
        <v>19</v>
      </c>
      <c r="I15" s="166" t="s">
        <v>20</v>
      </c>
      <c r="J15" s="167" t="s">
        <v>1</v>
      </c>
      <c r="L15" s="24"/>
    </row>
    <row r="16" spans="2:46" s="1" customFormat="1" ht="6.95" hidden="1" customHeight="1">
      <c r="B16" s="24"/>
      <c r="L16" s="24"/>
    </row>
    <row r="17" spans="2:12" s="1" customFormat="1" ht="12" hidden="1" customHeight="1">
      <c r="B17" s="24"/>
      <c r="D17" s="166" t="s">
        <v>21</v>
      </c>
      <c r="I17" s="166" t="s">
        <v>18</v>
      </c>
      <c r="J17" s="167" t="s">
        <v>1</v>
      </c>
      <c r="L17" s="24"/>
    </row>
    <row r="18" spans="2:12" s="1" customFormat="1" ht="18" hidden="1" customHeight="1">
      <c r="B18" s="24"/>
      <c r="E18" s="322" t="s">
        <v>19</v>
      </c>
      <c r="F18" s="322"/>
      <c r="G18" s="322"/>
      <c r="H18" s="322"/>
      <c r="I18" s="166" t="s">
        <v>20</v>
      </c>
      <c r="J18" s="167" t="s">
        <v>1</v>
      </c>
      <c r="L18" s="24"/>
    </row>
    <row r="19" spans="2:12" s="1" customFormat="1" ht="6.95" hidden="1" customHeight="1">
      <c r="B19" s="24"/>
      <c r="L19" s="24"/>
    </row>
    <row r="20" spans="2:12" s="1" customFormat="1" ht="12" hidden="1" customHeight="1">
      <c r="B20" s="24"/>
      <c r="D20" s="166" t="s">
        <v>22</v>
      </c>
      <c r="I20" s="166" t="s">
        <v>18</v>
      </c>
      <c r="J20" s="167" t="s">
        <v>1</v>
      </c>
      <c r="L20" s="24"/>
    </row>
    <row r="21" spans="2:12" s="1" customFormat="1" ht="18" hidden="1" customHeight="1">
      <c r="B21" s="24"/>
      <c r="E21" s="167" t="s">
        <v>1546</v>
      </c>
      <c r="I21" s="166" t="s">
        <v>20</v>
      </c>
      <c r="J21" s="167" t="s">
        <v>1</v>
      </c>
      <c r="L21" s="24"/>
    </row>
    <row r="22" spans="2:12" s="1" customFormat="1" ht="6.95" hidden="1" customHeight="1">
      <c r="B22" s="24"/>
      <c r="L22" s="24"/>
    </row>
    <row r="23" spans="2:12" s="1" customFormat="1" ht="12" hidden="1" customHeight="1">
      <c r="B23" s="24"/>
      <c r="D23" s="166" t="s">
        <v>23</v>
      </c>
      <c r="I23" s="166" t="s">
        <v>18</v>
      </c>
      <c r="J23" s="167" t="s">
        <v>1</v>
      </c>
      <c r="L23" s="24"/>
    </row>
    <row r="24" spans="2:12" s="1" customFormat="1" ht="18" hidden="1" customHeight="1">
      <c r="B24" s="24"/>
      <c r="E24" s="167" t="s">
        <v>1546</v>
      </c>
      <c r="I24" s="166" t="s">
        <v>20</v>
      </c>
      <c r="J24" s="167" t="s">
        <v>1</v>
      </c>
      <c r="L24" s="24"/>
    </row>
    <row r="25" spans="2:12" s="1" customFormat="1" ht="6.95" hidden="1" customHeight="1">
      <c r="B25" s="24"/>
      <c r="L25" s="24"/>
    </row>
    <row r="26" spans="2:12" s="1" customFormat="1" ht="12" hidden="1" customHeight="1">
      <c r="B26" s="24"/>
      <c r="D26" s="166" t="s">
        <v>25</v>
      </c>
      <c r="L26" s="24"/>
    </row>
    <row r="27" spans="2:12" s="7" customFormat="1" ht="16.5" hidden="1" customHeight="1">
      <c r="B27" s="85"/>
      <c r="E27" s="323" t="s">
        <v>1</v>
      </c>
      <c r="F27" s="323"/>
      <c r="G27" s="323"/>
      <c r="H27" s="323"/>
      <c r="L27" s="85"/>
    </row>
    <row r="28" spans="2:12" s="1" customFormat="1" ht="6.95" hidden="1" customHeight="1">
      <c r="B28" s="24"/>
      <c r="L28" s="24"/>
    </row>
    <row r="29" spans="2:12" s="1" customFormat="1" ht="6.95" hidden="1" customHeight="1">
      <c r="B29" s="24"/>
      <c r="D29" s="48"/>
      <c r="E29" s="48"/>
      <c r="F29" s="48"/>
      <c r="G29" s="48"/>
      <c r="H29" s="48"/>
      <c r="I29" s="48"/>
      <c r="J29" s="48"/>
      <c r="K29" s="48"/>
      <c r="L29" s="24"/>
    </row>
    <row r="30" spans="2:12" s="1" customFormat="1" ht="25.35" hidden="1" customHeight="1">
      <c r="B30" s="24"/>
      <c r="D30" s="170" t="s">
        <v>26</v>
      </c>
      <c r="J30" s="171">
        <f>ROUND(J120, 2)</f>
        <v>0</v>
      </c>
      <c r="L30" s="24"/>
    </row>
    <row r="31" spans="2:12" s="1" customFormat="1" ht="6.95" hidden="1" customHeight="1">
      <c r="B31" s="24"/>
      <c r="D31" s="48"/>
      <c r="E31" s="48"/>
      <c r="F31" s="48"/>
      <c r="G31" s="48"/>
      <c r="H31" s="48"/>
      <c r="I31" s="48"/>
      <c r="J31" s="48"/>
      <c r="K31" s="48"/>
      <c r="L31" s="24"/>
    </row>
    <row r="32" spans="2:12" s="1" customFormat="1" ht="14.45" hidden="1" customHeight="1">
      <c r="B32" s="24"/>
      <c r="F32" s="172" t="s">
        <v>28</v>
      </c>
      <c r="I32" s="172" t="s">
        <v>27</v>
      </c>
      <c r="J32" s="172" t="s">
        <v>29</v>
      </c>
      <c r="L32" s="24"/>
    </row>
    <row r="33" spans="2:12" s="1" customFormat="1" ht="14.45" hidden="1" customHeight="1">
      <c r="B33" s="24"/>
      <c r="D33" s="173" t="s">
        <v>30</v>
      </c>
      <c r="E33" s="174" t="s">
        <v>31</v>
      </c>
      <c r="F33" s="175">
        <f>ROUND((SUM(BE120:BE159)),  2)</f>
        <v>0</v>
      </c>
      <c r="G33" s="176"/>
      <c r="H33" s="176"/>
      <c r="I33" s="177">
        <v>0.23</v>
      </c>
      <c r="J33" s="175">
        <f>ROUND(((SUM(BE120:BE159))*I33),  2)</f>
        <v>0</v>
      </c>
      <c r="L33" s="24"/>
    </row>
    <row r="34" spans="2:12" s="1" customFormat="1" ht="14.45" hidden="1" customHeight="1">
      <c r="B34" s="24"/>
      <c r="E34" s="174" t="s">
        <v>32</v>
      </c>
      <c r="F34" s="178">
        <f>ROUND((SUM(BF120:BF159)),  2)</f>
        <v>0</v>
      </c>
      <c r="I34" s="179">
        <v>0.23</v>
      </c>
      <c r="J34" s="178">
        <f>ROUND(((SUM(BF120:BF159))*I34),  2)</f>
        <v>0</v>
      </c>
      <c r="L34" s="24"/>
    </row>
    <row r="35" spans="2:12" s="1" customFormat="1" ht="14.45" hidden="1" customHeight="1">
      <c r="B35" s="24"/>
      <c r="E35" s="166" t="s">
        <v>33</v>
      </c>
      <c r="F35" s="178">
        <f>ROUND((SUM(BG120:BG159)),  2)</f>
        <v>0</v>
      </c>
      <c r="I35" s="179">
        <v>0.23</v>
      </c>
      <c r="J35" s="178">
        <f>0</f>
        <v>0</v>
      </c>
      <c r="L35" s="24"/>
    </row>
    <row r="36" spans="2:12" s="1" customFormat="1" ht="14.45" hidden="1" customHeight="1">
      <c r="B36" s="24"/>
      <c r="E36" s="166" t="s">
        <v>34</v>
      </c>
      <c r="F36" s="178">
        <f>ROUND((SUM(BH120:BH159)),  2)</f>
        <v>0</v>
      </c>
      <c r="I36" s="179">
        <v>0.23</v>
      </c>
      <c r="J36" s="178">
        <f>0</f>
        <v>0</v>
      </c>
      <c r="L36" s="24"/>
    </row>
    <row r="37" spans="2:12" s="1" customFormat="1" ht="14.45" hidden="1" customHeight="1">
      <c r="B37" s="24"/>
      <c r="E37" s="174" t="s">
        <v>35</v>
      </c>
      <c r="F37" s="175">
        <f>ROUND((SUM(BI120:BI159)),  2)</f>
        <v>0</v>
      </c>
      <c r="G37" s="176"/>
      <c r="H37" s="176"/>
      <c r="I37" s="177">
        <v>0</v>
      </c>
      <c r="J37" s="175">
        <f>0</f>
        <v>0</v>
      </c>
      <c r="L37" s="24"/>
    </row>
    <row r="38" spans="2:12" s="1" customFormat="1" ht="6.95" hidden="1" customHeight="1">
      <c r="B38" s="24"/>
      <c r="L38" s="24"/>
    </row>
    <row r="39" spans="2:12" s="1" customFormat="1" ht="25.35" hidden="1" customHeight="1">
      <c r="B39" s="24"/>
      <c r="C39" s="91"/>
      <c r="D39" s="180" t="s">
        <v>36</v>
      </c>
      <c r="E39" s="52"/>
      <c r="F39" s="52"/>
      <c r="G39" s="181" t="s">
        <v>37</v>
      </c>
      <c r="H39" s="182" t="s">
        <v>38</v>
      </c>
      <c r="I39" s="52"/>
      <c r="J39" s="183">
        <f>SUM(J30:J37)</f>
        <v>0</v>
      </c>
      <c r="K39" s="96"/>
      <c r="L39" s="24"/>
    </row>
    <row r="40" spans="2:12" s="1" customFormat="1" ht="14.45" hidden="1" customHeight="1">
      <c r="B40" s="24"/>
      <c r="L40" s="24"/>
    </row>
    <row r="41" spans="2:12" ht="14.45" hidden="1" customHeight="1">
      <c r="B41" s="15"/>
      <c r="L41" s="15"/>
    </row>
    <row r="42" spans="2:12" ht="14.45" hidden="1" customHeight="1">
      <c r="B42" s="15"/>
      <c r="L42" s="15"/>
    </row>
    <row r="43" spans="2:12" ht="14.45" hidden="1" customHeight="1">
      <c r="B43" s="15"/>
      <c r="L43" s="15"/>
    </row>
    <row r="44" spans="2:12" ht="14.45" hidden="1" customHeight="1">
      <c r="B44" s="15"/>
      <c r="L44" s="15"/>
    </row>
    <row r="45" spans="2:12" ht="14.45" hidden="1" customHeight="1">
      <c r="B45" s="15"/>
      <c r="L45" s="15"/>
    </row>
    <row r="46" spans="2:12" ht="14.45" hidden="1" customHeight="1">
      <c r="B46" s="15"/>
      <c r="L46" s="15"/>
    </row>
    <row r="47" spans="2:12" ht="14.45" hidden="1" customHeight="1">
      <c r="B47" s="15"/>
      <c r="L47" s="15"/>
    </row>
    <row r="48" spans="2:12" ht="14.45" hidden="1" customHeight="1">
      <c r="B48" s="15"/>
      <c r="L48" s="15"/>
    </row>
    <row r="49" spans="2:12" ht="14.45" hidden="1" customHeight="1">
      <c r="B49" s="15"/>
      <c r="L49" s="15"/>
    </row>
    <row r="50" spans="2:12" s="1" customFormat="1" ht="14.45" hidden="1" customHeight="1">
      <c r="B50" s="24"/>
      <c r="D50" s="184" t="s">
        <v>39</v>
      </c>
      <c r="E50" s="37"/>
      <c r="F50" s="37"/>
      <c r="G50" s="184" t="s">
        <v>40</v>
      </c>
      <c r="H50" s="37"/>
      <c r="I50" s="37"/>
      <c r="J50" s="37"/>
      <c r="K50" s="37"/>
      <c r="L50" s="24"/>
    </row>
    <row r="51" spans="2:12" hidden="1">
      <c r="B51" s="15"/>
      <c r="L51" s="15"/>
    </row>
    <row r="52" spans="2:12" hidden="1">
      <c r="B52" s="15"/>
      <c r="L52" s="15"/>
    </row>
    <row r="53" spans="2:12" hidden="1">
      <c r="B53" s="15"/>
      <c r="L53" s="15"/>
    </row>
    <row r="54" spans="2:12" hidden="1">
      <c r="B54" s="15"/>
      <c r="L54" s="15"/>
    </row>
    <row r="55" spans="2:12" hidden="1">
      <c r="B55" s="15"/>
      <c r="L55" s="15"/>
    </row>
    <row r="56" spans="2:12" hidden="1">
      <c r="B56" s="15"/>
      <c r="L56" s="15"/>
    </row>
    <row r="57" spans="2:12" hidden="1">
      <c r="B57" s="15"/>
      <c r="L57" s="15"/>
    </row>
    <row r="58" spans="2:12" hidden="1">
      <c r="B58" s="15"/>
      <c r="L58" s="15"/>
    </row>
    <row r="59" spans="2:12" hidden="1">
      <c r="B59" s="15"/>
      <c r="L59" s="15"/>
    </row>
    <row r="60" spans="2:12" hidden="1">
      <c r="B60" s="15"/>
      <c r="L60" s="15"/>
    </row>
    <row r="61" spans="2:12" s="1" customFormat="1" ht="12.75" hidden="1">
      <c r="B61" s="24"/>
      <c r="D61" s="185" t="s">
        <v>41</v>
      </c>
      <c r="E61" s="26"/>
      <c r="F61" s="186" t="s">
        <v>42</v>
      </c>
      <c r="G61" s="185" t="s">
        <v>41</v>
      </c>
      <c r="H61" s="26"/>
      <c r="I61" s="26"/>
      <c r="J61" s="187" t="s">
        <v>42</v>
      </c>
      <c r="K61" s="26"/>
      <c r="L61" s="24"/>
    </row>
    <row r="62" spans="2:12" hidden="1">
      <c r="B62" s="15"/>
      <c r="L62" s="15"/>
    </row>
    <row r="63" spans="2:12" hidden="1">
      <c r="B63" s="15"/>
      <c r="L63" s="15"/>
    </row>
    <row r="64" spans="2:12" hidden="1">
      <c r="B64" s="15"/>
      <c r="L64" s="15"/>
    </row>
    <row r="65" spans="2:12" s="1" customFormat="1" ht="12.75" hidden="1">
      <c r="B65" s="24"/>
      <c r="D65" s="184" t="s">
        <v>43</v>
      </c>
      <c r="E65" s="37"/>
      <c r="F65" s="37"/>
      <c r="G65" s="184" t="s">
        <v>44</v>
      </c>
      <c r="H65" s="37"/>
      <c r="I65" s="37"/>
      <c r="J65" s="37"/>
      <c r="K65" s="37"/>
      <c r="L65" s="24"/>
    </row>
    <row r="66" spans="2:12" hidden="1">
      <c r="B66" s="15"/>
      <c r="L66" s="15"/>
    </row>
    <row r="67" spans="2:12" hidden="1">
      <c r="B67" s="15"/>
      <c r="L67" s="15"/>
    </row>
    <row r="68" spans="2:12" hidden="1">
      <c r="B68" s="15"/>
      <c r="L68" s="15"/>
    </row>
    <row r="69" spans="2:12" hidden="1">
      <c r="B69" s="15"/>
      <c r="L69" s="15"/>
    </row>
    <row r="70" spans="2:12" hidden="1">
      <c r="B70" s="15"/>
      <c r="L70" s="15"/>
    </row>
    <row r="71" spans="2:12" hidden="1">
      <c r="B71" s="15"/>
      <c r="L71" s="15"/>
    </row>
    <row r="72" spans="2:12" hidden="1">
      <c r="B72" s="15"/>
      <c r="L72" s="15"/>
    </row>
    <row r="73" spans="2:12" hidden="1">
      <c r="B73" s="15"/>
      <c r="L73" s="15"/>
    </row>
    <row r="74" spans="2:12" hidden="1">
      <c r="B74" s="15"/>
      <c r="L74" s="15"/>
    </row>
    <row r="75" spans="2:12" hidden="1">
      <c r="B75" s="15"/>
      <c r="L75" s="15"/>
    </row>
    <row r="76" spans="2:12" s="1" customFormat="1" ht="12.75" hidden="1">
      <c r="B76" s="24"/>
      <c r="D76" s="185" t="s">
        <v>41</v>
      </c>
      <c r="E76" s="26"/>
      <c r="F76" s="186" t="s">
        <v>42</v>
      </c>
      <c r="G76" s="185" t="s">
        <v>41</v>
      </c>
      <c r="H76" s="26"/>
      <c r="I76" s="26"/>
      <c r="J76" s="187" t="s">
        <v>42</v>
      </c>
      <c r="K76" s="26"/>
      <c r="L76" s="24"/>
    </row>
    <row r="77" spans="2:12" s="1" customFormat="1" ht="14.45" hidden="1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4"/>
    </row>
    <row r="78" spans="2:12" hidden="1"/>
    <row r="79" spans="2:12" hidden="1"/>
    <row r="80" spans="2:12" hidden="1"/>
    <row r="81" spans="2:47" s="1" customFormat="1" ht="6.95" hidden="1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4"/>
    </row>
    <row r="82" spans="2:47" s="1" customFormat="1" ht="24.95" hidden="1" customHeight="1">
      <c r="B82" s="24"/>
      <c r="C82" s="164" t="s">
        <v>497</v>
      </c>
      <c r="L82" s="24"/>
    </row>
    <row r="83" spans="2:47" s="1" customFormat="1" ht="6.95" hidden="1" customHeight="1">
      <c r="B83" s="24"/>
      <c r="L83" s="24"/>
    </row>
    <row r="84" spans="2:47" s="1" customFormat="1" ht="12" hidden="1" customHeight="1">
      <c r="B84" s="24"/>
      <c r="C84" s="166" t="s">
        <v>12</v>
      </c>
      <c r="L84" s="24"/>
    </row>
    <row r="85" spans="2:47" s="1" customFormat="1" ht="16.5" hidden="1" customHeight="1">
      <c r="B85" s="24"/>
      <c r="E85" s="319" t="str">
        <f>E7</f>
        <v>KC Raca_RP</v>
      </c>
      <c r="F85" s="320"/>
      <c r="G85" s="320"/>
      <c r="H85" s="320"/>
      <c r="L85" s="24"/>
    </row>
    <row r="86" spans="2:47" s="1" customFormat="1" ht="12" hidden="1" customHeight="1">
      <c r="B86" s="24"/>
      <c r="C86" s="166" t="s">
        <v>79</v>
      </c>
      <c r="L86" s="24"/>
    </row>
    <row r="87" spans="2:47" s="1" customFormat="1" ht="16.5" hidden="1" customHeight="1">
      <c r="B87" s="24"/>
      <c r="E87" s="318" t="str">
        <f>E9</f>
        <v>EZS - Zabezpečovací systém</v>
      </c>
      <c r="F87" s="315"/>
      <c r="G87" s="315"/>
      <c r="H87" s="315"/>
      <c r="L87" s="24"/>
    </row>
    <row r="88" spans="2:47" s="1" customFormat="1" ht="6.95" hidden="1" customHeight="1">
      <c r="B88" s="24"/>
      <c r="L88" s="24"/>
    </row>
    <row r="89" spans="2:47" s="1" customFormat="1" ht="12" hidden="1" customHeight="1">
      <c r="B89" s="24"/>
      <c r="C89" s="166" t="s">
        <v>15</v>
      </c>
      <c r="F89" s="167" t="str">
        <f>F12</f>
        <v xml:space="preserve"> </v>
      </c>
      <c r="I89" s="166" t="s">
        <v>16</v>
      </c>
      <c r="J89" s="168" t="str">
        <f>IF(J12="","",J12)</f>
        <v>31. 1. 2025</v>
      </c>
      <c r="L89" s="24"/>
    </row>
    <row r="90" spans="2:47" s="1" customFormat="1" ht="6.95" hidden="1" customHeight="1">
      <c r="B90" s="24"/>
      <c r="L90" s="24"/>
    </row>
    <row r="91" spans="2:47" s="1" customFormat="1" ht="15.2" hidden="1" customHeight="1">
      <c r="B91" s="24"/>
      <c r="C91" s="166" t="s">
        <v>17</v>
      </c>
      <c r="F91" s="167" t="str">
        <f>E15</f>
        <v xml:space="preserve"> </v>
      </c>
      <c r="I91" s="166" t="s">
        <v>22</v>
      </c>
      <c r="J91" s="169" t="str">
        <f>E21</f>
        <v>Ing. Ján Kišeľa</v>
      </c>
      <c r="L91" s="24"/>
    </row>
    <row r="92" spans="2:47" s="1" customFormat="1" ht="15.2" hidden="1" customHeight="1">
      <c r="B92" s="24"/>
      <c r="C92" s="166" t="s">
        <v>21</v>
      </c>
      <c r="F92" s="167" t="str">
        <f>IF(E18="","",E18)</f>
        <v xml:space="preserve"> </v>
      </c>
      <c r="I92" s="166" t="s">
        <v>23</v>
      </c>
      <c r="J92" s="169" t="str">
        <f>E24</f>
        <v>Ing. Ján Kišeľa</v>
      </c>
      <c r="L92" s="24"/>
    </row>
    <row r="93" spans="2:47" s="1" customFormat="1" ht="10.35" hidden="1" customHeight="1">
      <c r="B93" s="24"/>
      <c r="L93" s="24"/>
    </row>
    <row r="94" spans="2:47" s="1" customFormat="1" ht="29.25" hidden="1" customHeight="1">
      <c r="B94" s="24"/>
      <c r="C94" s="188" t="s">
        <v>498</v>
      </c>
      <c r="D94" s="91"/>
      <c r="E94" s="91"/>
      <c r="F94" s="91"/>
      <c r="G94" s="91"/>
      <c r="H94" s="91"/>
      <c r="I94" s="91"/>
      <c r="J94" s="189" t="s">
        <v>80</v>
      </c>
      <c r="K94" s="91"/>
      <c r="L94" s="24"/>
    </row>
    <row r="95" spans="2:47" s="1" customFormat="1" ht="10.35" hidden="1" customHeight="1">
      <c r="B95" s="24"/>
      <c r="L95" s="24"/>
    </row>
    <row r="96" spans="2:47" s="1" customFormat="1" ht="22.9" hidden="1" customHeight="1">
      <c r="B96" s="24"/>
      <c r="C96" s="190" t="s">
        <v>81</v>
      </c>
      <c r="J96" s="171">
        <f>J120</f>
        <v>0</v>
      </c>
      <c r="L96" s="24"/>
      <c r="AU96" s="12" t="s">
        <v>82</v>
      </c>
    </row>
    <row r="97" spans="2:12" s="191" customFormat="1" ht="24.95" hidden="1" customHeight="1">
      <c r="B97" s="192"/>
      <c r="D97" s="193" t="s">
        <v>1283</v>
      </c>
      <c r="E97" s="194"/>
      <c r="F97" s="194"/>
      <c r="G97" s="194"/>
      <c r="H97" s="194"/>
      <c r="I97" s="194"/>
      <c r="J97" s="195">
        <f>J121</f>
        <v>0</v>
      </c>
      <c r="L97" s="192"/>
    </row>
    <row r="98" spans="2:12" s="196" customFormat="1" ht="19.899999999999999" hidden="1" customHeight="1">
      <c r="B98" s="197"/>
      <c r="D98" s="198" t="s">
        <v>1284</v>
      </c>
      <c r="E98" s="199"/>
      <c r="F98" s="199"/>
      <c r="G98" s="199"/>
      <c r="H98" s="199"/>
      <c r="I98" s="199"/>
      <c r="J98" s="200">
        <f>J122</f>
        <v>0</v>
      </c>
      <c r="L98" s="197"/>
    </row>
    <row r="99" spans="2:12" s="196" customFormat="1" ht="19.899999999999999" hidden="1" customHeight="1">
      <c r="B99" s="197"/>
      <c r="D99" s="198" t="s">
        <v>1285</v>
      </c>
      <c r="E99" s="199"/>
      <c r="F99" s="199"/>
      <c r="G99" s="199"/>
      <c r="H99" s="199"/>
      <c r="I99" s="199"/>
      <c r="J99" s="200">
        <f>J125</f>
        <v>0</v>
      </c>
      <c r="L99" s="197"/>
    </row>
    <row r="100" spans="2:12" s="191" customFormat="1" ht="24.95" hidden="1" customHeight="1">
      <c r="B100" s="192"/>
      <c r="D100" s="193" t="s">
        <v>1548</v>
      </c>
      <c r="E100" s="194"/>
      <c r="F100" s="194"/>
      <c r="G100" s="194"/>
      <c r="H100" s="194"/>
      <c r="I100" s="194"/>
      <c r="J100" s="195">
        <f>J158</f>
        <v>0</v>
      </c>
      <c r="L100" s="192"/>
    </row>
    <row r="101" spans="2:12" s="1" customFormat="1" ht="21.75" hidden="1" customHeight="1">
      <c r="B101" s="24"/>
      <c r="L101" s="24"/>
    </row>
    <row r="102" spans="2:12" s="1" customFormat="1" ht="6.95" hidden="1" customHeight="1"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24"/>
    </row>
    <row r="103" spans="2:12" hidden="1"/>
    <row r="104" spans="2:12" hidden="1"/>
    <row r="105" spans="2:12" hidden="1"/>
    <row r="106" spans="2:12" s="1" customFormat="1" ht="6.95" customHeight="1">
      <c r="B106" s="41"/>
      <c r="C106" s="42"/>
      <c r="D106" s="42"/>
      <c r="E106" s="42"/>
      <c r="F106" s="42"/>
      <c r="G106" s="42"/>
      <c r="H106" s="42"/>
      <c r="I106" s="42"/>
      <c r="J106" s="42"/>
      <c r="K106" s="42"/>
      <c r="L106" s="24"/>
    </row>
    <row r="107" spans="2:12" s="1" customFormat="1" ht="24.95" customHeight="1">
      <c r="B107" s="24"/>
      <c r="C107" s="164" t="s">
        <v>83</v>
      </c>
      <c r="L107" s="24"/>
    </row>
    <row r="108" spans="2:12" s="1" customFormat="1" ht="6.95" customHeight="1">
      <c r="B108" s="24"/>
      <c r="L108" s="24"/>
    </row>
    <row r="109" spans="2:12" s="1" customFormat="1" ht="12" customHeight="1">
      <c r="B109" s="24"/>
      <c r="C109" s="166" t="s">
        <v>12</v>
      </c>
      <c r="L109" s="24"/>
    </row>
    <row r="110" spans="2:12" s="1" customFormat="1" ht="16.5" customHeight="1">
      <c r="B110" s="24"/>
      <c r="E110" s="319" t="str">
        <f>E7</f>
        <v>KC Raca_RP</v>
      </c>
      <c r="F110" s="320"/>
      <c r="G110" s="320"/>
      <c r="H110" s="320"/>
      <c r="L110" s="24"/>
    </row>
    <row r="111" spans="2:12" s="1" customFormat="1" ht="12" customHeight="1">
      <c r="B111" s="24"/>
      <c r="C111" s="166" t="s">
        <v>79</v>
      </c>
      <c r="L111" s="24"/>
    </row>
    <row r="112" spans="2:12" s="1" customFormat="1" ht="16.5" customHeight="1">
      <c r="B112" s="24"/>
      <c r="E112" s="318" t="str">
        <f>E9</f>
        <v>EZS - Zabezpečovací systém</v>
      </c>
      <c r="F112" s="315"/>
      <c r="G112" s="315"/>
      <c r="H112" s="315"/>
      <c r="L112" s="24"/>
    </row>
    <row r="113" spans="2:65" s="1" customFormat="1" ht="6.95" customHeight="1">
      <c r="B113" s="24"/>
      <c r="L113" s="24"/>
    </row>
    <row r="114" spans="2:65" s="1" customFormat="1" ht="12" customHeight="1">
      <c r="B114" s="24"/>
      <c r="C114" s="166" t="s">
        <v>15</v>
      </c>
      <c r="F114" s="167" t="str">
        <f>F12</f>
        <v xml:space="preserve"> </v>
      </c>
      <c r="I114" s="166" t="s">
        <v>16</v>
      </c>
      <c r="J114" s="168" t="str">
        <f>IF(J12="","",J12)</f>
        <v>31. 1. 2025</v>
      </c>
      <c r="L114" s="24"/>
    </row>
    <row r="115" spans="2:65" s="1" customFormat="1" ht="6.95" customHeight="1">
      <c r="B115" s="24"/>
      <c r="L115" s="24"/>
    </row>
    <row r="116" spans="2:65" s="1" customFormat="1" ht="15.2" customHeight="1">
      <c r="B116" s="24"/>
      <c r="C116" s="166" t="s">
        <v>17</v>
      </c>
      <c r="F116" s="167" t="str">
        <f>E15</f>
        <v xml:space="preserve"> </v>
      </c>
      <c r="I116" s="166" t="s">
        <v>22</v>
      </c>
      <c r="J116" s="169" t="str">
        <f>E21</f>
        <v>Ing. Ján Kišeľa</v>
      </c>
      <c r="L116" s="24"/>
    </row>
    <row r="117" spans="2:65" s="1" customFormat="1" ht="15.2" customHeight="1">
      <c r="B117" s="24"/>
      <c r="C117" s="166" t="s">
        <v>21</v>
      </c>
      <c r="F117" s="167" t="str">
        <f>IF(E18="","",E18)</f>
        <v xml:space="preserve"> </v>
      </c>
      <c r="I117" s="166" t="s">
        <v>23</v>
      </c>
      <c r="J117" s="169" t="str">
        <f>E24</f>
        <v>Ing. Ján Kišeľa</v>
      </c>
      <c r="L117" s="24"/>
    </row>
    <row r="118" spans="2:65" s="1" customFormat="1" ht="10.35" customHeight="1">
      <c r="B118" s="24"/>
      <c r="L118" s="24"/>
    </row>
    <row r="119" spans="2:65" s="9" customFormat="1" ht="29.25" customHeight="1">
      <c r="B119" s="99"/>
      <c r="C119" s="201" t="s">
        <v>84</v>
      </c>
      <c r="D119" s="202" t="s">
        <v>51</v>
      </c>
      <c r="E119" s="202" t="s">
        <v>47</v>
      </c>
      <c r="F119" s="202" t="s">
        <v>48</v>
      </c>
      <c r="G119" s="202" t="s">
        <v>85</v>
      </c>
      <c r="H119" s="202" t="s">
        <v>86</v>
      </c>
      <c r="I119" s="202" t="s">
        <v>87</v>
      </c>
      <c r="J119" s="203" t="s">
        <v>80</v>
      </c>
      <c r="K119" s="204" t="s">
        <v>88</v>
      </c>
      <c r="L119" s="99"/>
      <c r="M119" s="205" t="s">
        <v>1</v>
      </c>
      <c r="N119" s="206" t="s">
        <v>30</v>
      </c>
      <c r="O119" s="206" t="s">
        <v>89</v>
      </c>
      <c r="P119" s="206" t="s">
        <v>90</v>
      </c>
      <c r="Q119" s="206" t="s">
        <v>91</v>
      </c>
      <c r="R119" s="206" t="s">
        <v>92</v>
      </c>
      <c r="S119" s="206" t="s">
        <v>93</v>
      </c>
      <c r="T119" s="207" t="s">
        <v>94</v>
      </c>
    </row>
    <row r="120" spans="2:65" s="1" customFormat="1" ht="22.9" customHeight="1">
      <c r="B120" s="24"/>
      <c r="C120" s="208" t="s">
        <v>81</v>
      </c>
      <c r="J120" s="209">
        <f>BK120</f>
        <v>0</v>
      </c>
      <c r="L120" s="24"/>
      <c r="M120" s="57"/>
      <c r="N120" s="48"/>
      <c r="O120" s="48"/>
      <c r="P120" s="210">
        <f>P121+P158</f>
        <v>1604.3750000000002</v>
      </c>
      <c r="Q120" s="48"/>
      <c r="R120" s="210">
        <f>R121+R158</f>
        <v>27.826320000000003</v>
      </c>
      <c r="S120" s="48"/>
      <c r="T120" s="211">
        <f>T121+T158</f>
        <v>0</v>
      </c>
      <c r="AT120" s="12" t="s">
        <v>65</v>
      </c>
      <c r="AU120" s="12" t="s">
        <v>82</v>
      </c>
      <c r="BK120" s="212">
        <f>BK121+BK158</f>
        <v>0</v>
      </c>
    </row>
    <row r="121" spans="2:65" s="213" customFormat="1" ht="25.9" customHeight="1">
      <c r="B121" s="214"/>
      <c r="D121" s="215" t="s">
        <v>65</v>
      </c>
      <c r="E121" s="216" t="s">
        <v>133</v>
      </c>
      <c r="F121" s="216" t="s">
        <v>1289</v>
      </c>
      <c r="J121" s="217">
        <f>BK121</f>
        <v>0</v>
      </c>
      <c r="L121" s="214"/>
      <c r="M121" s="218"/>
      <c r="P121" s="219">
        <f>P122+P125</f>
        <v>1604.3750000000002</v>
      </c>
      <c r="R121" s="219">
        <f>R122+R125</f>
        <v>27.826320000000003</v>
      </c>
      <c r="T121" s="220">
        <f>T122+T125</f>
        <v>0</v>
      </c>
      <c r="AR121" s="215" t="s">
        <v>106</v>
      </c>
      <c r="AT121" s="221" t="s">
        <v>65</v>
      </c>
      <c r="AU121" s="221" t="s">
        <v>66</v>
      </c>
      <c r="AY121" s="215" t="s">
        <v>97</v>
      </c>
      <c r="BK121" s="222">
        <f>BK122+BK125</f>
        <v>0</v>
      </c>
    </row>
    <row r="122" spans="2:65" s="213" customFormat="1" ht="22.9" customHeight="1">
      <c r="B122" s="214"/>
      <c r="D122" s="215" t="s">
        <v>65</v>
      </c>
      <c r="E122" s="223" t="s">
        <v>1290</v>
      </c>
      <c r="F122" s="223" t="s">
        <v>1291</v>
      </c>
      <c r="J122" s="224">
        <f>BK122</f>
        <v>0</v>
      </c>
      <c r="L122" s="214"/>
      <c r="M122" s="218"/>
      <c r="P122" s="219">
        <f>SUM(P123:P124)</f>
        <v>76</v>
      </c>
      <c r="R122" s="219">
        <f>SUM(R123:R124)</f>
        <v>0.1615</v>
      </c>
      <c r="T122" s="220">
        <f>SUM(T123:T124)</f>
        <v>0</v>
      </c>
      <c r="AR122" s="215" t="s">
        <v>106</v>
      </c>
      <c r="AT122" s="221" t="s">
        <v>65</v>
      </c>
      <c r="AU122" s="221" t="s">
        <v>71</v>
      </c>
      <c r="AY122" s="215" t="s">
        <v>97</v>
      </c>
      <c r="BK122" s="222">
        <f>SUM(BK123:BK124)</f>
        <v>0</v>
      </c>
    </row>
    <row r="123" spans="2:65" s="1" customFormat="1" ht="24.2" customHeight="1">
      <c r="B123" s="119"/>
      <c r="C123" s="225" t="s">
        <v>71</v>
      </c>
      <c r="D123" s="225" t="s">
        <v>100</v>
      </c>
      <c r="E123" s="226" t="s">
        <v>1555</v>
      </c>
      <c r="F123" s="227" t="s">
        <v>1556</v>
      </c>
      <c r="G123" s="228" t="s">
        <v>114</v>
      </c>
      <c r="H123" s="229">
        <v>950</v>
      </c>
      <c r="I123" s="230"/>
      <c r="J123" s="230">
        <f>ROUND(I123*H123,2)</f>
        <v>0</v>
      </c>
      <c r="K123" s="126"/>
      <c r="L123" s="24"/>
      <c r="M123" s="231" t="s">
        <v>1</v>
      </c>
      <c r="N123" s="232" t="s">
        <v>32</v>
      </c>
      <c r="O123" s="233">
        <v>0.08</v>
      </c>
      <c r="P123" s="233">
        <f>O123*H123</f>
        <v>76</v>
      </c>
      <c r="Q123" s="233">
        <v>0</v>
      </c>
      <c r="R123" s="233">
        <f>Q123*H123</f>
        <v>0</v>
      </c>
      <c r="S123" s="233">
        <v>0</v>
      </c>
      <c r="T123" s="234">
        <f>S123*H123</f>
        <v>0</v>
      </c>
      <c r="AR123" s="235" t="s">
        <v>820</v>
      </c>
      <c r="AT123" s="235" t="s">
        <v>100</v>
      </c>
      <c r="AU123" s="235" t="s">
        <v>75</v>
      </c>
      <c r="AY123" s="12" t="s">
        <v>97</v>
      </c>
      <c r="BE123" s="132">
        <f>IF(N123="základná",J123,0)</f>
        <v>0</v>
      </c>
      <c r="BF123" s="132">
        <f>IF(N123="znížená",J123,0)</f>
        <v>0</v>
      </c>
      <c r="BG123" s="132">
        <f>IF(N123="zákl. prenesená",J123,0)</f>
        <v>0</v>
      </c>
      <c r="BH123" s="132">
        <f>IF(N123="zníž. prenesená",J123,0)</f>
        <v>0</v>
      </c>
      <c r="BI123" s="132">
        <f>IF(N123="nulová",J123,0)</f>
        <v>0</v>
      </c>
      <c r="BJ123" s="12" t="s">
        <v>75</v>
      </c>
      <c r="BK123" s="132">
        <f>ROUND(I123*H123,2)</f>
        <v>0</v>
      </c>
      <c r="BL123" s="12" t="s">
        <v>820</v>
      </c>
      <c r="BM123" s="235" t="s">
        <v>2819</v>
      </c>
    </row>
    <row r="124" spans="2:65" s="1" customFormat="1" ht="24.2" customHeight="1">
      <c r="B124" s="119"/>
      <c r="C124" s="236" t="s">
        <v>75</v>
      </c>
      <c r="D124" s="236" t="s">
        <v>133</v>
      </c>
      <c r="E124" s="237" t="s">
        <v>1558</v>
      </c>
      <c r="F124" s="238" t="s">
        <v>1559</v>
      </c>
      <c r="G124" s="239" t="s">
        <v>114</v>
      </c>
      <c r="H124" s="240">
        <v>950</v>
      </c>
      <c r="I124" s="241"/>
      <c r="J124" s="241">
        <f>ROUND(I124*H124,2)</f>
        <v>0</v>
      </c>
      <c r="K124" s="242"/>
      <c r="L124" s="243"/>
      <c r="M124" s="244" t="s">
        <v>1</v>
      </c>
      <c r="N124" s="245" t="s">
        <v>32</v>
      </c>
      <c r="O124" s="233">
        <v>0</v>
      </c>
      <c r="P124" s="233">
        <f>O124*H124</f>
        <v>0</v>
      </c>
      <c r="Q124" s="233">
        <v>1.7000000000000001E-4</v>
      </c>
      <c r="R124" s="233">
        <f>Q124*H124</f>
        <v>0.1615</v>
      </c>
      <c r="S124" s="233">
        <v>0</v>
      </c>
      <c r="T124" s="234">
        <f>S124*H124</f>
        <v>0</v>
      </c>
      <c r="AR124" s="235" t="s">
        <v>1068</v>
      </c>
      <c r="AT124" s="235" t="s">
        <v>133</v>
      </c>
      <c r="AU124" s="235" t="s">
        <v>75</v>
      </c>
      <c r="AY124" s="12" t="s">
        <v>97</v>
      </c>
      <c r="BE124" s="132">
        <f>IF(N124="základná",J124,0)</f>
        <v>0</v>
      </c>
      <c r="BF124" s="132">
        <f>IF(N124="znížená",J124,0)</f>
        <v>0</v>
      </c>
      <c r="BG124" s="132">
        <f>IF(N124="zákl. prenesená",J124,0)</f>
        <v>0</v>
      </c>
      <c r="BH124" s="132">
        <f>IF(N124="zníž. prenesená",J124,0)</f>
        <v>0</v>
      </c>
      <c r="BI124" s="132">
        <f>IF(N124="nulová",J124,0)</f>
        <v>0</v>
      </c>
      <c r="BJ124" s="12" t="s">
        <v>75</v>
      </c>
      <c r="BK124" s="132">
        <f>ROUND(I124*H124,2)</f>
        <v>0</v>
      </c>
      <c r="BL124" s="12" t="s">
        <v>1068</v>
      </c>
      <c r="BM124" s="235" t="s">
        <v>2820</v>
      </c>
    </row>
    <row r="125" spans="2:65" s="213" customFormat="1" ht="22.9" customHeight="1">
      <c r="B125" s="214"/>
      <c r="D125" s="215" t="s">
        <v>65</v>
      </c>
      <c r="E125" s="223" t="s">
        <v>1381</v>
      </c>
      <c r="F125" s="223" t="s">
        <v>1382</v>
      </c>
      <c r="J125" s="224">
        <f>BK125</f>
        <v>0</v>
      </c>
      <c r="L125" s="214"/>
      <c r="M125" s="218"/>
      <c r="P125" s="219">
        <f>SUM(P126:P157)</f>
        <v>1528.3750000000002</v>
      </c>
      <c r="R125" s="219">
        <f>SUM(R126:R157)</f>
        <v>27.664820000000002</v>
      </c>
      <c r="T125" s="220">
        <f>SUM(T126:T157)</f>
        <v>0</v>
      </c>
      <c r="AR125" s="215" t="s">
        <v>106</v>
      </c>
      <c r="AT125" s="221" t="s">
        <v>65</v>
      </c>
      <c r="AU125" s="221" t="s">
        <v>71</v>
      </c>
      <c r="AY125" s="215" t="s">
        <v>97</v>
      </c>
      <c r="BK125" s="222">
        <f>SUM(BK126:BK157)</f>
        <v>0</v>
      </c>
    </row>
    <row r="126" spans="2:65" s="1" customFormat="1" ht="16.5" customHeight="1">
      <c r="B126" s="119"/>
      <c r="C126" s="225" t="s">
        <v>106</v>
      </c>
      <c r="D126" s="225" t="s">
        <v>100</v>
      </c>
      <c r="E126" s="226" t="s">
        <v>2639</v>
      </c>
      <c r="F126" s="227" t="s">
        <v>2797</v>
      </c>
      <c r="G126" s="228" t="s">
        <v>110</v>
      </c>
      <c r="H126" s="229">
        <v>1900</v>
      </c>
      <c r="I126" s="230"/>
      <c r="J126" s="230">
        <f t="shared" ref="J126:J157" si="0">ROUND(I126*H126,2)</f>
        <v>0</v>
      </c>
      <c r="K126" s="126"/>
      <c r="L126" s="24"/>
      <c r="M126" s="231" t="s">
        <v>1</v>
      </c>
      <c r="N126" s="232" t="s">
        <v>32</v>
      </c>
      <c r="O126" s="233">
        <v>0.72499999999999998</v>
      </c>
      <c r="P126" s="233">
        <f t="shared" ref="P126:P157" si="1">O126*H126</f>
        <v>1377.5</v>
      </c>
      <c r="Q126" s="233">
        <v>0</v>
      </c>
      <c r="R126" s="233">
        <f t="shared" ref="R126:R157" si="2">Q126*H126</f>
        <v>0</v>
      </c>
      <c r="S126" s="233">
        <v>0</v>
      </c>
      <c r="T126" s="234">
        <f t="shared" ref="T126:T157" si="3">S126*H126</f>
        <v>0</v>
      </c>
      <c r="AR126" s="235" t="s">
        <v>820</v>
      </c>
      <c r="AT126" s="235" t="s">
        <v>100</v>
      </c>
      <c r="AU126" s="235" t="s">
        <v>75</v>
      </c>
      <c r="AY126" s="12" t="s">
        <v>97</v>
      </c>
      <c r="BE126" s="132">
        <f t="shared" ref="BE126:BE157" si="4">IF(N126="základná",J126,0)</f>
        <v>0</v>
      </c>
      <c r="BF126" s="132">
        <f t="shared" ref="BF126:BF157" si="5">IF(N126="znížená",J126,0)</f>
        <v>0</v>
      </c>
      <c r="BG126" s="132">
        <f t="shared" ref="BG126:BG157" si="6">IF(N126="zákl. prenesená",J126,0)</f>
        <v>0</v>
      </c>
      <c r="BH126" s="132">
        <f t="shared" ref="BH126:BH157" si="7">IF(N126="zníž. prenesená",J126,0)</f>
        <v>0</v>
      </c>
      <c r="BI126" s="132">
        <f t="shared" ref="BI126:BI157" si="8">IF(N126="nulová",J126,0)</f>
        <v>0</v>
      </c>
      <c r="BJ126" s="12" t="s">
        <v>75</v>
      </c>
      <c r="BK126" s="132">
        <f t="shared" ref="BK126:BK157" si="9">ROUND(I126*H126,2)</f>
        <v>0</v>
      </c>
      <c r="BL126" s="12" t="s">
        <v>820</v>
      </c>
      <c r="BM126" s="235" t="s">
        <v>2821</v>
      </c>
    </row>
    <row r="127" spans="2:65" s="1" customFormat="1" ht="16.5" customHeight="1">
      <c r="B127" s="119"/>
      <c r="C127" s="236" t="s">
        <v>102</v>
      </c>
      <c r="D127" s="236" t="s">
        <v>133</v>
      </c>
      <c r="E127" s="237" t="s">
        <v>2642</v>
      </c>
      <c r="F127" s="238" t="s">
        <v>2822</v>
      </c>
      <c r="G127" s="239" t="s">
        <v>110</v>
      </c>
      <c r="H127" s="240">
        <v>1900</v>
      </c>
      <c r="I127" s="241"/>
      <c r="J127" s="241">
        <f t="shared" si="0"/>
        <v>0</v>
      </c>
      <c r="K127" s="242"/>
      <c r="L127" s="243"/>
      <c r="M127" s="244" t="s">
        <v>1</v>
      </c>
      <c r="N127" s="245" t="s">
        <v>32</v>
      </c>
      <c r="O127" s="233">
        <v>0</v>
      </c>
      <c r="P127" s="233">
        <f t="shared" si="1"/>
        <v>0</v>
      </c>
      <c r="Q127" s="233">
        <v>1.0000000000000001E-5</v>
      </c>
      <c r="R127" s="233">
        <f t="shared" si="2"/>
        <v>1.9000000000000003E-2</v>
      </c>
      <c r="S127" s="233">
        <v>0</v>
      </c>
      <c r="T127" s="234">
        <f t="shared" si="3"/>
        <v>0</v>
      </c>
      <c r="AR127" s="235" t="s">
        <v>1125</v>
      </c>
      <c r="AT127" s="235" t="s">
        <v>133</v>
      </c>
      <c r="AU127" s="235" t="s">
        <v>75</v>
      </c>
      <c r="AY127" s="12" t="s">
        <v>97</v>
      </c>
      <c r="BE127" s="132">
        <f t="shared" si="4"/>
        <v>0</v>
      </c>
      <c r="BF127" s="132">
        <f t="shared" si="5"/>
        <v>0</v>
      </c>
      <c r="BG127" s="132">
        <f t="shared" si="6"/>
        <v>0</v>
      </c>
      <c r="BH127" s="132">
        <f t="shared" si="7"/>
        <v>0</v>
      </c>
      <c r="BI127" s="132">
        <f t="shared" si="8"/>
        <v>0</v>
      </c>
      <c r="BJ127" s="12" t="s">
        <v>75</v>
      </c>
      <c r="BK127" s="132">
        <f t="shared" si="9"/>
        <v>0</v>
      </c>
      <c r="BL127" s="12" t="s">
        <v>820</v>
      </c>
      <c r="BM127" s="235" t="s">
        <v>2823</v>
      </c>
    </row>
    <row r="128" spans="2:65" s="1" customFormat="1" ht="16.5" customHeight="1">
      <c r="B128" s="119"/>
      <c r="C128" s="225" t="s">
        <v>644</v>
      </c>
      <c r="D128" s="225" t="s">
        <v>100</v>
      </c>
      <c r="E128" s="226" t="s">
        <v>2654</v>
      </c>
      <c r="F128" s="227" t="s">
        <v>2655</v>
      </c>
      <c r="G128" s="228" t="s">
        <v>114</v>
      </c>
      <c r="H128" s="229">
        <v>1900</v>
      </c>
      <c r="I128" s="230"/>
      <c r="J128" s="230">
        <f t="shared" si="0"/>
        <v>0</v>
      </c>
      <c r="K128" s="126"/>
      <c r="L128" s="24"/>
      <c r="M128" s="231" t="s">
        <v>1</v>
      </c>
      <c r="N128" s="232" t="s">
        <v>32</v>
      </c>
      <c r="O128" s="233">
        <v>2.5999999999999999E-2</v>
      </c>
      <c r="P128" s="233">
        <f t="shared" si="1"/>
        <v>49.4</v>
      </c>
      <c r="Q128" s="233">
        <v>0</v>
      </c>
      <c r="R128" s="233">
        <f t="shared" si="2"/>
        <v>0</v>
      </c>
      <c r="S128" s="233">
        <v>0</v>
      </c>
      <c r="T128" s="234">
        <f t="shared" si="3"/>
        <v>0</v>
      </c>
      <c r="AR128" s="235" t="s">
        <v>820</v>
      </c>
      <c r="AT128" s="235" t="s">
        <v>100</v>
      </c>
      <c r="AU128" s="235" t="s">
        <v>75</v>
      </c>
      <c r="AY128" s="12" t="s">
        <v>97</v>
      </c>
      <c r="BE128" s="132">
        <f t="shared" si="4"/>
        <v>0</v>
      </c>
      <c r="BF128" s="132">
        <f t="shared" si="5"/>
        <v>0</v>
      </c>
      <c r="BG128" s="132">
        <f t="shared" si="6"/>
        <v>0</v>
      </c>
      <c r="BH128" s="132">
        <f t="shared" si="7"/>
        <v>0</v>
      </c>
      <c r="BI128" s="132">
        <f t="shared" si="8"/>
        <v>0</v>
      </c>
      <c r="BJ128" s="12" t="s">
        <v>75</v>
      </c>
      <c r="BK128" s="132">
        <f t="shared" si="9"/>
        <v>0</v>
      </c>
      <c r="BL128" s="12" t="s">
        <v>820</v>
      </c>
      <c r="BM128" s="235" t="s">
        <v>2824</v>
      </c>
    </row>
    <row r="129" spans="2:65" s="1" customFormat="1" ht="24.2" customHeight="1">
      <c r="B129" s="119"/>
      <c r="C129" s="236" t="s">
        <v>98</v>
      </c>
      <c r="D129" s="236" t="s">
        <v>133</v>
      </c>
      <c r="E129" s="237" t="s">
        <v>2657</v>
      </c>
      <c r="F129" s="238" t="s">
        <v>2803</v>
      </c>
      <c r="G129" s="239" t="s">
        <v>110</v>
      </c>
      <c r="H129" s="240">
        <v>1900</v>
      </c>
      <c r="I129" s="241"/>
      <c r="J129" s="241">
        <f t="shared" si="0"/>
        <v>0</v>
      </c>
      <c r="K129" s="242"/>
      <c r="L129" s="243"/>
      <c r="M129" s="244" t="s">
        <v>1</v>
      </c>
      <c r="N129" s="245" t="s">
        <v>32</v>
      </c>
      <c r="O129" s="233">
        <v>0</v>
      </c>
      <c r="P129" s="233">
        <f t="shared" si="1"/>
        <v>0</v>
      </c>
      <c r="Q129" s="233">
        <v>1.9499999999999999E-3</v>
      </c>
      <c r="R129" s="233">
        <f t="shared" si="2"/>
        <v>3.7049999999999996</v>
      </c>
      <c r="S129" s="233">
        <v>0</v>
      </c>
      <c r="T129" s="234">
        <f t="shared" si="3"/>
        <v>0</v>
      </c>
      <c r="AR129" s="235" t="s">
        <v>1125</v>
      </c>
      <c r="AT129" s="235" t="s">
        <v>133</v>
      </c>
      <c r="AU129" s="235" t="s">
        <v>75</v>
      </c>
      <c r="AY129" s="12" t="s">
        <v>97</v>
      </c>
      <c r="BE129" s="132">
        <f t="shared" si="4"/>
        <v>0</v>
      </c>
      <c r="BF129" s="132">
        <f t="shared" si="5"/>
        <v>0</v>
      </c>
      <c r="BG129" s="132">
        <f t="shared" si="6"/>
        <v>0</v>
      </c>
      <c r="BH129" s="132">
        <f t="shared" si="7"/>
        <v>0</v>
      </c>
      <c r="BI129" s="132">
        <f t="shared" si="8"/>
        <v>0</v>
      </c>
      <c r="BJ129" s="12" t="s">
        <v>75</v>
      </c>
      <c r="BK129" s="132">
        <f t="shared" si="9"/>
        <v>0</v>
      </c>
      <c r="BL129" s="12" t="s">
        <v>820</v>
      </c>
      <c r="BM129" s="235" t="s">
        <v>2825</v>
      </c>
    </row>
    <row r="130" spans="2:65" s="1" customFormat="1" ht="24.2" customHeight="1">
      <c r="B130" s="119"/>
      <c r="C130" s="236" t="s">
        <v>649</v>
      </c>
      <c r="D130" s="236" t="s">
        <v>133</v>
      </c>
      <c r="E130" s="237" t="s">
        <v>2660</v>
      </c>
      <c r="F130" s="238" t="s">
        <v>2805</v>
      </c>
      <c r="G130" s="239" t="s">
        <v>110</v>
      </c>
      <c r="H130" s="240">
        <v>1900</v>
      </c>
      <c r="I130" s="241"/>
      <c r="J130" s="241">
        <f t="shared" si="0"/>
        <v>0</v>
      </c>
      <c r="K130" s="242"/>
      <c r="L130" s="243"/>
      <c r="M130" s="244" t="s">
        <v>1</v>
      </c>
      <c r="N130" s="245" t="s">
        <v>32</v>
      </c>
      <c r="O130" s="233">
        <v>0</v>
      </c>
      <c r="P130" s="233">
        <f t="shared" si="1"/>
        <v>0</v>
      </c>
      <c r="Q130" s="233">
        <v>1.26E-2</v>
      </c>
      <c r="R130" s="233">
        <f t="shared" si="2"/>
        <v>23.94</v>
      </c>
      <c r="S130" s="233">
        <v>0</v>
      </c>
      <c r="T130" s="234">
        <f t="shared" si="3"/>
        <v>0</v>
      </c>
      <c r="AR130" s="235" t="s">
        <v>1125</v>
      </c>
      <c r="AT130" s="235" t="s">
        <v>133</v>
      </c>
      <c r="AU130" s="235" t="s">
        <v>75</v>
      </c>
      <c r="AY130" s="12" t="s">
        <v>97</v>
      </c>
      <c r="BE130" s="132">
        <f t="shared" si="4"/>
        <v>0</v>
      </c>
      <c r="BF130" s="132">
        <f t="shared" si="5"/>
        <v>0</v>
      </c>
      <c r="BG130" s="132">
        <f t="shared" si="6"/>
        <v>0</v>
      </c>
      <c r="BH130" s="132">
        <f t="shared" si="7"/>
        <v>0</v>
      </c>
      <c r="BI130" s="132">
        <f t="shared" si="8"/>
        <v>0</v>
      </c>
      <c r="BJ130" s="12" t="s">
        <v>75</v>
      </c>
      <c r="BK130" s="132">
        <f t="shared" si="9"/>
        <v>0</v>
      </c>
      <c r="BL130" s="12" t="s">
        <v>820</v>
      </c>
      <c r="BM130" s="235" t="s">
        <v>2826</v>
      </c>
    </row>
    <row r="131" spans="2:65" s="1" customFormat="1" ht="24.2" customHeight="1">
      <c r="B131" s="119"/>
      <c r="C131" s="225" t="s">
        <v>185</v>
      </c>
      <c r="D131" s="225" t="s">
        <v>100</v>
      </c>
      <c r="E131" s="226" t="s">
        <v>2827</v>
      </c>
      <c r="F131" s="227" t="s">
        <v>2828</v>
      </c>
      <c r="G131" s="228" t="s">
        <v>114</v>
      </c>
      <c r="H131" s="229">
        <v>950</v>
      </c>
      <c r="I131" s="230"/>
      <c r="J131" s="230">
        <f t="shared" si="0"/>
        <v>0</v>
      </c>
      <c r="K131" s="126"/>
      <c r="L131" s="24"/>
      <c r="M131" s="231" t="s">
        <v>1</v>
      </c>
      <c r="N131" s="232" t="s">
        <v>32</v>
      </c>
      <c r="O131" s="233">
        <v>0.08</v>
      </c>
      <c r="P131" s="233">
        <f t="shared" si="1"/>
        <v>76</v>
      </c>
      <c r="Q131" s="233">
        <v>0</v>
      </c>
      <c r="R131" s="233">
        <f t="shared" si="2"/>
        <v>0</v>
      </c>
      <c r="S131" s="233">
        <v>0</v>
      </c>
      <c r="T131" s="234">
        <f t="shared" si="3"/>
        <v>0</v>
      </c>
      <c r="AR131" s="235" t="s">
        <v>820</v>
      </c>
      <c r="AT131" s="235" t="s">
        <v>100</v>
      </c>
      <c r="AU131" s="235" t="s">
        <v>75</v>
      </c>
      <c r="AY131" s="12" t="s">
        <v>97</v>
      </c>
      <c r="BE131" s="132">
        <f t="shared" si="4"/>
        <v>0</v>
      </c>
      <c r="BF131" s="132">
        <f t="shared" si="5"/>
        <v>0</v>
      </c>
      <c r="BG131" s="132">
        <f t="shared" si="6"/>
        <v>0</v>
      </c>
      <c r="BH131" s="132">
        <f t="shared" si="7"/>
        <v>0</v>
      </c>
      <c r="BI131" s="132">
        <f t="shared" si="8"/>
        <v>0</v>
      </c>
      <c r="BJ131" s="12" t="s">
        <v>75</v>
      </c>
      <c r="BK131" s="132">
        <f t="shared" si="9"/>
        <v>0</v>
      </c>
      <c r="BL131" s="12" t="s">
        <v>820</v>
      </c>
      <c r="BM131" s="235" t="s">
        <v>2829</v>
      </c>
    </row>
    <row r="132" spans="2:65" s="1" customFormat="1" ht="21.75" customHeight="1">
      <c r="B132" s="119"/>
      <c r="C132" s="236" t="s">
        <v>103</v>
      </c>
      <c r="D132" s="236" t="s">
        <v>133</v>
      </c>
      <c r="E132" s="237" t="s">
        <v>1456</v>
      </c>
      <c r="F132" s="238" t="s">
        <v>2830</v>
      </c>
      <c r="G132" s="239" t="s">
        <v>114</v>
      </c>
      <c r="H132" s="240">
        <v>950</v>
      </c>
      <c r="I132" s="241"/>
      <c r="J132" s="241">
        <f t="shared" si="0"/>
        <v>0</v>
      </c>
      <c r="K132" s="242"/>
      <c r="L132" s="243"/>
      <c r="M132" s="244" t="s">
        <v>1</v>
      </c>
      <c r="N132" s="245" t="s">
        <v>32</v>
      </c>
      <c r="O132" s="233">
        <v>0</v>
      </c>
      <c r="P132" s="233">
        <f t="shared" si="1"/>
        <v>0</v>
      </c>
      <c r="Q132" s="233">
        <v>0</v>
      </c>
      <c r="R132" s="233">
        <f t="shared" si="2"/>
        <v>0</v>
      </c>
      <c r="S132" s="233">
        <v>0</v>
      </c>
      <c r="T132" s="234">
        <f t="shared" si="3"/>
        <v>0</v>
      </c>
      <c r="AR132" s="235" t="s">
        <v>1125</v>
      </c>
      <c r="AT132" s="235" t="s">
        <v>133</v>
      </c>
      <c r="AU132" s="235" t="s">
        <v>75</v>
      </c>
      <c r="AY132" s="12" t="s">
        <v>97</v>
      </c>
      <c r="BE132" s="132">
        <f t="shared" si="4"/>
        <v>0</v>
      </c>
      <c r="BF132" s="132">
        <f t="shared" si="5"/>
        <v>0</v>
      </c>
      <c r="BG132" s="132">
        <f t="shared" si="6"/>
        <v>0</v>
      </c>
      <c r="BH132" s="132">
        <f t="shared" si="7"/>
        <v>0</v>
      </c>
      <c r="BI132" s="132">
        <f t="shared" si="8"/>
        <v>0</v>
      </c>
      <c r="BJ132" s="12" t="s">
        <v>75</v>
      </c>
      <c r="BK132" s="132">
        <f t="shared" si="9"/>
        <v>0</v>
      </c>
      <c r="BL132" s="12" t="s">
        <v>820</v>
      </c>
      <c r="BM132" s="235" t="s">
        <v>2831</v>
      </c>
    </row>
    <row r="133" spans="2:65" s="1" customFormat="1" ht="16.5" customHeight="1">
      <c r="B133" s="119"/>
      <c r="C133" s="225" t="s">
        <v>585</v>
      </c>
      <c r="D133" s="225" t="s">
        <v>100</v>
      </c>
      <c r="E133" s="226" t="s">
        <v>2832</v>
      </c>
      <c r="F133" s="227" t="s">
        <v>2833</v>
      </c>
      <c r="G133" s="228" t="s">
        <v>110</v>
      </c>
      <c r="H133" s="229">
        <v>1</v>
      </c>
      <c r="I133" s="230"/>
      <c r="J133" s="230">
        <f t="shared" si="0"/>
        <v>0</v>
      </c>
      <c r="K133" s="126"/>
      <c r="L133" s="24"/>
      <c r="M133" s="231" t="s">
        <v>1</v>
      </c>
      <c r="N133" s="232" t="s">
        <v>32</v>
      </c>
      <c r="O133" s="233">
        <v>6.5</v>
      </c>
      <c r="P133" s="233">
        <f t="shared" si="1"/>
        <v>6.5</v>
      </c>
      <c r="Q133" s="233">
        <v>0</v>
      </c>
      <c r="R133" s="233">
        <f t="shared" si="2"/>
        <v>0</v>
      </c>
      <c r="S133" s="233">
        <v>0</v>
      </c>
      <c r="T133" s="234">
        <f t="shared" si="3"/>
        <v>0</v>
      </c>
      <c r="AR133" s="235" t="s">
        <v>820</v>
      </c>
      <c r="AT133" s="235" t="s">
        <v>100</v>
      </c>
      <c r="AU133" s="235" t="s">
        <v>75</v>
      </c>
      <c r="AY133" s="12" t="s">
        <v>97</v>
      </c>
      <c r="BE133" s="132">
        <f t="shared" si="4"/>
        <v>0</v>
      </c>
      <c r="BF133" s="132">
        <f t="shared" si="5"/>
        <v>0</v>
      </c>
      <c r="BG133" s="132">
        <f t="shared" si="6"/>
        <v>0</v>
      </c>
      <c r="BH133" s="132">
        <f t="shared" si="7"/>
        <v>0</v>
      </c>
      <c r="BI133" s="132">
        <f t="shared" si="8"/>
        <v>0</v>
      </c>
      <c r="BJ133" s="12" t="s">
        <v>75</v>
      </c>
      <c r="BK133" s="132">
        <f t="shared" si="9"/>
        <v>0</v>
      </c>
      <c r="BL133" s="12" t="s">
        <v>820</v>
      </c>
      <c r="BM133" s="235" t="s">
        <v>2834</v>
      </c>
    </row>
    <row r="134" spans="2:65" s="1" customFormat="1" ht="37.9" customHeight="1">
      <c r="B134" s="119"/>
      <c r="C134" s="236" t="s">
        <v>656</v>
      </c>
      <c r="D134" s="236" t="s">
        <v>133</v>
      </c>
      <c r="E134" s="237" t="s">
        <v>2835</v>
      </c>
      <c r="F134" s="238" t="s">
        <v>2836</v>
      </c>
      <c r="G134" s="239" t="s">
        <v>110</v>
      </c>
      <c r="H134" s="240">
        <v>1</v>
      </c>
      <c r="I134" s="241"/>
      <c r="J134" s="241">
        <f t="shared" si="0"/>
        <v>0</v>
      </c>
      <c r="K134" s="242"/>
      <c r="L134" s="243"/>
      <c r="M134" s="244" t="s">
        <v>1</v>
      </c>
      <c r="N134" s="245" t="s">
        <v>32</v>
      </c>
      <c r="O134" s="233">
        <v>0</v>
      </c>
      <c r="P134" s="233">
        <f t="shared" si="1"/>
        <v>0</v>
      </c>
      <c r="Q134" s="233">
        <v>8.1999999999999998E-4</v>
      </c>
      <c r="R134" s="233">
        <f t="shared" si="2"/>
        <v>8.1999999999999998E-4</v>
      </c>
      <c r="S134" s="233">
        <v>0</v>
      </c>
      <c r="T134" s="234">
        <f t="shared" si="3"/>
        <v>0</v>
      </c>
      <c r="AR134" s="235" t="s">
        <v>1068</v>
      </c>
      <c r="AT134" s="235" t="s">
        <v>133</v>
      </c>
      <c r="AU134" s="235" t="s">
        <v>75</v>
      </c>
      <c r="AY134" s="12" t="s">
        <v>97</v>
      </c>
      <c r="BE134" s="132">
        <f t="shared" si="4"/>
        <v>0</v>
      </c>
      <c r="BF134" s="132">
        <f t="shared" si="5"/>
        <v>0</v>
      </c>
      <c r="BG134" s="132">
        <f t="shared" si="6"/>
        <v>0</v>
      </c>
      <c r="BH134" s="132">
        <f t="shared" si="7"/>
        <v>0</v>
      </c>
      <c r="BI134" s="132">
        <f t="shared" si="8"/>
        <v>0</v>
      </c>
      <c r="BJ134" s="12" t="s">
        <v>75</v>
      </c>
      <c r="BK134" s="132">
        <f t="shared" si="9"/>
        <v>0</v>
      </c>
      <c r="BL134" s="12" t="s">
        <v>1068</v>
      </c>
      <c r="BM134" s="235" t="s">
        <v>2837</v>
      </c>
    </row>
    <row r="135" spans="2:65" s="1" customFormat="1" ht="21.75" customHeight="1">
      <c r="B135" s="119"/>
      <c r="C135" s="225" t="s">
        <v>660</v>
      </c>
      <c r="D135" s="225" t="s">
        <v>100</v>
      </c>
      <c r="E135" s="226" t="s">
        <v>2838</v>
      </c>
      <c r="F135" s="227" t="s">
        <v>2839</v>
      </c>
      <c r="G135" s="228" t="s">
        <v>110</v>
      </c>
      <c r="H135" s="229">
        <v>1</v>
      </c>
      <c r="I135" s="230"/>
      <c r="J135" s="230">
        <f t="shared" si="0"/>
        <v>0</v>
      </c>
      <c r="K135" s="126"/>
      <c r="L135" s="24"/>
      <c r="M135" s="231" t="s">
        <v>1</v>
      </c>
      <c r="N135" s="232" t="s">
        <v>32</v>
      </c>
      <c r="O135" s="233">
        <v>0.5</v>
      </c>
      <c r="P135" s="233">
        <f t="shared" si="1"/>
        <v>0.5</v>
      </c>
      <c r="Q135" s="233">
        <v>0</v>
      </c>
      <c r="R135" s="233">
        <f t="shared" si="2"/>
        <v>0</v>
      </c>
      <c r="S135" s="233">
        <v>0</v>
      </c>
      <c r="T135" s="234">
        <f t="shared" si="3"/>
        <v>0</v>
      </c>
      <c r="AR135" s="235" t="s">
        <v>820</v>
      </c>
      <c r="AT135" s="235" t="s">
        <v>100</v>
      </c>
      <c r="AU135" s="235" t="s">
        <v>75</v>
      </c>
      <c r="AY135" s="12" t="s">
        <v>97</v>
      </c>
      <c r="BE135" s="132">
        <f t="shared" si="4"/>
        <v>0</v>
      </c>
      <c r="BF135" s="132">
        <f t="shared" si="5"/>
        <v>0</v>
      </c>
      <c r="BG135" s="132">
        <f t="shared" si="6"/>
        <v>0</v>
      </c>
      <c r="BH135" s="132">
        <f t="shared" si="7"/>
        <v>0</v>
      </c>
      <c r="BI135" s="132">
        <f t="shared" si="8"/>
        <v>0</v>
      </c>
      <c r="BJ135" s="12" t="s">
        <v>75</v>
      </c>
      <c r="BK135" s="132">
        <f t="shared" si="9"/>
        <v>0</v>
      </c>
      <c r="BL135" s="12" t="s">
        <v>820</v>
      </c>
      <c r="BM135" s="235" t="s">
        <v>2840</v>
      </c>
    </row>
    <row r="136" spans="2:65" s="1" customFormat="1" ht="28.5" customHeight="1">
      <c r="B136" s="119"/>
      <c r="C136" s="236" t="s">
        <v>663</v>
      </c>
      <c r="D136" s="236" t="s">
        <v>133</v>
      </c>
      <c r="E136" s="134" t="s">
        <v>3119</v>
      </c>
      <c r="F136" s="238" t="s">
        <v>2841</v>
      </c>
      <c r="G136" s="239" t="s">
        <v>110</v>
      </c>
      <c r="H136" s="240">
        <v>1</v>
      </c>
      <c r="I136" s="241"/>
      <c r="J136" s="241">
        <f t="shared" si="0"/>
        <v>0</v>
      </c>
      <c r="K136" s="242"/>
      <c r="L136" s="243"/>
      <c r="M136" s="244" t="s">
        <v>1</v>
      </c>
      <c r="N136" s="245" t="s">
        <v>32</v>
      </c>
      <c r="O136" s="233">
        <v>0</v>
      </c>
      <c r="P136" s="233">
        <f t="shared" si="1"/>
        <v>0</v>
      </c>
      <c r="Q136" s="233">
        <v>0</v>
      </c>
      <c r="R136" s="233">
        <f t="shared" si="2"/>
        <v>0</v>
      </c>
      <c r="S136" s="233">
        <v>0</v>
      </c>
      <c r="T136" s="234">
        <f t="shared" si="3"/>
        <v>0</v>
      </c>
      <c r="AR136" s="235" t="s">
        <v>1125</v>
      </c>
      <c r="AT136" s="235" t="s">
        <v>133</v>
      </c>
      <c r="AU136" s="235" t="s">
        <v>75</v>
      </c>
      <c r="AY136" s="12" t="s">
        <v>97</v>
      </c>
      <c r="BE136" s="132">
        <f t="shared" si="4"/>
        <v>0</v>
      </c>
      <c r="BF136" s="132">
        <f t="shared" si="5"/>
        <v>0</v>
      </c>
      <c r="BG136" s="132">
        <f t="shared" si="6"/>
        <v>0</v>
      </c>
      <c r="BH136" s="132">
        <f t="shared" si="7"/>
        <v>0</v>
      </c>
      <c r="BI136" s="132">
        <f t="shared" si="8"/>
        <v>0</v>
      </c>
      <c r="BJ136" s="12" t="s">
        <v>75</v>
      </c>
      <c r="BK136" s="132">
        <f t="shared" si="9"/>
        <v>0</v>
      </c>
      <c r="BL136" s="12" t="s">
        <v>820</v>
      </c>
      <c r="BM136" s="235" t="s">
        <v>2842</v>
      </c>
    </row>
    <row r="137" spans="2:65" s="1" customFormat="1" ht="21.75" customHeight="1">
      <c r="B137" s="119"/>
      <c r="C137" s="225" t="s">
        <v>667</v>
      </c>
      <c r="D137" s="225" t="s">
        <v>100</v>
      </c>
      <c r="E137" s="226" t="s">
        <v>2838</v>
      </c>
      <c r="F137" s="227" t="s">
        <v>2839</v>
      </c>
      <c r="G137" s="228" t="s">
        <v>110</v>
      </c>
      <c r="H137" s="229">
        <v>2</v>
      </c>
      <c r="I137" s="230"/>
      <c r="J137" s="230">
        <f t="shared" si="0"/>
        <v>0</v>
      </c>
      <c r="K137" s="126"/>
      <c r="L137" s="24"/>
      <c r="M137" s="231" t="s">
        <v>1</v>
      </c>
      <c r="N137" s="232" t="s">
        <v>32</v>
      </c>
      <c r="O137" s="233">
        <v>0.5</v>
      </c>
      <c r="P137" s="233">
        <f t="shared" si="1"/>
        <v>1</v>
      </c>
      <c r="Q137" s="233">
        <v>0</v>
      </c>
      <c r="R137" s="233">
        <f t="shared" si="2"/>
        <v>0</v>
      </c>
      <c r="S137" s="233">
        <v>0</v>
      </c>
      <c r="T137" s="234">
        <f t="shared" si="3"/>
        <v>0</v>
      </c>
      <c r="AR137" s="235" t="s">
        <v>820</v>
      </c>
      <c r="AT137" s="235" t="s">
        <v>100</v>
      </c>
      <c r="AU137" s="235" t="s">
        <v>75</v>
      </c>
      <c r="AY137" s="12" t="s">
        <v>97</v>
      </c>
      <c r="BE137" s="132">
        <f t="shared" si="4"/>
        <v>0</v>
      </c>
      <c r="BF137" s="132">
        <f t="shared" si="5"/>
        <v>0</v>
      </c>
      <c r="BG137" s="132">
        <f t="shared" si="6"/>
        <v>0</v>
      </c>
      <c r="BH137" s="132">
        <f t="shared" si="7"/>
        <v>0</v>
      </c>
      <c r="BI137" s="132">
        <f t="shared" si="8"/>
        <v>0</v>
      </c>
      <c r="BJ137" s="12" t="s">
        <v>75</v>
      </c>
      <c r="BK137" s="132">
        <f t="shared" si="9"/>
        <v>0</v>
      </c>
      <c r="BL137" s="12" t="s">
        <v>820</v>
      </c>
      <c r="BM137" s="235" t="s">
        <v>2843</v>
      </c>
    </row>
    <row r="138" spans="2:65" s="1" customFormat="1" ht="62.65" customHeight="1">
      <c r="B138" s="119"/>
      <c r="C138" s="236" t="s">
        <v>671</v>
      </c>
      <c r="D138" s="236" t="s">
        <v>133</v>
      </c>
      <c r="E138" s="237" t="s">
        <v>2844</v>
      </c>
      <c r="F138" s="135" t="s">
        <v>3125</v>
      </c>
      <c r="G138" s="239" t="s">
        <v>110</v>
      </c>
      <c r="H138" s="240">
        <v>1</v>
      </c>
      <c r="I138" s="241"/>
      <c r="J138" s="241">
        <f t="shared" si="0"/>
        <v>0</v>
      </c>
      <c r="K138" s="242"/>
      <c r="L138" s="243"/>
      <c r="M138" s="244" t="s">
        <v>1</v>
      </c>
      <c r="N138" s="245" t="s">
        <v>32</v>
      </c>
      <c r="O138" s="233">
        <v>0</v>
      </c>
      <c r="P138" s="233">
        <f t="shared" si="1"/>
        <v>0</v>
      </c>
      <c r="Q138" s="233">
        <v>0</v>
      </c>
      <c r="R138" s="233">
        <f t="shared" si="2"/>
        <v>0</v>
      </c>
      <c r="S138" s="233">
        <v>0</v>
      </c>
      <c r="T138" s="234">
        <f t="shared" si="3"/>
        <v>0</v>
      </c>
      <c r="AR138" s="235" t="s">
        <v>1125</v>
      </c>
      <c r="AT138" s="235" t="s">
        <v>133</v>
      </c>
      <c r="AU138" s="235" t="s">
        <v>75</v>
      </c>
      <c r="AY138" s="12" t="s">
        <v>97</v>
      </c>
      <c r="BE138" s="132">
        <f t="shared" si="4"/>
        <v>0</v>
      </c>
      <c r="BF138" s="132">
        <f t="shared" si="5"/>
        <v>0</v>
      </c>
      <c r="BG138" s="132">
        <f t="shared" si="6"/>
        <v>0</v>
      </c>
      <c r="BH138" s="132">
        <f t="shared" si="7"/>
        <v>0</v>
      </c>
      <c r="BI138" s="132">
        <f t="shared" si="8"/>
        <v>0</v>
      </c>
      <c r="BJ138" s="12" t="s">
        <v>75</v>
      </c>
      <c r="BK138" s="132">
        <f t="shared" si="9"/>
        <v>0</v>
      </c>
      <c r="BL138" s="12" t="s">
        <v>820</v>
      </c>
      <c r="BM138" s="235" t="s">
        <v>2845</v>
      </c>
    </row>
    <row r="139" spans="2:65" s="1" customFormat="1" ht="76.349999999999994" customHeight="1">
      <c r="B139" s="119"/>
      <c r="C139" s="236" t="s">
        <v>124</v>
      </c>
      <c r="D139" s="236" t="s">
        <v>133</v>
      </c>
      <c r="E139" s="237" t="s">
        <v>2846</v>
      </c>
      <c r="F139" s="135" t="s">
        <v>3124</v>
      </c>
      <c r="G139" s="239" t="s">
        <v>110</v>
      </c>
      <c r="H139" s="240">
        <v>1</v>
      </c>
      <c r="I139" s="241"/>
      <c r="J139" s="241">
        <f t="shared" si="0"/>
        <v>0</v>
      </c>
      <c r="K139" s="242"/>
      <c r="L139" s="243"/>
      <c r="M139" s="244" t="s">
        <v>1</v>
      </c>
      <c r="N139" s="245" t="s">
        <v>32</v>
      </c>
      <c r="O139" s="233">
        <v>0</v>
      </c>
      <c r="P139" s="233">
        <f t="shared" si="1"/>
        <v>0</v>
      </c>
      <c r="Q139" s="233">
        <v>0</v>
      </c>
      <c r="R139" s="233">
        <f t="shared" si="2"/>
        <v>0</v>
      </c>
      <c r="S139" s="233">
        <v>0</v>
      </c>
      <c r="T139" s="234">
        <f t="shared" si="3"/>
        <v>0</v>
      </c>
      <c r="AR139" s="235" t="s">
        <v>1125</v>
      </c>
      <c r="AT139" s="235" t="s">
        <v>133</v>
      </c>
      <c r="AU139" s="235" t="s">
        <v>75</v>
      </c>
      <c r="AY139" s="12" t="s">
        <v>97</v>
      </c>
      <c r="BE139" s="132">
        <f t="shared" si="4"/>
        <v>0</v>
      </c>
      <c r="BF139" s="132">
        <f t="shared" si="5"/>
        <v>0</v>
      </c>
      <c r="BG139" s="132">
        <f t="shared" si="6"/>
        <v>0</v>
      </c>
      <c r="BH139" s="132">
        <f t="shared" si="7"/>
        <v>0</v>
      </c>
      <c r="BI139" s="132">
        <f t="shared" si="8"/>
        <v>0</v>
      </c>
      <c r="BJ139" s="12" t="s">
        <v>75</v>
      </c>
      <c r="BK139" s="132">
        <f t="shared" si="9"/>
        <v>0</v>
      </c>
      <c r="BL139" s="12" t="s">
        <v>820</v>
      </c>
      <c r="BM139" s="235" t="s">
        <v>2847</v>
      </c>
    </row>
    <row r="140" spans="2:65" s="1" customFormat="1" ht="21.75" customHeight="1">
      <c r="B140" s="119"/>
      <c r="C140" s="225" t="s">
        <v>676</v>
      </c>
      <c r="D140" s="225" t="s">
        <v>100</v>
      </c>
      <c r="E140" s="226" t="s">
        <v>2838</v>
      </c>
      <c r="F140" s="227" t="s">
        <v>2839</v>
      </c>
      <c r="G140" s="228" t="s">
        <v>110</v>
      </c>
      <c r="H140" s="229">
        <v>1</v>
      </c>
      <c r="I140" s="230"/>
      <c r="J140" s="230">
        <f t="shared" si="0"/>
        <v>0</v>
      </c>
      <c r="K140" s="126"/>
      <c r="L140" s="24"/>
      <c r="M140" s="231" t="s">
        <v>1</v>
      </c>
      <c r="N140" s="232" t="s">
        <v>32</v>
      </c>
      <c r="O140" s="233">
        <v>0.5</v>
      </c>
      <c r="P140" s="233">
        <f t="shared" si="1"/>
        <v>0.5</v>
      </c>
      <c r="Q140" s="233">
        <v>0</v>
      </c>
      <c r="R140" s="233">
        <f t="shared" si="2"/>
        <v>0</v>
      </c>
      <c r="S140" s="233">
        <v>0</v>
      </c>
      <c r="T140" s="234">
        <f t="shared" si="3"/>
        <v>0</v>
      </c>
      <c r="AR140" s="235" t="s">
        <v>820</v>
      </c>
      <c r="AT140" s="235" t="s">
        <v>100</v>
      </c>
      <c r="AU140" s="235" t="s">
        <v>75</v>
      </c>
      <c r="AY140" s="12" t="s">
        <v>97</v>
      </c>
      <c r="BE140" s="132">
        <f t="shared" si="4"/>
        <v>0</v>
      </c>
      <c r="BF140" s="132">
        <f t="shared" si="5"/>
        <v>0</v>
      </c>
      <c r="BG140" s="132">
        <f t="shared" si="6"/>
        <v>0</v>
      </c>
      <c r="BH140" s="132">
        <f t="shared" si="7"/>
        <v>0</v>
      </c>
      <c r="BI140" s="132">
        <f t="shared" si="8"/>
        <v>0</v>
      </c>
      <c r="BJ140" s="12" t="s">
        <v>75</v>
      </c>
      <c r="BK140" s="132">
        <f t="shared" si="9"/>
        <v>0</v>
      </c>
      <c r="BL140" s="12" t="s">
        <v>820</v>
      </c>
      <c r="BM140" s="235" t="s">
        <v>2848</v>
      </c>
    </row>
    <row r="141" spans="2:65" s="1" customFormat="1" ht="76.349999999999994" customHeight="1">
      <c r="B141" s="119"/>
      <c r="C141" s="236" t="s">
        <v>679</v>
      </c>
      <c r="D141" s="236" t="s">
        <v>133</v>
      </c>
      <c r="E141" s="237" t="s">
        <v>2849</v>
      </c>
      <c r="F141" s="135" t="s">
        <v>3123</v>
      </c>
      <c r="G141" s="239" t="s">
        <v>110</v>
      </c>
      <c r="H141" s="240">
        <v>1</v>
      </c>
      <c r="I141" s="241"/>
      <c r="J141" s="241">
        <f t="shared" si="0"/>
        <v>0</v>
      </c>
      <c r="K141" s="242"/>
      <c r="L141" s="243"/>
      <c r="M141" s="244" t="s">
        <v>1</v>
      </c>
      <c r="N141" s="245" t="s">
        <v>32</v>
      </c>
      <c r="O141" s="233">
        <v>0</v>
      </c>
      <c r="P141" s="233">
        <f t="shared" si="1"/>
        <v>0</v>
      </c>
      <c r="Q141" s="233">
        <v>0</v>
      </c>
      <c r="R141" s="233">
        <f t="shared" si="2"/>
        <v>0</v>
      </c>
      <c r="S141" s="233">
        <v>0</v>
      </c>
      <c r="T141" s="234">
        <f t="shared" si="3"/>
        <v>0</v>
      </c>
      <c r="AR141" s="235" t="s">
        <v>1125</v>
      </c>
      <c r="AT141" s="235" t="s">
        <v>133</v>
      </c>
      <c r="AU141" s="235" t="s">
        <v>75</v>
      </c>
      <c r="AY141" s="12" t="s">
        <v>97</v>
      </c>
      <c r="BE141" s="132">
        <f t="shared" si="4"/>
        <v>0</v>
      </c>
      <c r="BF141" s="132">
        <f t="shared" si="5"/>
        <v>0</v>
      </c>
      <c r="BG141" s="132">
        <f t="shared" si="6"/>
        <v>0</v>
      </c>
      <c r="BH141" s="132">
        <f t="shared" si="7"/>
        <v>0</v>
      </c>
      <c r="BI141" s="132">
        <f t="shared" si="8"/>
        <v>0</v>
      </c>
      <c r="BJ141" s="12" t="s">
        <v>75</v>
      </c>
      <c r="BK141" s="132">
        <f t="shared" si="9"/>
        <v>0</v>
      </c>
      <c r="BL141" s="12" t="s">
        <v>820</v>
      </c>
      <c r="BM141" s="235" t="s">
        <v>2850</v>
      </c>
    </row>
    <row r="142" spans="2:65" s="1" customFormat="1" ht="16.5" customHeight="1">
      <c r="B142" s="119"/>
      <c r="C142" s="225" t="s">
        <v>586</v>
      </c>
      <c r="D142" s="225" t="s">
        <v>100</v>
      </c>
      <c r="E142" s="226" t="s">
        <v>2851</v>
      </c>
      <c r="F142" s="227" t="s">
        <v>2852</v>
      </c>
      <c r="G142" s="228" t="s">
        <v>110</v>
      </c>
      <c r="H142" s="229">
        <v>1</v>
      </c>
      <c r="I142" s="230"/>
      <c r="J142" s="230">
        <f t="shared" si="0"/>
        <v>0</v>
      </c>
      <c r="K142" s="126"/>
      <c r="L142" s="24"/>
      <c r="M142" s="231" t="s">
        <v>1</v>
      </c>
      <c r="N142" s="232" t="s">
        <v>32</v>
      </c>
      <c r="O142" s="233">
        <v>1</v>
      </c>
      <c r="P142" s="233">
        <f t="shared" si="1"/>
        <v>1</v>
      </c>
      <c r="Q142" s="233">
        <v>0</v>
      </c>
      <c r="R142" s="233">
        <f t="shared" si="2"/>
        <v>0</v>
      </c>
      <c r="S142" s="233">
        <v>0</v>
      </c>
      <c r="T142" s="234">
        <f t="shared" si="3"/>
        <v>0</v>
      </c>
      <c r="AR142" s="235" t="s">
        <v>820</v>
      </c>
      <c r="AT142" s="235" t="s">
        <v>100</v>
      </c>
      <c r="AU142" s="235" t="s">
        <v>75</v>
      </c>
      <c r="AY142" s="12" t="s">
        <v>97</v>
      </c>
      <c r="BE142" s="132">
        <f t="shared" si="4"/>
        <v>0</v>
      </c>
      <c r="BF142" s="132">
        <f t="shared" si="5"/>
        <v>0</v>
      </c>
      <c r="BG142" s="132">
        <f t="shared" si="6"/>
        <v>0</v>
      </c>
      <c r="BH142" s="132">
        <f t="shared" si="7"/>
        <v>0</v>
      </c>
      <c r="BI142" s="132">
        <f t="shared" si="8"/>
        <v>0</v>
      </c>
      <c r="BJ142" s="12" t="s">
        <v>75</v>
      </c>
      <c r="BK142" s="132">
        <f t="shared" si="9"/>
        <v>0</v>
      </c>
      <c r="BL142" s="12" t="s">
        <v>820</v>
      </c>
      <c r="BM142" s="235" t="s">
        <v>2853</v>
      </c>
    </row>
    <row r="143" spans="2:65" s="1" customFormat="1" ht="44.25" customHeight="1">
      <c r="B143" s="119"/>
      <c r="C143" s="236" t="s">
        <v>7</v>
      </c>
      <c r="D143" s="236" t="s">
        <v>133</v>
      </c>
      <c r="E143" s="237" t="s">
        <v>2854</v>
      </c>
      <c r="F143" s="238" t="s">
        <v>2855</v>
      </c>
      <c r="G143" s="239" t="s">
        <v>110</v>
      </c>
      <c r="H143" s="240">
        <v>1</v>
      </c>
      <c r="I143" s="241"/>
      <c r="J143" s="241">
        <f t="shared" si="0"/>
        <v>0</v>
      </c>
      <c r="K143" s="242"/>
      <c r="L143" s="243"/>
      <c r="M143" s="244" t="s">
        <v>1</v>
      </c>
      <c r="N143" s="245" t="s">
        <v>32</v>
      </c>
      <c r="O143" s="233">
        <v>0</v>
      </c>
      <c r="P143" s="233">
        <f t="shared" si="1"/>
        <v>0</v>
      </c>
      <c r="Q143" s="233">
        <v>0</v>
      </c>
      <c r="R143" s="233">
        <f t="shared" si="2"/>
        <v>0</v>
      </c>
      <c r="S143" s="233">
        <v>0</v>
      </c>
      <c r="T143" s="234">
        <f t="shared" si="3"/>
        <v>0</v>
      </c>
      <c r="AR143" s="235" t="s">
        <v>1125</v>
      </c>
      <c r="AT143" s="235" t="s">
        <v>133</v>
      </c>
      <c r="AU143" s="235" t="s">
        <v>75</v>
      </c>
      <c r="AY143" s="12" t="s">
        <v>97</v>
      </c>
      <c r="BE143" s="132">
        <f t="shared" si="4"/>
        <v>0</v>
      </c>
      <c r="BF143" s="132">
        <f t="shared" si="5"/>
        <v>0</v>
      </c>
      <c r="BG143" s="132">
        <f t="shared" si="6"/>
        <v>0</v>
      </c>
      <c r="BH143" s="132">
        <f t="shared" si="7"/>
        <v>0</v>
      </c>
      <c r="BI143" s="132">
        <f t="shared" si="8"/>
        <v>0</v>
      </c>
      <c r="BJ143" s="12" t="s">
        <v>75</v>
      </c>
      <c r="BK143" s="132">
        <f t="shared" si="9"/>
        <v>0</v>
      </c>
      <c r="BL143" s="12" t="s">
        <v>820</v>
      </c>
      <c r="BM143" s="235" t="s">
        <v>2856</v>
      </c>
    </row>
    <row r="144" spans="2:65" s="1" customFormat="1" ht="16.5" customHeight="1">
      <c r="B144" s="119"/>
      <c r="C144" s="225" t="s">
        <v>587</v>
      </c>
      <c r="D144" s="225" t="s">
        <v>100</v>
      </c>
      <c r="E144" s="226" t="s">
        <v>2851</v>
      </c>
      <c r="F144" s="227" t="s">
        <v>2852</v>
      </c>
      <c r="G144" s="228" t="s">
        <v>110</v>
      </c>
      <c r="H144" s="229">
        <v>1</v>
      </c>
      <c r="I144" s="230"/>
      <c r="J144" s="230">
        <f t="shared" si="0"/>
        <v>0</v>
      </c>
      <c r="K144" s="126"/>
      <c r="L144" s="24"/>
      <c r="M144" s="231" t="s">
        <v>1</v>
      </c>
      <c r="N144" s="232" t="s">
        <v>32</v>
      </c>
      <c r="O144" s="233">
        <v>1</v>
      </c>
      <c r="P144" s="233">
        <f t="shared" si="1"/>
        <v>1</v>
      </c>
      <c r="Q144" s="233">
        <v>0</v>
      </c>
      <c r="R144" s="233">
        <f t="shared" si="2"/>
        <v>0</v>
      </c>
      <c r="S144" s="233">
        <v>0</v>
      </c>
      <c r="T144" s="234">
        <f t="shared" si="3"/>
        <v>0</v>
      </c>
      <c r="AR144" s="235" t="s">
        <v>820</v>
      </c>
      <c r="AT144" s="235" t="s">
        <v>100</v>
      </c>
      <c r="AU144" s="235" t="s">
        <v>75</v>
      </c>
      <c r="AY144" s="12" t="s">
        <v>97</v>
      </c>
      <c r="BE144" s="132">
        <f t="shared" si="4"/>
        <v>0</v>
      </c>
      <c r="BF144" s="132">
        <f t="shared" si="5"/>
        <v>0</v>
      </c>
      <c r="BG144" s="132">
        <f t="shared" si="6"/>
        <v>0</v>
      </c>
      <c r="BH144" s="132">
        <f t="shared" si="7"/>
        <v>0</v>
      </c>
      <c r="BI144" s="132">
        <f t="shared" si="8"/>
        <v>0</v>
      </c>
      <c r="BJ144" s="12" t="s">
        <v>75</v>
      </c>
      <c r="BK144" s="132">
        <f t="shared" si="9"/>
        <v>0</v>
      </c>
      <c r="BL144" s="12" t="s">
        <v>820</v>
      </c>
      <c r="BM144" s="235" t="s">
        <v>2857</v>
      </c>
    </row>
    <row r="145" spans="2:65" s="1" customFormat="1" ht="76.349999999999994" customHeight="1">
      <c r="B145" s="119"/>
      <c r="C145" s="236" t="s">
        <v>588</v>
      </c>
      <c r="D145" s="236" t="s">
        <v>133</v>
      </c>
      <c r="E145" s="237" t="s">
        <v>2858</v>
      </c>
      <c r="F145" s="238" t="s">
        <v>2859</v>
      </c>
      <c r="G145" s="239" t="s">
        <v>110</v>
      </c>
      <c r="H145" s="240">
        <v>1</v>
      </c>
      <c r="I145" s="241"/>
      <c r="J145" s="241">
        <f t="shared" si="0"/>
        <v>0</v>
      </c>
      <c r="K145" s="242"/>
      <c r="L145" s="243"/>
      <c r="M145" s="244" t="s">
        <v>1</v>
      </c>
      <c r="N145" s="245" t="s">
        <v>32</v>
      </c>
      <c r="O145" s="233">
        <v>0</v>
      </c>
      <c r="P145" s="233">
        <f t="shared" si="1"/>
        <v>0</v>
      </c>
      <c r="Q145" s="233">
        <v>0</v>
      </c>
      <c r="R145" s="233">
        <f t="shared" si="2"/>
        <v>0</v>
      </c>
      <c r="S145" s="233">
        <v>0</v>
      </c>
      <c r="T145" s="234">
        <f t="shared" si="3"/>
        <v>0</v>
      </c>
      <c r="AR145" s="235" t="s">
        <v>1125</v>
      </c>
      <c r="AT145" s="235" t="s">
        <v>133</v>
      </c>
      <c r="AU145" s="235" t="s">
        <v>75</v>
      </c>
      <c r="AY145" s="12" t="s">
        <v>97</v>
      </c>
      <c r="BE145" s="132">
        <f t="shared" si="4"/>
        <v>0</v>
      </c>
      <c r="BF145" s="132">
        <f t="shared" si="5"/>
        <v>0</v>
      </c>
      <c r="BG145" s="132">
        <f t="shared" si="6"/>
        <v>0</v>
      </c>
      <c r="BH145" s="132">
        <f t="shared" si="7"/>
        <v>0</v>
      </c>
      <c r="BI145" s="132">
        <f t="shared" si="8"/>
        <v>0</v>
      </c>
      <c r="BJ145" s="12" t="s">
        <v>75</v>
      </c>
      <c r="BK145" s="132">
        <f t="shared" si="9"/>
        <v>0</v>
      </c>
      <c r="BL145" s="12" t="s">
        <v>820</v>
      </c>
      <c r="BM145" s="235" t="s">
        <v>2860</v>
      </c>
    </row>
    <row r="146" spans="2:65" s="1" customFormat="1" ht="16.5" customHeight="1">
      <c r="B146" s="119"/>
      <c r="C146" s="225" t="s">
        <v>691</v>
      </c>
      <c r="D146" s="225" t="s">
        <v>100</v>
      </c>
      <c r="E146" s="226" t="s">
        <v>2861</v>
      </c>
      <c r="F146" s="227" t="s">
        <v>2862</v>
      </c>
      <c r="G146" s="228" t="s">
        <v>110</v>
      </c>
      <c r="H146" s="229">
        <v>1.25</v>
      </c>
      <c r="I146" s="230"/>
      <c r="J146" s="230">
        <f t="shared" si="0"/>
        <v>0</v>
      </c>
      <c r="K146" s="126"/>
      <c r="L146" s="24"/>
      <c r="M146" s="231" t="s">
        <v>1</v>
      </c>
      <c r="N146" s="232" t="s">
        <v>32</v>
      </c>
      <c r="O146" s="233">
        <v>0.5</v>
      </c>
      <c r="P146" s="233">
        <f t="shared" si="1"/>
        <v>0.625</v>
      </c>
      <c r="Q146" s="233">
        <v>0</v>
      </c>
      <c r="R146" s="233">
        <f t="shared" si="2"/>
        <v>0</v>
      </c>
      <c r="S146" s="233">
        <v>0</v>
      </c>
      <c r="T146" s="234">
        <f t="shared" si="3"/>
        <v>0</v>
      </c>
      <c r="AR146" s="235" t="s">
        <v>820</v>
      </c>
      <c r="AT146" s="235" t="s">
        <v>100</v>
      </c>
      <c r="AU146" s="235" t="s">
        <v>75</v>
      </c>
      <c r="AY146" s="12" t="s">
        <v>97</v>
      </c>
      <c r="BE146" s="132">
        <f t="shared" si="4"/>
        <v>0</v>
      </c>
      <c r="BF146" s="132">
        <f t="shared" si="5"/>
        <v>0</v>
      </c>
      <c r="BG146" s="132">
        <f t="shared" si="6"/>
        <v>0</v>
      </c>
      <c r="BH146" s="132">
        <f t="shared" si="7"/>
        <v>0</v>
      </c>
      <c r="BI146" s="132">
        <f t="shared" si="8"/>
        <v>0</v>
      </c>
      <c r="BJ146" s="12" t="s">
        <v>75</v>
      </c>
      <c r="BK146" s="132">
        <f t="shared" si="9"/>
        <v>0</v>
      </c>
      <c r="BL146" s="12" t="s">
        <v>820</v>
      </c>
      <c r="BM146" s="235" t="s">
        <v>2863</v>
      </c>
    </row>
    <row r="147" spans="2:65" s="1" customFormat="1" ht="76.349999999999994" customHeight="1">
      <c r="B147" s="119"/>
      <c r="C147" s="236" t="s">
        <v>694</v>
      </c>
      <c r="D147" s="236" t="s">
        <v>133</v>
      </c>
      <c r="E147" s="237" t="s">
        <v>2864</v>
      </c>
      <c r="F147" s="135" t="s">
        <v>3120</v>
      </c>
      <c r="G147" s="239" t="s">
        <v>110</v>
      </c>
      <c r="H147" s="240">
        <v>1</v>
      </c>
      <c r="I147" s="241"/>
      <c r="J147" s="241">
        <f t="shared" si="0"/>
        <v>0</v>
      </c>
      <c r="K147" s="242"/>
      <c r="L147" s="243"/>
      <c r="M147" s="244" t="s">
        <v>1</v>
      </c>
      <c r="N147" s="245" t="s">
        <v>32</v>
      </c>
      <c r="O147" s="233">
        <v>0</v>
      </c>
      <c r="P147" s="233">
        <f t="shared" si="1"/>
        <v>0</v>
      </c>
      <c r="Q147" s="233">
        <v>0</v>
      </c>
      <c r="R147" s="233">
        <f t="shared" si="2"/>
        <v>0</v>
      </c>
      <c r="S147" s="233">
        <v>0</v>
      </c>
      <c r="T147" s="234">
        <f t="shared" si="3"/>
        <v>0</v>
      </c>
      <c r="AR147" s="235" t="s">
        <v>1125</v>
      </c>
      <c r="AT147" s="235" t="s">
        <v>133</v>
      </c>
      <c r="AU147" s="235" t="s">
        <v>75</v>
      </c>
      <c r="AY147" s="12" t="s">
        <v>97</v>
      </c>
      <c r="BE147" s="132">
        <f t="shared" si="4"/>
        <v>0</v>
      </c>
      <c r="BF147" s="132">
        <f t="shared" si="5"/>
        <v>0</v>
      </c>
      <c r="BG147" s="132">
        <f t="shared" si="6"/>
        <v>0</v>
      </c>
      <c r="BH147" s="132">
        <f t="shared" si="7"/>
        <v>0</v>
      </c>
      <c r="BI147" s="132">
        <f t="shared" si="8"/>
        <v>0</v>
      </c>
      <c r="BJ147" s="12" t="s">
        <v>75</v>
      </c>
      <c r="BK147" s="132">
        <f t="shared" si="9"/>
        <v>0</v>
      </c>
      <c r="BL147" s="12" t="s">
        <v>820</v>
      </c>
      <c r="BM147" s="235" t="s">
        <v>2865</v>
      </c>
    </row>
    <row r="148" spans="2:65" s="1" customFormat="1" ht="24.2" customHeight="1">
      <c r="B148" s="119"/>
      <c r="C148" s="225" t="s">
        <v>589</v>
      </c>
      <c r="D148" s="225" t="s">
        <v>100</v>
      </c>
      <c r="E148" s="226" t="s">
        <v>2866</v>
      </c>
      <c r="F148" s="227" t="s">
        <v>2867</v>
      </c>
      <c r="G148" s="228" t="s">
        <v>110</v>
      </c>
      <c r="H148" s="229">
        <v>21</v>
      </c>
      <c r="I148" s="230"/>
      <c r="J148" s="230">
        <f t="shared" si="0"/>
        <v>0</v>
      </c>
      <c r="K148" s="126"/>
      <c r="L148" s="24"/>
      <c r="M148" s="231" t="s">
        <v>1</v>
      </c>
      <c r="N148" s="232" t="s">
        <v>32</v>
      </c>
      <c r="O148" s="233">
        <v>0.5</v>
      </c>
      <c r="P148" s="233">
        <f t="shared" si="1"/>
        <v>10.5</v>
      </c>
      <c r="Q148" s="233">
        <v>0</v>
      </c>
      <c r="R148" s="233">
        <f t="shared" si="2"/>
        <v>0</v>
      </c>
      <c r="S148" s="233">
        <v>0</v>
      </c>
      <c r="T148" s="234">
        <f t="shared" si="3"/>
        <v>0</v>
      </c>
      <c r="AR148" s="235" t="s">
        <v>820</v>
      </c>
      <c r="AT148" s="235" t="s">
        <v>100</v>
      </c>
      <c r="AU148" s="235" t="s">
        <v>75</v>
      </c>
      <c r="AY148" s="12" t="s">
        <v>97</v>
      </c>
      <c r="BE148" s="132">
        <f t="shared" si="4"/>
        <v>0</v>
      </c>
      <c r="BF148" s="132">
        <f t="shared" si="5"/>
        <v>0</v>
      </c>
      <c r="BG148" s="132">
        <f t="shared" si="6"/>
        <v>0</v>
      </c>
      <c r="BH148" s="132">
        <f t="shared" si="7"/>
        <v>0</v>
      </c>
      <c r="BI148" s="132">
        <f t="shared" si="8"/>
        <v>0</v>
      </c>
      <c r="BJ148" s="12" t="s">
        <v>75</v>
      </c>
      <c r="BK148" s="132">
        <f t="shared" si="9"/>
        <v>0</v>
      </c>
      <c r="BL148" s="12" t="s">
        <v>820</v>
      </c>
      <c r="BM148" s="235" t="s">
        <v>2868</v>
      </c>
    </row>
    <row r="149" spans="2:65" s="1" customFormat="1" ht="75.75" customHeight="1">
      <c r="B149" s="119"/>
      <c r="C149" s="236" t="s">
        <v>700</v>
      </c>
      <c r="D149" s="236" t="s">
        <v>133</v>
      </c>
      <c r="E149" s="237" t="s">
        <v>2869</v>
      </c>
      <c r="F149" s="238" t="s">
        <v>2870</v>
      </c>
      <c r="G149" s="239" t="s">
        <v>110</v>
      </c>
      <c r="H149" s="240">
        <v>21</v>
      </c>
      <c r="I149" s="241"/>
      <c r="J149" s="241">
        <f t="shared" si="0"/>
        <v>0</v>
      </c>
      <c r="K149" s="242"/>
      <c r="L149" s="243"/>
      <c r="M149" s="244" t="s">
        <v>1</v>
      </c>
      <c r="N149" s="245" t="s">
        <v>32</v>
      </c>
      <c r="O149" s="233">
        <v>0</v>
      </c>
      <c r="P149" s="233">
        <f t="shared" si="1"/>
        <v>0</v>
      </c>
      <c r="Q149" s="233">
        <v>0</v>
      </c>
      <c r="R149" s="233">
        <f t="shared" si="2"/>
        <v>0</v>
      </c>
      <c r="S149" s="233">
        <v>0</v>
      </c>
      <c r="T149" s="234">
        <f t="shared" si="3"/>
        <v>0</v>
      </c>
      <c r="AR149" s="235" t="s">
        <v>1125</v>
      </c>
      <c r="AT149" s="235" t="s">
        <v>133</v>
      </c>
      <c r="AU149" s="235" t="s">
        <v>75</v>
      </c>
      <c r="AY149" s="12" t="s">
        <v>97</v>
      </c>
      <c r="BE149" s="132">
        <f t="shared" si="4"/>
        <v>0</v>
      </c>
      <c r="BF149" s="132">
        <f t="shared" si="5"/>
        <v>0</v>
      </c>
      <c r="BG149" s="132">
        <f t="shared" si="6"/>
        <v>0</v>
      </c>
      <c r="BH149" s="132">
        <f t="shared" si="7"/>
        <v>0</v>
      </c>
      <c r="BI149" s="132">
        <f t="shared" si="8"/>
        <v>0</v>
      </c>
      <c r="BJ149" s="12" t="s">
        <v>75</v>
      </c>
      <c r="BK149" s="132">
        <f t="shared" si="9"/>
        <v>0</v>
      </c>
      <c r="BL149" s="12" t="s">
        <v>820</v>
      </c>
      <c r="BM149" s="235" t="s">
        <v>2871</v>
      </c>
    </row>
    <row r="150" spans="2:65" s="1" customFormat="1" ht="16.5" customHeight="1">
      <c r="B150" s="119"/>
      <c r="C150" s="225" t="s">
        <v>704</v>
      </c>
      <c r="D150" s="225" t="s">
        <v>100</v>
      </c>
      <c r="E150" s="226" t="s">
        <v>2872</v>
      </c>
      <c r="F150" s="227" t="s">
        <v>2873</v>
      </c>
      <c r="G150" s="228" t="s">
        <v>110</v>
      </c>
      <c r="H150" s="229">
        <v>2</v>
      </c>
      <c r="I150" s="230"/>
      <c r="J150" s="230">
        <f t="shared" si="0"/>
        <v>0</v>
      </c>
      <c r="K150" s="126"/>
      <c r="L150" s="24"/>
      <c r="M150" s="231" t="s">
        <v>1</v>
      </c>
      <c r="N150" s="232" t="s">
        <v>32</v>
      </c>
      <c r="O150" s="233">
        <v>0.7</v>
      </c>
      <c r="P150" s="233">
        <f t="shared" si="1"/>
        <v>1.4</v>
      </c>
      <c r="Q150" s="233">
        <v>0</v>
      </c>
      <c r="R150" s="233">
        <f t="shared" si="2"/>
        <v>0</v>
      </c>
      <c r="S150" s="233">
        <v>0</v>
      </c>
      <c r="T150" s="234">
        <f t="shared" si="3"/>
        <v>0</v>
      </c>
      <c r="AR150" s="235" t="s">
        <v>820</v>
      </c>
      <c r="AT150" s="235" t="s">
        <v>100</v>
      </c>
      <c r="AU150" s="235" t="s">
        <v>75</v>
      </c>
      <c r="AY150" s="12" t="s">
        <v>97</v>
      </c>
      <c r="BE150" s="132">
        <f t="shared" si="4"/>
        <v>0</v>
      </c>
      <c r="BF150" s="132">
        <f t="shared" si="5"/>
        <v>0</v>
      </c>
      <c r="BG150" s="132">
        <f t="shared" si="6"/>
        <v>0</v>
      </c>
      <c r="BH150" s="132">
        <f t="shared" si="7"/>
        <v>0</v>
      </c>
      <c r="BI150" s="132">
        <f t="shared" si="8"/>
        <v>0</v>
      </c>
      <c r="BJ150" s="12" t="s">
        <v>75</v>
      </c>
      <c r="BK150" s="132">
        <f t="shared" si="9"/>
        <v>0</v>
      </c>
      <c r="BL150" s="12" t="s">
        <v>820</v>
      </c>
      <c r="BM150" s="235" t="s">
        <v>2874</v>
      </c>
    </row>
    <row r="151" spans="2:65" s="1" customFormat="1" ht="78" customHeight="1">
      <c r="B151" s="119"/>
      <c r="C151" s="236" t="s">
        <v>708</v>
      </c>
      <c r="D151" s="236" t="s">
        <v>133</v>
      </c>
      <c r="E151" s="237" t="s">
        <v>2875</v>
      </c>
      <c r="F151" s="238" t="s">
        <v>2876</v>
      </c>
      <c r="G151" s="239" t="s">
        <v>110</v>
      </c>
      <c r="H151" s="240">
        <v>1</v>
      </c>
      <c r="I151" s="241"/>
      <c r="J151" s="241">
        <f t="shared" si="0"/>
        <v>0</v>
      </c>
      <c r="K151" s="242"/>
      <c r="L151" s="243"/>
      <c r="M151" s="244" t="s">
        <v>1</v>
      </c>
      <c r="N151" s="245" t="s">
        <v>32</v>
      </c>
      <c r="O151" s="233">
        <v>0</v>
      </c>
      <c r="P151" s="233">
        <f t="shared" si="1"/>
        <v>0</v>
      </c>
      <c r="Q151" s="233">
        <v>0</v>
      </c>
      <c r="R151" s="233">
        <f t="shared" si="2"/>
        <v>0</v>
      </c>
      <c r="S151" s="233">
        <v>0</v>
      </c>
      <c r="T151" s="234">
        <f t="shared" si="3"/>
        <v>0</v>
      </c>
      <c r="AR151" s="235" t="s">
        <v>1125</v>
      </c>
      <c r="AT151" s="235" t="s">
        <v>133</v>
      </c>
      <c r="AU151" s="235" t="s">
        <v>75</v>
      </c>
      <c r="AY151" s="12" t="s">
        <v>97</v>
      </c>
      <c r="BE151" s="132">
        <f t="shared" si="4"/>
        <v>0</v>
      </c>
      <c r="BF151" s="132">
        <f t="shared" si="5"/>
        <v>0</v>
      </c>
      <c r="BG151" s="132">
        <f t="shared" si="6"/>
        <v>0</v>
      </c>
      <c r="BH151" s="132">
        <f t="shared" si="7"/>
        <v>0</v>
      </c>
      <c r="BI151" s="132">
        <f t="shared" si="8"/>
        <v>0</v>
      </c>
      <c r="BJ151" s="12" t="s">
        <v>75</v>
      </c>
      <c r="BK151" s="132">
        <f t="shared" si="9"/>
        <v>0</v>
      </c>
      <c r="BL151" s="12" t="s">
        <v>820</v>
      </c>
      <c r="BM151" s="235" t="s">
        <v>2877</v>
      </c>
    </row>
    <row r="152" spans="2:65" s="1" customFormat="1" ht="49.15" customHeight="1">
      <c r="B152" s="119"/>
      <c r="C152" s="236" t="s">
        <v>711</v>
      </c>
      <c r="D152" s="236" t="s">
        <v>133</v>
      </c>
      <c r="E152" s="237" t="s">
        <v>2878</v>
      </c>
      <c r="F152" s="135" t="s">
        <v>3121</v>
      </c>
      <c r="G152" s="239" t="s">
        <v>110</v>
      </c>
      <c r="H152" s="240">
        <v>1</v>
      </c>
      <c r="I152" s="241"/>
      <c r="J152" s="241">
        <f t="shared" si="0"/>
        <v>0</v>
      </c>
      <c r="K152" s="242"/>
      <c r="L152" s="243"/>
      <c r="M152" s="244" t="s">
        <v>1</v>
      </c>
      <c r="N152" s="245" t="s">
        <v>32</v>
      </c>
      <c r="O152" s="233">
        <v>0</v>
      </c>
      <c r="P152" s="233">
        <f t="shared" si="1"/>
        <v>0</v>
      </c>
      <c r="Q152" s="233">
        <v>0</v>
      </c>
      <c r="R152" s="233">
        <f t="shared" si="2"/>
        <v>0</v>
      </c>
      <c r="S152" s="233">
        <v>0</v>
      </c>
      <c r="T152" s="234">
        <f t="shared" si="3"/>
        <v>0</v>
      </c>
      <c r="AR152" s="235" t="s">
        <v>1125</v>
      </c>
      <c r="AT152" s="235" t="s">
        <v>133</v>
      </c>
      <c r="AU152" s="235" t="s">
        <v>75</v>
      </c>
      <c r="AY152" s="12" t="s">
        <v>97</v>
      </c>
      <c r="BE152" s="132">
        <f t="shared" si="4"/>
        <v>0</v>
      </c>
      <c r="BF152" s="132">
        <f t="shared" si="5"/>
        <v>0</v>
      </c>
      <c r="BG152" s="132">
        <f t="shared" si="6"/>
        <v>0</v>
      </c>
      <c r="BH152" s="132">
        <f t="shared" si="7"/>
        <v>0</v>
      </c>
      <c r="BI152" s="132">
        <f t="shared" si="8"/>
        <v>0</v>
      </c>
      <c r="BJ152" s="12" t="s">
        <v>75</v>
      </c>
      <c r="BK152" s="132">
        <f t="shared" si="9"/>
        <v>0</v>
      </c>
      <c r="BL152" s="12" t="s">
        <v>820</v>
      </c>
      <c r="BM152" s="235" t="s">
        <v>2879</v>
      </c>
    </row>
    <row r="153" spans="2:65" s="1" customFormat="1" ht="16.5" customHeight="1">
      <c r="B153" s="119"/>
      <c r="C153" s="225" t="s">
        <v>707</v>
      </c>
      <c r="D153" s="225" t="s">
        <v>100</v>
      </c>
      <c r="E153" s="226" t="s">
        <v>2880</v>
      </c>
      <c r="F153" s="227" t="s">
        <v>2881</v>
      </c>
      <c r="G153" s="228" t="s">
        <v>110</v>
      </c>
      <c r="H153" s="229">
        <v>2</v>
      </c>
      <c r="I153" s="230"/>
      <c r="J153" s="230">
        <f t="shared" si="0"/>
        <v>0</v>
      </c>
      <c r="K153" s="126"/>
      <c r="L153" s="24"/>
      <c r="M153" s="231" t="s">
        <v>1</v>
      </c>
      <c r="N153" s="232" t="s">
        <v>32</v>
      </c>
      <c r="O153" s="233">
        <v>1</v>
      </c>
      <c r="P153" s="233">
        <f t="shared" si="1"/>
        <v>2</v>
      </c>
      <c r="Q153" s="233">
        <v>0</v>
      </c>
      <c r="R153" s="233">
        <f t="shared" si="2"/>
        <v>0</v>
      </c>
      <c r="S153" s="233">
        <v>0</v>
      </c>
      <c r="T153" s="234">
        <f t="shared" si="3"/>
        <v>0</v>
      </c>
      <c r="AR153" s="235" t="s">
        <v>820</v>
      </c>
      <c r="AT153" s="235" t="s">
        <v>100</v>
      </c>
      <c r="AU153" s="235" t="s">
        <v>75</v>
      </c>
      <c r="AY153" s="12" t="s">
        <v>97</v>
      </c>
      <c r="BE153" s="132">
        <f t="shared" si="4"/>
        <v>0</v>
      </c>
      <c r="BF153" s="132">
        <f t="shared" si="5"/>
        <v>0</v>
      </c>
      <c r="BG153" s="132">
        <f t="shared" si="6"/>
        <v>0</v>
      </c>
      <c r="BH153" s="132">
        <f t="shared" si="7"/>
        <v>0</v>
      </c>
      <c r="BI153" s="132">
        <f t="shared" si="8"/>
        <v>0</v>
      </c>
      <c r="BJ153" s="12" t="s">
        <v>75</v>
      </c>
      <c r="BK153" s="132">
        <f t="shared" si="9"/>
        <v>0</v>
      </c>
      <c r="BL153" s="12" t="s">
        <v>820</v>
      </c>
      <c r="BM153" s="235" t="s">
        <v>2882</v>
      </c>
    </row>
    <row r="154" spans="2:65" s="1" customFormat="1" ht="76.349999999999994" customHeight="1">
      <c r="B154" s="119"/>
      <c r="C154" s="236" t="s">
        <v>718</v>
      </c>
      <c r="D154" s="236" t="s">
        <v>133</v>
      </c>
      <c r="E154" s="237" t="s">
        <v>2883</v>
      </c>
      <c r="F154" s="238" t="s">
        <v>2884</v>
      </c>
      <c r="G154" s="239" t="s">
        <v>110</v>
      </c>
      <c r="H154" s="240">
        <v>1</v>
      </c>
      <c r="I154" s="241"/>
      <c r="J154" s="241">
        <f t="shared" si="0"/>
        <v>0</v>
      </c>
      <c r="K154" s="242"/>
      <c r="L154" s="243"/>
      <c r="M154" s="244" t="s">
        <v>1</v>
      </c>
      <c r="N154" s="245" t="s">
        <v>32</v>
      </c>
      <c r="O154" s="233">
        <v>0</v>
      </c>
      <c r="P154" s="233">
        <f t="shared" si="1"/>
        <v>0</v>
      </c>
      <c r="Q154" s="233">
        <v>0</v>
      </c>
      <c r="R154" s="233">
        <f t="shared" si="2"/>
        <v>0</v>
      </c>
      <c r="S154" s="233">
        <v>0</v>
      </c>
      <c r="T154" s="234">
        <f t="shared" si="3"/>
        <v>0</v>
      </c>
      <c r="AR154" s="235" t="s">
        <v>1125</v>
      </c>
      <c r="AT154" s="235" t="s">
        <v>133</v>
      </c>
      <c r="AU154" s="235" t="s">
        <v>75</v>
      </c>
      <c r="AY154" s="12" t="s">
        <v>97</v>
      </c>
      <c r="BE154" s="132">
        <f t="shared" si="4"/>
        <v>0</v>
      </c>
      <c r="BF154" s="132">
        <f t="shared" si="5"/>
        <v>0</v>
      </c>
      <c r="BG154" s="132">
        <f t="shared" si="6"/>
        <v>0</v>
      </c>
      <c r="BH154" s="132">
        <f t="shared" si="7"/>
        <v>0</v>
      </c>
      <c r="BI154" s="132">
        <f t="shared" si="8"/>
        <v>0</v>
      </c>
      <c r="BJ154" s="12" t="s">
        <v>75</v>
      </c>
      <c r="BK154" s="132">
        <f t="shared" si="9"/>
        <v>0</v>
      </c>
      <c r="BL154" s="12" t="s">
        <v>820</v>
      </c>
      <c r="BM154" s="235" t="s">
        <v>2885</v>
      </c>
    </row>
    <row r="155" spans="2:65" s="1" customFormat="1" ht="49.15" customHeight="1">
      <c r="B155" s="119"/>
      <c r="C155" s="236" t="s">
        <v>659</v>
      </c>
      <c r="D155" s="236" t="s">
        <v>133</v>
      </c>
      <c r="E155" s="237" t="s">
        <v>2886</v>
      </c>
      <c r="F155" s="238" t="s">
        <v>2887</v>
      </c>
      <c r="G155" s="239" t="s">
        <v>110</v>
      </c>
      <c r="H155" s="240">
        <v>1</v>
      </c>
      <c r="I155" s="241"/>
      <c r="J155" s="241">
        <f t="shared" si="0"/>
        <v>0</v>
      </c>
      <c r="K155" s="242"/>
      <c r="L155" s="243"/>
      <c r="M155" s="244" t="s">
        <v>1</v>
      </c>
      <c r="N155" s="245" t="s">
        <v>32</v>
      </c>
      <c r="O155" s="233">
        <v>0</v>
      </c>
      <c r="P155" s="233">
        <f t="shared" si="1"/>
        <v>0</v>
      </c>
      <c r="Q155" s="233">
        <v>0</v>
      </c>
      <c r="R155" s="233">
        <f t="shared" si="2"/>
        <v>0</v>
      </c>
      <c r="S155" s="233">
        <v>0</v>
      </c>
      <c r="T155" s="234">
        <f t="shared" si="3"/>
        <v>0</v>
      </c>
      <c r="AR155" s="235" t="s">
        <v>1125</v>
      </c>
      <c r="AT155" s="235" t="s">
        <v>133</v>
      </c>
      <c r="AU155" s="235" t="s">
        <v>75</v>
      </c>
      <c r="AY155" s="12" t="s">
        <v>97</v>
      </c>
      <c r="BE155" s="132">
        <f t="shared" si="4"/>
        <v>0</v>
      </c>
      <c r="BF155" s="132">
        <f t="shared" si="5"/>
        <v>0</v>
      </c>
      <c r="BG155" s="132">
        <f t="shared" si="6"/>
        <v>0</v>
      </c>
      <c r="BH155" s="132">
        <f t="shared" si="7"/>
        <v>0</v>
      </c>
      <c r="BI155" s="132">
        <f t="shared" si="8"/>
        <v>0</v>
      </c>
      <c r="BJ155" s="12" t="s">
        <v>75</v>
      </c>
      <c r="BK155" s="132">
        <f t="shared" si="9"/>
        <v>0</v>
      </c>
      <c r="BL155" s="12" t="s">
        <v>820</v>
      </c>
      <c r="BM155" s="235" t="s">
        <v>2888</v>
      </c>
    </row>
    <row r="156" spans="2:65" s="1" customFormat="1" ht="16.5" customHeight="1">
      <c r="B156" s="119"/>
      <c r="C156" s="225" t="s">
        <v>725</v>
      </c>
      <c r="D156" s="225" t="s">
        <v>100</v>
      </c>
      <c r="E156" s="226" t="s">
        <v>2889</v>
      </c>
      <c r="F156" s="227" t="s">
        <v>2890</v>
      </c>
      <c r="G156" s="228" t="s">
        <v>110</v>
      </c>
      <c r="H156" s="229">
        <v>1</v>
      </c>
      <c r="I156" s="230"/>
      <c r="J156" s="230">
        <f t="shared" si="0"/>
        <v>0</v>
      </c>
      <c r="K156" s="126"/>
      <c r="L156" s="24"/>
      <c r="M156" s="231" t="s">
        <v>1</v>
      </c>
      <c r="N156" s="232" t="s">
        <v>32</v>
      </c>
      <c r="O156" s="233">
        <v>0.45</v>
      </c>
      <c r="P156" s="233">
        <f t="shared" si="1"/>
        <v>0.45</v>
      </c>
      <c r="Q156" s="233">
        <v>0</v>
      </c>
      <c r="R156" s="233">
        <f t="shared" si="2"/>
        <v>0</v>
      </c>
      <c r="S156" s="233">
        <v>0</v>
      </c>
      <c r="T156" s="234">
        <f t="shared" si="3"/>
        <v>0</v>
      </c>
      <c r="AR156" s="235" t="s">
        <v>820</v>
      </c>
      <c r="AT156" s="235" t="s">
        <v>100</v>
      </c>
      <c r="AU156" s="235" t="s">
        <v>75</v>
      </c>
      <c r="AY156" s="12" t="s">
        <v>97</v>
      </c>
      <c r="BE156" s="132">
        <f t="shared" si="4"/>
        <v>0</v>
      </c>
      <c r="BF156" s="132">
        <f t="shared" si="5"/>
        <v>0</v>
      </c>
      <c r="BG156" s="132">
        <f t="shared" si="6"/>
        <v>0</v>
      </c>
      <c r="BH156" s="132">
        <f t="shared" si="7"/>
        <v>0</v>
      </c>
      <c r="BI156" s="132">
        <f t="shared" si="8"/>
        <v>0</v>
      </c>
      <c r="BJ156" s="12" t="s">
        <v>75</v>
      </c>
      <c r="BK156" s="132">
        <f t="shared" si="9"/>
        <v>0</v>
      </c>
      <c r="BL156" s="12" t="s">
        <v>820</v>
      </c>
      <c r="BM156" s="235" t="s">
        <v>2891</v>
      </c>
    </row>
    <row r="157" spans="2:65" s="1" customFormat="1" ht="78" customHeight="1">
      <c r="B157" s="119"/>
      <c r="C157" s="236" t="s">
        <v>729</v>
      </c>
      <c r="D157" s="236" t="s">
        <v>133</v>
      </c>
      <c r="E157" s="237" t="s">
        <v>2892</v>
      </c>
      <c r="F157" s="135" t="s">
        <v>3122</v>
      </c>
      <c r="G157" s="239" t="s">
        <v>110</v>
      </c>
      <c r="H157" s="240">
        <v>1</v>
      </c>
      <c r="I157" s="241"/>
      <c r="J157" s="241">
        <f t="shared" si="0"/>
        <v>0</v>
      </c>
      <c r="K157" s="242"/>
      <c r="L157" s="243"/>
      <c r="M157" s="244" t="s">
        <v>1</v>
      </c>
      <c r="N157" s="245" t="s">
        <v>32</v>
      </c>
      <c r="O157" s="233">
        <v>0</v>
      </c>
      <c r="P157" s="233">
        <f t="shared" si="1"/>
        <v>0</v>
      </c>
      <c r="Q157" s="233">
        <v>0</v>
      </c>
      <c r="R157" s="233">
        <f t="shared" si="2"/>
        <v>0</v>
      </c>
      <c r="S157" s="233">
        <v>0</v>
      </c>
      <c r="T157" s="234">
        <f t="shared" si="3"/>
        <v>0</v>
      </c>
      <c r="AR157" s="235" t="s">
        <v>1125</v>
      </c>
      <c r="AT157" s="235" t="s">
        <v>133</v>
      </c>
      <c r="AU157" s="235" t="s">
        <v>75</v>
      </c>
      <c r="AY157" s="12" t="s">
        <v>97</v>
      </c>
      <c r="BE157" s="132">
        <f t="shared" si="4"/>
        <v>0</v>
      </c>
      <c r="BF157" s="132">
        <f t="shared" si="5"/>
        <v>0</v>
      </c>
      <c r="BG157" s="132">
        <f t="shared" si="6"/>
        <v>0</v>
      </c>
      <c r="BH157" s="132">
        <f t="shared" si="7"/>
        <v>0</v>
      </c>
      <c r="BI157" s="132">
        <f t="shared" si="8"/>
        <v>0</v>
      </c>
      <c r="BJ157" s="12" t="s">
        <v>75</v>
      </c>
      <c r="BK157" s="132">
        <f t="shared" si="9"/>
        <v>0</v>
      </c>
      <c r="BL157" s="12" t="s">
        <v>820</v>
      </c>
      <c r="BM157" s="235" t="s">
        <v>2893</v>
      </c>
    </row>
    <row r="158" spans="2:65" s="213" customFormat="1" ht="25.9" customHeight="1">
      <c r="B158" s="214"/>
      <c r="D158" s="215" t="s">
        <v>65</v>
      </c>
      <c r="E158" s="216" t="s">
        <v>2156</v>
      </c>
      <c r="F158" s="216" t="s">
        <v>2157</v>
      </c>
      <c r="J158" s="217">
        <f>BK158</f>
        <v>0</v>
      </c>
      <c r="L158" s="214"/>
      <c r="M158" s="218"/>
      <c r="P158" s="219">
        <f>P159</f>
        <v>0</v>
      </c>
      <c r="R158" s="219">
        <f>R159</f>
        <v>0</v>
      </c>
      <c r="T158" s="220">
        <f>T159</f>
        <v>0</v>
      </c>
      <c r="AR158" s="215" t="s">
        <v>644</v>
      </c>
      <c r="AT158" s="221" t="s">
        <v>65</v>
      </c>
      <c r="AU158" s="221" t="s">
        <v>66</v>
      </c>
      <c r="AY158" s="215" t="s">
        <v>97</v>
      </c>
      <c r="BK158" s="222">
        <f>BK159</f>
        <v>0</v>
      </c>
    </row>
    <row r="159" spans="2:65" s="1" customFormat="1" ht="16.5" customHeight="1">
      <c r="B159" s="119"/>
      <c r="C159" s="225" t="s">
        <v>732</v>
      </c>
      <c r="D159" s="225" t="s">
        <v>100</v>
      </c>
      <c r="E159" s="226" t="s">
        <v>1627</v>
      </c>
      <c r="F159" s="227" t="s">
        <v>2894</v>
      </c>
      <c r="G159" s="228" t="s">
        <v>110</v>
      </c>
      <c r="H159" s="229">
        <v>1</v>
      </c>
      <c r="I159" s="230"/>
      <c r="J159" s="230">
        <f>ROUND(I159*H159,2)</f>
        <v>0</v>
      </c>
      <c r="K159" s="126"/>
      <c r="L159" s="24"/>
      <c r="M159" s="246" t="s">
        <v>1</v>
      </c>
      <c r="N159" s="247" t="s">
        <v>32</v>
      </c>
      <c r="O159" s="248">
        <v>0</v>
      </c>
      <c r="P159" s="248">
        <f>O159*H159</f>
        <v>0</v>
      </c>
      <c r="Q159" s="248">
        <v>0</v>
      </c>
      <c r="R159" s="248">
        <f>Q159*H159</f>
        <v>0</v>
      </c>
      <c r="S159" s="248">
        <v>0</v>
      </c>
      <c r="T159" s="249">
        <f>S159*H159</f>
        <v>0</v>
      </c>
      <c r="AR159" s="235" t="s">
        <v>1387</v>
      </c>
      <c r="AT159" s="235" t="s">
        <v>100</v>
      </c>
      <c r="AU159" s="235" t="s">
        <v>71</v>
      </c>
      <c r="AY159" s="12" t="s">
        <v>97</v>
      </c>
      <c r="BE159" s="132">
        <f>IF(N159="základná",J159,0)</f>
        <v>0</v>
      </c>
      <c r="BF159" s="132">
        <f>IF(N159="znížená",J159,0)</f>
        <v>0</v>
      </c>
      <c r="BG159" s="132">
        <f>IF(N159="zákl. prenesená",J159,0)</f>
        <v>0</v>
      </c>
      <c r="BH159" s="132">
        <f>IF(N159="zníž. prenesená",J159,0)</f>
        <v>0</v>
      </c>
      <c r="BI159" s="132">
        <f>IF(N159="nulová",J159,0)</f>
        <v>0</v>
      </c>
      <c r="BJ159" s="12" t="s">
        <v>75</v>
      </c>
      <c r="BK159" s="132">
        <f>ROUND(I159*H159,2)</f>
        <v>0</v>
      </c>
      <c r="BL159" s="12" t="s">
        <v>1387</v>
      </c>
      <c r="BM159" s="235" t="s">
        <v>2895</v>
      </c>
    </row>
    <row r="160" spans="2:65" s="1" customFormat="1" ht="6.95" customHeight="1">
      <c r="B160" s="39"/>
      <c r="C160" s="40"/>
      <c r="D160" s="40"/>
      <c r="E160" s="40"/>
      <c r="F160" s="40"/>
      <c r="G160" s="40"/>
      <c r="H160" s="40"/>
      <c r="I160" s="40"/>
      <c r="J160" s="40"/>
      <c r="K160" s="40"/>
      <c r="L160" s="24"/>
    </row>
  </sheetData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.31496062992125984" footer="0.31496062992125984"/>
  <pageSetup paperSize="9" scale="88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C335D-4C9F-4005-9849-4D8081D9A9A0}">
  <sheetPr>
    <pageSetUpPr fitToPage="1"/>
  </sheetPr>
  <dimension ref="B2:BM173"/>
  <sheetViews>
    <sheetView showGridLines="0" topLeftCell="A163" workbookViewId="0">
      <selection activeCell="I169" sqref="I169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3" max="13" width="10.83203125" hidden="1" customWidth="1"/>
    <col min="14" max="14" width="0" hidden="1" customWidth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</cols>
  <sheetData>
    <row r="2" spans="2:46" ht="36.950000000000003" customHeight="1">
      <c r="L2" s="321" t="s">
        <v>5</v>
      </c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12" t="s">
        <v>2170</v>
      </c>
    </row>
    <row r="3" spans="2:46" ht="6.95" hidden="1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  <c r="AT3" s="12" t="s">
        <v>66</v>
      </c>
    </row>
    <row r="4" spans="2:46" ht="24.95" hidden="1" customHeight="1">
      <c r="B4" s="15"/>
      <c r="D4" s="164" t="s">
        <v>78</v>
      </c>
      <c r="L4" s="15"/>
      <c r="M4" s="165" t="s">
        <v>9</v>
      </c>
      <c r="AT4" s="12" t="s">
        <v>3</v>
      </c>
    </row>
    <row r="5" spans="2:46" ht="6.95" hidden="1" customHeight="1">
      <c r="B5" s="15"/>
      <c r="L5" s="15"/>
    </row>
    <row r="6" spans="2:46" ht="12" hidden="1" customHeight="1">
      <c r="B6" s="15"/>
      <c r="D6" s="166" t="s">
        <v>12</v>
      </c>
      <c r="L6" s="15"/>
    </row>
    <row r="7" spans="2:46" ht="16.5" hidden="1" customHeight="1">
      <c r="B7" s="15"/>
      <c r="E7" s="319" t="s">
        <v>2899</v>
      </c>
      <c r="F7" s="320"/>
      <c r="G7" s="320"/>
      <c r="H7" s="320"/>
      <c r="L7" s="15"/>
    </row>
    <row r="8" spans="2:46" s="1" customFormat="1" ht="12" hidden="1" customHeight="1">
      <c r="B8" s="24"/>
      <c r="D8" s="166" t="s">
        <v>79</v>
      </c>
      <c r="L8" s="24"/>
    </row>
    <row r="9" spans="2:46" s="1" customFormat="1" ht="16.5" hidden="1" customHeight="1">
      <c r="B9" s="24"/>
      <c r="E9" s="318" t="s">
        <v>1630</v>
      </c>
      <c r="F9" s="315"/>
      <c r="G9" s="315"/>
      <c r="H9" s="315"/>
      <c r="L9" s="24"/>
    </row>
    <row r="10" spans="2:46" s="1" customFormat="1" hidden="1">
      <c r="B10" s="24"/>
      <c r="L10" s="24"/>
    </row>
    <row r="11" spans="2:46" s="1" customFormat="1" ht="12" hidden="1" customHeight="1">
      <c r="B11" s="24"/>
      <c r="D11" s="166" t="s">
        <v>13</v>
      </c>
      <c r="F11" s="167" t="s">
        <v>1</v>
      </c>
      <c r="I11" s="166" t="s">
        <v>14</v>
      </c>
      <c r="J11" s="167" t="s">
        <v>1</v>
      </c>
      <c r="L11" s="24"/>
    </row>
    <row r="12" spans="2:46" s="1" customFormat="1" ht="12" hidden="1" customHeight="1">
      <c r="B12" s="24"/>
      <c r="D12" s="166" t="s">
        <v>15</v>
      </c>
      <c r="F12" s="167" t="s">
        <v>19</v>
      </c>
      <c r="I12" s="166" t="s">
        <v>16</v>
      </c>
      <c r="J12" s="168" t="s">
        <v>2900</v>
      </c>
      <c r="L12" s="24"/>
    </row>
    <row r="13" spans="2:46" s="1" customFormat="1" ht="10.9" hidden="1" customHeight="1">
      <c r="B13" s="24"/>
      <c r="L13" s="24"/>
    </row>
    <row r="14" spans="2:46" s="1" customFormat="1" ht="12" hidden="1" customHeight="1">
      <c r="B14" s="24"/>
      <c r="D14" s="166" t="s">
        <v>17</v>
      </c>
      <c r="I14" s="166" t="s">
        <v>18</v>
      </c>
      <c r="J14" s="167" t="s">
        <v>1</v>
      </c>
      <c r="L14" s="24"/>
    </row>
    <row r="15" spans="2:46" s="1" customFormat="1" ht="18" hidden="1" customHeight="1">
      <c r="B15" s="24"/>
      <c r="E15" s="167" t="s">
        <v>19</v>
      </c>
      <c r="I15" s="166" t="s">
        <v>20</v>
      </c>
      <c r="J15" s="167" t="s">
        <v>1</v>
      </c>
      <c r="L15" s="24"/>
    </row>
    <row r="16" spans="2:46" s="1" customFormat="1" ht="6.95" hidden="1" customHeight="1">
      <c r="B16" s="24"/>
      <c r="L16" s="24"/>
    </row>
    <row r="17" spans="2:12" s="1" customFormat="1" ht="12" hidden="1" customHeight="1">
      <c r="B17" s="24"/>
      <c r="D17" s="166" t="s">
        <v>21</v>
      </c>
      <c r="I17" s="166" t="s">
        <v>18</v>
      </c>
      <c r="J17" s="167" t="s">
        <v>1</v>
      </c>
      <c r="L17" s="24"/>
    </row>
    <row r="18" spans="2:12" s="1" customFormat="1" ht="18" hidden="1" customHeight="1">
      <c r="B18" s="24"/>
      <c r="E18" s="322" t="s">
        <v>19</v>
      </c>
      <c r="F18" s="322"/>
      <c r="G18" s="322"/>
      <c r="H18" s="322"/>
      <c r="I18" s="166" t="s">
        <v>20</v>
      </c>
      <c r="J18" s="167" t="s">
        <v>1</v>
      </c>
      <c r="L18" s="24"/>
    </row>
    <row r="19" spans="2:12" s="1" customFormat="1" ht="6.95" hidden="1" customHeight="1">
      <c r="B19" s="24"/>
      <c r="L19" s="24"/>
    </row>
    <row r="20" spans="2:12" s="1" customFormat="1" ht="12" hidden="1" customHeight="1">
      <c r="B20" s="24"/>
      <c r="D20" s="166" t="s">
        <v>22</v>
      </c>
      <c r="I20" s="166" t="s">
        <v>18</v>
      </c>
      <c r="J20" s="167" t="s">
        <v>1</v>
      </c>
      <c r="L20" s="24"/>
    </row>
    <row r="21" spans="2:12" s="1" customFormat="1" ht="18" hidden="1" customHeight="1">
      <c r="B21" s="24"/>
      <c r="E21" s="167" t="s">
        <v>1546</v>
      </c>
      <c r="I21" s="166" t="s">
        <v>20</v>
      </c>
      <c r="J21" s="167" t="s">
        <v>1</v>
      </c>
      <c r="L21" s="24"/>
    </row>
    <row r="22" spans="2:12" s="1" customFormat="1" ht="6.95" hidden="1" customHeight="1">
      <c r="B22" s="24"/>
      <c r="L22" s="24"/>
    </row>
    <row r="23" spans="2:12" s="1" customFormat="1" ht="12" hidden="1" customHeight="1">
      <c r="B23" s="24"/>
      <c r="D23" s="166" t="s">
        <v>23</v>
      </c>
      <c r="I23" s="166" t="s">
        <v>18</v>
      </c>
      <c r="J23" s="167" t="s">
        <v>1</v>
      </c>
      <c r="L23" s="24"/>
    </row>
    <row r="24" spans="2:12" s="1" customFormat="1" ht="18" hidden="1" customHeight="1">
      <c r="B24" s="24"/>
      <c r="E24" s="167" t="s">
        <v>1546</v>
      </c>
      <c r="I24" s="166" t="s">
        <v>20</v>
      </c>
      <c r="J24" s="167" t="s">
        <v>1</v>
      </c>
      <c r="L24" s="24"/>
    </row>
    <row r="25" spans="2:12" s="1" customFormat="1" ht="6.95" hidden="1" customHeight="1">
      <c r="B25" s="24"/>
      <c r="L25" s="24"/>
    </row>
    <row r="26" spans="2:12" s="1" customFormat="1" ht="12" hidden="1" customHeight="1">
      <c r="B26" s="24"/>
      <c r="D26" s="166" t="s">
        <v>25</v>
      </c>
      <c r="L26" s="24"/>
    </row>
    <row r="27" spans="2:12" s="7" customFormat="1" ht="16.5" hidden="1" customHeight="1">
      <c r="B27" s="85"/>
      <c r="E27" s="323" t="s">
        <v>1</v>
      </c>
      <c r="F27" s="323"/>
      <c r="G27" s="323"/>
      <c r="H27" s="323"/>
      <c r="L27" s="85"/>
    </row>
    <row r="28" spans="2:12" s="1" customFormat="1" ht="6.95" hidden="1" customHeight="1">
      <c r="B28" s="24"/>
      <c r="L28" s="24"/>
    </row>
    <row r="29" spans="2:12" s="1" customFormat="1" ht="6.95" hidden="1" customHeight="1">
      <c r="B29" s="24"/>
      <c r="D29" s="48"/>
      <c r="E29" s="48"/>
      <c r="F29" s="48"/>
      <c r="G29" s="48"/>
      <c r="H29" s="48"/>
      <c r="I29" s="48"/>
      <c r="J29" s="48"/>
      <c r="K29" s="48"/>
      <c r="L29" s="24"/>
    </row>
    <row r="30" spans="2:12" s="1" customFormat="1" ht="25.35" hidden="1" customHeight="1">
      <c r="B30" s="24"/>
      <c r="D30" s="170" t="s">
        <v>26</v>
      </c>
      <c r="J30" s="171">
        <f>ROUND(J121, 2)</f>
        <v>0</v>
      </c>
      <c r="L30" s="24"/>
    </row>
    <row r="31" spans="2:12" s="1" customFormat="1" ht="6.95" hidden="1" customHeight="1">
      <c r="B31" s="24"/>
      <c r="D31" s="48"/>
      <c r="E31" s="48"/>
      <c r="F31" s="48"/>
      <c r="G31" s="48"/>
      <c r="H31" s="48"/>
      <c r="I31" s="48"/>
      <c r="J31" s="48"/>
      <c r="K31" s="48"/>
      <c r="L31" s="24"/>
    </row>
    <row r="32" spans="2:12" s="1" customFormat="1" ht="14.45" hidden="1" customHeight="1">
      <c r="B32" s="24"/>
      <c r="F32" s="172" t="s">
        <v>28</v>
      </c>
      <c r="I32" s="172" t="s">
        <v>27</v>
      </c>
      <c r="J32" s="172" t="s">
        <v>29</v>
      </c>
      <c r="L32" s="24"/>
    </row>
    <row r="33" spans="2:12" s="1" customFormat="1" ht="14.45" hidden="1" customHeight="1">
      <c r="B33" s="24"/>
      <c r="D33" s="173" t="s">
        <v>30</v>
      </c>
      <c r="E33" s="174" t="s">
        <v>31</v>
      </c>
      <c r="F33" s="175">
        <f>ROUND((SUM(BE121:BE172)),  2)</f>
        <v>0</v>
      </c>
      <c r="G33" s="176"/>
      <c r="H33" s="176"/>
      <c r="I33" s="177">
        <v>0.23</v>
      </c>
      <c r="J33" s="175">
        <f>ROUND(((SUM(BE121:BE172))*I33),  2)</f>
        <v>0</v>
      </c>
      <c r="L33" s="24"/>
    </row>
    <row r="34" spans="2:12" s="1" customFormat="1" ht="14.45" hidden="1" customHeight="1">
      <c r="B34" s="24"/>
      <c r="E34" s="174" t="s">
        <v>32</v>
      </c>
      <c r="F34" s="178">
        <f>ROUND((SUM(BF121:BF172)),  2)</f>
        <v>0</v>
      </c>
      <c r="I34" s="179">
        <v>0.23</v>
      </c>
      <c r="J34" s="178">
        <f>ROUND(((SUM(BF121:BF172))*I34),  2)</f>
        <v>0</v>
      </c>
      <c r="L34" s="24"/>
    </row>
    <row r="35" spans="2:12" s="1" customFormat="1" ht="14.45" hidden="1" customHeight="1">
      <c r="B35" s="24"/>
      <c r="E35" s="166" t="s">
        <v>33</v>
      </c>
      <c r="F35" s="178">
        <f>ROUND((SUM(BG121:BG172)),  2)</f>
        <v>0</v>
      </c>
      <c r="I35" s="179">
        <v>0.23</v>
      </c>
      <c r="J35" s="178">
        <f>0</f>
        <v>0</v>
      </c>
      <c r="L35" s="24"/>
    </row>
    <row r="36" spans="2:12" s="1" customFormat="1" ht="14.45" hidden="1" customHeight="1">
      <c r="B36" s="24"/>
      <c r="E36" s="166" t="s">
        <v>34</v>
      </c>
      <c r="F36" s="178">
        <f>ROUND((SUM(BH121:BH172)),  2)</f>
        <v>0</v>
      </c>
      <c r="I36" s="179">
        <v>0.23</v>
      </c>
      <c r="J36" s="178">
        <f>0</f>
        <v>0</v>
      </c>
      <c r="L36" s="24"/>
    </row>
    <row r="37" spans="2:12" s="1" customFormat="1" ht="14.45" hidden="1" customHeight="1">
      <c r="B37" s="24"/>
      <c r="E37" s="174" t="s">
        <v>35</v>
      </c>
      <c r="F37" s="175">
        <f>ROUND((SUM(BI121:BI172)),  2)</f>
        <v>0</v>
      </c>
      <c r="G37" s="176"/>
      <c r="H37" s="176"/>
      <c r="I37" s="177">
        <v>0</v>
      </c>
      <c r="J37" s="175">
        <f>0</f>
        <v>0</v>
      </c>
      <c r="L37" s="24"/>
    </row>
    <row r="38" spans="2:12" s="1" customFormat="1" ht="6.95" hidden="1" customHeight="1">
      <c r="B38" s="24"/>
      <c r="L38" s="24"/>
    </row>
    <row r="39" spans="2:12" s="1" customFormat="1" ht="25.35" hidden="1" customHeight="1">
      <c r="B39" s="24"/>
      <c r="C39" s="91"/>
      <c r="D39" s="180" t="s">
        <v>36</v>
      </c>
      <c r="E39" s="52"/>
      <c r="F39" s="52"/>
      <c r="G39" s="181" t="s">
        <v>37</v>
      </c>
      <c r="H39" s="182" t="s">
        <v>38</v>
      </c>
      <c r="I39" s="52"/>
      <c r="J39" s="183">
        <f>SUM(J30:J37)</f>
        <v>0</v>
      </c>
      <c r="K39" s="96"/>
      <c r="L39" s="24"/>
    </row>
    <row r="40" spans="2:12" s="1" customFormat="1" ht="14.45" hidden="1" customHeight="1">
      <c r="B40" s="24"/>
      <c r="L40" s="24"/>
    </row>
    <row r="41" spans="2:12" ht="14.45" hidden="1" customHeight="1">
      <c r="B41" s="15"/>
      <c r="L41" s="15"/>
    </row>
    <row r="42" spans="2:12" ht="14.45" hidden="1" customHeight="1">
      <c r="B42" s="15"/>
      <c r="L42" s="15"/>
    </row>
    <row r="43" spans="2:12" ht="14.45" hidden="1" customHeight="1">
      <c r="B43" s="15"/>
      <c r="L43" s="15"/>
    </row>
    <row r="44" spans="2:12" ht="14.45" hidden="1" customHeight="1">
      <c r="B44" s="15"/>
      <c r="L44" s="15"/>
    </row>
    <row r="45" spans="2:12" ht="14.45" hidden="1" customHeight="1">
      <c r="B45" s="15"/>
      <c r="L45" s="15"/>
    </row>
    <row r="46" spans="2:12" ht="14.45" hidden="1" customHeight="1">
      <c r="B46" s="15"/>
      <c r="L46" s="15"/>
    </row>
    <row r="47" spans="2:12" ht="14.45" hidden="1" customHeight="1">
      <c r="B47" s="15"/>
      <c r="L47" s="15"/>
    </row>
    <row r="48" spans="2:12" ht="14.45" hidden="1" customHeight="1">
      <c r="B48" s="15"/>
      <c r="L48" s="15"/>
    </row>
    <row r="49" spans="2:12" ht="14.45" hidden="1" customHeight="1">
      <c r="B49" s="15"/>
      <c r="L49" s="15"/>
    </row>
    <row r="50" spans="2:12" s="1" customFormat="1" ht="14.45" hidden="1" customHeight="1">
      <c r="B50" s="24"/>
      <c r="D50" s="184" t="s">
        <v>39</v>
      </c>
      <c r="E50" s="37"/>
      <c r="F50" s="37"/>
      <c r="G50" s="184" t="s">
        <v>40</v>
      </c>
      <c r="H50" s="37"/>
      <c r="I50" s="37"/>
      <c r="J50" s="37"/>
      <c r="K50" s="37"/>
      <c r="L50" s="24"/>
    </row>
    <row r="51" spans="2:12" hidden="1">
      <c r="B51" s="15"/>
      <c r="L51" s="15"/>
    </row>
    <row r="52" spans="2:12" hidden="1">
      <c r="B52" s="15"/>
      <c r="L52" s="15"/>
    </row>
    <row r="53" spans="2:12" hidden="1">
      <c r="B53" s="15"/>
      <c r="L53" s="15"/>
    </row>
    <row r="54" spans="2:12" hidden="1">
      <c r="B54" s="15"/>
      <c r="L54" s="15"/>
    </row>
    <row r="55" spans="2:12" hidden="1">
      <c r="B55" s="15"/>
      <c r="L55" s="15"/>
    </row>
    <row r="56" spans="2:12" hidden="1">
      <c r="B56" s="15"/>
      <c r="L56" s="15"/>
    </row>
    <row r="57" spans="2:12" hidden="1">
      <c r="B57" s="15"/>
      <c r="L57" s="15"/>
    </row>
    <row r="58" spans="2:12" hidden="1">
      <c r="B58" s="15"/>
      <c r="L58" s="15"/>
    </row>
    <row r="59" spans="2:12" hidden="1">
      <c r="B59" s="15"/>
      <c r="L59" s="15"/>
    </row>
    <row r="60" spans="2:12" hidden="1">
      <c r="B60" s="15"/>
      <c r="L60" s="15"/>
    </row>
    <row r="61" spans="2:12" s="1" customFormat="1" ht="12.75" hidden="1">
      <c r="B61" s="24"/>
      <c r="D61" s="185" t="s">
        <v>41</v>
      </c>
      <c r="E61" s="26"/>
      <c r="F61" s="186" t="s">
        <v>42</v>
      </c>
      <c r="G61" s="185" t="s">
        <v>41</v>
      </c>
      <c r="H61" s="26"/>
      <c r="I61" s="26"/>
      <c r="J61" s="187" t="s">
        <v>42</v>
      </c>
      <c r="K61" s="26"/>
      <c r="L61" s="24"/>
    </row>
    <row r="62" spans="2:12" hidden="1">
      <c r="B62" s="15"/>
      <c r="L62" s="15"/>
    </row>
    <row r="63" spans="2:12" hidden="1">
      <c r="B63" s="15"/>
      <c r="L63" s="15"/>
    </row>
    <row r="64" spans="2:12" hidden="1">
      <c r="B64" s="15"/>
      <c r="L64" s="15"/>
    </row>
    <row r="65" spans="2:12" s="1" customFormat="1" ht="12.75" hidden="1">
      <c r="B65" s="24"/>
      <c r="D65" s="184" t="s">
        <v>43</v>
      </c>
      <c r="E65" s="37"/>
      <c r="F65" s="37"/>
      <c r="G65" s="184" t="s">
        <v>44</v>
      </c>
      <c r="H65" s="37"/>
      <c r="I65" s="37"/>
      <c r="J65" s="37"/>
      <c r="K65" s="37"/>
      <c r="L65" s="24"/>
    </row>
    <row r="66" spans="2:12" hidden="1">
      <c r="B66" s="15"/>
      <c r="L66" s="15"/>
    </row>
    <row r="67" spans="2:12" hidden="1">
      <c r="B67" s="15"/>
      <c r="L67" s="15"/>
    </row>
    <row r="68" spans="2:12" hidden="1">
      <c r="B68" s="15"/>
      <c r="L68" s="15"/>
    </row>
    <row r="69" spans="2:12" hidden="1">
      <c r="B69" s="15"/>
      <c r="L69" s="15"/>
    </row>
    <row r="70" spans="2:12" hidden="1">
      <c r="B70" s="15"/>
      <c r="L70" s="15"/>
    </row>
    <row r="71" spans="2:12" hidden="1">
      <c r="B71" s="15"/>
      <c r="L71" s="15"/>
    </row>
    <row r="72" spans="2:12" hidden="1">
      <c r="B72" s="15"/>
      <c r="L72" s="15"/>
    </row>
    <row r="73" spans="2:12" hidden="1">
      <c r="B73" s="15"/>
      <c r="L73" s="15"/>
    </row>
    <row r="74" spans="2:12" hidden="1">
      <c r="B74" s="15"/>
      <c r="L74" s="15"/>
    </row>
    <row r="75" spans="2:12" hidden="1">
      <c r="B75" s="15"/>
      <c r="L75" s="15"/>
    </row>
    <row r="76" spans="2:12" s="1" customFormat="1" ht="12.75" hidden="1">
      <c r="B76" s="24"/>
      <c r="D76" s="185" t="s">
        <v>41</v>
      </c>
      <c r="E76" s="26"/>
      <c r="F76" s="186" t="s">
        <v>42</v>
      </c>
      <c r="G76" s="185" t="s">
        <v>41</v>
      </c>
      <c r="H76" s="26"/>
      <c r="I76" s="26"/>
      <c r="J76" s="187" t="s">
        <v>42</v>
      </c>
      <c r="K76" s="26"/>
      <c r="L76" s="24"/>
    </row>
    <row r="77" spans="2:12" s="1" customFormat="1" ht="14.45" hidden="1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4"/>
    </row>
    <row r="78" spans="2:12" hidden="1"/>
    <row r="79" spans="2:12" hidden="1"/>
    <row r="80" spans="2:12" hidden="1"/>
    <row r="81" spans="2:47" s="1" customFormat="1" ht="6.95" hidden="1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4"/>
    </row>
    <row r="82" spans="2:47" s="1" customFormat="1" ht="24.95" hidden="1" customHeight="1">
      <c r="B82" s="24"/>
      <c r="C82" s="164" t="s">
        <v>497</v>
      </c>
      <c r="L82" s="24"/>
    </row>
    <row r="83" spans="2:47" s="1" customFormat="1" ht="6.95" hidden="1" customHeight="1">
      <c r="B83" s="24"/>
      <c r="L83" s="24"/>
    </row>
    <row r="84" spans="2:47" s="1" customFormat="1" ht="12" hidden="1" customHeight="1">
      <c r="B84" s="24"/>
      <c r="C84" s="166" t="s">
        <v>12</v>
      </c>
      <c r="L84" s="24"/>
    </row>
    <row r="85" spans="2:47" s="1" customFormat="1" ht="16.5" hidden="1" customHeight="1">
      <c r="B85" s="24"/>
      <c r="E85" s="319" t="str">
        <f>E7</f>
        <v>KC Raca_RP</v>
      </c>
      <c r="F85" s="320"/>
      <c r="G85" s="320"/>
      <c r="H85" s="320"/>
      <c r="L85" s="24"/>
    </row>
    <row r="86" spans="2:47" s="1" customFormat="1" ht="12" hidden="1" customHeight="1">
      <c r="B86" s="24"/>
      <c r="C86" s="166" t="s">
        <v>79</v>
      </c>
      <c r="L86" s="24"/>
    </row>
    <row r="87" spans="2:47" s="1" customFormat="1" ht="16.5" hidden="1" customHeight="1">
      <c r="B87" s="24"/>
      <c r="E87" s="318" t="str">
        <f>E9</f>
        <v>HSP - Hlasová signalizácia požiaru</v>
      </c>
      <c r="F87" s="315"/>
      <c r="G87" s="315"/>
      <c r="H87" s="315"/>
      <c r="L87" s="24"/>
    </row>
    <row r="88" spans="2:47" s="1" customFormat="1" ht="6.95" hidden="1" customHeight="1">
      <c r="B88" s="24"/>
      <c r="L88" s="24"/>
    </row>
    <row r="89" spans="2:47" s="1" customFormat="1" ht="12" hidden="1" customHeight="1">
      <c r="B89" s="24"/>
      <c r="C89" s="166" t="s">
        <v>15</v>
      </c>
      <c r="F89" s="167" t="str">
        <f>F12</f>
        <v xml:space="preserve"> </v>
      </c>
      <c r="I89" s="166" t="s">
        <v>16</v>
      </c>
      <c r="J89" s="168" t="str">
        <f>IF(J12="","",J12)</f>
        <v>31. 1. 2025</v>
      </c>
      <c r="L89" s="24"/>
    </row>
    <row r="90" spans="2:47" s="1" customFormat="1" ht="6.95" hidden="1" customHeight="1">
      <c r="B90" s="24"/>
      <c r="L90" s="24"/>
    </row>
    <row r="91" spans="2:47" s="1" customFormat="1" ht="15.2" hidden="1" customHeight="1">
      <c r="B91" s="24"/>
      <c r="C91" s="166" t="s">
        <v>17</v>
      </c>
      <c r="F91" s="167" t="str">
        <f>E15</f>
        <v xml:space="preserve"> </v>
      </c>
      <c r="I91" s="166" t="s">
        <v>22</v>
      </c>
      <c r="J91" s="169" t="str">
        <f>E21</f>
        <v>Ing. Ján Kišeľa</v>
      </c>
      <c r="L91" s="24"/>
    </row>
    <row r="92" spans="2:47" s="1" customFormat="1" ht="15.2" hidden="1" customHeight="1">
      <c r="B92" s="24"/>
      <c r="C92" s="166" t="s">
        <v>21</v>
      </c>
      <c r="F92" s="167" t="str">
        <f>IF(E18="","",E18)</f>
        <v xml:space="preserve"> </v>
      </c>
      <c r="I92" s="166" t="s">
        <v>23</v>
      </c>
      <c r="J92" s="169" t="str">
        <f>E24</f>
        <v>Ing. Ján Kišeľa</v>
      </c>
      <c r="L92" s="24"/>
    </row>
    <row r="93" spans="2:47" s="1" customFormat="1" ht="10.35" hidden="1" customHeight="1">
      <c r="B93" s="24"/>
      <c r="L93" s="24"/>
    </row>
    <row r="94" spans="2:47" s="1" customFormat="1" ht="29.25" hidden="1" customHeight="1">
      <c r="B94" s="24"/>
      <c r="C94" s="188" t="s">
        <v>498</v>
      </c>
      <c r="D94" s="91"/>
      <c r="E94" s="91"/>
      <c r="F94" s="91"/>
      <c r="G94" s="91"/>
      <c r="H94" s="91"/>
      <c r="I94" s="91"/>
      <c r="J94" s="189" t="s">
        <v>80</v>
      </c>
      <c r="K94" s="91"/>
      <c r="L94" s="24"/>
    </row>
    <row r="95" spans="2:47" s="1" customFormat="1" ht="10.35" hidden="1" customHeight="1">
      <c r="B95" s="24"/>
      <c r="L95" s="24"/>
    </row>
    <row r="96" spans="2:47" s="1" customFormat="1" ht="22.9" hidden="1" customHeight="1">
      <c r="B96" s="24"/>
      <c r="C96" s="190" t="s">
        <v>81</v>
      </c>
      <c r="J96" s="171">
        <f>J121</f>
        <v>0</v>
      </c>
      <c r="L96" s="24"/>
      <c r="AU96" s="12" t="s">
        <v>82</v>
      </c>
    </row>
    <row r="97" spans="2:12" s="191" customFormat="1" ht="24.95" hidden="1" customHeight="1">
      <c r="B97" s="192"/>
      <c r="D97" s="193" t="s">
        <v>1283</v>
      </c>
      <c r="E97" s="194"/>
      <c r="F97" s="194"/>
      <c r="G97" s="194"/>
      <c r="H97" s="194"/>
      <c r="I97" s="194"/>
      <c r="J97" s="195">
        <f>J122</f>
        <v>0</v>
      </c>
      <c r="L97" s="192"/>
    </row>
    <row r="98" spans="2:12" s="196" customFormat="1" ht="19.899999999999999" hidden="1" customHeight="1">
      <c r="B98" s="197"/>
      <c r="D98" s="198" t="s">
        <v>1284</v>
      </c>
      <c r="E98" s="199"/>
      <c r="F98" s="199"/>
      <c r="G98" s="199"/>
      <c r="H98" s="199"/>
      <c r="I98" s="199"/>
      <c r="J98" s="200">
        <f>J123</f>
        <v>0</v>
      </c>
      <c r="L98" s="197"/>
    </row>
    <row r="99" spans="2:12" s="196" customFormat="1" ht="19.899999999999999" hidden="1" customHeight="1">
      <c r="B99" s="197"/>
      <c r="D99" s="198" t="s">
        <v>1547</v>
      </c>
      <c r="E99" s="199"/>
      <c r="F99" s="199"/>
      <c r="G99" s="199"/>
      <c r="H99" s="199"/>
      <c r="I99" s="199"/>
      <c r="J99" s="200">
        <f>J133</f>
        <v>0</v>
      </c>
      <c r="L99" s="197"/>
    </row>
    <row r="100" spans="2:12" s="191" customFormat="1" ht="24.95" hidden="1" customHeight="1">
      <c r="B100" s="192"/>
      <c r="D100" s="193" t="s">
        <v>492</v>
      </c>
      <c r="E100" s="194"/>
      <c r="F100" s="194"/>
      <c r="G100" s="194"/>
      <c r="H100" s="194"/>
      <c r="I100" s="194"/>
      <c r="J100" s="195">
        <f>J166</f>
        <v>0</v>
      </c>
      <c r="L100" s="192"/>
    </row>
    <row r="101" spans="2:12" s="191" customFormat="1" ht="24.95" hidden="1" customHeight="1">
      <c r="B101" s="192"/>
      <c r="D101" s="193" t="s">
        <v>1548</v>
      </c>
      <c r="E101" s="194"/>
      <c r="F101" s="194"/>
      <c r="G101" s="194"/>
      <c r="H101" s="194"/>
      <c r="I101" s="194"/>
      <c r="J101" s="195">
        <f>J169</f>
        <v>0</v>
      </c>
      <c r="L101" s="192"/>
    </row>
    <row r="102" spans="2:12" s="1" customFormat="1" ht="21.75" hidden="1" customHeight="1">
      <c r="B102" s="24"/>
      <c r="L102" s="24"/>
    </row>
    <row r="103" spans="2:12" s="1" customFormat="1" ht="6.95" hidden="1" customHeight="1"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24"/>
    </row>
    <row r="104" spans="2:12" hidden="1"/>
    <row r="105" spans="2:12" hidden="1"/>
    <row r="106" spans="2:12" hidden="1"/>
    <row r="107" spans="2:12" s="1" customFormat="1" ht="6.95" customHeight="1">
      <c r="B107" s="41"/>
      <c r="C107" s="42"/>
      <c r="D107" s="42"/>
      <c r="E107" s="42"/>
      <c r="F107" s="42"/>
      <c r="G107" s="42"/>
      <c r="H107" s="42"/>
      <c r="I107" s="42"/>
      <c r="J107" s="42"/>
      <c r="K107" s="42"/>
      <c r="L107" s="24"/>
    </row>
    <row r="108" spans="2:12" s="1" customFormat="1" ht="24.95" customHeight="1">
      <c r="B108" s="24"/>
      <c r="C108" s="164" t="s">
        <v>83</v>
      </c>
      <c r="L108" s="24"/>
    </row>
    <row r="109" spans="2:12" s="1" customFormat="1" ht="6.95" customHeight="1">
      <c r="B109" s="24"/>
      <c r="L109" s="24"/>
    </row>
    <row r="110" spans="2:12" s="1" customFormat="1" ht="12" customHeight="1">
      <c r="B110" s="24"/>
      <c r="C110" s="166" t="s">
        <v>12</v>
      </c>
      <c r="L110" s="24"/>
    </row>
    <row r="111" spans="2:12" s="1" customFormat="1" ht="16.5" customHeight="1">
      <c r="B111" s="24"/>
      <c r="E111" s="319" t="str">
        <f>E7</f>
        <v>KC Raca_RP</v>
      </c>
      <c r="F111" s="320"/>
      <c r="G111" s="320"/>
      <c r="H111" s="320"/>
      <c r="L111" s="24"/>
    </row>
    <row r="112" spans="2:12" s="1" customFormat="1" ht="12" customHeight="1">
      <c r="B112" s="24"/>
      <c r="C112" s="166" t="s">
        <v>79</v>
      </c>
      <c r="L112" s="24"/>
    </row>
    <row r="113" spans="2:65" s="1" customFormat="1" ht="16.5" customHeight="1">
      <c r="B113" s="24"/>
      <c r="E113" s="318" t="str">
        <f>E9</f>
        <v>HSP - Hlasová signalizácia požiaru</v>
      </c>
      <c r="F113" s="315"/>
      <c r="G113" s="315"/>
      <c r="H113" s="315"/>
      <c r="L113" s="24"/>
    </row>
    <row r="114" spans="2:65" s="1" customFormat="1" ht="6.95" customHeight="1">
      <c r="B114" s="24"/>
      <c r="L114" s="24"/>
    </row>
    <row r="115" spans="2:65" s="1" customFormat="1" ht="12" customHeight="1">
      <c r="B115" s="24"/>
      <c r="C115" s="166" t="s">
        <v>15</v>
      </c>
      <c r="F115" s="167" t="str">
        <f>F12</f>
        <v xml:space="preserve"> </v>
      </c>
      <c r="I115" s="166" t="s">
        <v>16</v>
      </c>
      <c r="J115" s="168" t="str">
        <f>IF(J12="","",J12)</f>
        <v>31. 1. 2025</v>
      </c>
      <c r="L115" s="24"/>
    </row>
    <row r="116" spans="2:65" s="1" customFormat="1" ht="6.95" customHeight="1">
      <c r="B116" s="24"/>
      <c r="L116" s="24"/>
    </row>
    <row r="117" spans="2:65" s="1" customFormat="1" ht="15.2" customHeight="1">
      <c r="B117" s="24"/>
      <c r="C117" s="166" t="s">
        <v>17</v>
      </c>
      <c r="F117" s="167" t="str">
        <f>E15</f>
        <v xml:space="preserve"> </v>
      </c>
      <c r="I117" s="166" t="s">
        <v>22</v>
      </c>
      <c r="J117" s="169" t="str">
        <f>E21</f>
        <v>Ing. Ján Kišeľa</v>
      </c>
      <c r="L117" s="24"/>
    </row>
    <row r="118" spans="2:65" s="1" customFormat="1" ht="15.2" customHeight="1">
      <c r="B118" s="24"/>
      <c r="C118" s="166" t="s">
        <v>21</v>
      </c>
      <c r="F118" s="167" t="str">
        <f>IF(E18="","",E18)</f>
        <v xml:space="preserve"> </v>
      </c>
      <c r="I118" s="166" t="s">
        <v>23</v>
      </c>
      <c r="J118" s="169" t="str">
        <f>E24</f>
        <v>Ing. Ján Kišeľa</v>
      </c>
      <c r="L118" s="24"/>
    </row>
    <row r="119" spans="2:65" s="1" customFormat="1" ht="10.35" customHeight="1">
      <c r="B119" s="24"/>
      <c r="L119" s="24"/>
    </row>
    <row r="120" spans="2:65" s="9" customFormat="1" ht="29.25" customHeight="1">
      <c r="B120" s="99"/>
      <c r="C120" s="201" t="s">
        <v>84</v>
      </c>
      <c r="D120" s="202" t="s">
        <v>51</v>
      </c>
      <c r="E120" s="202" t="s">
        <v>47</v>
      </c>
      <c r="F120" s="202" t="s">
        <v>48</v>
      </c>
      <c r="G120" s="202" t="s">
        <v>85</v>
      </c>
      <c r="H120" s="202" t="s">
        <v>86</v>
      </c>
      <c r="I120" s="202" t="s">
        <v>87</v>
      </c>
      <c r="J120" s="203" t="s">
        <v>80</v>
      </c>
      <c r="K120" s="204" t="s">
        <v>88</v>
      </c>
      <c r="L120" s="99"/>
      <c r="M120" s="205" t="s">
        <v>1</v>
      </c>
      <c r="N120" s="206" t="s">
        <v>30</v>
      </c>
      <c r="O120" s="206" t="s">
        <v>89</v>
      </c>
      <c r="P120" s="206" t="s">
        <v>90</v>
      </c>
      <c r="Q120" s="206" t="s">
        <v>91</v>
      </c>
      <c r="R120" s="206" t="s">
        <v>92</v>
      </c>
      <c r="S120" s="206" t="s">
        <v>93</v>
      </c>
      <c r="T120" s="207" t="s">
        <v>94</v>
      </c>
    </row>
    <row r="121" spans="2:65" s="1" customFormat="1" ht="22.9" customHeight="1">
      <c r="B121" s="24"/>
      <c r="C121" s="208" t="s">
        <v>81</v>
      </c>
      <c r="J121" s="209">
        <f>BK121</f>
        <v>0</v>
      </c>
      <c r="L121" s="24"/>
      <c r="M121" s="57"/>
      <c r="N121" s="48"/>
      <c r="O121" s="48"/>
      <c r="P121" s="210">
        <f>P122+P166+P169</f>
        <v>1364.8820000000001</v>
      </c>
      <c r="Q121" s="48"/>
      <c r="R121" s="210">
        <f>R122+R166+R169</f>
        <v>2.5459199999999997</v>
      </c>
      <c r="S121" s="48"/>
      <c r="T121" s="211">
        <f>T122+T166+T169</f>
        <v>0</v>
      </c>
      <c r="AT121" s="12" t="s">
        <v>65</v>
      </c>
      <c r="AU121" s="12" t="s">
        <v>82</v>
      </c>
      <c r="BK121" s="212">
        <f>BK122+BK166+BK169</f>
        <v>0</v>
      </c>
    </row>
    <row r="122" spans="2:65" s="213" customFormat="1" ht="25.9" customHeight="1">
      <c r="B122" s="214"/>
      <c r="D122" s="215" t="s">
        <v>65</v>
      </c>
      <c r="E122" s="216" t="s">
        <v>133</v>
      </c>
      <c r="F122" s="216" t="s">
        <v>1289</v>
      </c>
      <c r="J122" s="217">
        <f>BK122</f>
        <v>0</v>
      </c>
      <c r="L122" s="214"/>
      <c r="M122" s="218"/>
      <c r="P122" s="219">
        <f>P123+P133</f>
        <v>1195.2819999999999</v>
      </c>
      <c r="R122" s="219">
        <f>R123+R133</f>
        <v>2.5459199999999997</v>
      </c>
      <c r="T122" s="220">
        <f>T123+T133</f>
        <v>0</v>
      </c>
      <c r="AR122" s="215" t="s">
        <v>106</v>
      </c>
      <c r="AT122" s="221" t="s">
        <v>65</v>
      </c>
      <c r="AU122" s="221" t="s">
        <v>66</v>
      </c>
      <c r="AY122" s="215" t="s">
        <v>97</v>
      </c>
      <c r="BK122" s="222">
        <f>BK123+BK133</f>
        <v>0</v>
      </c>
    </row>
    <row r="123" spans="2:65" s="213" customFormat="1" ht="22.9" customHeight="1">
      <c r="B123" s="214"/>
      <c r="D123" s="215" t="s">
        <v>65</v>
      </c>
      <c r="E123" s="223" t="s">
        <v>1290</v>
      </c>
      <c r="F123" s="223" t="s">
        <v>1291</v>
      </c>
      <c r="J123" s="224">
        <f>BK123</f>
        <v>0</v>
      </c>
      <c r="L123" s="214"/>
      <c r="M123" s="218"/>
      <c r="P123" s="219">
        <f>SUM(P124:P132)</f>
        <v>91.24</v>
      </c>
      <c r="R123" s="219">
        <f>SUM(R124:R132)</f>
        <v>2.10792</v>
      </c>
      <c r="T123" s="220">
        <f>SUM(T124:T132)</f>
        <v>0</v>
      </c>
      <c r="AR123" s="215" t="s">
        <v>106</v>
      </c>
      <c r="AT123" s="221" t="s">
        <v>65</v>
      </c>
      <c r="AU123" s="221" t="s">
        <v>71</v>
      </c>
      <c r="AY123" s="215" t="s">
        <v>97</v>
      </c>
      <c r="BK123" s="222">
        <f>SUM(BK124:BK132)</f>
        <v>0</v>
      </c>
    </row>
    <row r="124" spans="2:65" s="1" customFormat="1" ht="16.5" customHeight="1">
      <c r="B124" s="119"/>
      <c r="C124" s="225" t="s">
        <v>71</v>
      </c>
      <c r="D124" s="225" t="s">
        <v>100</v>
      </c>
      <c r="E124" s="226" t="s">
        <v>1631</v>
      </c>
      <c r="F124" s="227" t="s">
        <v>1632</v>
      </c>
      <c r="G124" s="228" t="s">
        <v>110</v>
      </c>
      <c r="H124" s="229">
        <v>7</v>
      </c>
      <c r="I124" s="230"/>
      <c r="J124" s="230">
        <f t="shared" ref="J124:J132" si="0">ROUND(I124*H124,2)</f>
        <v>0</v>
      </c>
      <c r="K124" s="126"/>
      <c r="L124" s="24"/>
      <c r="M124" s="231" t="s">
        <v>1</v>
      </c>
      <c r="N124" s="232" t="s">
        <v>32</v>
      </c>
      <c r="O124" s="233">
        <v>0.5</v>
      </c>
      <c r="P124" s="233">
        <f t="shared" ref="P124:P132" si="1">O124*H124</f>
        <v>3.5</v>
      </c>
      <c r="Q124" s="233">
        <v>0</v>
      </c>
      <c r="R124" s="233">
        <f t="shared" ref="R124:R132" si="2">Q124*H124</f>
        <v>0</v>
      </c>
      <c r="S124" s="233">
        <v>0</v>
      </c>
      <c r="T124" s="234">
        <f t="shared" ref="T124:T132" si="3">S124*H124</f>
        <v>0</v>
      </c>
      <c r="AR124" s="235" t="s">
        <v>820</v>
      </c>
      <c r="AT124" s="235" t="s">
        <v>100</v>
      </c>
      <c r="AU124" s="235" t="s">
        <v>75</v>
      </c>
      <c r="AY124" s="12" t="s">
        <v>97</v>
      </c>
      <c r="BE124" s="132">
        <f t="shared" ref="BE124:BE132" si="4">IF(N124="základná",J124,0)</f>
        <v>0</v>
      </c>
      <c r="BF124" s="132">
        <f t="shared" ref="BF124:BF132" si="5">IF(N124="znížená",J124,0)</f>
        <v>0</v>
      </c>
      <c r="BG124" s="132">
        <f t="shared" ref="BG124:BG132" si="6">IF(N124="zákl. prenesená",J124,0)</f>
        <v>0</v>
      </c>
      <c r="BH124" s="132">
        <f t="shared" ref="BH124:BH132" si="7">IF(N124="zníž. prenesená",J124,0)</f>
        <v>0</v>
      </c>
      <c r="BI124" s="132">
        <f t="shared" ref="BI124:BI132" si="8">IF(N124="nulová",J124,0)</f>
        <v>0</v>
      </c>
      <c r="BJ124" s="12" t="s">
        <v>75</v>
      </c>
      <c r="BK124" s="132">
        <f t="shared" ref="BK124:BK132" si="9">ROUND(I124*H124,2)</f>
        <v>0</v>
      </c>
      <c r="BL124" s="12" t="s">
        <v>820</v>
      </c>
      <c r="BM124" s="235" t="s">
        <v>1633</v>
      </c>
    </row>
    <row r="125" spans="2:65" s="1" customFormat="1" ht="16.5" customHeight="1">
      <c r="B125" s="119"/>
      <c r="C125" s="236" t="s">
        <v>75</v>
      </c>
      <c r="D125" s="236" t="s">
        <v>133</v>
      </c>
      <c r="E125" s="237" t="s">
        <v>1634</v>
      </c>
      <c r="F125" s="238" t="s">
        <v>1635</v>
      </c>
      <c r="G125" s="239" t="s">
        <v>110</v>
      </c>
      <c r="H125" s="240">
        <v>6</v>
      </c>
      <c r="I125" s="241"/>
      <c r="J125" s="241">
        <f t="shared" si="0"/>
        <v>0</v>
      </c>
      <c r="K125" s="242"/>
      <c r="L125" s="243"/>
      <c r="M125" s="244" t="s">
        <v>1</v>
      </c>
      <c r="N125" s="245" t="s">
        <v>32</v>
      </c>
      <c r="O125" s="233">
        <v>0</v>
      </c>
      <c r="P125" s="233">
        <f t="shared" si="1"/>
        <v>0</v>
      </c>
      <c r="Q125" s="233">
        <v>3.2000000000000003E-4</v>
      </c>
      <c r="R125" s="233">
        <f t="shared" si="2"/>
        <v>1.9200000000000003E-3</v>
      </c>
      <c r="S125" s="233">
        <v>0</v>
      </c>
      <c r="T125" s="234">
        <f t="shared" si="3"/>
        <v>0</v>
      </c>
      <c r="AR125" s="235" t="s">
        <v>1125</v>
      </c>
      <c r="AT125" s="235" t="s">
        <v>133</v>
      </c>
      <c r="AU125" s="235" t="s">
        <v>75</v>
      </c>
      <c r="AY125" s="12" t="s">
        <v>97</v>
      </c>
      <c r="BE125" s="132">
        <f t="shared" si="4"/>
        <v>0</v>
      </c>
      <c r="BF125" s="132">
        <f t="shared" si="5"/>
        <v>0</v>
      </c>
      <c r="BG125" s="132">
        <f t="shared" si="6"/>
        <v>0</v>
      </c>
      <c r="BH125" s="132">
        <f t="shared" si="7"/>
        <v>0</v>
      </c>
      <c r="BI125" s="132">
        <f t="shared" si="8"/>
        <v>0</v>
      </c>
      <c r="BJ125" s="12" t="s">
        <v>75</v>
      </c>
      <c r="BK125" s="132">
        <f t="shared" si="9"/>
        <v>0</v>
      </c>
      <c r="BL125" s="12" t="s">
        <v>820</v>
      </c>
      <c r="BM125" s="235" t="s">
        <v>1636</v>
      </c>
    </row>
    <row r="126" spans="2:65" s="1" customFormat="1" ht="16.5" customHeight="1">
      <c r="B126" s="119"/>
      <c r="C126" s="236" t="s">
        <v>106</v>
      </c>
      <c r="D126" s="236" t="s">
        <v>133</v>
      </c>
      <c r="E126" s="237" t="s">
        <v>1637</v>
      </c>
      <c r="F126" s="238" t="s">
        <v>1638</v>
      </c>
      <c r="G126" s="239" t="s">
        <v>110</v>
      </c>
      <c r="H126" s="240">
        <v>1</v>
      </c>
      <c r="I126" s="241"/>
      <c r="J126" s="241">
        <f t="shared" si="0"/>
        <v>0</v>
      </c>
      <c r="K126" s="242"/>
      <c r="L126" s="243"/>
      <c r="M126" s="244" t="s">
        <v>1</v>
      </c>
      <c r="N126" s="245" t="s">
        <v>32</v>
      </c>
      <c r="O126" s="233">
        <v>0</v>
      </c>
      <c r="P126" s="233">
        <f t="shared" si="1"/>
        <v>0</v>
      </c>
      <c r="Q126" s="233">
        <v>5.8000000000000003E-2</v>
      </c>
      <c r="R126" s="233">
        <f t="shared" si="2"/>
        <v>5.8000000000000003E-2</v>
      </c>
      <c r="S126" s="233">
        <v>0</v>
      </c>
      <c r="T126" s="234">
        <f t="shared" si="3"/>
        <v>0</v>
      </c>
      <c r="AR126" s="235" t="s">
        <v>1125</v>
      </c>
      <c r="AT126" s="235" t="s">
        <v>133</v>
      </c>
      <c r="AU126" s="235" t="s">
        <v>75</v>
      </c>
      <c r="AY126" s="12" t="s">
        <v>97</v>
      </c>
      <c r="BE126" s="132">
        <f t="shared" si="4"/>
        <v>0</v>
      </c>
      <c r="BF126" s="132">
        <f t="shared" si="5"/>
        <v>0</v>
      </c>
      <c r="BG126" s="132">
        <f t="shared" si="6"/>
        <v>0</v>
      </c>
      <c r="BH126" s="132">
        <f t="shared" si="7"/>
        <v>0</v>
      </c>
      <c r="BI126" s="132">
        <f t="shared" si="8"/>
        <v>0</v>
      </c>
      <c r="BJ126" s="12" t="s">
        <v>75</v>
      </c>
      <c r="BK126" s="132">
        <f t="shared" si="9"/>
        <v>0</v>
      </c>
      <c r="BL126" s="12" t="s">
        <v>820</v>
      </c>
      <c r="BM126" s="235" t="s">
        <v>1639</v>
      </c>
    </row>
    <row r="127" spans="2:65" s="1" customFormat="1" ht="24.2" customHeight="1">
      <c r="B127" s="119"/>
      <c r="C127" s="225" t="s">
        <v>102</v>
      </c>
      <c r="D127" s="225" t="s">
        <v>100</v>
      </c>
      <c r="E127" s="226" t="s">
        <v>1640</v>
      </c>
      <c r="F127" s="227" t="s">
        <v>1641</v>
      </c>
      <c r="G127" s="228" t="s">
        <v>110</v>
      </c>
      <c r="H127" s="229">
        <v>1600</v>
      </c>
      <c r="I127" s="230"/>
      <c r="J127" s="230">
        <f t="shared" si="0"/>
        <v>0</v>
      </c>
      <c r="K127" s="126"/>
      <c r="L127" s="24"/>
      <c r="M127" s="231" t="s">
        <v>1</v>
      </c>
      <c r="N127" s="232" t="s">
        <v>32</v>
      </c>
      <c r="O127" s="233">
        <v>3.6999999999999998E-2</v>
      </c>
      <c r="P127" s="233">
        <f t="shared" si="1"/>
        <v>59.199999999999996</v>
      </c>
      <c r="Q127" s="233">
        <v>0</v>
      </c>
      <c r="R127" s="233">
        <f t="shared" si="2"/>
        <v>0</v>
      </c>
      <c r="S127" s="233">
        <v>0</v>
      </c>
      <c r="T127" s="234">
        <f t="shared" si="3"/>
        <v>0</v>
      </c>
      <c r="AR127" s="235" t="s">
        <v>820</v>
      </c>
      <c r="AT127" s="235" t="s">
        <v>100</v>
      </c>
      <c r="AU127" s="235" t="s">
        <v>75</v>
      </c>
      <c r="AY127" s="12" t="s">
        <v>97</v>
      </c>
      <c r="BE127" s="132">
        <f t="shared" si="4"/>
        <v>0</v>
      </c>
      <c r="BF127" s="132">
        <f t="shared" si="5"/>
        <v>0</v>
      </c>
      <c r="BG127" s="132">
        <f t="shared" si="6"/>
        <v>0</v>
      </c>
      <c r="BH127" s="132">
        <f t="shared" si="7"/>
        <v>0</v>
      </c>
      <c r="BI127" s="132">
        <f t="shared" si="8"/>
        <v>0</v>
      </c>
      <c r="BJ127" s="12" t="s">
        <v>75</v>
      </c>
      <c r="BK127" s="132">
        <f t="shared" si="9"/>
        <v>0</v>
      </c>
      <c r="BL127" s="12" t="s">
        <v>820</v>
      </c>
      <c r="BM127" s="235" t="s">
        <v>1642</v>
      </c>
    </row>
    <row r="128" spans="2:65" s="1" customFormat="1" ht="37.9" customHeight="1">
      <c r="B128" s="119"/>
      <c r="C128" s="236" t="s">
        <v>644</v>
      </c>
      <c r="D128" s="236" t="s">
        <v>133</v>
      </c>
      <c r="E128" s="237" t="s">
        <v>1643</v>
      </c>
      <c r="F128" s="238" t="s">
        <v>1644</v>
      </c>
      <c r="G128" s="239" t="s">
        <v>110</v>
      </c>
      <c r="H128" s="240">
        <v>1600</v>
      </c>
      <c r="I128" s="241"/>
      <c r="J128" s="241">
        <f t="shared" si="0"/>
        <v>0</v>
      </c>
      <c r="K128" s="242"/>
      <c r="L128" s="243"/>
      <c r="M128" s="244" t="s">
        <v>1</v>
      </c>
      <c r="N128" s="245" t="s">
        <v>32</v>
      </c>
      <c r="O128" s="233">
        <v>0</v>
      </c>
      <c r="P128" s="233">
        <f t="shared" si="1"/>
        <v>0</v>
      </c>
      <c r="Q128" s="233">
        <v>1.2800000000000001E-3</v>
      </c>
      <c r="R128" s="233">
        <f t="shared" si="2"/>
        <v>2.048</v>
      </c>
      <c r="S128" s="233">
        <v>0</v>
      </c>
      <c r="T128" s="234">
        <f t="shared" si="3"/>
        <v>0</v>
      </c>
      <c r="AR128" s="235" t="s">
        <v>1125</v>
      </c>
      <c r="AT128" s="235" t="s">
        <v>133</v>
      </c>
      <c r="AU128" s="235" t="s">
        <v>75</v>
      </c>
      <c r="AY128" s="12" t="s">
        <v>97</v>
      </c>
      <c r="BE128" s="132">
        <f t="shared" si="4"/>
        <v>0</v>
      </c>
      <c r="BF128" s="132">
        <f t="shared" si="5"/>
        <v>0</v>
      </c>
      <c r="BG128" s="132">
        <f t="shared" si="6"/>
        <v>0</v>
      </c>
      <c r="BH128" s="132">
        <f t="shared" si="7"/>
        <v>0</v>
      </c>
      <c r="BI128" s="132">
        <f t="shared" si="8"/>
        <v>0</v>
      </c>
      <c r="BJ128" s="12" t="s">
        <v>75</v>
      </c>
      <c r="BK128" s="132">
        <f t="shared" si="9"/>
        <v>0</v>
      </c>
      <c r="BL128" s="12" t="s">
        <v>820</v>
      </c>
      <c r="BM128" s="235" t="s">
        <v>1645</v>
      </c>
    </row>
    <row r="129" spans="2:65" s="1" customFormat="1" ht="24.2" customHeight="1">
      <c r="B129" s="119"/>
      <c r="C129" s="225" t="s">
        <v>98</v>
      </c>
      <c r="D129" s="225" t="s">
        <v>100</v>
      </c>
      <c r="E129" s="226" t="s">
        <v>1646</v>
      </c>
      <c r="F129" s="227" t="s">
        <v>1647</v>
      </c>
      <c r="G129" s="228" t="s">
        <v>114</v>
      </c>
      <c r="H129" s="229">
        <v>480</v>
      </c>
      <c r="I129" s="230"/>
      <c r="J129" s="230">
        <f t="shared" si="0"/>
        <v>0</v>
      </c>
      <c r="K129" s="126"/>
      <c r="L129" s="24"/>
      <c r="M129" s="231" t="s">
        <v>1</v>
      </c>
      <c r="N129" s="232" t="s">
        <v>32</v>
      </c>
      <c r="O129" s="233">
        <v>5.0999999999999997E-2</v>
      </c>
      <c r="P129" s="233">
        <f t="shared" si="1"/>
        <v>24.479999999999997</v>
      </c>
      <c r="Q129" s="233">
        <v>0</v>
      </c>
      <c r="R129" s="233">
        <f t="shared" si="2"/>
        <v>0</v>
      </c>
      <c r="S129" s="233">
        <v>0</v>
      </c>
      <c r="T129" s="234">
        <f t="shared" si="3"/>
        <v>0</v>
      </c>
      <c r="AR129" s="235" t="s">
        <v>820</v>
      </c>
      <c r="AT129" s="235" t="s">
        <v>100</v>
      </c>
      <c r="AU129" s="235" t="s">
        <v>75</v>
      </c>
      <c r="AY129" s="12" t="s">
        <v>97</v>
      </c>
      <c r="BE129" s="132">
        <f t="shared" si="4"/>
        <v>0</v>
      </c>
      <c r="BF129" s="132">
        <f t="shared" si="5"/>
        <v>0</v>
      </c>
      <c r="BG129" s="132">
        <f t="shared" si="6"/>
        <v>0</v>
      </c>
      <c r="BH129" s="132">
        <f t="shared" si="7"/>
        <v>0</v>
      </c>
      <c r="BI129" s="132">
        <f t="shared" si="8"/>
        <v>0</v>
      </c>
      <c r="BJ129" s="12" t="s">
        <v>75</v>
      </c>
      <c r="BK129" s="132">
        <f t="shared" si="9"/>
        <v>0</v>
      </c>
      <c r="BL129" s="12" t="s">
        <v>820</v>
      </c>
      <c r="BM129" s="235" t="s">
        <v>1648</v>
      </c>
    </row>
    <row r="130" spans="2:65" s="1" customFormat="1" ht="16.5" customHeight="1">
      <c r="B130" s="119"/>
      <c r="C130" s="236" t="s">
        <v>649</v>
      </c>
      <c r="D130" s="236" t="s">
        <v>133</v>
      </c>
      <c r="E130" s="237" t="s">
        <v>1649</v>
      </c>
      <c r="F130" s="238" t="s">
        <v>1650</v>
      </c>
      <c r="G130" s="239" t="s">
        <v>114</v>
      </c>
      <c r="H130" s="240">
        <v>480</v>
      </c>
      <c r="I130" s="241"/>
      <c r="J130" s="241">
        <f t="shared" si="0"/>
        <v>0</v>
      </c>
      <c r="K130" s="242"/>
      <c r="L130" s="243"/>
      <c r="M130" s="244" t="s">
        <v>1</v>
      </c>
      <c r="N130" s="245" t="s">
        <v>32</v>
      </c>
      <c r="O130" s="233">
        <v>0</v>
      </c>
      <c r="P130" s="233">
        <f t="shared" si="1"/>
        <v>0</v>
      </c>
      <c r="Q130" s="233">
        <v>0</v>
      </c>
      <c r="R130" s="233">
        <f t="shared" si="2"/>
        <v>0</v>
      </c>
      <c r="S130" s="233">
        <v>0</v>
      </c>
      <c r="T130" s="234">
        <f t="shared" si="3"/>
        <v>0</v>
      </c>
      <c r="AR130" s="235" t="s">
        <v>1125</v>
      </c>
      <c r="AT130" s="235" t="s">
        <v>133</v>
      </c>
      <c r="AU130" s="235" t="s">
        <v>75</v>
      </c>
      <c r="AY130" s="12" t="s">
        <v>97</v>
      </c>
      <c r="BE130" s="132">
        <f t="shared" si="4"/>
        <v>0</v>
      </c>
      <c r="BF130" s="132">
        <f t="shared" si="5"/>
        <v>0</v>
      </c>
      <c r="BG130" s="132">
        <f t="shared" si="6"/>
        <v>0</v>
      </c>
      <c r="BH130" s="132">
        <f t="shared" si="7"/>
        <v>0</v>
      </c>
      <c r="BI130" s="132">
        <f t="shared" si="8"/>
        <v>0</v>
      </c>
      <c r="BJ130" s="12" t="s">
        <v>75</v>
      </c>
      <c r="BK130" s="132">
        <f t="shared" si="9"/>
        <v>0</v>
      </c>
      <c r="BL130" s="12" t="s">
        <v>820</v>
      </c>
      <c r="BM130" s="235" t="s">
        <v>1651</v>
      </c>
    </row>
    <row r="131" spans="2:65" s="1" customFormat="1" ht="33" customHeight="1">
      <c r="B131" s="119"/>
      <c r="C131" s="225" t="s">
        <v>185</v>
      </c>
      <c r="D131" s="225" t="s">
        <v>100</v>
      </c>
      <c r="E131" s="226" t="s">
        <v>1652</v>
      </c>
      <c r="F131" s="227" t="s">
        <v>1653</v>
      </c>
      <c r="G131" s="228" t="s">
        <v>114</v>
      </c>
      <c r="H131" s="229">
        <v>70</v>
      </c>
      <c r="I131" s="230"/>
      <c r="J131" s="230">
        <f t="shared" si="0"/>
        <v>0</v>
      </c>
      <c r="K131" s="126"/>
      <c r="L131" s="24"/>
      <c r="M131" s="231" t="s">
        <v>1</v>
      </c>
      <c r="N131" s="232" t="s">
        <v>32</v>
      </c>
      <c r="O131" s="233">
        <v>5.8000000000000003E-2</v>
      </c>
      <c r="P131" s="233">
        <f t="shared" si="1"/>
        <v>4.0600000000000005</v>
      </c>
      <c r="Q131" s="233">
        <v>0</v>
      </c>
      <c r="R131" s="233">
        <f t="shared" si="2"/>
        <v>0</v>
      </c>
      <c r="S131" s="233">
        <v>0</v>
      </c>
      <c r="T131" s="234">
        <f t="shared" si="3"/>
        <v>0</v>
      </c>
      <c r="AR131" s="235" t="s">
        <v>820</v>
      </c>
      <c r="AT131" s="235" t="s">
        <v>100</v>
      </c>
      <c r="AU131" s="235" t="s">
        <v>75</v>
      </c>
      <c r="AY131" s="12" t="s">
        <v>97</v>
      </c>
      <c r="BE131" s="132">
        <f t="shared" si="4"/>
        <v>0</v>
      </c>
      <c r="BF131" s="132">
        <f t="shared" si="5"/>
        <v>0</v>
      </c>
      <c r="BG131" s="132">
        <f t="shared" si="6"/>
        <v>0</v>
      </c>
      <c r="BH131" s="132">
        <f t="shared" si="7"/>
        <v>0</v>
      </c>
      <c r="BI131" s="132">
        <f t="shared" si="8"/>
        <v>0</v>
      </c>
      <c r="BJ131" s="12" t="s">
        <v>75</v>
      </c>
      <c r="BK131" s="132">
        <f t="shared" si="9"/>
        <v>0</v>
      </c>
      <c r="BL131" s="12" t="s">
        <v>820</v>
      </c>
      <c r="BM131" s="235" t="s">
        <v>1654</v>
      </c>
    </row>
    <row r="132" spans="2:65" s="1" customFormat="1" ht="21.75" customHeight="1">
      <c r="B132" s="119"/>
      <c r="C132" s="236" t="s">
        <v>103</v>
      </c>
      <c r="D132" s="236" t="s">
        <v>133</v>
      </c>
      <c r="E132" s="237" t="s">
        <v>1655</v>
      </c>
      <c r="F132" s="238" t="s">
        <v>1656</v>
      </c>
      <c r="G132" s="239" t="s">
        <v>114</v>
      </c>
      <c r="H132" s="240">
        <v>70</v>
      </c>
      <c r="I132" s="241"/>
      <c r="J132" s="241">
        <f t="shared" si="0"/>
        <v>0</v>
      </c>
      <c r="K132" s="242"/>
      <c r="L132" s="243"/>
      <c r="M132" s="244" t="s">
        <v>1</v>
      </c>
      <c r="N132" s="245" t="s">
        <v>32</v>
      </c>
      <c r="O132" s="233">
        <v>0</v>
      </c>
      <c r="P132" s="233">
        <f t="shared" si="1"/>
        <v>0</v>
      </c>
      <c r="Q132" s="233">
        <v>0</v>
      </c>
      <c r="R132" s="233">
        <f t="shared" si="2"/>
        <v>0</v>
      </c>
      <c r="S132" s="233">
        <v>0</v>
      </c>
      <c r="T132" s="234">
        <f t="shared" si="3"/>
        <v>0</v>
      </c>
      <c r="AR132" s="235" t="s">
        <v>1125</v>
      </c>
      <c r="AT132" s="235" t="s">
        <v>133</v>
      </c>
      <c r="AU132" s="235" t="s">
        <v>75</v>
      </c>
      <c r="AY132" s="12" t="s">
        <v>97</v>
      </c>
      <c r="BE132" s="132">
        <f t="shared" si="4"/>
        <v>0</v>
      </c>
      <c r="BF132" s="132">
        <f t="shared" si="5"/>
        <v>0</v>
      </c>
      <c r="BG132" s="132">
        <f t="shared" si="6"/>
        <v>0</v>
      </c>
      <c r="BH132" s="132">
        <f t="shared" si="7"/>
        <v>0</v>
      </c>
      <c r="BI132" s="132">
        <f t="shared" si="8"/>
        <v>0</v>
      </c>
      <c r="BJ132" s="12" t="s">
        <v>75</v>
      </c>
      <c r="BK132" s="132">
        <f t="shared" si="9"/>
        <v>0</v>
      </c>
      <c r="BL132" s="12" t="s">
        <v>820</v>
      </c>
      <c r="BM132" s="235" t="s">
        <v>1657</v>
      </c>
    </row>
    <row r="133" spans="2:65" s="213" customFormat="1" ht="22.9" customHeight="1">
      <c r="B133" s="214"/>
      <c r="D133" s="215" t="s">
        <v>65</v>
      </c>
      <c r="E133" s="223" t="s">
        <v>1381</v>
      </c>
      <c r="F133" s="223" t="s">
        <v>1590</v>
      </c>
      <c r="J133" s="224">
        <f>BK133</f>
        <v>0</v>
      </c>
      <c r="L133" s="214"/>
      <c r="M133" s="218"/>
      <c r="P133" s="219">
        <f>SUM(P134:P165)</f>
        <v>1104.0419999999999</v>
      </c>
      <c r="R133" s="219">
        <f>SUM(R134:R165)</f>
        <v>0.43799999999999994</v>
      </c>
      <c r="T133" s="220">
        <f>SUM(T134:T165)</f>
        <v>0</v>
      </c>
      <c r="AR133" s="215" t="s">
        <v>106</v>
      </c>
      <c r="AT133" s="221" t="s">
        <v>65</v>
      </c>
      <c r="AU133" s="221" t="s">
        <v>71</v>
      </c>
      <c r="AY133" s="215" t="s">
        <v>97</v>
      </c>
      <c r="BK133" s="222">
        <f>SUM(BK134:BK165)</f>
        <v>0</v>
      </c>
    </row>
    <row r="134" spans="2:65" s="1" customFormat="1" ht="16.5" customHeight="1">
      <c r="B134" s="119"/>
      <c r="C134" s="225" t="s">
        <v>585</v>
      </c>
      <c r="D134" s="225" t="s">
        <v>100</v>
      </c>
      <c r="E134" s="226" t="s">
        <v>1658</v>
      </c>
      <c r="F134" s="227" t="s">
        <v>1659</v>
      </c>
      <c r="G134" s="228" t="s">
        <v>110</v>
      </c>
      <c r="H134" s="229">
        <v>1</v>
      </c>
      <c r="I134" s="230"/>
      <c r="J134" s="230">
        <f t="shared" ref="J134:J165" si="10">ROUND(I134*H134,2)</f>
        <v>0</v>
      </c>
      <c r="K134" s="126"/>
      <c r="L134" s="24"/>
      <c r="M134" s="231" t="s">
        <v>1</v>
      </c>
      <c r="N134" s="232" t="s">
        <v>32</v>
      </c>
      <c r="O134" s="233">
        <v>0.11</v>
      </c>
      <c r="P134" s="233">
        <f t="shared" ref="P134:P165" si="11">O134*H134</f>
        <v>0.11</v>
      </c>
      <c r="Q134" s="233">
        <v>0</v>
      </c>
      <c r="R134" s="233">
        <f t="shared" ref="R134:R165" si="12">Q134*H134</f>
        <v>0</v>
      </c>
      <c r="S134" s="233">
        <v>0</v>
      </c>
      <c r="T134" s="234">
        <f t="shared" ref="T134:T165" si="13">S134*H134</f>
        <v>0</v>
      </c>
      <c r="AR134" s="235" t="s">
        <v>820</v>
      </c>
      <c r="AT134" s="235" t="s">
        <v>100</v>
      </c>
      <c r="AU134" s="235" t="s">
        <v>75</v>
      </c>
      <c r="AY134" s="12" t="s">
        <v>97</v>
      </c>
      <c r="BE134" s="132">
        <f t="shared" ref="BE134:BE165" si="14">IF(N134="základná",J134,0)</f>
        <v>0</v>
      </c>
      <c r="BF134" s="132">
        <f t="shared" ref="BF134:BF165" si="15">IF(N134="znížená",J134,0)</f>
        <v>0</v>
      </c>
      <c r="BG134" s="132">
        <f t="shared" ref="BG134:BG165" si="16">IF(N134="zákl. prenesená",J134,0)</f>
        <v>0</v>
      </c>
      <c r="BH134" s="132">
        <f t="shared" ref="BH134:BH165" si="17">IF(N134="zníž. prenesená",J134,0)</f>
        <v>0</v>
      </c>
      <c r="BI134" s="132">
        <f t="shared" ref="BI134:BI165" si="18">IF(N134="nulová",J134,0)</f>
        <v>0</v>
      </c>
      <c r="BJ134" s="12" t="s">
        <v>75</v>
      </c>
      <c r="BK134" s="132">
        <f t="shared" ref="BK134:BK165" si="19">ROUND(I134*H134,2)</f>
        <v>0</v>
      </c>
      <c r="BL134" s="12" t="s">
        <v>820</v>
      </c>
      <c r="BM134" s="235" t="s">
        <v>1660</v>
      </c>
    </row>
    <row r="135" spans="2:65" s="1" customFormat="1" ht="16.5" customHeight="1">
      <c r="B135" s="119"/>
      <c r="C135" s="236" t="s">
        <v>656</v>
      </c>
      <c r="D135" s="236" t="s">
        <v>133</v>
      </c>
      <c r="E135" s="237" t="s">
        <v>1661</v>
      </c>
      <c r="F135" s="238" t="s">
        <v>1662</v>
      </c>
      <c r="G135" s="239" t="s">
        <v>110</v>
      </c>
      <c r="H135" s="240">
        <v>20</v>
      </c>
      <c r="I135" s="241"/>
      <c r="J135" s="241">
        <f t="shared" si="10"/>
        <v>0</v>
      </c>
      <c r="K135" s="242"/>
      <c r="L135" s="243"/>
      <c r="M135" s="244" t="s">
        <v>1</v>
      </c>
      <c r="N135" s="245" t="s">
        <v>32</v>
      </c>
      <c r="O135" s="233">
        <v>0</v>
      </c>
      <c r="P135" s="233">
        <f t="shared" si="11"/>
        <v>0</v>
      </c>
      <c r="Q135" s="233">
        <v>9.2000000000000003E-4</v>
      </c>
      <c r="R135" s="233">
        <f t="shared" si="12"/>
        <v>1.84E-2</v>
      </c>
      <c r="S135" s="233">
        <v>0</v>
      </c>
      <c r="T135" s="234">
        <f t="shared" si="13"/>
        <v>0</v>
      </c>
      <c r="AR135" s="235" t="s">
        <v>1125</v>
      </c>
      <c r="AT135" s="235" t="s">
        <v>133</v>
      </c>
      <c r="AU135" s="235" t="s">
        <v>75</v>
      </c>
      <c r="AY135" s="12" t="s">
        <v>97</v>
      </c>
      <c r="BE135" s="132">
        <f t="shared" si="14"/>
        <v>0</v>
      </c>
      <c r="BF135" s="132">
        <f t="shared" si="15"/>
        <v>0</v>
      </c>
      <c r="BG135" s="132">
        <f t="shared" si="16"/>
        <v>0</v>
      </c>
      <c r="BH135" s="132">
        <f t="shared" si="17"/>
        <v>0</v>
      </c>
      <c r="BI135" s="132">
        <f t="shared" si="18"/>
        <v>0</v>
      </c>
      <c r="BJ135" s="12" t="s">
        <v>75</v>
      </c>
      <c r="BK135" s="132">
        <f t="shared" si="19"/>
        <v>0</v>
      </c>
      <c r="BL135" s="12" t="s">
        <v>820</v>
      </c>
      <c r="BM135" s="235" t="s">
        <v>1663</v>
      </c>
    </row>
    <row r="136" spans="2:65" s="1" customFormat="1" ht="16.5" customHeight="1">
      <c r="B136" s="119"/>
      <c r="C136" s="225" t="s">
        <v>660</v>
      </c>
      <c r="D136" s="225" t="s">
        <v>100</v>
      </c>
      <c r="E136" s="226" t="s">
        <v>1664</v>
      </c>
      <c r="F136" s="227" t="s">
        <v>1665</v>
      </c>
      <c r="G136" s="228" t="s">
        <v>110</v>
      </c>
      <c r="H136" s="229">
        <v>44</v>
      </c>
      <c r="I136" s="230"/>
      <c r="J136" s="230">
        <f t="shared" si="10"/>
        <v>0</v>
      </c>
      <c r="K136" s="126"/>
      <c r="L136" s="24"/>
      <c r="M136" s="231" t="s">
        <v>1</v>
      </c>
      <c r="N136" s="232" t="s">
        <v>32</v>
      </c>
      <c r="O136" s="233">
        <v>0.112</v>
      </c>
      <c r="P136" s="233">
        <f t="shared" si="11"/>
        <v>4.9279999999999999</v>
      </c>
      <c r="Q136" s="233">
        <v>0</v>
      </c>
      <c r="R136" s="233">
        <f t="shared" si="12"/>
        <v>0</v>
      </c>
      <c r="S136" s="233">
        <v>0</v>
      </c>
      <c r="T136" s="234">
        <f t="shared" si="13"/>
        <v>0</v>
      </c>
      <c r="AR136" s="235" t="s">
        <v>820</v>
      </c>
      <c r="AT136" s="235" t="s">
        <v>100</v>
      </c>
      <c r="AU136" s="235" t="s">
        <v>75</v>
      </c>
      <c r="AY136" s="12" t="s">
        <v>97</v>
      </c>
      <c r="BE136" s="132">
        <f t="shared" si="14"/>
        <v>0</v>
      </c>
      <c r="BF136" s="132">
        <f t="shared" si="15"/>
        <v>0</v>
      </c>
      <c r="BG136" s="132">
        <f t="shared" si="16"/>
        <v>0</v>
      </c>
      <c r="BH136" s="132">
        <f t="shared" si="17"/>
        <v>0</v>
      </c>
      <c r="BI136" s="132">
        <f t="shared" si="18"/>
        <v>0</v>
      </c>
      <c r="BJ136" s="12" t="s">
        <v>75</v>
      </c>
      <c r="BK136" s="132">
        <f t="shared" si="19"/>
        <v>0</v>
      </c>
      <c r="BL136" s="12" t="s">
        <v>820</v>
      </c>
      <c r="BM136" s="235" t="s">
        <v>1666</v>
      </c>
    </row>
    <row r="137" spans="2:65" s="1" customFormat="1" ht="16.5" customHeight="1">
      <c r="B137" s="119"/>
      <c r="C137" s="236" t="s">
        <v>663</v>
      </c>
      <c r="D137" s="236" t="s">
        <v>133</v>
      </c>
      <c r="E137" s="237" t="s">
        <v>1667</v>
      </c>
      <c r="F137" s="238" t="s">
        <v>1668</v>
      </c>
      <c r="G137" s="239" t="s">
        <v>110</v>
      </c>
      <c r="H137" s="240">
        <v>44</v>
      </c>
      <c r="I137" s="241"/>
      <c r="J137" s="241">
        <f t="shared" si="10"/>
        <v>0</v>
      </c>
      <c r="K137" s="242"/>
      <c r="L137" s="243"/>
      <c r="M137" s="244" t="s">
        <v>1</v>
      </c>
      <c r="N137" s="245" t="s">
        <v>32</v>
      </c>
      <c r="O137" s="233">
        <v>0</v>
      </c>
      <c r="P137" s="233">
        <f t="shared" si="11"/>
        <v>0</v>
      </c>
      <c r="Q137" s="233">
        <v>0</v>
      </c>
      <c r="R137" s="233">
        <f t="shared" si="12"/>
        <v>0</v>
      </c>
      <c r="S137" s="233">
        <v>0</v>
      </c>
      <c r="T137" s="234">
        <f t="shared" si="13"/>
        <v>0</v>
      </c>
      <c r="AR137" s="235" t="s">
        <v>1125</v>
      </c>
      <c r="AT137" s="235" t="s">
        <v>133</v>
      </c>
      <c r="AU137" s="235" t="s">
        <v>75</v>
      </c>
      <c r="AY137" s="12" t="s">
        <v>97</v>
      </c>
      <c r="BE137" s="132">
        <f t="shared" si="14"/>
        <v>0</v>
      </c>
      <c r="BF137" s="132">
        <f t="shared" si="15"/>
        <v>0</v>
      </c>
      <c r="BG137" s="132">
        <f t="shared" si="16"/>
        <v>0</v>
      </c>
      <c r="BH137" s="132">
        <f t="shared" si="17"/>
        <v>0</v>
      </c>
      <c r="BI137" s="132">
        <f t="shared" si="18"/>
        <v>0</v>
      </c>
      <c r="BJ137" s="12" t="s">
        <v>75</v>
      </c>
      <c r="BK137" s="132">
        <f t="shared" si="19"/>
        <v>0</v>
      </c>
      <c r="BL137" s="12" t="s">
        <v>820</v>
      </c>
      <c r="BM137" s="235" t="s">
        <v>1669</v>
      </c>
    </row>
    <row r="138" spans="2:65" s="1" customFormat="1" ht="37.9" customHeight="1">
      <c r="B138" s="119"/>
      <c r="C138" s="225" t="s">
        <v>667</v>
      </c>
      <c r="D138" s="225" t="s">
        <v>100</v>
      </c>
      <c r="E138" s="226" t="s">
        <v>1518</v>
      </c>
      <c r="F138" s="227" t="s">
        <v>1670</v>
      </c>
      <c r="G138" s="228" t="s">
        <v>110</v>
      </c>
      <c r="H138" s="229">
        <v>1</v>
      </c>
      <c r="I138" s="230"/>
      <c r="J138" s="230">
        <f t="shared" si="10"/>
        <v>0</v>
      </c>
      <c r="K138" s="126"/>
      <c r="L138" s="24"/>
      <c r="M138" s="231" t="s">
        <v>1</v>
      </c>
      <c r="N138" s="232" t="s">
        <v>32</v>
      </c>
      <c r="O138" s="233">
        <v>1.833</v>
      </c>
      <c r="P138" s="233">
        <f t="shared" si="11"/>
        <v>1.833</v>
      </c>
      <c r="Q138" s="233">
        <v>0</v>
      </c>
      <c r="R138" s="233">
        <f t="shared" si="12"/>
        <v>0</v>
      </c>
      <c r="S138" s="233">
        <v>0</v>
      </c>
      <c r="T138" s="234">
        <f t="shared" si="13"/>
        <v>0</v>
      </c>
      <c r="AR138" s="235" t="s">
        <v>820</v>
      </c>
      <c r="AT138" s="235" t="s">
        <v>100</v>
      </c>
      <c r="AU138" s="235" t="s">
        <v>75</v>
      </c>
      <c r="AY138" s="12" t="s">
        <v>97</v>
      </c>
      <c r="BE138" s="132">
        <f t="shared" si="14"/>
        <v>0</v>
      </c>
      <c r="BF138" s="132">
        <f t="shared" si="15"/>
        <v>0</v>
      </c>
      <c r="BG138" s="132">
        <f t="shared" si="16"/>
        <v>0</v>
      </c>
      <c r="BH138" s="132">
        <f t="shared" si="17"/>
        <v>0</v>
      </c>
      <c r="BI138" s="132">
        <f t="shared" si="18"/>
        <v>0</v>
      </c>
      <c r="BJ138" s="12" t="s">
        <v>75</v>
      </c>
      <c r="BK138" s="132">
        <f t="shared" si="19"/>
        <v>0</v>
      </c>
      <c r="BL138" s="12" t="s">
        <v>820</v>
      </c>
      <c r="BM138" s="235" t="s">
        <v>1671</v>
      </c>
    </row>
    <row r="139" spans="2:65" s="1" customFormat="1" ht="37.9" customHeight="1">
      <c r="B139" s="119"/>
      <c r="C139" s="225" t="s">
        <v>671</v>
      </c>
      <c r="D139" s="225" t="s">
        <v>100</v>
      </c>
      <c r="E139" s="226" t="s">
        <v>1672</v>
      </c>
      <c r="F139" s="227" t="s">
        <v>1673</v>
      </c>
      <c r="G139" s="228" t="s">
        <v>110</v>
      </c>
      <c r="H139" s="229">
        <v>44</v>
      </c>
      <c r="I139" s="230"/>
      <c r="J139" s="230">
        <f t="shared" si="10"/>
        <v>0</v>
      </c>
      <c r="K139" s="126"/>
      <c r="L139" s="24"/>
      <c r="M139" s="231" t="s">
        <v>1</v>
      </c>
      <c r="N139" s="232" t="s">
        <v>32</v>
      </c>
      <c r="O139" s="233">
        <v>0.996</v>
      </c>
      <c r="P139" s="233">
        <f t="shared" si="11"/>
        <v>43.823999999999998</v>
      </c>
      <c r="Q139" s="233">
        <v>0</v>
      </c>
      <c r="R139" s="233">
        <f t="shared" si="12"/>
        <v>0</v>
      </c>
      <c r="S139" s="233">
        <v>0</v>
      </c>
      <c r="T139" s="234">
        <f t="shared" si="13"/>
        <v>0</v>
      </c>
      <c r="AR139" s="235" t="s">
        <v>820</v>
      </c>
      <c r="AT139" s="235" t="s">
        <v>100</v>
      </c>
      <c r="AU139" s="235" t="s">
        <v>75</v>
      </c>
      <c r="AY139" s="12" t="s">
        <v>97</v>
      </c>
      <c r="BE139" s="132">
        <f t="shared" si="14"/>
        <v>0</v>
      </c>
      <c r="BF139" s="132">
        <f t="shared" si="15"/>
        <v>0</v>
      </c>
      <c r="BG139" s="132">
        <f t="shared" si="16"/>
        <v>0</v>
      </c>
      <c r="BH139" s="132">
        <f t="shared" si="17"/>
        <v>0</v>
      </c>
      <c r="BI139" s="132">
        <f t="shared" si="18"/>
        <v>0</v>
      </c>
      <c r="BJ139" s="12" t="s">
        <v>75</v>
      </c>
      <c r="BK139" s="132">
        <f t="shared" si="19"/>
        <v>0</v>
      </c>
      <c r="BL139" s="12" t="s">
        <v>820</v>
      </c>
      <c r="BM139" s="235" t="s">
        <v>1674</v>
      </c>
    </row>
    <row r="140" spans="2:65" s="1" customFormat="1" ht="37.9" customHeight="1">
      <c r="B140" s="119"/>
      <c r="C140" s="236" t="s">
        <v>124</v>
      </c>
      <c r="D140" s="236" t="s">
        <v>133</v>
      </c>
      <c r="E140" s="237" t="s">
        <v>1675</v>
      </c>
      <c r="F140" s="238" t="s">
        <v>1676</v>
      </c>
      <c r="G140" s="239" t="s">
        <v>110</v>
      </c>
      <c r="H140" s="240">
        <v>44</v>
      </c>
      <c r="I140" s="241"/>
      <c r="J140" s="241">
        <f t="shared" si="10"/>
        <v>0</v>
      </c>
      <c r="K140" s="242"/>
      <c r="L140" s="243"/>
      <c r="M140" s="244" t="s">
        <v>1</v>
      </c>
      <c r="N140" s="245" t="s">
        <v>32</v>
      </c>
      <c r="O140" s="233">
        <v>0</v>
      </c>
      <c r="P140" s="233">
        <f t="shared" si="11"/>
        <v>0</v>
      </c>
      <c r="Q140" s="233">
        <v>6.6E-3</v>
      </c>
      <c r="R140" s="233">
        <f t="shared" si="12"/>
        <v>0.29039999999999999</v>
      </c>
      <c r="S140" s="233">
        <v>0</v>
      </c>
      <c r="T140" s="234">
        <f t="shared" si="13"/>
        <v>0</v>
      </c>
      <c r="AR140" s="235" t="s">
        <v>1125</v>
      </c>
      <c r="AT140" s="235" t="s">
        <v>133</v>
      </c>
      <c r="AU140" s="235" t="s">
        <v>75</v>
      </c>
      <c r="AY140" s="12" t="s">
        <v>97</v>
      </c>
      <c r="BE140" s="132">
        <f t="shared" si="14"/>
        <v>0</v>
      </c>
      <c r="BF140" s="132">
        <f t="shared" si="15"/>
        <v>0</v>
      </c>
      <c r="BG140" s="132">
        <f t="shared" si="16"/>
        <v>0</v>
      </c>
      <c r="BH140" s="132">
        <f t="shared" si="17"/>
        <v>0</v>
      </c>
      <c r="BI140" s="132">
        <f t="shared" si="18"/>
        <v>0</v>
      </c>
      <c r="BJ140" s="12" t="s">
        <v>75</v>
      </c>
      <c r="BK140" s="132">
        <f t="shared" si="19"/>
        <v>0</v>
      </c>
      <c r="BL140" s="12" t="s">
        <v>820</v>
      </c>
      <c r="BM140" s="235" t="s">
        <v>1677</v>
      </c>
    </row>
    <row r="141" spans="2:65" s="1" customFormat="1" ht="24.2" customHeight="1">
      <c r="B141" s="119"/>
      <c r="C141" s="225" t="s">
        <v>676</v>
      </c>
      <c r="D141" s="225" t="s">
        <v>100</v>
      </c>
      <c r="E141" s="226" t="s">
        <v>1402</v>
      </c>
      <c r="F141" s="227" t="s">
        <v>1403</v>
      </c>
      <c r="G141" s="228" t="s">
        <v>110</v>
      </c>
      <c r="H141" s="229">
        <v>1</v>
      </c>
      <c r="I141" s="230"/>
      <c r="J141" s="230">
        <f t="shared" si="10"/>
        <v>0</v>
      </c>
      <c r="K141" s="126"/>
      <c r="L141" s="24"/>
      <c r="M141" s="231" t="s">
        <v>1</v>
      </c>
      <c r="N141" s="232" t="s">
        <v>32</v>
      </c>
      <c r="O141" s="233">
        <v>2.4689999999999999</v>
      </c>
      <c r="P141" s="233">
        <f t="shared" si="11"/>
        <v>2.4689999999999999</v>
      </c>
      <c r="Q141" s="233">
        <v>0</v>
      </c>
      <c r="R141" s="233">
        <f t="shared" si="12"/>
        <v>0</v>
      </c>
      <c r="S141" s="233">
        <v>0</v>
      </c>
      <c r="T141" s="234">
        <f t="shared" si="13"/>
        <v>0</v>
      </c>
      <c r="AR141" s="235" t="s">
        <v>820</v>
      </c>
      <c r="AT141" s="235" t="s">
        <v>100</v>
      </c>
      <c r="AU141" s="235" t="s">
        <v>75</v>
      </c>
      <c r="AY141" s="12" t="s">
        <v>97</v>
      </c>
      <c r="BE141" s="132">
        <f t="shared" si="14"/>
        <v>0</v>
      </c>
      <c r="BF141" s="132">
        <f t="shared" si="15"/>
        <v>0</v>
      </c>
      <c r="BG141" s="132">
        <f t="shared" si="16"/>
        <v>0</v>
      </c>
      <c r="BH141" s="132">
        <f t="shared" si="17"/>
        <v>0</v>
      </c>
      <c r="BI141" s="132">
        <f t="shared" si="18"/>
        <v>0</v>
      </c>
      <c r="BJ141" s="12" t="s">
        <v>75</v>
      </c>
      <c r="BK141" s="132">
        <f t="shared" si="19"/>
        <v>0</v>
      </c>
      <c r="BL141" s="12" t="s">
        <v>820</v>
      </c>
      <c r="BM141" s="235" t="s">
        <v>1678</v>
      </c>
    </row>
    <row r="142" spans="2:65" s="1" customFormat="1" ht="24.2" customHeight="1">
      <c r="B142" s="119"/>
      <c r="C142" s="236" t="s">
        <v>679</v>
      </c>
      <c r="D142" s="236" t="s">
        <v>133</v>
      </c>
      <c r="E142" s="237" t="s">
        <v>1679</v>
      </c>
      <c r="F142" s="238" t="s">
        <v>2780</v>
      </c>
      <c r="G142" s="239" t="s">
        <v>110</v>
      </c>
      <c r="H142" s="240">
        <v>1</v>
      </c>
      <c r="I142" s="241"/>
      <c r="J142" s="241">
        <f t="shared" si="10"/>
        <v>0</v>
      </c>
      <c r="K142" s="242"/>
      <c r="L142" s="243"/>
      <c r="M142" s="244" t="s">
        <v>1</v>
      </c>
      <c r="N142" s="245" t="s">
        <v>32</v>
      </c>
      <c r="O142" s="233">
        <v>0</v>
      </c>
      <c r="P142" s="233">
        <f t="shared" si="11"/>
        <v>0</v>
      </c>
      <c r="Q142" s="233">
        <v>3.7999999999999999E-2</v>
      </c>
      <c r="R142" s="233">
        <f t="shared" si="12"/>
        <v>3.7999999999999999E-2</v>
      </c>
      <c r="S142" s="233">
        <v>0</v>
      </c>
      <c r="T142" s="234">
        <f t="shared" si="13"/>
        <v>0</v>
      </c>
      <c r="AR142" s="235" t="s">
        <v>1125</v>
      </c>
      <c r="AT142" s="235" t="s">
        <v>133</v>
      </c>
      <c r="AU142" s="235" t="s">
        <v>75</v>
      </c>
      <c r="AY142" s="12" t="s">
        <v>97</v>
      </c>
      <c r="BE142" s="132">
        <f t="shared" si="14"/>
        <v>0</v>
      </c>
      <c r="BF142" s="132">
        <f t="shared" si="15"/>
        <v>0</v>
      </c>
      <c r="BG142" s="132">
        <f t="shared" si="16"/>
        <v>0</v>
      </c>
      <c r="BH142" s="132">
        <f t="shared" si="17"/>
        <v>0</v>
      </c>
      <c r="BI142" s="132">
        <f t="shared" si="18"/>
        <v>0</v>
      </c>
      <c r="BJ142" s="12" t="s">
        <v>75</v>
      </c>
      <c r="BK142" s="132">
        <f t="shared" si="19"/>
        <v>0</v>
      </c>
      <c r="BL142" s="12" t="s">
        <v>820</v>
      </c>
      <c r="BM142" s="235" t="s">
        <v>1680</v>
      </c>
    </row>
    <row r="143" spans="2:65" s="1" customFormat="1" ht="16.5" customHeight="1">
      <c r="B143" s="119"/>
      <c r="C143" s="225" t="s">
        <v>586</v>
      </c>
      <c r="D143" s="225" t="s">
        <v>100</v>
      </c>
      <c r="E143" s="226" t="s">
        <v>1681</v>
      </c>
      <c r="F143" s="227" t="s">
        <v>1682</v>
      </c>
      <c r="G143" s="228" t="s">
        <v>110</v>
      </c>
      <c r="H143" s="229">
        <v>6</v>
      </c>
      <c r="I143" s="230"/>
      <c r="J143" s="230">
        <f t="shared" si="10"/>
        <v>0</v>
      </c>
      <c r="K143" s="126"/>
      <c r="L143" s="24"/>
      <c r="M143" s="231" t="s">
        <v>1</v>
      </c>
      <c r="N143" s="232" t="s">
        <v>32</v>
      </c>
      <c r="O143" s="233">
        <v>7.9050000000000002</v>
      </c>
      <c r="P143" s="233">
        <f t="shared" si="11"/>
        <v>47.43</v>
      </c>
      <c r="Q143" s="233">
        <v>0</v>
      </c>
      <c r="R143" s="233">
        <f t="shared" si="12"/>
        <v>0</v>
      </c>
      <c r="S143" s="233">
        <v>0</v>
      </c>
      <c r="T143" s="234">
        <f t="shared" si="13"/>
        <v>0</v>
      </c>
      <c r="AR143" s="235" t="s">
        <v>820</v>
      </c>
      <c r="AT143" s="235" t="s">
        <v>100</v>
      </c>
      <c r="AU143" s="235" t="s">
        <v>75</v>
      </c>
      <c r="AY143" s="12" t="s">
        <v>97</v>
      </c>
      <c r="BE143" s="132">
        <f t="shared" si="14"/>
        <v>0</v>
      </c>
      <c r="BF143" s="132">
        <f t="shared" si="15"/>
        <v>0</v>
      </c>
      <c r="BG143" s="132">
        <f t="shared" si="16"/>
        <v>0</v>
      </c>
      <c r="BH143" s="132">
        <f t="shared" si="17"/>
        <v>0</v>
      </c>
      <c r="BI143" s="132">
        <f t="shared" si="18"/>
        <v>0</v>
      </c>
      <c r="BJ143" s="12" t="s">
        <v>75</v>
      </c>
      <c r="BK143" s="132">
        <f t="shared" si="19"/>
        <v>0</v>
      </c>
      <c r="BL143" s="12" t="s">
        <v>820</v>
      </c>
      <c r="BM143" s="235" t="s">
        <v>1683</v>
      </c>
    </row>
    <row r="144" spans="2:65" s="1" customFormat="1" ht="16.5" customHeight="1">
      <c r="B144" s="119"/>
      <c r="C144" s="236" t="s">
        <v>7</v>
      </c>
      <c r="D144" s="236" t="s">
        <v>133</v>
      </c>
      <c r="E144" s="237" t="s">
        <v>1684</v>
      </c>
      <c r="F144" s="238" t="s">
        <v>1685</v>
      </c>
      <c r="G144" s="239" t="s">
        <v>110</v>
      </c>
      <c r="H144" s="240">
        <v>6</v>
      </c>
      <c r="I144" s="241"/>
      <c r="J144" s="241">
        <f t="shared" si="10"/>
        <v>0</v>
      </c>
      <c r="K144" s="242"/>
      <c r="L144" s="243"/>
      <c r="M144" s="244" t="s">
        <v>1</v>
      </c>
      <c r="N144" s="245" t="s">
        <v>32</v>
      </c>
      <c r="O144" s="233">
        <v>0</v>
      </c>
      <c r="P144" s="233">
        <f t="shared" si="11"/>
        <v>0</v>
      </c>
      <c r="Q144" s="233">
        <v>1.52E-2</v>
      </c>
      <c r="R144" s="233">
        <f t="shared" si="12"/>
        <v>9.1200000000000003E-2</v>
      </c>
      <c r="S144" s="233">
        <v>0</v>
      </c>
      <c r="T144" s="234">
        <f t="shared" si="13"/>
        <v>0</v>
      </c>
      <c r="AR144" s="235" t="s">
        <v>1125</v>
      </c>
      <c r="AT144" s="235" t="s">
        <v>133</v>
      </c>
      <c r="AU144" s="235" t="s">
        <v>75</v>
      </c>
      <c r="AY144" s="12" t="s">
        <v>97</v>
      </c>
      <c r="BE144" s="132">
        <f t="shared" si="14"/>
        <v>0</v>
      </c>
      <c r="BF144" s="132">
        <f t="shared" si="15"/>
        <v>0</v>
      </c>
      <c r="BG144" s="132">
        <f t="shared" si="16"/>
        <v>0</v>
      </c>
      <c r="BH144" s="132">
        <f t="shared" si="17"/>
        <v>0</v>
      </c>
      <c r="BI144" s="132">
        <f t="shared" si="18"/>
        <v>0</v>
      </c>
      <c r="BJ144" s="12" t="s">
        <v>75</v>
      </c>
      <c r="BK144" s="132">
        <f t="shared" si="19"/>
        <v>0</v>
      </c>
      <c r="BL144" s="12" t="s">
        <v>820</v>
      </c>
      <c r="BM144" s="235" t="s">
        <v>1686</v>
      </c>
    </row>
    <row r="145" spans="2:65" s="1" customFormat="1" ht="16.5" customHeight="1">
      <c r="B145" s="119"/>
      <c r="C145" s="225" t="s">
        <v>587</v>
      </c>
      <c r="D145" s="225" t="s">
        <v>100</v>
      </c>
      <c r="E145" s="226" t="s">
        <v>1687</v>
      </c>
      <c r="F145" s="227" t="s">
        <v>1688</v>
      </c>
      <c r="G145" s="228" t="s">
        <v>110</v>
      </c>
      <c r="H145" s="229">
        <v>44</v>
      </c>
      <c r="I145" s="230"/>
      <c r="J145" s="230">
        <f t="shared" si="10"/>
        <v>0</v>
      </c>
      <c r="K145" s="126"/>
      <c r="L145" s="24"/>
      <c r="M145" s="231" t="s">
        <v>1</v>
      </c>
      <c r="N145" s="232" t="s">
        <v>32</v>
      </c>
      <c r="O145" s="233">
        <v>18.831</v>
      </c>
      <c r="P145" s="233">
        <f t="shared" si="11"/>
        <v>828.56399999999996</v>
      </c>
      <c r="Q145" s="233">
        <v>0</v>
      </c>
      <c r="R145" s="233">
        <f t="shared" si="12"/>
        <v>0</v>
      </c>
      <c r="S145" s="233">
        <v>0</v>
      </c>
      <c r="T145" s="234">
        <f t="shared" si="13"/>
        <v>0</v>
      </c>
      <c r="AR145" s="235" t="s">
        <v>820</v>
      </c>
      <c r="AT145" s="235" t="s">
        <v>100</v>
      </c>
      <c r="AU145" s="235" t="s">
        <v>75</v>
      </c>
      <c r="AY145" s="12" t="s">
        <v>97</v>
      </c>
      <c r="BE145" s="132">
        <f t="shared" si="14"/>
        <v>0</v>
      </c>
      <c r="BF145" s="132">
        <f t="shared" si="15"/>
        <v>0</v>
      </c>
      <c r="BG145" s="132">
        <f t="shared" si="16"/>
        <v>0</v>
      </c>
      <c r="BH145" s="132">
        <f t="shared" si="17"/>
        <v>0</v>
      </c>
      <c r="BI145" s="132">
        <f t="shared" si="18"/>
        <v>0</v>
      </c>
      <c r="BJ145" s="12" t="s">
        <v>75</v>
      </c>
      <c r="BK145" s="132">
        <f t="shared" si="19"/>
        <v>0</v>
      </c>
      <c r="BL145" s="12" t="s">
        <v>820</v>
      </c>
      <c r="BM145" s="235" t="s">
        <v>1689</v>
      </c>
    </row>
    <row r="146" spans="2:65" s="1" customFormat="1" ht="16.5" customHeight="1">
      <c r="B146" s="119"/>
      <c r="C146" s="236" t="s">
        <v>588</v>
      </c>
      <c r="D146" s="236" t="s">
        <v>133</v>
      </c>
      <c r="E146" s="237" t="s">
        <v>1690</v>
      </c>
      <c r="F146" s="238" t="s">
        <v>1691</v>
      </c>
      <c r="G146" s="239" t="s">
        <v>110</v>
      </c>
      <c r="H146" s="240">
        <v>44</v>
      </c>
      <c r="I146" s="241"/>
      <c r="J146" s="241">
        <f t="shared" si="10"/>
        <v>0</v>
      </c>
      <c r="K146" s="242"/>
      <c r="L146" s="243"/>
      <c r="M146" s="244" t="s">
        <v>1</v>
      </c>
      <c r="N146" s="245" t="s">
        <v>32</v>
      </c>
      <c r="O146" s="233">
        <v>0</v>
      </c>
      <c r="P146" s="233">
        <f t="shared" si="11"/>
        <v>0</v>
      </c>
      <c r="Q146" s="233">
        <v>0</v>
      </c>
      <c r="R146" s="233">
        <f t="shared" si="12"/>
        <v>0</v>
      </c>
      <c r="S146" s="233">
        <v>0</v>
      </c>
      <c r="T146" s="234">
        <f t="shared" si="13"/>
        <v>0</v>
      </c>
      <c r="AR146" s="235" t="s">
        <v>1125</v>
      </c>
      <c r="AT146" s="235" t="s">
        <v>133</v>
      </c>
      <c r="AU146" s="235" t="s">
        <v>75</v>
      </c>
      <c r="AY146" s="12" t="s">
        <v>97</v>
      </c>
      <c r="BE146" s="132">
        <f t="shared" si="14"/>
        <v>0</v>
      </c>
      <c r="BF146" s="132">
        <f t="shared" si="15"/>
        <v>0</v>
      </c>
      <c r="BG146" s="132">
        <f t="shared" si="16"/>
        <v>0</v>
      </c>
      <c r="BH146" s="132">
        <f t="shared" si="17"/>
        <v>0</v>
      </c>
      <c r="BI146" s="132">
        <f t="shared" si="18"/>
        <v>0</v>
      </c>
      <c r="BJ146" s="12" t="s">
        <v>75</v>
      </c>
      <c r="BK146" s="132">
        <f t="shared" si="19"/>
        <v>0</v>
      </c>
      <c r="BL146" s="12" t="s">
        <v>820</v>
      </c>
      <c r="BM146" s="235" t="s">
        <v>1692</v>
      </c>
    </row>
    <row r="147" spans="2:65" s="1" customFormat="1" ht="16.5" customHeight="1">
      <c r="B147" s="119"/>
      <c r="C147" s="225" t="s">
        <v>691</v>
      </c>
      <c r="D147" s="225" t="s">
        <v>100</v>
      </c>
      <c r="E147" s="226" t="s">
        <v>1693</v>
      </c>
      <c r="F147" s="227" t="s">
        <v>1694</v>
      </c>
      <c r="G147" s="228" t="s">
        <v>110</v>
      </c>
      <c r="H147" s="229">
        <v>1</v>
      </c>
      <c r="I147" s="230"/>
      <c r="J147" s="230">
        <f t="shared" si="10"/>
        <v>0</v>
      </c>
      <c r="K147" s="126"/>
      <c r="L147" s="24"/>
      <c r="M147" s="231" t="s">
        <v>1</v>
      </c>
      <c r="N147" s="232" t="s">
        <v>32</v>
      </c>
      <c r="O147" s="233">
        <v>65.804000000000002</v>
      </c>
      <c r="P147" s="233">
        <f t="shared" si="11"/>
        <v>65.804000000000002</v>
      </c>
      <c r="Q147" s="233">
        <v>0</v>
      </c>
      <c r="R147" s="233">
        <f t="shared" si="12"/>
        <v>0</v>
      </c>
      <c r="S147" s="233">
        <v>0</v>
      </c>
      <c r="T147" s="234">
        <f t="shared" si="13"/>
        <v>0</v>
      </c>
      <c r="AR147" s="235" t="s">
        <v>820</v>
      </c>
      <c r="AT147" s="235" t="s">
        <v>100</v>
      </c>
      <c r="AU147" s="235" t="s">
        <v>75</v>
      </c>
      <c r="AY147" s="12" t="s">
        <v>97</v>
      </c>
      <c r="BE147" s="132">
        <f t="shared" si="14"/>
        <v>0</v>
      </c>
      <c r="BF147" s="132">
        <f t="shared" si="15"/>
        <v>0</v>
      </c>
      <c r="BG147" s="132">
        <f t="shared" si="16"/>
        <v>0</v>
      </c>
      <c r="BH147" s="132">
        <f t="shared" si="17"/>
        <v>0</v>
      </c>
      <c r="BI147" s="132">
        <f t="shared" si="18"/>
        <v>0</v>
      </c>
      <c r="BJ147" s="12" t="s">
        <v>75</v>
      </c>
      <c r="BK147" s="132">
        <f t="shared" si="19"/>
        <v>0</v>
      </c>
      <c r="BL147" s="12" t="s">
        <v>820</v>
      </c>
      <c r="BM147" s="235" t="s">
        <v>1695</v>
      </c>
    </row>
    <row r="148" spans="2:65" s="1" customFormat="1" ht="24.2" customHeight="1">
      <c r="B148" s="119"/>
      <c r="C148" s="236" t="s">
        <v>694</v>
      </c>
      <c r="D148" s="236" t="s">
        <v>133</v>
      </c>
      <c r="E148" s="237" t="s">
        <v>2171</v>
      </c>
      <c r="F148" s="238" t="s">
        <v>2781</v>
      </c>
      <c r="G148" s="239" t="s">
        <v>110</v>
      </c>
      <c r="H148" s="240">
        <v>1</v>
      </c>
      <c r="I148" s="241"/>
      <c r="J148" s="241">
        <f t="shared" si="10"/>
        <v>0</v>
      </c>
      <c r="K148" s="242"/>
      <c r="L148" s="243"/>
      <c r="M148" s="244" t="s">
        <v>1</v>
      </c>
      <c r="N148" s="245" t="s">
        <v>32</v>
      </c>
      <c r="O148" s="233">
        <v>0</v>
      </c>
      <c r="P148" s="233">
        <f t="shared" si="11"/>
        <v>0</v>
      </c>
      <c r="Q148" s="233">
        <v>0</v>
      </c>
      <c r="R148" s="233">
        <f t="shared" si="12"/>
        <v>0</v>
      </c>
      <c r="S148" s="233">
        <v>0</v>
      </c>
      <c r="T148" s="234">
        <f t="shared" si="13"/>
        <v>0</v>
      </c>
      <c r="AR148" s="235" t="s">
        <v>1125</v>
      </c>
      <c r="AT148" s="235" t="s">
        <v>133</v>
      </c>
      <c r="AU148" s="235" t="s">
        <v>75</v>
      </c>
      <c r="AY148" s="12" t="s">
        <v>97</v>
      </c>
      <c r="BE148" s="132">
        <f t="shared" si="14"/>
        <v>0</v>
      </c>
      <c r="BF148" s="132">
        <f t="shared" si="15"/>
        <v>0</v>
      </c>
      <c r="BG148" s="132">
        <f t="shared" si="16"/>
        <v>0</v>
      </c>
      <c r="BH148" s="132">
        <f t="shared" si="17"/>
        <v>0</v>
      </c>
      <c r="BI148" s="132">
        <f t="shared" si="18"/>
        <v>0</v>
      </c>
      <c r="BJ148" s="12" t="s">
        <v>75</v>
      </c>
      <c r="BK148" s="132">
        <f t="shared" si="19"/>
        <v>0</v>
      </c>
      <c r="BL148" s="12" t="s">
        <v>820</v>
      </c>
      <c r="BM148" s="235" t="s">
        <v>2172</v>
      </c>
    </row>
    <row r="149" spans="2:65" s="1" customFormat="1" ht="16.5" customHeight="1">
      <c r="B149" s="119"/>
      <c r="C149" s="236" t="s">
        <v>589</v>
      </c>
      <c r="D149" s="236" t="s">
        <v>133</v>
      </c>
      <c r="E149" s="237" t="s">
        <v>1696</v>
      </c>
      <c r="F149" s="238" t="s">
        <v>2782</v>
      </c>
      <c r="G149" s="239" t="s">
        <v>110</v>
      </c>
      <c r="H149" s="240">
        <v>1</v>
      </c>
      <c r="I149" s="241"/>
      <c r="J149" s="241">
        <f t="shared" si="10"/>
        <v>0</v>
      </c>
      <c r="K149" s="242"/>
      <c r="L149" s="243"/>
      <c r="M149" s="244" t="s">
        <v>1</v>
      </c>
      <c r="N149" s="245" t="s">
        <v>32</v>
      </c>
      <c r="O149" s="233">
        <v>0</v>
      </c>
      <c r="P149" s="233">
        <f t="shared" si="11"/>
        <v>0</v>
      </c>
      <c r="Q149" s="233">
        <v>0</v>
      </c>
      <c r="R149" s="233">
        <f t="shared" si="12"/>
        <v>0</v>
      </c>
      <c r="S149" s="233">
        <v>0</v>
      </c>
      <c r="T149" s="234">
        <f t="shared" si="13"/>
        <v>0</v>
      </c>
      <c r="AR149" s="235" t="s">
        <v>1125</v>
      </c>
      <c r="AT149" s="235" t="s">
        <v>133</v>
      </c>
      <c r="AU149" s="235" t="s">
        <v>75</v>
      </c>
      <c r="AY149" s="12" t="s">
        <v>97</v>
      </c>
      <c r="BE149" s="132">
        <f t="shared" si="14"/>
        <v>0</v>
      </c>
      <c r="BF149" s="132">
        <f t="shared" si="15"/>
        <v>0</v>
      </c>
      <c r="BG149" s="132">
        <f t="shared" si="16"/>
        <v>0</v>
      </c>
      <c r="BH149" s="132">
        <f t="shared" si="17"/>
        <v>0</v>
      </c>
      <c r="BI149" s="132">
        <f t="shared" si="18"/>
        <v>0</v>
      </c>
      <c r="BJ149" s="12" t="s">
        <v>75</v>
      </c>
      <c r="BK149" s="132">
        <f t="shared" si="19"/>
        <v>0</v>
      </c>
      <c r="BL149" s="12" t="s">
        <v>820</v>
      </c>
      <c r="BM149" s="235" t="s">
        <v>1697</v>
      </c>
    </row>
    <row r="150" spans="2:65" s="1" customFormat="1" ht="16.5" customHeight="1">
      <c r="B150" s="119"/>
      <c r="C150" s="236" t="s">
        <v>700</v>
      </c>
      <c r="D150" s="236" t="s">
        <v>133</v>
      </c>
      <c r="E150" s="237" t="s">
        <v>1698</v>
      </c>
      <c r="F150" s="238" t="s">
        <v>2783</v>
      </c>
      <c r="G150" s="239" t="s">
        <v>110</v>
      </c>
      <c r="H150" s="240">
        <v>1</v>
      </c>
      <c r="I150" s="241"/>
      <c r="J150" s="241">
        <f t="shared" si="10"/>
        <v>0</v>
      </c>
      <c r="K150" s="242"/>
      <c r="L150" s="243"/>
      <c r="M150" s="244" t="s">
        <v>1</v>
      </c>
      <c r="N150" s="245" t="s">
        <v>32</v>
      </c>
      <c r="O150" s="233">
        <v>0</v>
      </c>
      <c r="P150" s="233">
        <f t="shared" si="11"/>
        <v>0</v>
      </c>
      <c r="Q150" s="233">
        <v>0</v>
      </c>
      <c r="R150" s="233">
        <f t="shared" si="12"/>
        <v>0</v>
      </c>
      <c r="S150" s="233">
        <v>0</v>
      </c>
      <c r="T150" s="234">
        <f t="shared" si="13"/>
        <v>0</v>
      </c>
      <c r="AR150" s="235" t="s">
        <v>1125</v>
      </c>
      <c r="AT150" s="235" t="s">
        <v>133</v>
      </c>
      <c r="AU150" s="235" t="s">
        <v>75</v>
      </c>
      <c r="AY150" s="12" t="s">
        <v>97</v>
      </c>
      <c r="BE150" s="132">
        <f t="shared" si="14"/>
        <v>0</v>
      </c>
      <c r="BF150" s="132">
        <f t="shared" si="15"/>
        <v>0</v>
      </c>
      <c r="BG150" s="132">
        <f t="shared" si="16"/>
        <v>0</v>
      </c>
      <c r="BH150" s="132">
        <f t="shared" si="17"/>
        <v>0</v>
      </c>
      <c r="BI150" s="132">
        <f t="shared" si="18"/>
        <v>0</v>
      </c>
      <c r="BJ150" s="12" t="s">
        <v>75</v>
      </c>
      <c r="BK150" s="132">
        <f t="shared" si="19"/>
        <v>0</v>
      </c>
      <c r="BL150" s="12" t="s">
        <v>820</v>
      </c>
      <c r="BM150" s="235" t="s">
        <v>1699</v>
      </c>
    </row>
    <row r="151" spans="2:65" s="1" customFormat="1" ht="21.75" customHeight="1">
      <c r="B151" s="119"/>
      <c r="C151" s="236" t="s">
        <v>704</v>
      </c>
      <c r="D151" s="236" t="s">
        <v>133</v>
      </c>
      <c r="E151" s="237" t="s">
        <v>1700</v>
      </c>
      <c r="F151" s="238" t="s">
        <v>2784</v>
      </c>
      <c r="G151" s="239" t="s">
        <v>110</v>
      </c>
      <c r="H151" s="240">
        <v>1</v>
      </c>
      <c r="I151" s="241"/>
      <c r="J151" s="241">
        <f t="shared" si="10"/>
        <v>0</v>
      </c>
      <c r="K151" s="242"/>
      <c r="L151" s="243"/>
      <c r="M151" s="244" t="s">
        <v>1</v>
      </c>
      <c r="N151" s="245" t="s">
        <v>32</v>
      </c>
      <c r="O151" s="233">
        <v>0</v>
      </c>
      <c r="P151" s="233">
        <f t="shared" si="11"/>
        <v>0</v>
      </c>
      <c r="Q151" s="233">
        <v>0</v>
      </c>
      <c r="R151" s="233">
        <f t="shared" si="12"/>
        <v>0</v>
      </c>
      <c r="S151" s="233">
        <v>0</v>
      </c>
      <c r="T151" s="234">
        <f t="shared" si="13"/>
        <v>0</v>
      </c>
      <c r="AR151" s="235" t="s">
        <v>1125</v>
      </c>
      <c r="AT151" s="235" t="s">
        <v>133</v>
      </c>
      <c r="AU151" s="235" t="s">
        <v>75</v>
      </c>
      <c r="AY151" s="12" t="s">
        <v>97</v>
      </c>
      <c r="BE151" s="132">
        <f t="shared" si="14"/>
        <v>0</v>
      </c>
      <c r="BF151" s="132">
        <f t="shared" si="15"/>
        <v>0</v>
      </c>
      <c r="BG151" s="132">
        <f t="shared" si="16"/>
        <v>0</v>
      </c>
      <c r="BH151" s="132">
        <f t="shared" si="17"/>
        <v>0</v>
      </c>
      <c r="BI151" s="132">
        <f t="shared" si="18"/>
        <v>0</v>
      </c>
      <c r="BJ151" s="12" t="s">
        <v>75</v>
      </c>
      <c r="BK151" s="132">
        <f t="shared" si="19"/>
        <v>0</v>
      </c>
      <c r="BL151" s="12" t="s">
        <v>820</v>
      </c>
      <c r="BM151" s="235" t="s">
        <v>1701</v>
      </c>
    </row>
    <row r="152" spans="2:65" s="1" customFormat="1" ht="16.5" customHeight="1">
      <c r="B152" s="119"/>
      <c r="C152" s="236" t="s">
        <v>708</v>
      </c>
      <c r="D152" s="236" t="s">
        <v>133</v>
      </c>
      <c r="E152" s="237" t="s">
        <v>1702</v>
      </c>
      <c r="F152" s="238" t="s">
        <v>2785</v>
      </c>
      <c r="G152" s="239" t="s">
        <v>110</v>
      </c>
      <c r="H152" s="240">
        <v>1</v>
      </c>
      <c r="I152" s="241"/>
      <c r="J152" s="241">
        <f t="shared" si="10"/>
        <v>0</v>
      </c>
      <c r="K152" s="242"/>
      <c r="L152" s="243"/>
      <c r="M152" s="244" t="s">
        <v>1</v>
      </c>
      <c r="N152" s="245" t="s">
        <v>32</v>
      </c>
      <c r="O152" s="233">
        <v>0</v>
      </c>
      <c r="P152" s="233">
        <f t="shared" si="11"/>
        <v>0</v>
      </c>
      <c r="Q152" s="233">
        <v>0</v>
      </c>
      <c r="R152" s="233">
        <f t="shared" si="12"/>
        <v>0</v>
      </c>
      <c r="S152" s="233">
        <v>0</v>
      </c>
      <c r="T152" s="234">
        <f t="shared" si="13"/>
        <v>0</v>
      </c>
      <c r="AR152" s="235" t="s">
        <v>1125</v>
      </c>
      <c r="AT152" s="235" t="s">
        <v>133</v>
      </c>
      <c r="AU152" s="235" t="s">
        <v>75</v>
      </c>
      <c r="AY152" s="12" t="s">
        <v>97</v>
      </c>
      <c r="BE152" s="132">
        <f t="shared" si="14"/>
        <v>0</v>
      </c>
      <c r="BF152" s="132">
        <f t="shared" si="15"/>
        <v>0</v>
      </c>
      <c r="BG152" s="132">
        <f t="shared" si="16"/>
        <v>0</v>
      </c>
      <c r="BH152" s="132">
        <f t="shared" si="17"/>
        <v>0</v>
      </c>
      <c r="BI152" s="132">
        <f t="shared" si="18"/>
        <v>0</v>
      </c>
      <c r="BJ152" s="12" t="s">
        <v>75</v>
      </c>
      <c r="BK152" s="132">
        <f t="shared" si="19"/>
        <v>0</v>
      </c>
      <c r="BL152" s="12" t="s">
        <v>820</v>
      </c>
      <c r="BM152" s="235" t="s">
        <v>1703</v>
      </c>
    </row>
    <row r="153" spans="2:65" s="1" customFormat="1" ht="16.5" customHeight="1">
      <c r="B153" s="119"/>
      <c r="C153" s="236" t="s">
        <v>711</v>
      </c>
      <c r="D153" s="236" t="s">
        <v>133</v>
      </c>
      <c r="E153" s="237" t="s">
        <v>1704</v>
      </c>
      <c r="F153" s="238" t="s">
        <v>1705</v>
      </c>
      <c r="G153" s="239" t="s">
        <v>110</v>
      </c>
      <c r="H153" s="240">
        <v>1</v>
      </c>
      <c r="I153" s="241"/>
      <c r="J153" s="241">
        <f t="shared" si="10"/>
        <v>0</v>
      </c>
      <c r="K153" s="242"/>
      <c r="L153" s="243"/>
      <c r="M153" s="244" t="s">
        <v>1</v>
      </c>
      <c r="N153" s="245" t="s">
        <v>32</v>
      </c>
      <c r="O153" s="233">
        <v>0</v>
      </c>
      <c r="P153" s="233">
        <f t="shared" si="11"/>
        <v>0</v>
      </c>
      <c r="Q153" s="233">
        <v>0</v>
      </c>
      <c r="R153" s="233">
        <f t="shared" si="12"/>
        <v>0</v>
      </c>
      <c r="S153" s="233">
        <v>0</v>
      </c>
      <c r="T153" s="234">
        <f t="shared" si="13"/>
        <v>0</v>
      </c>
      <c r="AR153" s="235" t="s">
        <v>1125</v>
      </c>
      <c r="AT153" s="235" t="s">
        <v>133</v>
      </c>
      <c r="AU153" s="235" t="s">
        <v>75</v>
      </c>
      <c r="AY153" s="12" t="s">
        <v>97</v>
      </c>
      <c r="BE153" s="132">
        <f t="shared" si="14"/>
        <v>0</v>
      </c>
      <c r="BF153" s="132">
        <f t="shared" si="15"/>
        <v>0</v>
      </c>
      <c r="BG153" s="132">
        <f t="shared" si="16"/>
        <v>0</v>
      </c>
      <c r="BH153" s="132">
        <f t="shared" si="17"/>
        <v>0</v>
      </c>
      <c r="BI153" s="132">
        <f t="shared" si="18"/>
        <v>0</v>
      </c>
      <c r="BJ153" s="12" t="s">
        <v>75</v>
      </c>
      <c r="BK153" s="132">
        <f t="shared" si="19"/>
        <v>0</v>
      </c>
      <c r="BL153" s="12" t="s">
        <v>820</v>
      </c>
      <c r="BM153" s="235" t="s">
        <v>1706</v>
      </c>
    </row>
    <row r="154" spans="2:65" s="1" customFormat="1" ht="16.5" customHeight="1">
      <c r="B154" s="119"/>
      <c r="C154" s="236" t="s">
        <v>707</v>
      </c>
      <c r="D154" s="236" t="s">
        <v>133</v>
      </c>
      <c r="E154" s="237" t="s">
        <v>1707</v>
      </c>
      <c r="F154" s="238" t="s">
        <v>1708</v>
      </c>
      <c r="G154" s="239" t="s">
        <v>110</v>
      </c>
      <c r="H154" s="240">
        <v>1</v>
      </c>
      <c r="I154" s="241"/>
      <c r="J154" s="241">
        <f t="shared" si="10"/>
        <v>0</v>
      </c>
      <c r="K154" s="242"/>
      <c r="L154" s="243"/>
      <c r="M154" s="244" t="s">
        <v>1</v>
      </c>
      <c r="N154" s="245" t="s">
        <v>32</v>
      </c>
      <c r="O154" s="233">
        <v>0</v>
      </c>
      <c r="P154" s="233">
        <f t="shared" si="11"/>
        <v>0</v>
      </c>
      <c r="Q154" s="233">
        <v>0</v>
      </c>
      <c r="R154" s="233">
        <f t="shared" si="12"/>
        <v>0</v>
      </c>
      <c r="S154" s="233">
        <v>0</v>
      </c>
      <c r="T154" s="234">
        <f t="shared" si="13"/>
        <v>0</v>
      </c>
      <c r="AR154" s="235" t="s">
        <v>1125</v>
      </c>
      <c r="AT154" s="235" t="s">
        <v>133</v>
      </c>
      <c r="AU154" s="235" t="s">
        <v>75</v>
      </c>
      <c r="AY154" s="12" t="s">
        <v>97</v>
      </c>
      <c r="BE154" s="132">
        <f t="shared" si="14"/>
        <v>0</v>
      </c>
      <c r="BF154" s="132">
        <f t="shared" si="15"/>
        <v>0</v>
      </c>
      <c r="BG154" s="132">
        <f t="shared" si="16"/>
        <v>0</v>
      </c>
      <c r="BH154" s="132">
        <f t="shared" si="17"/>
        <v>0</v>
      </c>
      <c r="BI154" s="132">
        <f t="shared" si="18"/>
        <v>0</v>
      </c>
      <c r="BJ154" s="12" t="s">
        <v>75</v>
      </c>
      <c r="BK154" s="132">
        <f t="shared" si="19"/>
        <v>0</v>
      </c>
      <c r="BL154" s="12" t="s">
        <v>820</v>
      </c>
      <c r="BM154" s="235" t="s">
        <v>1709</v>
      </c>
    </row>
    <row r="155" spans="2:65" s="1" customFormat="1" ht="16.5" customHeight="1">
      <c r="B155" s="119"/>
      <c r="C155" s="236" t="s">
        <v>718</v>
      </c>
      <c r="D155" s="236" t="s">
        <v>133</v>
      </c>
      <c r="E155" s="237" t="s">
        <v>1710</v>
      </c>
      <c r="F155" s="238" t="s">
        <v>2786</v>
      </c>
      <c r="G155" s="239" t="s">
        <v>110</v>
      </c>
      <c r="H155" s="240">
        <v>1</v>
      </c>
      <c r="I155" s="241"/>
      <c r="J155" s="241">
        <f t="shared" si="10"/>
        <v>0</v>
      </c>
      <c r="K155" s="242"/>
      <c r="L155" s="243"/>
      <c r="M155" s="244" t="s">
        <v>1</v>
      </c>
      <c r="N155" s="245" t="s">
        <v>32</v>
      </c>
      <c r="O155" s="233">
        <v>0</v>
      </c>
      <c r="P155" s="233">
        <f t="shared" si="11"/>
        <v>0</v>
      </c>
      <c r="Q155" s="233">
        <v>0</v>
      </c>
      <c r="R155" s="233">
        <f t="shared" si="12"/>
        <v>0</v>
      </c>
      <c r="S155" s="233">
        <v>0</v>
      </c>
      <c r="T155" s="234">
        <f t="shared" si="13"/>
        <v>0</v>
      </c>
      <c r="AR155" s="235" t="s">
        <v>1125</v>
      </c>
      <c r="AT155" s="235" t="s">
        <v>133</v>
      </c>
      <c r="AU155" s="235" t="s">
        <v>75</v>
      </c>
      <c r="AY155" s="12" t="s">
        <v>97</v>
      </c>
      <c r="BE155" s="132">
        <f t="shared" si="14"/>
        <v>0</v>
      </c>
      <c r="BF155" s="132">
        <f t="shared" si="15"/>
        <v>0</v>
      </c>
      <c r="BG155" s="132">
        <f t="shared" si="16"/>
        <v>0</v>
      </c>
      <c r="BH155" s="132">
        <f t="shared" si="17"/>
        <v>0</v>
      </c>
      <c r="BI155" s="132">
        <f t="shared" si="18"/>
        <v>0</v>
      </c>
      <c r="BJ155" s="12" t="s">
        <v>75</v>
      </c>
      <c r="BK155" s="132">
        <f t="shared" si="19"/>
        <v>0</v>
      </c>
      <c r="BL155" s="12" t="s">
        <v>820</v>
      </c>
      <c r="BM155" s="235" t="s">
        <v>1711</v>
      </c>
    </row>
    <row r="156" spans="2:65" s="1" customFormat="1" ht="16.5" customHeight="1">
      <c r="B156" s="119"/>
      <c r="C156" s="236" t="s">
        <v>659</v>
      </c>
      <c r="D156" s="236" t="s">
        <v>133</v>
      </c>
      <c r="E156" s="237" t="s">
        <v>1712</v>
      </c>
      <c r="F156" s="238" t="s">
        <v>1713</v>
      </c>
      <c r="G156" s="239" t="s">
        <v>110</v>
      </c>
      <c r="H156" s="240">
        <v>3</v>
      </c>
      <c r="I156" s="241"/>
      <c r="J156" s="241">
        <f t="shared" si="10"/>
        <v>0</v>
      </c>
      <c r="K156" s="242"/>
      <c r="L156" s="243"/>
      <c r="M156" s="244" t="s">
        <v>1</v>
      </c>
      <c r="N156" s="245" t="s">
        <v>32</v>
      </c>
      <c r="O156" s="233">
        <v>0</v>
      </c>
      <c r="P156" s="233">
        <f t="shared" si="11"/>
        <v>0</v>
      </c>
      <c r="Q156" s="233">
        <v>0</v>
      </c>
      <c r="R156" s="233">
        <f t="shared" si="12"/>
        <v>0</v>
      </c>
      <c r="S156" s="233">
        <v>0</v>
      </c>
      <c r="T156" s="234">
        <f t="shared" si="13"/>
        <v>0</v>
      </c>
      <c r="AR156" s="235" t="s">
        <v>1125</v>
      </c>
      <c r="AT156" s="235" t="s">
        <v>133</v>
      </c>
      <c r="AU156" s="235" t="s">
        <v>75</v>
      </c>
      <c r="AY156" s="12" t="s">
        <v>97</v>
      </c>
      <c r="BE156" s="132">
        <f t="shared" si="14"/>
        <v>0</v>
      </c>
      <c r="BF156" s="132">
        <f t="shared" si="15"/>
        <v>0</v>
      </c>
      <c r="BG156" s="132">
        <f t="shared" si="16"/>
        <v>0</v>
      </c>
      <c r="BH156" s="132">
        <f t="shared" si="17"/>
        <v>0</v>
      </c>
      <c r="BI156" s="132">
        <f t="shared" si="18"/>
        <v>0</v>
      </c>
      <c r="BJ156" s="12" t="s">
        <v>75</v>
      </c>
      <c r="BK156" s="132">
        <f t="shared" si="19"/>
        <v>0</v>
      </c>
      <c r="BL156" s="12" t="s">
        <v>820</v>
      </c>
      <c r="BM156" s="235" t="s">
        <v>1714</v>
      </c>
    </row>
    <row r="157" spans="2:65" s="1" customFormat="1" ht="16.5" customHeight="1">
      <c r="B157" s="119"/>
      <c r="C157" s="236" t="s">
        <v>725</v>
      </c>
      <c r="D157" s="236" t="s">
        <v>133</v>
      </c>
      <c r="E157" s="237" t="s">
        <v>1715</v>
      </c>
      <c r="F157" s="238" t="s">
        <v>1716</v>
      </c>
      <c r="G157" s="239" t="s">
        <v>110</v>
      </c>
      <c r="H157" s="240">
        <v>1</v>
      </c>
      <c r="I157" s="241"/>
      <c r="J157" s="241">
        <f t="shared" si="10"/>
        <v>0</v>
      </c>
      <c r="K157" s="242"/>
      <c r="L157" s="243"/>
      <c r="M157" s="244" t="s">
        <v>1</v>
      </c>
      <c r="N157" s="245" t="s">
        <v>32</v>
      </c>
      <c r="O157" s="233">
        <v>0</v>
      </c>
      <c r="P157" s="233">
        <f t="shared" si="11"/>
        <v>0</v>
      </c>
      <c r="Q157" s="233">
        <v>0</v>
      </c>
      <c r="R157" s="233">
        <f t="shared" si="12"/>
        <v>0</v>
      </c>
      <c r="S157" s="233">
        <v>0</v>
      </c>
      <c r="T157" s="234">
        <f t="shared" si="13"/>
        <v>0</v>
      </c>
      <c r="AR157" s="235" t="s">
        <v>1125</v>
      </c>
      <c r="AT157" s="235" t="s">
        <v>133</v>
      </c>
      <c r="AU157" s="235" t="s">
        <v>75</v>
      </c>
      <c r="AY157" s="12" t="s">
        <v>97</v>
      </c>
      <c r="BE157" s="132">
        <f t="shared" si="14"/>
        <v>0</v>
      </c>
      <c r="BF157" s="132">
        <f t="shared" si="15"/>
        <v>0</v>
      </c>
      <c r="BG157" s="132">
        <f t="shared" si="16"/>
        <v>0</v>
      </c>
      <c r="BH157" s="132">
        <f t="shared" si="17"/>
        <v>0</v>
      </c>
      <c r="BI157" s="132">
        <f t="shared" si="18"/>
        <v>0</v>
      </c>
      <c r="BJ157" s="12" t="s">
        <v>75</v>
      </c>
      <c r="BK157" s="132">
        <f t="shared" si="19"/>
        <v>0</v>
      </c>
      <c r="BL157" s="12" t="s">
        <v>820</v>
      </c>
      <c r="BM157" s="235" t="s">
        <v>1717</v>
      </c>
    </row>
    <row r="158" spans="2:65" s="1" customFormat="1" ht="16.5" customHeight="1">
      <c r="B158" s="119"/>
      <c r="C158" s="225" t="s">
        <v>729</v>
      </c>
      <c r="D158" s="225" t="s">
        <v>100</v>
      </c>
      <c r="E158" s="226" t="s">
        <v>2173</v>
      </c>
      <c r="F158" s="227" t="s">
        <v>2174</v>
      </c>
      <c r="G158" s="228" t="s">
        <v>110</v>
      </c>
      <c r="H158" s="229">
        <v>1</v>
      </c>
      <c r="I158" s="230"/>
      <c r="J158" s="230">
        <f t="shared" si="10"/>
        <v>0</v>
      </c>
      <c r="K158" s="126"/>
      <c r="L158" s="24"/>
      <c r="M158" s="231" t="s">
        <v>1</v>
      </c>
      <c r="N158" s="232" t="s">
        <v>32</v>
      </c>
      <c r="O158" s="233">
        <v>44.962000000000003</v>
      </c>
      <c r="P158" s="233">
        <f t="shared" si="11"/>
        <v>44.962000000000003</v>
      </c>
      <c r="Q158" s="233">
        <v>0</v>
      </c>
      <c r="R158" s="233">
        <f t="shared" si="12"/>
        <v>0</v>
      </c>
      <c r="S158" s="233">
        <v>0</v>
      </c>
      <c r="T158" s="234">
        <f t="shared" si="13"/>
        <v>0</v>
      </c>
      <c r="AR158" s="235" t="s">
        <v>820</v>
      </c>
      <c r="AT158" s="235" t="s">
        <v>100</v>
      </c>
      <c r="AU158" s="235" t="s">
        <v>75</v>
      </c>
      <c r="AY158" s="12" t="s">
        <v>97</v>
      </c>
      <c r="BE158" s="132">
        <f t="shared" si="14"/>
        <v>0</v>
      </c>
      <c r="BF158" s="132">
        <f t="shared" si="15"/>
        <v>0</v>
      </c>
      <c r="BG158" s="132">
        <f t="shared" si="16"/>
        <v>0</v>
      </c>
      <c r="BH158" s="132">
        <f t="shared" si="17"/>
        <v>0</v>
      </c>
      <c r="BI158" s="132">
        <f t="shared" si="18"/>
        <v>0</v>
      </c>
      <c r="BJ158" s="12" t="s">
        <v>75</v>
      </c>
      <c r="BK158" s="132">
        <f t="shared" si="19"/>
        <v>0</v>
      </c>
      <c r="BL158" s="12" t="s">
        <v>820</v>
      </c>
      <c r="BM158" s="235" t="s">
        <v>2175</v>
      </c>
    </row>
    <row r="159" spans="2:65" s="1" customFormat="1" ht="16.5" customHeight="1">
      <c r="B159" s="119"/>
      <c r="C159" s="236" t="s">
        <v>732</v>
      </c>
      <c r="D159" s="236" t="s">
        <v>133</v>
      </c>
      <c r="E159" s="237" t="s">
        <v>2176</v>
      </c>
      <c r="F159" s="238" t="s">
        <v>2787</v>
      </c>
      <c r="G159" s="239" t="s">
        <v>110</v>
      </c>
      <c r="H159" s="240">
        <v>1</v>
      </c>
      <c r="I159" s="241"/>
      <c r="J159" s="241">
        <f t="shared" si="10"/>
        <v>0</v>
      </c>
      <c r="K159" s="242"/>
      <c r="L159" s="243"/>
      <c r="M159" s="244" t="s">
        <v>1</v>
      </c>
      <c r="N159" s="245" t="s">
        <v>32</v>
      </c>
      <c r="O159" s="233">
        <v>0</v>
      </c>
      <c r="P159" s="233">
        <f t="shared" si="11"/>
        <v>0</v>
      </c>
      <c r="Q159" s="233">
        <v>0</v>
      </c>
      <c r="R159" s="233">
        <f t="shared" si="12"/>
        <v>0</v>
      </c>
      <c r="S159" s="233">
        <v>0</v>
      </c>
      <c r="T159" s="234">
        <f t="shared" si="13"/>
        <v>0</v>
      </c>
      <c r="AR159" s="235" t="s">
        <v>1125</v>
      </c>
      <c r="AT159" s="235" t="s">
        <v>133</v>
      </c>
      <c r="AU159" s="235" t="s">
        <v>75</v>
      </c>
      <c r="AY159" s="12" t="s">
        <v>97</v>
      </c>
      <c r="BE159" s="132">
        <f t="shared" si="14"/>
        <v>0</v>
      </c>
      <c r="BF159" s="132">
        <f t="shared" si="15"/>
        <v>0</v>
      </c>
      <c r="BG159" s="132">
        <f t="shared" si="16"/>
        <v>0</v>
      </c>
      <c r="BH159" s="132">
        <f t="shared" si="17"/>
        <v>0</v>
      </c>
      <c r="BI159" s="132">
        <f t="shared" si="18"/>
        <v>0</v>
      </c>
      <c r="BJ159" s="12" t="s">
        <v>75</v>
      </c>
      <c r="BK159" s="132">
        <f t="shared" si="19"/>
        <v>0</v>
      </c>
      <c r="BL159" s="12" t="s">
        <v>820</v>
      </c>
      <c r="BM159" s="235" t="s">
        <v>2177</v>
      </c>
    </row>
    <row r="160" spans="2:65" s="1" customFormat="1" ht="16.5" customHeight="1">
      <c r="B160" s="119"/>
      <c r="C160" s="236" t="s">
        <v>736</v>
      </c>
      <c r="D160" s="236" t="s">
        <v>133</v>
      </c>
      <c r="E160" s="237" t="s">
        <v>2178</v>
      </c>
      <c r="F160" s="238" t="s">
        <v>2788</v>
      </c>
      <c r="G160" s="239" t="s">
        <v>110</v>
      </c>
      <c r="H160" s="240">
        <v>1</v>
      </c>
      <c r="I160" s="241"/>
      <c r="J160" s="241">
        <f t="shared" si="10"/>
        <v>0</v>
      </c>
      <c r="K160" s="242"/>
      <c r="L160" s="243"/>
      <c r="M160" s="244" t="s">
        <v>1</v>
      </c>
      <c r="N160" s="245" t="s">
        <v>32</v>
      </c>
      <c r="O160" s="233">
        <v>0</v>
      </c>
      <c r="P160" s="233">
        <f t="shared" si="11"/>
        <v>0</v>
      </c>
      <c r="Q160" s="233">
        <v>0</v>
      </c>
      <c r="R160" s="233">
        <f t="shared" si="12"/>
        <v>0</v>
      </c>
      <c r="S160" s="233">
        <v>0</v>
      </c>
      <c r="T160" s="234">
        <f t="shared" si="13"/>
        <v>0</v>
      </c>
      <c r="AR160" s="235" t="s">
        <v>1125</v>
      </c>
      <c r="AT160" s="235" t="s">
        <v>133</v>
      </c>
      <c r="AU160" s="235" t="s">
        <v>75</v>
      </c>
      <c r="AY160" s="12" t="s">
        <v>97</v>
      </c>
      <c r="BE160" s="132">
        <f t="shared" si="14"/>
        <v>0</v>
      </c>
      <c r="BF160" s="132">
        <f t="shared" si="15"/>
        <v>0</v>
      </c>
      <c r="BG160" s="132">
        <f t="shared" si="16"/>
        <v>0</v>
      </c>
      <c r="BH160" s="132">
        <f t="shared" si="17"/>
        <v>0</v>
      </c>
      <c r="BI160" s="132">
        <f t="shared" si="18"/>
        <v>0</v>
      </c>
      <c r="BJ160" s="12" t="s">
        <v>75</v>
      </c>
      <c r="BK160" s="132">
        <f t="shared" si="19"/>
        <v>0</v>
      </c>
      <c r="BL160" s="12" t="s">
        <v>820</v>
      </c>
      <c r="BM160" s="235" t="s">
        <v>2179</v>
      </c>
    </row>
    <row r="161" spans="2:65" s="1" customFormat="1" ht="16.5" customHeight="1">
      <c r="B161" s="119"/>
      <c r="C161" s="236" t="s">
        <v>740</v>
      </c>
      <c r="D161" s="236" t="s">
        <v>133</v>
      </c>
      <c r="E161" s="237" t="s">
        <v>2180</v>
      </c>
      <c r="F161" s="238" t="s">
        <v>2181</v>
      </c>
      <c r="G161" s="239" t="s">
        <v>110</v>
      </c>
      <c r="H161" s="240">
        <v>1</v>
      </c>
      <c r="I161" s="241"/>
      <c r="J161" s="241">
        <f t="shared" si="10"/>
        <v>0</v>
      </c>
      <c r="K161" s="242"/>
      <c r="L161" s="243"/>
      <c r="M161" s="244" t="s">
        <v>1</v>
      </c>
      <c r="N161" s="245" t="s">
        <v>32</v>
      </c>
      <c r="O161" s="233">
        <v>0</v>
      </c>
      <c r="P161" s="233">
        <f t="shared" si="11"/>
        <v>0</v>
      </c>
      <c r="Q161" s="233">
        <v>0</v>
      </c>
      <c r="R161" s="233">
        <f t="shared" si="12"/>
        <v>0</v>
      </c>
      <c r="S161" s="233">
        <v>0</v>
      </c>
      <c r="T161" s="234">
        <f t="shared" si="13"/>
        <v>0</v>
      </c>
      <c r="AR161" s="235" t="s">
        <v>1125</v>
      </c>
      <c r="AT161" s="235" t="s">
        <v>133</v>
      </c>
      <c r="AU161" s="235" t="s">
        <v>75</v>
      </c>
      <c r="AY161" s="12" t="s">
        <v>97</v>
      </c>
      <c r="BE161" s="132">
        <f t="shared" si="14"/>
        <v>0</v>
      </c>
      <c r="BF161" s="132">
        <f t="shared" si="15"/>
        <v>0</v>
      </c>
      <c r="BG161" s="132">
        <f t="shared" si="16"/>
        <v>0</v>
      </c>
      <c r="BH161" s="132">
        <f t="shared" si="17"/>
        <v>0</v>
      </c>
      <c r="BI161" s="132">
        <f t="shared" si="18"/>
        <v>0</v>
      </c>
      <c r="BJ161" s="12" t="s">
        <v>75</v>
      </c>
      <c r="BK161" s="132">
        <f t="shared" si="19"/>
        <v>0</v>
      </c>
      <c r="BL161" s="12" t="s">
        <v>820</v>
      </c>
      <c r="BM161" s="235" t="s">
        <v>2182</v>
      </c>
    </row>
    <row r="162" spans="2:65" s="1" customFormat="1" ht="24.2" customHeight="1">
      <c r="B162" s="119"/>
      <c r="C162" s="236" t="s">
        <v>741</v>
      </c>
      <c r="D162" s="236" t="s">
        <v>133</v>
      </c>
      <c r="E162" s="237" t="s">
        <v>2183</v>
      </c>
      <c r="F162" s="238" t="s">
        <v>2789</v>
      </c>
      <c r="G162" s="239" t="s">
        <v>110</v>
      </c>
      <c r="H162" s="240">
        <v>1</v>
      </c>
      <c r="I162" s="241"/>
      <c r="J162" s="241">
        <f t="shared" si="10"/>
        <v>0</v>
      </c>
      <c r="K162" s="242"/>
      <c r="L162" s="243"/>
      <c r="M162" s="244" t="s">
        <v>1</v>
      </c>
      <c r="N162" s="245" t="s">
        <v>32</v>
      </c>
      <c r="O162" s="233">
        <v>0</v>
      </c>
      <c r="P162" s="233">
        <f t="shared" si="11"/>
        <v>0</v>
      </c>
      <c r="Q162" s="233">
        <v>0</v>
      </c>
      <c r="R162" s="233">
        <f t="shared" si="12"/>
        <v>0</v>
      </c>
      <c r="S162" s="233">
        <v>0</v>
      </c>
      <c r="T162" s="234">
        <f t="shared" si="13"/>
        <v>0</v>
      </c>
      <c r="AR162" s="235" t="s">
        <v>1125</v>
      </c>
      <c r="AT162" s="235" t="s">
        <v>133</v>
      </c>
      <c r="AU162" s="235" t="s">
        <v>75</v>
      </c>
      <c r="AY162" s="12" t="s">
        <v>97</v>
      </c>
      <c r="BE162" s="132">
        <f t="shared" si="14"/>
        <v>0</v>
      </c>
      <c r="BF162" s="132">
        <f t="shared" si="15"/>
        <v>0</v>
      </c>
      <c r="BG162" s="132">
        <f t="shared" si="16"/>
        <v>0</v>
      </c>
      <c r="BH162" s="132">
        <f t="shared" si="17"/>
        <v>0</v>
      </c>
      <c r="BI162" s="132">
        <f t="shared" si="18"/>
        <v>0</v>
      </c>
      <c r="BJ162" s="12" t="s">
        <v>75</v>
      </c>
      <c r="BK162" s="132">
        <f t="shared" si="19"/>
        <v>0</v>
      </c>
      <c r="BL162" s="12" t="s">
        <v>820</v>
      </c>
      <c r="BM162" s="235" t="s">
        <v>2184</v>
      </c>
    </row>
    <row r="163" spans="2:65" s="1" customFormat="1" ht="16.5" customHeight="1">
      <c r="B163" s="119"/>
      <c r="C163" s="236" t="s">
        <v>742</v>
      </c>
      <c r="D163" s="236" t="s">
        <v>133</v>
      </c>
      <c r="E163" s="237" t="s">
        <v>2185</v>
      </c>
      <c r="F163" s="238" t="s">
        <v>2186</v>
      </c>
      <c r="G163" s="239" t="s">
        <v>110</v>
      </c>
      <c r="H163" s="240">
        <v>1</v>
      </c>
      <c r="I163" s="241"/>
      <c r="J163" s="241">
        <f t="shared" si="10"/>
        <v>0</v>
      </c>
      <c r="K163" s="242"/>
      <c r="L163" s="243"/>
      <c r="M163" s="244" t="s">
        <v>1</v>
      </c>
      <c r="N163" s="245" t="s">
        <v>32</v>
      </c>
      <c r="O163" s="233">
        <v>0</v>
      </c>
      <c r="P163" s="233">
        <f t="shared" si="11"/>
        <v>0</v>
      </c>
      <c r="Q163" s="233">
        <v>0</v>
      </c>
      <c r="R163" s="233">
        <f t="shared" si="12"/>
        <v>0</v>
      </c>
      <c r="S163" s="233">
        <v>0</v>
      </c>
      <c r="T163" s="234">
        <f t="shared" si="13"/>
        <v>0</v>
      </c>
      <c r="AR163" s="235" t="s">
        <v>1125</v>
      </c>
      <c r="AT163" s="235" t="s">
        <v>133</v>
      </c>
      <c r="AU163" s="235" t="s">
        <v>75</v>
      </c>
      <c r="AY163" s="12" t="s">
        <v>97</v>
      </c>
      <c r="BE163" s="132">
        <f t="shared" si="14"/>
        <v>0</v>
      </c>
      <c r="BF163" s="132">
        <f t="shared" si="15"/>
        <v>0</v>
      </c>
      <c r="BG163" s="132">
        <f t="shared" si="16"/>
        <v>0</v>
      </c>
      <c r="BH163" s="132">
        <f t="shared" si="17"/>
        <v>0</v>
      </c>
      <c r="BI163" s="132">
        <f t="shared" si="18"/>
        <v>0</v>
      </c>
      <c r="BJ163" s="12" t="s">
        <v>75</v>
      </c>
      <c r="BK163" s="132">
        <f t="shared" si="19"/>
        <v>0</v>
      </c>
      <c r="BL163" s="12" t="s">
        <v>820</v>
      </c>
      <c r="BM163" s="235" t="s">
        <v>2187</v>
      </c>
    </row>
    <row r="164" spans="2:65" s="1" customFormat="1" ht="16.5" customHeight="1">
      <c r="B164" s="119"/>
      <c r="C164" s="225" t="s">
        <v>744</v>
      </c>
      <c r="D164" s="225" t="s">
        <v>100</v>
      </c>
      <c r="E164" s="226" t="s">
        <v>2188</v>
      </c>
      <c r="F164" s="227" t="s">
        <v>2189</v>
      </c>
      <c r="G164" s="228" t="s">
        <v>110</v>
      </c>
      <c r="H164" s="229">
        <v>1</v>
      </c>
      <c r="I164" s="230"/>
      <c r="J164" s="230">
        <f t="shared" si="10"/>
        <v>0</v>
      </c>
      <c r="K164" s="126"/>
      <c r="L164" s="24"/>
      <c r="M164" s="231" t="s">
        <v>1</v>
      </c>
      <c r="N164" s="232" t="s">
        <v>32</v>
      </c>
      <c r="O164" s="233">
        <v>64.117999999999995</v>
      </c>
      <c r="P164" s="233">
        <f t="shared" si="11"/>
        <v>64.117999999999995</v>
      </c>
      <c r="Q164" s="233">
        <v>0</v>
      </c>
      <c r="R164" s="233">
        <f t="shared" si="12"/>
        <v>0</v>
      </c>
      <c r="S164" s="233">
        <v>0</v>
      </c>
      <c r="T164" s="234">
        <f t="shared" si="13"/>
        <v>0</v>
      </c>
      <c r="AR164" s="235" t="s">
        <v>820</v>
      </c>
      <c r="AT164" s="235" t="s">
        <v>100</v>
      </c>
      <c r="AU164" s="235" t="s">
        <v>75</v>
      </c>
      <c r="AY164" s="12" t="s">
        <v>97</v>
      </c>
      <c r="BE164" s="132">
        <f t="shared" si="14"/>
        <v>0</v>
      </c>
      <c r="BF164" s="132">
        <f t="shared" si="15"/>
        <v>0</v>
      </c>
      <c r="BG164" s="132">
        <f t="shared" si="16"/>
        <v>0</v>
      </c>
      <c r="BH164" s="132">
        <f t="shared" si="17"/>
        <v>0</v>
      </c>
      <c r="BI164" s="132">
        <f t="shared" si="18"/>
        <v>0</v>
      </c>
      <c r="BJ164" s="12" t="s">
        <v>75</v>
      </c>
      <c r="BK164" s="132">
        <f t="shared" si="19"/>
        <v>0</v>
      </c>
      <c r="BL164" s="12" t="s">
        <v>820</v>
      </c>
      <c r="BM164" s="235" t="s">
        <v>2190</v>
      </c>
    </row>
    <row r="165" spans="2:65" s="1" customFormat="1" ht="21.75" customHeight="1">
      <c r="B165" s="119"/>
      <c r="C165" s="236" t="s">
        <v>746</v>
      </c>
      <c r="D165" s="236" t="s">
        <v>133</v>
      </c>
      <c r="E165" s="237" t="s">
        <v>2191</v>
      </c>
      <c r="F165" s="238" t="s">
        <v>2790</v>
      </c>
      <c r="G165" s="239" t="s">
        <v>110</v>
      </c>
      <c r="H165" s="240">
        <v>1</v>
      </c>
      <c r="I165" s="241"/>
      <c r="J165" s="241">
        <f t="shared" si="10"/>
        <v>0</v>
      </c>
      <c r="K165" s="242"/>
      <c r="L165" s="243"/>
      <c r="M165" s="244" t="s">
        <v>1</v>
      </c>
      <c r="N165" s="245" t="s">
        <v>32</v>
      </c>
      <c r="O165" s="233">
        <v>0</v>
      </c>
      <c r="P165" s="233">
        <f t="shared" si="11"/>
        <v>0</v>
      </c>
      <c r="Q165" s="233">
        <v>0</v>
      </c>
      <c r="R165" s="233">
        <f t="shared" si="12"/>
        <v>0</v>
      </c>
      <c r="S165" s="233">
        <v>0</v>
      </c>
      <c r="T165" s="234">
        <f t="shared" si="13"/>
        <v>0</v>
      </c>
      <c r="AR165" s="235" t="s">
        <v>1125</v>
      </c>
      <c r="AT165" s="235" t="s">
        <v>133</v>
      </c>
      <c r="AU165" s="235" t="s">
        <v>75</v>
      </c>
      <c r="AY165" s="12" t="s">
        <v>97</v>
      </c>
      <c r="BE165" s="132">
        <f t="shared" si="14"/>
        <v>0</v>
      </c>
      <c r="BF165" s="132">
        <f t="shared" si="15"/>
        <v>0</v>
      </c>
      <c r="BG165" s="132">
        <f t="shared" si="16"/>
        <v>0</v>
      </c>
      <c r="BH165" s="132">
        <f t="shared" si="17"/>
        <v>0</v>
      </c>
      <c r="BI165" s="132">
        <f t="shared" si="18"/>
        <v>0</v>
      </c>
      <c r="BJ165" s="12" t="s">
        <v>75</v>
      </c>
      <c r="BK165" s="132">
        <f t="shared" si="19"/>
        <v>0</v>
      </c>
      <c r="BL165" s="12" t="s">
        <v>820</v>
      </c>
      <c r="BM165" s="235" t="s">
        <v>2192</v>
      </c>
    </row>
    <row r="166" spans="2:65" s="213" customFormat="1" ht="25.9" customHeight="1">
      <c r="B166" s="214"/>
      <c r="D166" s="215" t="s">
        <v>65</v>
      </c>
      <c r="E166" s="216" t="s">
        <v>957</v>
      </c>
      <c r="F166" s="216" t="s">
        <v>958</v>
      </c>
      <c r="J166" s="217">
        <f>BK166</f>
        <v>0</v>
      </c>
      <c r="L166" s="214"/>
      <c r="M166" s="218"/>
      <c r="P166" s="219">
        <f>SUM(P167:P168)</f>
        <v>169.60000000000002</v>
      </c>
      <c r="R166" s="219">
        <f>SUM(R167:R168)</f>
        <v>0</v>
      </c>
      <c r="T166" s="220">
        <f>SUM(T167:T168)</f>
        <v>0</v>
      </c>
      <c r="AR166" s="215" t="s">
        <v>102</v>
      </c>
      <c r="AT166" s="221" t="s">
        <v>65</v>
      </c>
      <c r="AU166" s="221" t="s">
        <v>66</v>
      </c>
      <c r="AY166" s="215" t="s">
        <v>97</v>
      </c>
      <c r="BK166" s="222">
        <f>SUM(BK167:BK168)</f>
        <v>0</v>
      </c>
    </row>
    <row r="167" spans="2:65" s="1" customFormat="1" ht="33" customHeight="1">
      <c r="B167" s="119"/>
      <c r="C167" s="225" t="s">
        <v>749</v>
      </c>
      <c r="D167" s="225" t="s">
        <v>100</v>
      </c>
      <c r="E167" s="226" t="s">
        <v>1718</v>
      </c>
      <c r="F167" s="227" t="s">
        <v>1719</v>
      </c>
      <c r="G167" s="228" t="s">
        <v>1440</v>
      </c>
      <c r="H167" s="229">
        <v>80</v>
      </c>
      <c r="I167" s="230"/>
      <c r="J167" s="230">
        <f>ROUND(I167*H167,2)</f>
        <v>0</v>
      </c>
      <c r="K167" s="126"/>
      <c r="L167" s="24"/>
      <c r="M167" s="231" t="s">
        <v>1</v>
      </c>
      <c r="N167" s="232" t="s">
        <v>32</v>
      </c>
      <c r="O167" s="233">
        <v>1.06</v>
      </c>
      <c r="P167" s="233">
        <f>O167*H167</f>
        <v>84.800000000000011</v>
      </c>
      <c r="Q167" s="233">
        <v>0</v>
      </c>
      <c r="R167" s="233">
        <f>Q167*H167</f>
        <v>0</v>
      </c>
      <c r="S167" s="233">
        <v>0</v>
      </c>
      <c r="T167" s="234">
        <f>S167*H167</f>
        <v>0</v>
      </c>
      <c r="AR167" s="235" t="s">
        <v>1441</v>
      </c>
      <c r="AT167" s="235" t="s">
        <v>100</v>
      </c>
      <c r="AU167" s="235" t="s">
        <v>71</v>
      </c>
      <c r="AY167" s="12" t="s">
        <v>97</v>
      </c>
      <c r="BE167" s="132">
        <f>IF(N167="základná",J167,0)</f>
        <v>0</v>
      </c>
      <c r="BF167" s="132">
        <f>IF(N167="znížená",J167,0)</f>
        <v>0</v>
      </c>
      <c r="BG167" s="132">
        <f>IF(N167="zákl. prenesená",J167,0)</f>
        <v>0</v>
      </c>
      <c r="BH167" s="132">
        <f>IF(N167="zníž. prenesená",J167,0)</f>
        <v>0</v>
      </c>
      <c r="BI167" s="132">
        <f>IF(N167="nulová",J167,0)</f>
        <v>0</v>
      </c>
      <c r="BJ167" s="12" t="s">
        <v>75</v>
      </c>
      <c r="BK167" s="132">
        <f>ROUND(I167*H167,2)</f>
        <v>0</v>
      </c>
      <c r="BL167" s="12" t="s">
        <v>1441</v>
      </c>
      <c r="BM167" s="235" t="s">
        <v>1720</v>
      </c>
    </row>
    <row r="168" spans="2:65" s="1" customFormat="1" ht="33" customHeight="1">
      <c r="B168" s="119"/>
      <c r="C168" s="225" t="s">
        <v>754</v>
      </c>
      <c r="D168" s="225" t="s">
        <v>100</v>
      </c>
      <c r="E168" s="226" t="s">
        <v>966</v>
      </c>
      <c r="F168" s="227" t="s">
        <v>1439</v>
      </c>
      <c r="G168" s="228" t="s">
        <v>1440</v>
      </c>
      <c r="H168" s="229">
        <v>80</v>
      </c>
      <c r="I168" s="230"/>
      <c r="J168" s="230">
        <f>ROUND(I168*H168,2)</f>
        <v>0</v>
      </c>
      <c r="K168" s="126"/>
      <c r="L168" s="24"/>
      <c r="M168" s="231" t="s">
        <v>1</v>
      </c>
      <c r="N168" s="232" t="s">
        <v>32</v>
      </c>
      <c r="O168" s="233">
        <v>1.06</v>
      </c>
      <c r="P168" s="233">
        <f>O168*H168</f>
        <v>84.800000000000011</v>
      </c>
      <c r="Q168" s="233">
        <v>0</v>
      </c>
      <c r="R168" s="233">
        <f>Q168*H168</f>
        <v>0</v>
      </c>
      <c r="S168" s="233">
        <v>0</v>
      </c>
      <c r="T168" s="234">
        <f>S168*H168</f>
        <v>0</v>
      </c>
      <c r="AR168" s="235" t="s">
        <v>1441</v>
      </c>
      <c r="AT168" s="235" t="s">
        <v>100</v>
      </c>
      <c r="AU168" s="235" t="s">
        <v>71</v>
      </c>
      <c r="AY168" s="12" t="s">
        <v>97</v>
      </c>
      <c r="BE168" s="132">
        <f>IF(N168="základná",J168,0)</f>
        <v>0</v>
      </c>
      <c r="BF168" s="132">
        <f>IF(N168="znížená",J168,0)</f>
        <v>0</v>
      </c>
      <c r="BG168" s="132">
        <f>IF(N168="zákl. prenesená",J168,0)</f>
        <v>0</v>
      </c>
      <c r="BH168" s="132">
        <f>IF(N168="zníž. prenesená",J168,0)</f>
        <v>0</v>
      </c>
      <c r="BI168" s="132">
        <f>IF(N168="nulová",J168,0)</f>
        <v>0</v>
      </c>
      <c r="BJ168" s="12" t="s">
        <v>75</v>
      </c>
      <c r="BK168" s="132">
        <f>ROUND(I168*H168,2)</f>
        <v>0</v>
      </c>
      <c r="BL168" s="12" t="s">
        <v>1441</v>
      </c>
      <c r="BM168" s="235" t="s">
        <v>1721</v>
      </c>
    </row>
    <row r="169" spans="2:65" s="213" customFormat="1" ht="25.9" customHeight="1">
      <c r="B169" s="214"/>
      <c r="D169" s="215" t="s">
        <v>65</v>
      </c>
      <c r="E169" s="216" t="s">
        <v>2156</v>
      </c>
      <c r="F169" s="216" t="s">
        <v>2157</v>
      </c>
      <c r="J169" s="217">
        <f>BK169</f>
        <v>0</v>
      </c>
      <c r="L169" s="214"/>
      <c r="M169" s="218"/>
      <c r="P169" s="219">
        <f>SUM(P170:P172)</f>
        <v>0</v>
      </c>
      <c r="R169" s="219">
        <f>SUM(R170:R172)</f>
        <v>0</v>
      </c>
      <c r="T169" s="220">
        <f>SUM(T170:T172)</f>
        <v>0</v>
      </c>
      <c r="AR169" s="215" t="s">
        <v>644</v>
      </c>
      <c r="AT169" s="221" t="s">
        <v>65</v>
      </c>
      <c r="AU169" s="221" t="s">
        <v>66</v>
      </c>
      <c r="AY169" s="215" t="s">
        <v>97</v>
      </c>
      <c r="BK169" s="222">
        <f>SUM(BK170:BK172)</f>
        <v>0</v>
      </c>
    </row>
    <row r="170" spans="2:65" s="1" customFormat="1" ht="16.5" customHeight="1">
      <c r="B170" s="119"/>
      <c r="C170" s="225" t="s">
        <v>590</v>
      </c>
      <c r="D170" s="225" t="s">
        <v>100</v>
      </c>
      <c r="E170" s="226" t="s">
        <v>1443</v>
      </c>
      <c r="F170" s="227" t="s">
        <v>1444</v>
      </c>
      <c r="G170" s="228" t="s">
        <v>110</v>
      </c>
      <c r="H170" s="229">
        <v>1</v>
      </c>
      <c r="I170" s="230"/>
      <c r="J170" s="230">
        <f>ROUND(I170*H170,2)</f>
        <v>0</v>
      </c>
      <c r="K170" s="126"/>
      <c r="L170" s="24"/>
      <c r="M170" s="231" t="s">
        <v>1</v>
      </c>
      <c r="N170" s="232" t="s">
        <v>32</v>
      </c>
      <c r="O170" s="233">
        <v>0</v>
      </c>
      <c r="P170" s="233">
        <f>O170*H170</f>
        <v>0</v>
      </c>
      <c r="Q170" s="233">
        <v>0</v>
      </c>
      <c r="R170" s="233">
        <f>Q170*H170</f>
        <v>0</v>
      </c>
      <c r="S170" s="233">
        <v>0</v>
      </c>
      <c r="T170" s="234">
        <f>S170*H170</f>
        <v>0</v>
      </c>
      <c r="AR170" s="235" t="s">
        <v>1387</v>
      </c>
      <c r="AT170" s="235" t="s">
        <v>100</v>
      </c>
      <c r="AU170" s="235" t="s">
        <v>71</v>
      </c>
      <c r="AY170" s="12" t="s">
        <v>97</v>
      </c>
      <c r="BE170" s="132">
        <f>IF(N170="základná",J170,0)</f>
        <v>0</v>
      </c>
      <c r="BF170" s="132">
        <f>IF(N170="znížená",J170,0)</f>
        <v>0</v>
      </c>
      <c r="BG170" s="132">
        <f>IF(N170="zákl. prenesená",J170,0)</f>
        <v>0</v>
      </c>
      <c r="BH170" s="132">
        <f>IF(N170="zníž. prenesená",J170,0)</f>
        <v>0</v>
      </c>
      <c r="BI170" s="132">
        <f>IF(N170="nulová",J170,0)</f>
        <v>0</v>
      </c>
      <c r="BJ170" s="12" t="s">
        <v>75</v>
      </c>
      <c r="BK170" s="132">
        <f>ROUND(I170*H170,2)</f>
        <v>0</v>
      </c>
      <c r="BL170" s="12" t="s">
        <v>1387</v>
      </c>
      <c r="BM170" s="235" t="s">
        <v>1722</v>
      </c>
    </row>
    <row r="171" spans="2:65" s="1" customFormat="1" ht="24.2" customHeight="1">
      <c r="B171" s="119"/>
      <c r="C171" s="225" t="s">
        <v>591</v>
      </c>
      <c r="D171" s="225" t="s">
        <v>100</v>
      </c>
      <c r="E171" s="226" t="s">
        <v>1723</v>
      </c>
      <c r="F171" s="227" t="s">
        <v>1724</v>
      </c>
      <c r="G171" s="228" t="s">
        <v>110</v>
      </c>
      <c r="H171" s="229">
        <v>1</v>
      </c>
      <c r="I171" s="230"/>
      <c r="J171" s="230">
        <f>ROUND(I171*H171,2)</f>
        <v>0</v>
      </c>
      <c r="K171" s="126"/>
      <c r="L171" s="24"/>
      <c r="M171" s="231" t="s">
        <v>1</v>
      </c>
      <c r="N171" s="232" t="s">
        <v>32</v>
      </c>
      <c r="O171" s="233">
        <v>0</v>
      </c>
      <c r="P171" s="233">
        <f>O171*H171</f>
        <v>0</v>
      </c>
      <c r="Q171" s="233">
        <v>0</v>
      </c>
      <c r="R171" s="233">
        <f>Q171*H171</f>
        <v>0</v>
      </c>
      <c r="S171" s="233">
        <v>0</v>
      </c>
      <c r="T171" s="234">
        <f>S171*H171</f>
        <v>0</v>
      </c>
      <c r="AR171" s="235" t="s">
        <v>1387</v>
      </c>
      <c r="AT171" s="235" t="s">
        <v>100</v>
      </c>
      <c r="AU171" s="235" t="s">
        <v>71</v>
      </c>
      <c r="AY171" s="12" t="s">
        <v>97</v>
      </c>
      <c r="BE171" s="132">
        <f>IF(N171="základná",J171,0)</f>
        <v>0</v>
      </c>
      <c r="BF171" s="132">
        <f>IF(N171="znížená",J171,0)</f>
        <v>0</v>
      </c>
      <c r="BG171" s="132">
        <f>IF(N171="zákl. prenesená",J171,0)</f>
        <v>0</v>
      </c>
      <c r="BH171" s="132">
        <f>IF(N171="zníž. prenesená",J171,0)</f>
        <v>0</v>
      </c>
      <c r="BI171" s="132">
        <f>IF(N171="nulová",J171,0)</f>
        <v>0</v>
      </c>
      <c r="BJ171" s="12" t="s">
        <v>75</v>
      </c>
      <c r="BK171" s="132">
        <f>ROUND(I171*H171,2)</f>
        <v>0</v>
      </c>
      <c r="BL171" s="12" t="s">
        <v>1387</v>
      </c>
      <c r="BM171" s="235" t="s">
        <v>1725</v>
      </c>
    </row>
    <row r="172" spans="2:65" s="1" customFormat="1" ht="21.75" customHeight="1">
      <c r="B172" s="119"/>
      <c r="C172" s="225" t="s">
        <v>592</v>
      </c>
      <c r="D172" s="225" t="s">
        <v>100</v>
      </c>
      <c r="E172" s="226" t="s">
        <v>1445</v>
      </c>
      <c r="F172" s="227" t="s">
        <v>2914</v>
      </c>
      <c r="G172" s="228" t="s">
        <v>110</v>
      </c>
      <c r="H172" s="229">
        <v>1</v>
      </c>
      <c r="I172" s="230"/>
      <c r="J172" s="230">
        <f>ROUND(I172*H172,2)</f>
        <v>0</v>
      </c>
      <c r="K172" s="126"/>
      <c r="L172" s="24"/>
      <c r="M172" s="246" t="s">
        <v>1</v>
      </c>
      <c r="N172" s="247" t="s">
        <v>32</v>
      </c>
      <c r="O172" s="248">
        <v>0</v>
      </c>
      <c r="P172" s="248">
        <f>O172*H172</f>
        <v>0</v>
      </c>
      <c r="Q172" s="248">
        <v>0</v>
      </c>
      <c r="R172" s="248">
        <f>Q172*H172</f>
        <v>0</v>
      </c>
      <c r="S172" s="248">
        <v>0</v>
      </c>
      <c r="T172" s="249">
        <f>S172*H172</f>
        <v>0</v>
      </c>
      <c r="AR172" s="235" t="s">
        <v>1387</v>
      </c>
      <c r="AT172" s="235" t="s">
        <v>100</v>
      </c>
      <c r="AU172" s="235" t="s">
        <v>71</v>
      </c>
      <c r="AY172" s="12" t="s">
        <v>97</v>
      </c>
      <c r="BE172" s="132">
        <f>IF(N172="základná",J172,0)</f>
        <v>0</v>
      </c>
      <c r="BF172" s="132">
        <f>IF(N172="znížená",J172,0)</f>
        <v>0</v>
      </c>
      <c r="BG172" s="132">
        <f>IF(N172="zákl. prenesená",J172,0)</f>
        <v>0</v>
      </c>
      <c r="BH172" s="132">
        <f>IF(N172="zníž. prenesená",J172,0)</f>
        <v>0</v>
      </c>
      <c r="BI172" s="132">
        <f>IF(N172="nulová",J172,0)</f>
        <v>0</v>
      </c>
      <c r="BJ172" s="12" t="s">
        <v>75</v>
      </c>
      <c r="BK172" s="132">
        <f>ROUND(I172*H172,2)</f>
        <v>0</v>
      </c>
      <c r="BL172" s="12" t="s">
        <v>1387</v>
      </c>
      <c r="BM172" s="235" t="s">
        <v>1726</v>
      </c>
    </row>
    <row r="173" spans="2:65" s="1" customFormat="1" ht="6.95" customHeight="1">
      <c r="B173" s="39"/>
      <c r="C173" s="40"/>
      <c r="D173" s="40"/>
      <c r="E173" s="40"/>
      <c r="F173" s="40"/>
      <c r="G173" s="40"/>
      <c r="H173" s="40"/>
      <c r="I173" s="40"/>
      <c r="J173" s="40"/>
      <c r="K173" s="40"/>
      <c r="L173" s="24"/>
    </row>
  </sheetData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.31496062992125984" footer="0.31496062992125984"/>
  <pageSetup paperSize="9" scale="88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95161-2517-4CAF-B943-A55DCEA3069E}">
  <sheetPr>
    <pageSetUpPr fitToPage="1"/>
  </sheetPr>
  <dimension ref="B2:BM201"/>
  <sheetViews>
    <sheetView showGridLines="0" topLeftCell="A117" zoomScaleNormal="100" workbookViewId="0">
      <selection activeCell="I131" sqref="I131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3" max="13" width="10.83203125" hidden="1" customWidth="1"/>
    <col min="14" max="14" width="0" hidden="1" customWidth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</cols>
  <sheetData>
    <row r="2" spans="2:46" ht="36.950000000000003" customHeight="1">
      <c r="L2" s="321" t="s">
        <v>5</v>
      </c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12" t="s">
        <v>2347</v>
      </c>
    </row>
    <row r="3" spans="2:46" ht="6.95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  <c r="AT3" s="12" t="s">
        <v>66</v>
      </c>
    </row>
    <row r="4" spans="2:46" ht="24.95" customHeight="1">
      <c r="B4" s="15"/>
      <c r="D4" s="164" t="s">
        <v>78</v>
      </c>
      <c r="L4" s="15"/>
      <c r="M4" s="165" t="s">
        <v>9</v>
      </c>
      <c r="AT4" s="12" t="s">
        <v>3</v>
      </c>
    </row>
    <row r="5" spans="2:46" ht="6.95" customHeight="1">
      <c r="B5" s="15"/>
      <c r="L5" s="15"/>
    </row>
    <row r="6" spans="2:46" ht="12" customHeight="1">
      <c r="B6" s="15"/>
      <c r="D6" s="166" t="s">
        <v>12</v>
      </c>
      <c r="L6" s="15"/>
    </row>
    <row r="7" spans="2:46" ht="16.5" customHeight="1">
      <c r="B7" s="15"/>
      <c r="E7" s="319" t="s">
        <v>2385</v>
      </c>
      <c r="F7" s="320"/>
      <c r="G7" s="320"/>
      <c r="H7" s="320"/>
      <c r="L7" s="15"/>
    </row>
    <row r="8" spans="2:46" s="1" customFormat="1" ht="12" customHeight="1">
      <c r="B8" s="24"/>
      <c r="D8" s="166" t="s">
        <v>79</v>
      </c>
      <c r="L8" s="24"/>
    </row>
    <row r="9" spans="2:46" s="1" customFormat="1" ht="16.5" customHeight="1">
      <c r="B9" s="24"/>
      <c r="E9" s="318" t="s">
        <v>972</v>
      </c>
      <c r="F9" s="315"/>
      <c r="G9" s="315"/>
      <c r="H9" s="315"/>
      <c r="L9" s="24"/>
    </row>
    <row r="10" spans="2:46" s="1" customFormat="1">
      <c r="B10" s="24"/>
      <c r="L10" s="24"/>
    </row>
    <row r="11" spans="2:46" s="1" customFormat="1" ht="12" customHeight="1">
      <c r="B11" s="24"/>
      <c r="D11" s="166" t="s">
        <v>13</v>
      </c>
      <c r="F11" s="167" t="s">
        <v>1</v>
      </c>
      <c r="I11" s="166" t="s">
        <v>14</v>
      </c>
      <c r="J11" s="167" t="s">
        <v>1</v>
      </c>
      <c r="L11" s="24"/>
    </row>
    <row r="12" spans="2:46" s="1" customFormat="1" ht="12" customHeight="1">
      <c r="B12" s="24"/>
      <c r="D12" s="166" t="s">
        <v>15</v>
      </c>
      <c r="F12" s="167" t="s">
        <v>19</v>
      </c>
      <c r="I12" s="166" t="s">
        <v>16</v>
      </c>
      <c r="J12" s="168" t="s">
        <v>2386</v>
      </c>
      <c r="L12" s="24"/>
    </row>
    <row r="13" spans="2:46" s="1" customFormat="1" ht="10.9" customHeight="1">
      <c r="B13" s="24"/>
      <c r="L13" s="24"/>
    </row>
    <row r="14" spans="2:46" s="1" customFormat="1" ht="12" customHeight="1">
      <c r="B14" s="24"/>
      <c r="D14" s="166" t="s">
        <v>17</v>
      </c>
      <c r="I14" s="166" t="s">
        <v>18</v>
      </c>
      <c r="J14" s="167" t="s">
        <v>1</v>
      </c>
      <c r="L14" s="24"/>
    </row>
    <row r="15" spans="2:46" s="1" customFormat="1" ht="18" customHeight="1">
      <c r="B15" s="24"/>
      <c r="E15" s="167" t="s">
        <v>19</v>
      </c>
      <c r="I15" s="166" t="s">
        <v>20</v>
      </c>
      <c r="J15" s="167" t="s">
        <v>1</v>
      </c>
      <c r="L15" s="24"/>
    </row>
    <row r="16" spans="2:46" s="1" customFormat="1" ht="6.95" customHeight="1">
      <c r="B16" s="24"/>
      <c r="L16" s="24"/>
    </row>
    <row r="17" spans="2:12" s="1" customFormat="1" ht="12" customHeight="1">
      <c r="B17" s="24"/>
      <c r="D17" s="166" t="s">
        <v>21</v>
      </c>
      <c r="I17" s="166" t="s">
        <v>18</v>
      </c>
      <c r="J17" s="167" t="s">
        <v>1</v>
      </c>
      <c r="L17" s="24"/>
    </row>
    <row r="18" spans="2:12" s="1" customFormat="1" ht="18" customHeight="1">
      <c r="B18" s="24"/>
      <c r="E18" s="322" t="s">
        <v>19</v>
      </c>
      <c r="F18" s="322"/>
      <c r="G18" s="322"/>
      <c r="H18" s="322"/>
      <c r="I18" s="166" t="s">
        <v>20</v>
      </c>
      <c r="J18" s="167" t="s">
        <v>1</v>
      </c>
      <c r="L18" s="24"/>
    </row>
    <row r="19" spans="2:12" s="1" customFormat="1" ht="6.95" customHeight="1">
      <c r="B19" s="24"/>
      <c r="L19" s="24"/>
    </row>
    <row r="20" spans="2:12" s="1" customFormat="1" ht="12" customHeight="1">
      <c r="B20" s="24"/>
      <c r="D20" s="166" t="s">
        <v>22</v>
      </c>
      <c r="I20" s="166" t="s">
        <v>18</v>
      </c>
      <c r="J20" s="167" t="s">
        <v>1</v>
      </c>
      <c r="L20" s="24"/>
    </row>
    <row r="21" spans="2:12" s="1" customFormat="1" ht="18" customHeight="1">
      <c r="B21" s="24"/>
      <c r="E21" s="167" t="s">
        <v>19</v>
      </c>
      <c r="I21" s="166" t="s">
        <v>20</v>
      </c>
      <c r="J21" s="167" t="s">
        <v>1</v>
      </c>
      <c r="L21" s="24"/>
    </row>
    <row r="22" spans="2:12" s="1" customFormat="1" ht="6.95" customHeight="1">
      <c r="B22" s="24"/>
      <c r="L22" s="24"/>
    </row>
    <row r="23" spans="2:12" s="1" customFormat="1" ht="12" customHeight="1">
      <c r="B23" s="24"/>
      <c r="D23" s="166" t="s">
        <v>23</v>
      </c>
      <c r="I23" s="166" t="s">
        <v>18</v>
      </c>
      <c r="J23" s="167" t="s">
        <v>1</v>
      </c>
      <c r="L23" s="24"/>
    </row>
    <row r="24" spans="2:12" s="1" customFormat="1" ht="18" customHeight="1">
      <c r="B24" s="24"/>
      <c r="E24" s="167" t="s">
        <v>19</v>
      </c>
      <c r="I24" s="166" t="s">
        <v>20</v>
      </c>
      <c r="J24" s="167" t="s">
        <v>1</v>
      </c>
      <c r="L24" s="24"/>
    </row>
    <row r="25" spans="2:12" s="1" customFormat="1" ht="6.95" customHeight="1">
      <c r="B25" s="24"/>
      <c r="L25" s="24"/>
    </row>
    <row r="26" spans="2:12" s="1" customFormat="1" ht="12" customHeight="1">
      <c r="B26" s="24"/>
      <c r="D26" s="166" t="s">
        <v>25</v>
      </c>
      <c r="L26" s="24"/>
    </row>
    <row r="27" spans="2:12" s="7" customFormat="1" ht="16.5" customHeight="1">
      <c r="B27" s="85"/>
      <c r="E27" s="323" t="s">
        <v>1</v>
      </c>
      <c r="F27" s="323"/>
      <c r="G27" s="323"/>
      <c r="H27" s="323"/>
      <c r="L27" s="85"/>
    </row>
    <row r="28" spans="2:12" s="1" customFormat="1" ht="6.95" customHeight="1">
      <c r="B28" s="24"/>
      <c r="L28" s="24"/>
    </row>
    <row r="29" spans="2:12" s="1" customFormat="1" ht="6.95" customHeight="1">
      <c r="B29" s="24"/>
      <c r="D29" s="48"/>
      <c r="E29" s="48"/>
      <c r="F29" s="48"/>
      <c r="G29" s="48"/>
      <c r="H29" s="48"/>
      <c r="I29" s="48"/>
      <c r="J29" s="48"/>
      <c r="K29" s="48"/>
      <c r="L29" s="24"/>
    </row>
    <row r="30" spans="2:12" s="1" customFormat="1" ht="25.35" customHeight="1">
      <c r="B30" s="24"/>
      <c r="D30" s="170" t="s">
        <v>26</v>
      </c>
      <c r="J30" s="171">
        <f>ROUND(J129, 2)</f>
        <v>0</v>
      </c>
      <c r="L30" s="24"/>
    </row>
    <row r="31" spans="2:12" s="1" customFormat="1" ht="6.95" customHeight="1">
      <c r="B31" s="24"/>
      <c r="D31" s="48"/>
      <c r="E31" s="48"/>
      <c r="F31" s="48"/>
      <c r="G31" s="48"/>
      <c r="H31" s="48"/>
      <c r="I31" s="48"/>
      <c r="J31" s="48"/>
      <c r="K31" s="48"/>
      <c r="L31" s="24"/>
    </row>
    <row r="32" spans="2:12" s="1" customFormat="1" ht="14.45" customHeight="1">
      <c r="B32" s="24"/>
      <c r="F32" s="172" t="s">
        <v>28</v>
      </c>
      <c r="I32" s="172" t="s">
        <v>27</v>
      </c>
      <c r="J32" s="172" t="s">
        <v>29</v>
      </c>
      <c r="L32" s="24"/>
    </row>
    <row r="33" spans="2:12" s="1" customFormat="1" ht="14.45" customHeight="1">
      <c r="B33" s="24"/>
      <c r="D33" s="173" t="s">
        <v>30</v>
      </c>
      <c r="E33" s="174" t="s">
        <v>31</v>
      </c>
      <c r="F33" s="175">
        <f>ROUND((SUM(BE129:BE200)),  2)</f>
        <v>0</v>
      </c>
      <c r="G33" s="176"/>
      <c r="H33" s="176"/>
      <c r="I33" s="177">
        <v>0.23</v>
      </c>
      <c r="J33" s="175">
        <f>ROUND(((SUM(BE129:BE200))*I33),  2)</f>
        <v>0</v>
      </c>
      <c r="L33" s="24"/>
    </row>
    <row r="34" spans="2:12" s="1" customFormat="1" ht="14.45" customHeight="1">
      <c r="B34" s="24"/>
      <c r="E34" s="174" t="s">
        <v>32</v>
      </c>
      <c r="F34" s="178">
        <f>ROUND((SUM(BF129:BF200)),  2)</f>
        <v>0</v>
      </c>
      <c r="I34" s="179">
        <v>0.23</v>
      </c>
      <c r="J34" s="178">
        <f>ROUND(((SUM(BF129:BF200))*I34),  2)</f>
        <v>0</v>
      </c>
      <c r="L34" s="24"/>
    </row>
    <row r="35" spans="2:12" s="1" customFormat="1" ht="14.45" hidden="1" customHeight="1">
      <c r="B35" s="24"/>
      <c r="E35" s="166" t="s">
        <v>33</v>
      </c>
      <c r="F35" s="178">
        <f>ROUND((SUM(BG129:BG200)),  2)</f>
        <v>0</v>
      </c>
      <c r="I35" s="179">
        <v>0.23</v>
      </c>
      <c r="J35" s="178">
        <f>0</f>
        <v>0</v>
      </c>
      <c r="L35" s="24"/>
    </row>
    <row r="36" spans="2:12" s="1" customFormat="1" ht="14.45" hidden="1" customHeight="1">
      <c r="B36" s="24"/>
      <c r="E36" s="166" t="s">
        <v>34</v>
      </c>
      <c r="F36" s="178">
        <f>ROUND((SUM(BH129:BH200)),  2)</f>
        <v>0</v>
      </c>
      <c r="I36" s="179">
        <v>0.23</v>
      </c>
      <c r="J36" s="178">
        <f>0</f>
        <v>0</v>
      </c>
      <c r="L36" s="24"/>
    </row>
    <row r="37" spans="2:12" s="1" customFormat="1" ht="14.45" hidden="1" customHeight="1">
      <c r="B37" s="24"/>
      <c r="E37" s="174" t="s">
        <v>35</v>
      </c>
      <c r="F37" s="175">
        <f>ROUND((SUM(BI129:BI200)),  2)</f>
        <v>0</v>
      </c>
      <c r="G37" s="176"/>
      <c r="H37" s="176"/>
      <c r="I37" s="177">
        <v>0</v>
      </c>
      <c r="J37" s="175">
        <f>0</f>
        <v>0</v>
      </c>
      <c r="L37" s="24"/>
    </row>
    <row r="38" spans="2:12" s="1" customFormat="1" ht="6.95" customHeight="1">
      <c r="B38" s="24"/>
      <c r="L38" s="24"/>
    </row>
    <row r="39" spans="2:12" s="1" customFormat="1" ht="25.35" customHeight="1">
      <c r="B39" s="24"/>
      <c r="C39" s="91"/>
      <c r="D39" s="180" t="s">
        <v>36</v>
      </c>
      <c r="E39" s="52"/>
      <c r="F39" s="52"/>
      <c r="G39" s="181" t="s">
        <v>37</v>
      </c>
      <c r="H39" s="182" t="s">
        <v>38</v>
      </c>
      <c r="I39" s="52"/>
      <c r="J39" s="183">
        <f>SUM(J30:J37)</f>
        <v>0</v>
      </c>
      <c r="K39" s="96"/>
      <c r="L39" s="24"/>
    </row>
    <row r="40" spans="2:12" s="1" customFormat="1" ht="14.45" customHeight="1">
      <c r="B40" s="24"/>
      <c r="L40" s="24"/>
    </row>
    <row r="41" spans="2:12" ht="14.45" customHeight="1">
      <c r="B41" s="15"/>
      <c r="L41" s="15"/>
    </row>
    <row r="42" spans="2:12" ht="14.45" customHeight="1">
      <c r="B42" s="15"/>
      <c r="L42" s="15"/>
    </row>
    <row r="43" spans="2:12" ht="14.45" customHeight="1">
      <c r="B43" s="15"/>
      <c r="L43" s="15"/>
    </row>
    <row r="44" spans="2:12" ht="14.45" customHeight="1">
      <c r="B44" s="15"/>
      <c r="L44" s="15"/>
    </row>
    <row r="45" spans="2:12" ht="14.45" customHeight="1">
      <c r="B45" s="15"/>
      <c r="L45" s="15"/>
    </row>
    <row r="46" spans="2:12" ht="14.45" customHeight="1">
      <c r="B46" s="15"/>
      <c r="L46" s="15"/>
    </row>
    <row r="47" spans="2:12" ht="14.45" customHeight="1">
      <c r="B47" s="15"/>
      <c r="L47" s="15"/>
    </row>
    <row r="48" spans="2:12" ht="14.45" customHeight="1">
      <c r="B48" s="15"/>
      <c r="L48" s="15"/>
    </row>
    <row r="49" spans="2:12" ht="14.45" customHeight="1">
      <c r="B49" s="15"/>
      <c r="L49" s="15"/>
    </row>
    <row r="50" spans="2:12" s="1" customFormat="1" ht="14.45" customHeight="1">
      <c r="B50" s="24"/>
      <c r="D50" s="184" t="s">
        <v>39</v>
      </c>
      <c r="E50" s="37"/>
      <c r="F50" s="37"/>
      <c r="G50" s="184" t="s">
        <v>40</v>
      </c>
      <c r="H50" s="37"/>
      <c r="I50" s="37"/>
      <c r="J50" s="37"/>
      <c r="K50" s="37"/>
      <c r="L50" s="24"/>
    </row>
    <row r="51" spans="2:12">
      <c r="B51" s="15"/>
      <c r="L51" s="15"/>
    </row>
    <row r="52" spans="2:12">
      <c r="B52" s="15"/>
      <c r="L52" s="15"/>
    </row>
    <row r="53" spans="2:12">
      <c r="B53" s="15"/>
      <c r="L53" s="15"/>
    </row>
    <row r="54" spans="2:12">
      <c r="B54" s="15"/>
      <c r="L54" s="15"/>
    </row>
    <row r="55" spans="2:12">
      <c r="B55" s="15"/>
      <c r="L55" s="15"/>
    </row>
    <row r="56" spans="2:12">
      <c r="B56" s="15"/>
      <c r="L56" s="15"/>
    </row>
    <row r="57" spans="2:12">
      <c r="B57" s="15"/>
      <c r="L57" s="15"/>
    </row>
    <row r="58" spans="2:12">
      <c r="B58" s="15"/>
      <c r="L58" s="15"/>
    </row>
    <row r="59" spans="2:12">
      <c r="B59" s="15"/>
      <c r="L59" s="15"/>
    </row>
    <row r="60" spans="2:12">
      <c r="B60" s="15"/>
      <c r="L60" s="15"/>
    </row>
    <row r="61" spans="2:12" s="1" customFormat="1" ht="12.75">
      <c r="B61" s="24"/>
      <c r="D61" s="185" t="s">
        <v>41</v>
      </c>
      <c r="E61" s="26"/>
      <c r="F61" s="186" t="s">
        <v>42</v>
      </c>
      <c r="G61" s="185" t="s">
        <v>41</v>
      </c>
      <c r="H61" s="26"/>
      <c r="I61" s="26"/>
      <c r="J61" s="187" t="s">
        <v>42</v>
      </c>
      <c r="K61" s="26"/>
      <c r="L61" s="24"/>
    </row>
    <row r="62" spans="2:12">
      <c r="B62" s="15"/>
      <c r="L62" s="15"/>
    </row>
    <row r="63" spans="2:12">
      <c r="B63" s="15"/>
      <c r="L63" s="15"/>
    </row>
    <row r="64" spans="2:12">
      <c r="B64" s="15"/>
      <c r="L64" s="15"/>
    </row>
    <row r="65" spans="2:12" s="1" customFormat="1" ht="12.75">
      <c r="B65" s="24"/>
      <c r="D65" s="184" t="s">
        <v>43</v>
      </c>
      <c r="E65" s="37"/>
      <c r="F65" s="37"/>
      <c r="G65" s="184" t="s">
        <v>44</v>
      </c>
      <c r="H65" s="37"/>
      <c r="I65" s="37"/>
      <c r="J65" s="37"/>
      <c r="K65" s="37"/>
      <c r="L65" s="24"/>
    </row>
    <row r="66" spans="2:12">
      <c r="B66" s="15"/>
      <c r="L66" s="15"/>
    </row>
    <row r="67" spans="2:12">
      <c r="B67" s="15"/>
      <c r="L67" s="15"/>
    </row>
    <row r="68" spans="2:12">
      <c r="B68" s="15"/>
      <c r="L68" s="15"/>
    </row>
    <row r="69" spans="2:12">
      <c r="B69" s="15"/>
      <c r="L69" s="15"/>
    </row>
    <row r="70" spans="2:12">
      <c r="B70" s="15"/>
      <c r="L70" s="15"/>
    </row>
    <row r="71" spans="2:12">
      <c r="B71" s="15"/>
      <c r="L71" s="15"/>
    </row>
    <row r="72" spans="2:12">
      <c r="B72" s="15"/>
      <c r="L72" s="15"/>
    </row>
    <row r="73" spans="2:12">
      <c r="B73" s="15"/>
      <c r="L73" s="15"/>
    </row>
    <row r="74" spans="2:12">
      <c r="B74" s="15"/>
      <c r="L74" s="15"/>
    </row>
    <row r="75" spans="2:12">
      <c r="B75" s="15"/>
      <c r="L75" s="15"/>
    </row>
    <row r="76" spans="2:12" s="1" customFormat="1" ht="12.75">
      <c r="B76" s="24"/>
      <c r="D76" s="185" t="s">
        <v>41</v>
      </c>
      <c r="E76" s="26"/>
      <c r="F76" s="186" t="s">
        <v>42</v>
      </c>
      <c r="G76" s="185" t="s">
        <v>41</v>
      </c>
      <c r="H76" s="26"/>
      <c r="I76" s="26"/>
      <c r="J76" s="187" t="s">
        <v>42</v>
      </c>
      <c r="K76" s="26"/>
      <c r="L76" s="24"/>
    </row>
    <row r="77" spans="2:12" s="1" customFormat="1" ht="14.4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4"/>
    </row>
    <row r="81" spans="2:47" s="1" customFormat="1" ht="6.95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4"/>
    </row>
    <row r="82" spans="2:47" s="1" customFormat="1" ht="24.95" customHeight="1">
      <c r="B82" s="24"/>
      <c r="C82" s="164" t="s">
        <v>497</v>
      </c>
      <c r="L82" s="24"/>
    </row>
    <row r="83" spans="2:47" s="1" customFormat="1" ht="6.95" customHeight="1">
      <c r="B83" s="24"/>
      <c r="L83" s="24"/>
    </row>
    <row r="84" spans="2:47" s="1" customFormat="1" ht="12" customHeight="1">
      <c r="B84" s="24"/>
      <c r="C84" s="166" t="s">
        <v>12</v>
      </c>
      <c r="L84" s="24"/>
    </row>
    <row r="85" spans="2:47" s="1" customFormat="1" ht="16.5" customHeight="1">
      <c r="B85" s="24"/>
      <c r="E85" s="319" t="str">
        <f>E7</f>
        <v>KC Rača RPD</v>
      </c>
      <c r="F85" s="320"/>
      <c r="G85" s="320"/>
      <c r="H85" s="320"/>
      <c r="L85" s="24"/>
    </row>
    <row r="86" spans="2:47" s="1" customFormat="1" ht="12" customHeight="1">
      <c r="B86" s="24"/>
      <c r="C86" s="166" t="s">
        <v>79</v>
      </c>
      <c r="L86" s="24"/>
    </row>
    <row r="87" spans="2:47" s="1" customFormat="1" ht="16.5" customHeight="1">
      <c r="B87" s="24"/>
      <c r="E87" s="318" t="str">
        <f>E9</f>
        <v>SO 301 - Vodovodná prípojka</v>
      </c>
      <c r="F87" s="315"/>
      <c r="G87" s="315"/>
      <c r="H87" s="315"/>
      <c r="L87" s="24"/>
    </row>
    <row r="88" spans="2:47" s="1" customFormat="1" ht="6.95" customHeight="1">
      <c r="B88" s="24"/>
      <c r="L88" s="24"/>
    </row>
    <row r="89" spans="2:47" s="1" customFormat="1" ht="12" customHeight="1">
      <c r="B89" s="24"/>
      <c r="C89" s="166" t="s">
        <v>15</v>
      </c>
      <c r="F89" s="167" t="str">
        <f>F12</f>
        <v xml:space="preserve"> </v>
      </c>
      <c r="I89" s="166" t="s">
        <v>16</v>
      </c>
      <c r="J89" s="168" t="str">
        <f>IF(J12="","",J12)</f>
        <v>21. 3. 2025</v>
      </c>
      <c r="L89" s="24"/>
    </row>
    <row r="90" spans="2:47" s="1" customFormat="1" ht="6.95" customHeight="1">
      <c r="B90" s="24"/>
      <c r="L90" s="24"/>
    </row>
    <row r="91" spans="2:47" s="1" customFormat="1" ht="15.2" customHeight="1">
      <c r="B91" s="24"/>
      <c r="C91" s="166" t="s">
        <v>17</v>
      </c>
      <c r="F91" s="167" t="str">
        <f>E15</f>
        <v xml:space="preserve"> </v>
      </c>
      <c r="I91" s="166" t="s">
        <v>22</v>
      </c>
      <c r="J91" s="169" t="str">
        <f>E21</f>
        <v xml:space="preserve"> </v>
      </c>
      <c r="L91" s="24"/>
    </row>
    <row r="92" spans="2:47" s="1" customFormat="1" ht="15.2" customHeight="1">
      <c r="B92" s="24"/>
      <c r="C92" s="166" t="s">
        <v>21</v>
      </c>
      <c r="F92" s="167" t="str">
        <f>IF(E18="","",E18)</f>
        <v xml:space="preserve"> </v>
      </c>
      <c r="I92" s="166" t="s">
        <v>23</v>
      </c>
      <c r="J92" s="169" t="str">
        <f>E24</f>
        <v xml:space="preserve"> </v>
      </c>
      <c r="L92" s="24"/>
    </row>
    <row r="93" spans="2:47" s="1" customFormat="1" ht="10.35" customHeight="1">
      <c r="B93" s="24"/>
      <c r="L93" s="24"/>
    </row>
    <row r="94" spans="2:47" s="1" customFormat="1" ht="29.25" customHeight="1">
      <c r="B94" s="24"/>
      <c r="C94" s="188" t="s">
        <v>498</v>
      </c>
      <c r="D94" s="91"/>
      <c r="E94" s="91"/>
      <c r="F94" s="91"/>
      <c r="G94" s="91"/>
      <c r="H94" s="91"/>
      <c r="I94" s="91"/>
      <c r="J94" s="189" t="s">
        <v>80</v>
      </c>
      <c r="K94" s="91"/>
      <c r="L94" s="24"/>
    </row>
    <row r="95" spans="2:47" s="1" customFormat="1" ht="10.35" customHeight="1">
      <c r="B95" s="24"/>
      <c r="L95" s="24"/>
    </row>
    <row r="96" spans="2:47" s="1" customFormat="1" ht="22.9" customHeight="1">
      <c r="B96" s="24"/>
      <c r="C96" s="190" t="s">
        <v>81</v>
      </c>
      <c r="J96" s="171">
        <f>J129</f>
        <v>0</v>
      </c>
      <c r="L96" s="24"/>
      <c r="AU96" s="12" t="s">
        <v>82</v>
      </c>
    </row>
    <row r="97" spans="2:12" s="191" customFormat="1" ht="24.95" customHeight="1">
      <c r="B97" s="192"/>
      <c r="D97" s="193" t="s">
        <v>973</v>
      </c>
      <c r="E97" s="194"/>
      <c r="F97" s="194"/>
      <c r="G97" s="194"/>
      <c r="H97" s="194"/>
      <c r="I97" s="194"/>
      <c r="J97" s="195">
        <f>J130</f>
        <v>0</v>
      </c>
      <c r="L97" s="192"/>
    </row>
    <row r="98" spans="2:12" s="191" customFormat="1" ht="24.95" customHeight="1">
      <c r="B98" s="192"/>
      <c r="D98" s="193" t="s">
        <v>974</v>
      </c>
      <c r="E98" s="194"/>
      <c r="F98" s="194"/>
      <c r="G98" s="194"/>
      <c r="H98" s="194"/>
      <c r="I98" s="194"/>
      <c r="J98" s="195">
        <f>J132</f>
        <v>0</v>
      </c>
      <c r="L98" s="192"/>
    </row>
    <row r="99" spans="2:12" s="191" customFormat="1" ht="24.95" customHeight="1">
      <c r="B99" s="192"/>
      <c r="D99" s="193" t="s">
        <v>975</v>
      </c>
      <c r="E99" s="194"/>
      <c r="F99" s="194"/>
      <c r="G99" s="194"/>
      <c r="H99" s="194"/>
      <c r="I99" s="194"/>
      <c r="J99" s="195">
        <f>J136</f>
        <v>0</v>
      </c>
      <c r="L99" s="192"/>
    </row>
    <row r="100" spans="2:12" s="191" customFormat="1" ht="24.95" customHeight="1">
      <c r="B100" s="192"/>
      <c r="D100" s="193" t="s">
        <v>626</v>
      </c>
      <c r="E100" s="194"/>
      <c r="F100" s="194"/>
      <c r="G100" s="194"/>
      <c r="H100" s="194"/>
      <c r="I100" s="194"/>
      <c r="J100" s="195">
        <f>J144</f>
        <v>0</v>
      </c>
      <c r="L100" s="192"/>
    </row>
    <row r="101" spans="2:12" s="196" customFormat="1" ht="19.899999999999999" customHeight="1">
      <c r="B101" s="197"/>
      <c r="D101" s="198" t="s">
        <v>976</v>
      </c>
      <c r="E101" s="199"/>
      <c r="F101" s="199"/>
      <c r="G101" s="199"/>
      <c r="H101" s="199"/>
      <c r="I101" s="199"/>
      <c r="J101" s="200">
        <f>J145</f>
        <v>0</v>
      </c>
      <c r="L101" s="197"/>
    </row>
    <row r="102" spans="2:12" s="196" customFormat="1" ht="19.899999999999999" customHeight="1">
      <c r="B102" s="197"/>
      <c r="D102" s="198" t="s">
        <v>977</v>
      </c>
      <c r="E102" s="199"/>
      <c r="F102" s="199"/>
      <c r="G102" s="199"/>
      <c r="H102" s="199"/>
      <c r="I102" s="199"/>
      <c r="J102" s="200">
        <f>J158</f>
        <v>0</v>
      </c>
      <c r="L102" s="197"/>
    </row>
    <row r="103" spans="2:12" s="191" customFormat="1" ht="24.95" customHeight="1">
      <c r="B103" s="192"/>
      <c r="D103" s="193" t="s">
        <v>978</v>
      </c>
      <c r="E103" s="194"/>
      <c r="F103" s="194"/>
      <c r="G103" s="194"/>
      <c r="H103" s="194"/>
      <c r="I103" s="194"/>
      <c r="J103" s="195">
        <f>J161</f>
        <v>0</v>
      </c>
      <c r="L103" s="192"/>
    </row>
    <row r="104" spans="2:12" s="196" customFormat="1" ht="19.899999999999999" customHeight="1">
      <c r="B104" s="197"/>
      <c r="D104" s="198" t="s">
        <v>627</v>
      </c>
      <c r="E104" s="199"/>
      <c r="F104" s="199"/>
      <c r="G104" s="199"/>
      <c r="H104" s="199"/>
      <c r="I104" s="199"/>
      <c r="J104" s="200">
        <f>J162</f>
        <v>0</v>
      </c>
      <c r="L104" s="197"/>
    </row>
    <row r="105" spans="2:12" s="191" customFormat="1" ht="24.95" customHeight="1">
      <c r="B105" s="192"/>
      <c r="D105" s="193" t="s">
        <v>628</v>
      </c>
      <c r="E105" s="194"/>
      <c r="F105" s="194"/>
      <c r="G105" s="194"/>
      <c r="H105" s="194"/>
      <c r="I105" s="194"/>
      <c r="J105" s="195">
        <f>J191</f>
        <v>0</v>
      </c>
      <c r="L105" s="192"/>
    </row>
    <row r="106" spans="2:12" s="196" customFormat="1" ht="19.899999999999999" customHeight="1">
      <c r="B106" s="197"/>
      <c r="D106" s="198" t="s">
        <v>631</v>
      </c>
      <c r="E106" s="199"/>
      <c r="F106" s="199"/>
      <c r="G106" s="199"/>
      <c r="H106" s="199"/>
      <c r="I106" s="199"/>
      <c r="J106" s="200">
        <f>J192</f>
        <v>0</v>
      </c>
      <c r="L106" s="197"/>
    </row>
    <row r="107" spans="2:12" s="196" customFormat="1" ht="19.899999999999999" customHeight="1">
      <c r="B107" s="197"/>
      <c r="D107" s="198" t="s">
        <v>979</v>
      </c>
      <c r="E107" s="199"/>
      <c r="F107" s="199"/>
      <c r="G107" s="199"/>
      <c r="H107" s="199"/>
      <c r="I107" s="199"/>
      <c r="J107" s="200">
        <f>J195</f>
        <v>0</v>
      </c>
      <c r="L107" s="197"/>
    </row>
    <row r="108" spans="2:12" s="191" customFormat="1" ht="24.95" customHeight="1">
      <c r="B108" s="192"/>
      <c r="D108" s="193" t="s">
        <v>980</v>
      </c>
      <c r="E108" s="194"/>
      <c r="F108" s="194"/>
      <c r="G108" s="194"/>
      <c r="H108" s="194"/>
      <c r="I108" s="194"/>
      <c r="J108" s="195">
        <f>J197</f>
        <v>0</v>
      </c>
      <c r="L108" s="192"/>
    </row>
    <row r="109" spans="2:12" s="196" customFormat="1" ht="19.899999999999999" customHeight="1">
      <c r="B109" s="197"/>
      <c r="D109" s="198" t="s">
        <v>981</v>
      </c>
      <c r="E109" s="199"/>
      <c r="F109" s="199"/>
      <c r="G109" s="199"/>
      <c r="H109" s="199"/>
      <c r="I109" s="199"/>
      <c r="J109" s="200">
        <f>J198</f>
        <v>0</v>
      </c>
      <c r="L109" s="197"/>
    </row>
    <row r="110" spans="2:12" s="1" customFormat="1" ht="21.75" customHeight="1">
      <c r="B110" s="24"/>
      <c r="L110" s="24"/>
    </row>
    <row r="111" spans="2:12" s="1" customFormat="1" ht="6.95" customHeight="1"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24"/>
    </row>
    <row r="115" spans="2:20" s="1" customFormat="1" ht="6.95" customHeight="1">
      <c r="B115" s="41"/>
      <c r="C115" s="42"/>
      <c r="D115" s="42"/>
      <c r="E115" s="42"/>
      <c r="F115" s="42"/>
      <c r="G115" s="42"/>
      <c r="H115" s="42"/>
      <c r="I115" s="42"/>
      <c r="J115" s="42"/>
      <c r="K115" s="42"/>
      <c r="L115" s="24"/>
    </row>
    <row r="116" spans="2:20" s="1" customFormat="1" ht="24.95" customHeight="1">
      <c r="B116" s="24"/>
      <c r="C116" s="164" t="s">
        <v>83</v>
      </c>
      <c r="L116" s="24"/>
    </row>
    <row r="117" spans="2:20" s="1" customFormat="1" ht="6.95" customHeight="1">
      <c r="B117" s="24"/>
      <c r="L117" s="24"/>
    </row>
    <row r="118" spans="2:20" s="1" customFormat="1" ht="12" customHeight="1">
      <c r="B118" s="24"/>
      <c r="C118" s="166" t="s">
        <v>12</v>
      </c>
      <c r="L118" s="24"/>
    </row>
    <row r="119" spans="2:20" s="1" customFormat="1" ht="16.5" customHeight="1">
      <c r="B119" s="24"/>
      <c r="E119" s="319" t="str">
        <f>E7</f>
        <v>KC Rača RPD</v>
      </c>
      <c r="F119" s="320"/>
      <c r="G119" s="320"/>
      <c r="H119" s="320"/>
      <c r="L119" s="24"/>
    </row>
    <row r="120" spans="2:20" s="1" customFormat="1" ht="12" customHeight="1">
      <c r="B120" s="24"/>
      <c r="C120" s="166" t="s">
        <v>79</v>
      </c>
      <c r="L120" s="24"/>
    </row>
    <row r="121" spans="2:20" s="1" customFormat="1" ht="16.5" customHeight="1">
      <c r="B121" s="24"/>
      <c r="E121" s="318" t="str">
        <f>E9</f>
        <v>SO 301 - Vodovodná prípojka</v>
      </c>
      <c r="F121" s="315"/>
      <c r="G121" s="315"/>
      <c r="H121" s="315"/>
      <c r="L121" s="24"/>
    </row>
    <row r="122" spans="2:20" s="1" customFormat="1" ht="6.95" customHeight="1">
      <c r="B122" s="24"/>
      <c r="L122" s="24"/>
    </row>
    <row r="123" spans="2:20" s="1" customFormat="1" ht="12" customHeight="1">
      <c r="B123" s="24"/>
      <c r="C123" s="166" t="s">
        <v>15</v>
      </c>
      <c r="F123" s="167" t="str">
        <f>F12</f>
        <v xml:space="preserve"> </v>
      </c>
      <c r="I123" s="166" t="s">
        <v>16</v>
      </c>
      <c r="J123" s="168" t="str">
        <f>IF(J12="","",J12)</f>
        <v>21. 3. 2025</v>
      </c>
      <c r="L123" s="24"/>
    </row>
    <row r="124" spans="2:20" s="1" customFormat="1" ht="6.95" customHeight="1">
      <c r="B124" s="24"/>
      <c r="L124" s="24"/>
    </row>
    <row r="125" spans="2:20" s="1" customFormat="1" ht="15.2" customHeight="1">
      <c r="B125" s="24"/>
      <c r="C125" s="166" t="s">
        <v>17</v>
      </c>
      <c r="F125" s="167" t="str">
        <f>E15</f>
        <v xml:space="preserve"> </v>
      </c>
      <c r="I125" s="166" t="s">
        <v>22</v>
      </c>
      <c r="J125" s="169" t="str">
        <f>E21</f>
        <v xml:space="preserve"> </v>
      </c>
      <c r="L125" s="24"/>
    </row>
    <row r="126" spans="2:20" s="1" customFormat="1" ht="15.2" customHeight="1">
      <c r="B126" s="24"/>
      <c r="C126" s="166" t="s">
        <v>21</v>
      </c>
      <c r="F126" s="167" t="str">
        <f>IF(E18="","",E18)</f>
        <v xml:space="preserve"> </v>
      </c>
      <c r="I126" s="166" t="s">
        <v>23</v>
      </c>
      <c r="J126" s="169" t="str">
        <f>E24</f>
        <v xml:space="preserve"> </v>
      </c>
      <c r="L126" s="24"/>
    </row>
    <row r="127" spans="2:20" s="1" customFormat="1" ht="10.35" customHeight="1">
      <c r="B127" s="24"/>
      <c r="L127" s="24"/>
    </row>
    <row r="128" spans="2:20" s="9" customFormat="1" ht="29.25" customHeight="1">
      <c r="B128" s="99"/>
      <c r="C128" s="201" t="s">
        <v>84</v>
      </c>
      <c r="D128" s="202" t="s">
        <v>51</v>
      </c>
      <c r="E128" s="202" t="s">
        <v>47</v>
      </c>
      <c r="F128" s="202" t="s">
        <v>48</v>
      </c>
      <c r="G128" s="202" t="s">
        <v>85</v>
      </c>
      <c r="H128" s="202" t="s">
        <v>86</v>
      </c>
      <c r="I128" s="202" t="s">
        <v>87</v>
      </c>
      <c r="J128" s="203" t="s">
        <v>80</v>
      </c>
      <c r="K128" s="204" t="s">
        <v>88</v>
      </c>
      <c r="L128" s="99"/>
      <c r="M128" s="205" t="s">
        <v>1</v>
      </c>
      <c r="N128" s="206" t="s">
        <v>30</v>
      </c>
      <c r="O128" s="206" t="s">
        <v>89</v>
      </c>
      <c r="P128" s="206" t="s">
        <v>90</v>
      </c>
      <c r="Q128" s="206" t="s">
        <v>91</v>
      </c>
      <c r="R128" s="206" t="s">
        <v>92</v>
      </c>
      <c r="S128" s="206" t="s">
        <v>93</v>
      </c>
      <c r="T128" s="207" t="s">
        <v>94</v>
      </c>
    </row>
    <row r="129" spans="2:65" s="1" customFormat="1" ht="22.9" customHeight="1">
      <c r="B129" s="24"/>
      <c r="C129" s="208" t="s">
        <v>81</v>
      </c>
      <c r="J129" s="250">
        <f>BK129</f>
        <v>0</v>
      </c>
      <c r="L129" s="24"/>
      <c r="M129" s="57"/>
      <c r="N129" s="48"/>
      <c r="O129" s="48"/>
      <c r="P129" s="210">
        <f>P130+P132+P136+P144+P161+P191+P197</f>
        <v>333.31002000000001</v>
      </c>
      <c r="Q129" s="48"/>
      <c r="R129" s="210">
        <f>R130+R132+R136+R144+R161+R191+R197</f>
        <v>50.665462720000001</v>
      </c>
      <c r="S129" s="48"/>
      <c r="T129" s="211">
        <f>T130+T132+T136+T144+T161+T191+T197</f>
        <v>12.6675</v>
      </c>
      <c r="AT129" s="12" t="s">
        <v>65</v>
      </c>
      <c r="AU129" s="12" t="s">
        <v>82</v>
      </c>
      <c r="BK129" s="251">
        <f>BK130+BK132+BK136+BK144+BK161+BK191+BK197</f>
        <v>0</v>
      </c>
    </row>
    <row r="130" spans="2:65" s="213" customFormat="1" ht="25.9" customHeight="1">
      <c r="B130" s="214"/>
      <c r="D130" s="215" t="s">
        <v>65</v>
      </c>
      <c r="E130" s="216" t="s">
        <v>982</v>
      </c>
      <c r="F130" s="216" t="s">
        <v>983</v>
      </c>
      <c r="J130" s="252">
        <f>BK130</f>
        <v>0</v>
      </c>
      <c r="L130" s="214"/>
      <c r="M130" s="218"/>
      <c r="P130" s="219">
        <f>P131</f>
        <v>0</v>
      </c>
      <c r="R130" s="219">
        <f>R131</f>
        <v>0</v>
      </c>
      <c r="T130" s="220">
        <f>T131</f>
        <v>0</v>
      </c>
      <c r="AR130" s="215" t="s">
        <v>71</v>
      </c>
      <c r="AT130" s="221" t="s">
        <v>65</v>
      </c>
      <c r="AU130" s="221" t="s">
        <v>66</v>
      </c>
      <c r="AY130" s="215" t="s">
        <v>97</v>
      </c>
      <c r="BK130" s="253">
        <f>BK131</f>
        <v>0</v>
      </c>
    </row>
    <row r="131" spans="2:65" s="1" customFormat="1" ht="37.9" customHeight="1">
      <c r="B131" s="119"/>
      <c r="C131" s="225" t="s">
        <v>71</v>
      </c>
      <c r="D131" s="225" t="s">
        <v>100</v>
      </c>
      <c r="E131" s="226" t="s">
        <v>984</v>
      </c>
      <c r="F131" s="227" t="s">
        <v>985</v>
      </c>
      <c r="G131" s="228" t="s">
        <v>986</v>
      </c>
      <c r="H131" s="229">
        <v>30</v>
      </c>
      <c r="I131" s="229"/>
      <c r="J131" s="229">
        <f>ROUND(I131*H131,3)</f>
        <v>0</v>
      </c>
      <c r="K131" s="126"/>
      <c r="L131" s="24"/>
      <c r="M131" s="231" t="s">
        <v>1</v>
      </c>
      <c r="N131" s="232" t="s">
        <v>32</v>
      </c>
      <c r="O131" s="233">
        <v>0</v>
      </c>
      <c r="P131" s="233">
        <f>O131*H131</f>
        <v>0</v>
      </c>
      <c r="Q131" s="233">
        <v>0</v>
      </c>
      <c r="R131" s="233">
        <f>Q131*H131</f>
        <v>0</v>
      </c>
      <c r="S131" s="233">
        <v>0</v>
      </c>
      <c r="T131" s="234">
        <f>S131*H131</f>
        <v>0</v>
      </c>
      <c r="AR131" s="235" t="s">
        <v>820</v>
      </c>
      <c r="AT131" s="235" t="s">
        <v>100</v>
      </c>
      <c r="AU131" s="235" t="s">
        <v>71</v>
      </c>
      <c r="AY131" s="12" t="s">
        <v>97</v>
      </c>
      <c r="BE131" s="132">
        <f>IF(N131="základná",J131,0)</f>
        <v>0</v>
      </c>
      <c r="BF131" s="132">
        <f>IF(N131="znížená",J131,0)</f>
        <v>0</v>
      </c>
      <c r="BG131" s="132">
        <f>IF(N131="zákl. prenesená",J131,0)</f>
        <v>0</v>
      </c>
      <c r="BH131" s="132">
        <f>IF(N131="zníž. prenesená",J131,0)</f>
        <v>0</v>
      </c>
      <c r="BI131" s="132">
        <f>IF(N131="nulová",J131,0)</f>
        <v>0</v>
      </c>
      <c r="BJ131" s="12" t="s">
        <v>75</v>
      </c>
      <c r="BK131" s="162">
        <f>ROUND(I131*H131,3)</f>
        <v>0</v>
      </c>
      <c r="BL131" s="12" t="s">
        <v>820</v>
      </c>
      <c r="BM131" s="235" t="s">
        <v>987</v>
      </c>
    </row>
    <row r="132" spans="2:65" s="213" customFormat="1" ht="25.9" customHeight="1">
      <c r="B132" s="214"/>
      <c r="D132" s="215" t="s">
        <v>65</v>
      </c>
      <c r="E132" s="216" t="s">
        <v>644</v>
      </c>
      <c r="F132" s="216" t="s">
        <v>988</v>
      </c>
      <c r="J132" s="252">
        <f>BK132</f>
        <v>0</v>
      </c>
      <c r="L132" s="214"/>
      <c r="M132" s="218"/>
      <c r="P132" s="219">
        <f>SUM(P133:P135)</f>
        <v>19.954676999999997</v>
      </c>
      <c r="R132" s="219">
        <f>SUM(R133:R135)</f>
        <v>13.941496950000001</v>
      </c>
      <c r="T132" s="220">
        <f>SUM(T133:T135)</f>
        <v>0</v>
      </c>
      <c r="AR132" s="215" t="s">
        <v>71</v>
      </c>
      <c r="AT132" s="221" t="s">
        <v>65</v>
      </c>
      <c r="AU132" s="221" t="s">
        <v>66</v>
      </c>
      <c r="AY132" s="215" t="s">
        <v>97</v>
      </c>
      <c r="BK132" s="253">
        <f>SUM(BK133:BK135)</f>
        <v>0</v>
      </c>
    </row>
    <row r="133" spans="2:65" s="1" customFormat="1" ht="37.9" customHeight="1">
      <c r="B133" s="119"/>
      <c r="C133" s="225" t="s">
        <v>75</v>
      </c>
      <c r="D133" s="225" t="s">
        <v>100</v>
      </c>
      <c r="E133" s="226" t="s">
        <v>989</v>
      </c>
      <c r="F133" s="227" t="s">
        <v>990</v>
      </c>
      <c r="G133" s="228" t="s">
        <v>101</v>
      </c>
      <c r="H133" s="229">
        <v>10.5</v>
      </c>
      <c r="I133" s="229"/>
      <c r="J133" s="229">
        <f>ROUND(I133*H133,3)</f>
        <v>0</v>
      </c>
      <c r="K133" s="126"/>
      <c r="L133" s="24"/>
      <c r="M133" s="231" t="s">
        <v>1</v>
      </c>
      <c r="N133" s="232" t="s">
        <v>32</v>
      </c>
      <c r="O133" s="233">
        <v>0.182</v>
      </c>
      <c r="P133" s="233">
        <f>O133*H133</f>
        <v>1.911</v>
      </c>
      <c r="Q133" s="233">
        <v>0.40481</v>
      </c>
      <c r="R133" s="233">
        <f>Q133*H133</f>
        <v>4.2505050000000004</v>
      </c>
      <c r="S133" s="233">
        <v>0</v>
      </c>
      <c r="T133" s="234">
        <f>S133*H133</f>
        <v>0</v>
      </c>
      <c r="AR133" s="235" t="s">
        <v>102</v>
      </c>
      <c r="AT133" s="235" t="s">
        <v>100</v>
      </c>
      <c r="AU133" s="235" t="s">
        <v>71</v>
      </c>
      <c r="AY133" s="12" t="s">
        <v>97</v>
      </c>
      <c r="BE133" s="132">
        <f>IF(N133="základná",J133,0)</f>
        <v>0</v>
      </c>
      <c r="BF133" s="132">
        <f>IF(N133="znížená",J133,0)</f>
        <v>0</v>
      </c>
      <c r="BG133" s="132">
        <f>IF(N133="zákl. prenesená",J133,0)</f>
        <v>0</v>
      </c>
      <c r="BH133" s="132">
        <f>IF(N133="zníž. prenesená",J133,0)</f>
        <v>0</v>
      </c>
      <c r="BI133" s="132">
        <f>IF(N133="nulová",J133,0)</f>
        <v>0</v>
      </c>
      <c r="BJ133" s="12" t="s">
        <v>75</v>
      </c>
      <c r="BK133" s="162">
        <f>ROUND(I133*H133,3)</f>
        <v>0</v>
      </c>
      <c r="BL133" s="12" t="s">
        <v>102</v>
      </c>
      <c r="BM133" s="235" t="s">
        <v>991</v>
      </c>
    </row>
    <row r="134" spans="2:65" s="1" customFormat="1" ht="37.9" customHeight="1">
      <c r="B134" s="119"/>
      <c r="C134" s="225" t="s">
        <v>106</v>
      </c>
      <c r="D134" s="225" t="s">
        <v>100</v>
      </c>
      <c r="E134" s="226" t="s">
        <v>992</v>
      </c>
      <c r="F134" s="227" t="s">
        <v>993</v>
      </c>
      <c r="G134" s="228" t="s">
        <v>101</v>
      </c>
      <c r="H134" s="229">
        <v>12.42</v>
      </c>
      <c r="I134" s="229"/>
      <c r="J134" s="229">
        <f>ROUND(I134*H134,3)</f>
        <v>0</v>
      </c>
      <c r="K134" s="126"/>
      <c r="L134" s="24"/>
      <c r="M134" s="231" t="s">
        <v>1</v>
      </c>
      <c r="N134" s="232" t="s">
        <v>32</v>
      </c>
      <c r="O134" s="233">
        <v>0.66759999999999997</v>
      </c>
      <c r="P134" s="233">
        <f>O134*H134</f>
        <v>8.2915919999999996</v>
      </c>
      <c r="Q134" s="233">
        <v>0.39561000000000002</v>
      </c>
      <c r="R134" s="233">
        <f>Q134*H134</f>
        <v>4.9134761999999998</v>
      </c>
      <c r="S134" s="233">
        <v>0</v>
      </c>
      <c r="T134" s="234">
        <f>S134*H134</f>
        <v>0</v>
      </c>
      <c r="AR134" s="235" t="s">
        <v>102</v>
      </c>
      <c r="AT134" s="235" t="s">
        <v>100</v>
      </c>
      <c r="AU134" s="235" t="s">
        <v>71</v>
      </c>
      <c r="AY134" s="12" t="s">
        <v>97</v>
      </c>
      <c r="BE134" s="132">
        <f>IF(N134="základná",J134,0)</f>
        <v>0</v>
      </c>
      <c r="BF134" s="132">
        <f>IF(N134="znížená",J134,0)</f>
        <v>0</v>
      </c>
      <c r="BG134" s="132">
        <f>IF(N134="zákl. prenesená",J134,0)</f>
        <v>0</v>
      </c>
      <c r="BH134" s="132">
        <f>IF(N134="zníž. prenesená",J134,0)</f>
        <v>0</v>
      </c>
      <c r="BI134" s="132">
        <f>IF(N134="nulová",J134,0)</f>
        <v>0</v>
      </c>
      <c r="BJ134" s="12" t="s">
        <v>75</v>
      </c>
      <c r="BK134" s="162">
        <f>ROUND(I134*H134,3)</f>
        <v>0</v>
      </c>
      <c r="BL134" s="12" t="s">
        <v>102</v>
      </c>
      <c r="BM134" s="235" t="s">
        <v>994</v>
      </c>
    </row>
    <row r="135" spans="2:65" s="1" customFormat="1" ht="37.9" customHeight="1">
      <c r="B135" s="119"/>
      <c r="C135" s="225" t="s">
        <v>102</v>
      </c>
      <c r="D135" s="225" t="s">
        <v>100</v>
      </c>
      <c r="E135" s="226" t="s">
        <v>995</v>
      </c>
      <c r="F135" s="227" t="s">
        <v>996</v>
      </c>
      <c r="G135" s="228" t="s">
        <v>101</v>
      </c>
      <c r="H135" s="229">
        <v>10.5</v>
      </c>
      <c r="I135" s="229"/>
      <c r="J135" s="229">
        <f>ROUND(I135*H135,3)</f>
        <v>0</v>
      </c>
      <c r="K135" s="126"/>
      <c r="L135" s="24"/>
      <c r="M135" s="231" t="s">
        <v>1</v>
      </c>
      <c r="N135" s="232" t="s">
        <v>32</v>
      </c>
      <c r="O135" s="233">
        <v>0.92876999999999998</v>
      </c>
      <c r="P135" s="233">
        <f>O135*H135</f>
        <v>9.7520849999999992</v>
      </c>
      <c r="Q135" s="233">
        <v>0.4550015</v>
      </c>
      <c r="R135" s="233">
        <f>Q135*H135</f>
        <v>4.7775157500000001</v>
      </c>
      <c r="S135" s="233">
        <v>0</v>
      </c>
      <c r="T135" s="234">
        <f>S135*H135</f>
        <v>0</v>
      </c>
      <c r="AR135" s="235" t="s">
        <v>102</v>
      </c>
      <c r="AT135" s="235" t="s">
        <v>100</v>
      </c>
      <c r="AU135" s="235" t="s">
        <v>71</v>
      </c>
      <c r="AY135" s="12" t="s">
        <v>97</v>
      </c>
      <c r="BE135" s="132">
        <f>IF(N135="základná",J135,0)</f>
        <v>0</v>
      </c>
      <c r="BF135" s="132">
        <f>IF(N135="znížená",J135,0)</f>
        <v>0</v>
      </c>
      <c r="BG135" s="132">
        <f>IF(N135="zákl. prenesená",J135,0)</f>
        <v>0</v>
      </c>
      <c r="BH135" s="132">
        <f>IF(N135="zníž. prenesená",J135,0)</f>
        <v>0</v>
      </c>
      <c r="BI135" s="132">
        <f>IF(N135="nulová",J135,0)</f>
        <v>0</v>
      </c>
      <c r="BJ135" s="12" t="s">
        <v>75</v>
      </c>
      <c r="BK135" s="162">
        <f>ROUND(I135*H135,3)</f>
        <v>0</v>
      </c>
      <c r="BL135" s="12" t="s">
        <v>102</v>
      </c>
      <c r="BM135" s="235" t="s">
        <v>997</v>
      </c>
    </row>
    <row r="136" spans="2:65" s="213" customFormat="1" ht="25.9" customHeight="1">
      <c r="B136" s="214"/>
      <c r="D136" s="215" t="s">
        <v>65</v>
      </c>
      <c r="E136" s="216" t="s">
        <v>103</v>
      </c>
      <c r="F136" s="216" t="s">
        <v>104</v>
      </c>
      <c r="J136" s="252">
        <f>BK136</f>
        <v>0</v>
      </c>
      <c r="L136" s="214"/>
      <c r="M136" s="218"/>
      <c r="P136" s="219">
        <f>SUM(P137:P143)</f>
        <v>30.010026999999994</v>
      </c>
      <c r="R136" s="219">
        <f>SUM(R137:R143)</f>
        <v>0</v>
      </c>
      <c r="T136" s="220">
        <f>SUM(T137:T143)</f>
        <v>12.6675</v>
      </c>
      <c r="AR136" s="215" t="s">
        <v>71</v>
      </c>
      <c r="AT136" s="221" t="s">
        <v>65</v>
      </c>
      <c r="AU136" s="221" t="s">
        <v>66</v>
      </c>
      <c r="AY136" s="215" t="s">
        <v>97</v>
      </c>
      <c r="BK136" s="253">
        <f>SUM(BK137:BK143)</f>
        <v>0</v>
      </c>
    </row>
    <row r="137" spans="2:65" s="1" customFormat="1" ht="24.2" customHeight="1">
      <c r="B137" s="119"/>
      <c r="C137" s="225" t="s">
        <v>644</v>
      </c>
      <c r="D137" s="225" t="s">
        <v>100</v>
      </c>
      <c r="E137" s="226" t="s">
        <v>998</v>
      </c>
      <c r="F137" s="227" t="s">
        <v>999</v>
      </c>
      <c r="G137" s="228" t="s">
        <v>101</v>
      </c>
      <c r="H137" s="229">
        <v>12.42</v>
      </c>
      <c r="I137" s="229"/>
      <c r="J137" s="229">
        <f t="shared" ref="J137:J143" si="0">ROUND(I137*H137,3)</f>
        <v>0</v>
      </c>
      <c r="K137" s="126"/>
      <c r="L137" s="24"/>
      <c r="M137" s="231" t="s">
        <v>1</v>
      </c>
      <c r="N137" s="232" t="s">
        <v>32</v>
      </c>
      <c r="O137" s="233">
        <v>0.82699999999999996</v>
      </c>
      <c r="P137" s="233">
        <f t="shared" ref="P137:P143" si="1">O137*H137</f>
        <v>10.271339999999999</v>
      </c>
      <c r="Q137" s="233">
        <v>0</v>
      </c>
      <c r="R137" s="233">
        <f t="shared" ref="R137:R143" si="2">Q137*H137</f>
        <v>0</v>
      </c>
      <c r="S137" s="233">
        <v>0.5</v>
      </c>
      <c r="T137" s="234">
        <f t="shared" ref="T137:T143" si="3">S137*H137</f>
        <v>6.21</v>
      </c>
      <c r="AR137" s="235" t="s">
        <v>102</v>
      </c>
      <c r="AT137" s="235" t="s">
        <v>100</v>
      </c>
      <c r="AU137" s="235" t="s">
        <v>71</v>
      </c>
      <c r="AY137" s="12" t="s">
        <v>97</v>
      </c>
      <c r="BE137" s="132">
        <f t="shared" ref="BE137:BE143" si="4">IF(N137="základná",J137,0)</f>
        <v>0</v>
      </c>
      <c r="BF137" s="132">
        <f t="shared" ref="BF137:BF143" si="5">IF(N137="znížená",J137,0)</f>
        <v>0</v>
      </c>
      <c r="BG137" s="132">
        <f t="shared" ref="BG137:BG143" si="6">IF(N137="zákl. prenesená",J137,0)</f>
        <v>0</v>
      </c>
      <c r="BH137" s="132">
        <f t="shared" ref="BH137:BH143" si="7">IF(N137="zníž. prenesená",J137,0)</f>
        <v>0</v>
      </c>
      <c r="BI137" s="132">
        <f t="shared" ref="BI137:BI143" si="8">IF(N137="nulová",J137,0)</f>
        <v>0</v>
      </c>
      <c r="BJ137" s="12" t="s">
        <v>75</v>
      </c>
      <c r="BK137" s="162">
        <f t="shared" ref="BK137:BK143" si="9">ROUND(I137*H137,3)</f>
        <v>0</v>
      </c>
      <c r="BL137" s="12" t="s">
        <v>102</v>
      </c>
      <c r="BM137" s="235" t="s">
        <v>1000</v>
      </c>
    </row>
    <row r="138" spans="2:65" s="1" customFormat="1" ht="24.2" customHeight="1">
      <c r="B138" s="119"/>
      <c r="C138" s="225" t="s">
        <v>98</v>
      </c>
      <c r="D138" s="225" t="s">
        <v>100</v>
      </c>
      <c r="E138" s="226" t="s">
        <v>1001</v>
      </c>
      <c r="F138" s="227" t="s">
        <v>1002</v>
      </c>
      <c r="G138" s="228" t="s">
        <v>101</v>
      </c>
      <c r="H138" s="229">
        <v>10.5</v>
      </c>
      <c r="I138" s="229"/>
      <c r="J138" s="229">
        <f t="shared" si="0"/>
        <v>0</v>
      </c>
      <c r="K138" s="126"/>
      <c r="L138" s="24"/>
      <c r="M138" s="231" t="s">
        <v>1</v>
      </c>
      <c r="N138" s="232" t="s">
        <v>32</v>
      </c>
      <c r="O138" s="233">
        <v>0.59199999999999997</v>
      </c>
      <c r="P138" s="233">
        <f t="shared" si="1"/>
        <v>6.2159999999999993</v>
      </c>
      <c r="Q138" s="233">
        <v>0</v>
      </c>
      <c r="R138" s="233">
        <f t="shared" si="2"/>
        <v>0</v>
      </c>
      <c r="S138" s="233">
        <v>0.375</v>
      </c>
      <c r="T138" s="234">
        <f t="shared" si="3"/>
        <v>3.9375</v>
      </c>
      <c r="AR138" s="235" t="s">
        <v>102</v>
      </c>
      <c r="AT138" s="235" t="s">
        <v>100</v>
      </c>
      <c r="AU138" s="235" t="s">
        <v>71</v>
      </c>
      <c r="AY138" s="12" t="s">
        <v>97</v>
      </c>
      <c r="BE138" s="132">
        <f t="shared" si="4"/>
        <v>0</v>
      </c>
      <c r="BF138" s="132">
        <f t="shared" si="5"/>
        <v>0</v>
      </c>
      <c r="BG138" s="132">
        <f t="shared" si="6"/>
        <v>0</v>
      </c>
      <c r="BH138" s="132">
        <f t="shared" si="7"/>
        <v>0</v>
      </c>
      <c r="BI138" s="132">
        <f t="shared" si="8"/>
        <v>0</v>
      </c>
      <c r="BJ138" s="12" t="s">
        <v>75</v>
      </c>
      <c r="BK138" s="162">
        <f t="shared" si="9"/>
        <v>0</v>
      </c>
      <c r="BL138" s="12" t="s">
        <v>102</v>
      </c>
      <c r="BM138" s="235" t="s">
        <v>1003</v>
      </c>
    </row>
    <row r="139" spans="2:65" s="1" customFormat="1" ht="24.2" customHeight="1">
      <c r="B139" s="119"/>
      <c r="C139" s="225" t="s">
        <v>649</v>
      </c>
      <c r="D139" s="225" t="s">
        <v>100</v>
      </c>
      <c r="E139" s="226" t="s">
        <v>1004</v>
      </c>
      <c r="F139" s="227" t="s">
        <v>1005</v>
      </c>
      <c r="G139" s="228" t="s">
        <v>101</v>
      </c>
      <c r="H139" s="229">
        <v>10.5</v>
      </c>
      <c r="I139" s="229"/>
      <c r="J139" s="229">
        <f t="shared" si="0"/>
        <v>0</v>
      </c>
      <c r="K139" s="126"/>
      <c r="L139" s="24"/>
      <c r="M139" s="231" t="s">
        <v>1</v>
      </c>
      <c r="N139" s="232" t="s">
        <v>32</v>
      </c>
      <c r="O139" s="233">
        <v>0.35499999999999998</v>
      </c>
      <c r="P139" s="233">
        <f t="shared" si="1"/>
        <v>3.7275</v>
      </c>
      <c r="Q139" s="233">
        <v>0</v>
      </c>
      <c r="R139" s="233">
        <f t="shared" si="2"/>
        <v>0</v>
      </c>
      <c r="S139" s="233">
        <v>0.24</v>
      </c>
      <c r="T139" s="234">
        <f t="shared" si="3"/>
        <v>2.52</v>
      </c>
      <c r="AR139" s="235" t="s">
        <v>102</v>
      </c>
      <c r="AT139" s="235" t="s">
        <v>100</v>
      </c>
      <c r="AU139" s="235" t="s">
        <v>71</v>
      </c>
      <c r="AY139" s="12" t="s">
        <v>97</v>
      </c>
      <c r="BE139" s="132">
        <f t="shared" si="4"/>
        <v>0</v>
      </c>
      <c r="BF139" s="132">
        <f t="shared" si="5"/>
        <v>0</v>
      </c>
      <c r="BG139" s="132">
        <f t="shared" si="6"/>
        <v>0</v>
      </c>
      <c r="BH139" s="132">
        <f t="shared" si="7"/>
        <v>0</v>
      </c>
      <c r="BI139" s="132">
        <f t="shared" si="8"/>
        <v>0</v>
      </c>
      <c r="BJ139" s="12" t="s">
        <v>75</v>
      </c>
      <c r="BK139" s="162">
        <f t="shared" si="9"/>
        <v>0</v>
      </c>
      <c r="BL139" s="12" t="s">
        <v>102</v>
      </c>
      <c r="BM139" s="235" t="s">
        <v>1006</v>
      </c>
    </row>
    <row r="140" spans="2:65" s="1" customFormat="1" ht="24.2" customHeight="1">
      <c r="B140" s="119"/>
      <c r="C140" s="225" t="s">
        <v>185</v>
      </c>
      <c r="D140" s="225" t="s">
        <v>100</v>
      </c>
      <c r="E140" s="226" t="s">
        <v>1007</v>
      </c>
      <c r="F140" s="227" t="s">
        <v>1008</v>
      </c>
      <c r="G140" s="228" t="s">
        <v>114</v>
      </c>
      <c r="H140" s="229">
        <v>28.4</v>
      </c>
      <c r="I140" s="229"/>
      <c r="J140" s="229">
        <f t="shared" si="0"/>
        <v>0</v>
      </c>
      <c r="K140" s="126"/>
      <c r="L140" s="24"/>
      <c r="M140" s="231" t="s">
        <v>1</v>
      </c>
      <c r="N140" s="232" t="s">
        <v>32</v>
      </c>
      <c r="O140" s="233">
        <v>0.185</v>
      </c>
      <c r="P140" s="233">
        <f t="shared" si="1"/>
        <v>5.2539999999999996</v>
      </c>
      <c r="Q140" s="233">
        <v>0</v>
      </c>
      <c r="R140" s="233">
        <f t="shared" si="2"/>
        <v>0</v>
      </c>
      <c r="S140" s="233">
        <v>0</v>
      </c>
      <c r="T140" s="234">
        <f t="shared" si="3"/>
        <v>0</v>
      </c>
      <c r="AR140" s="235" t="s">
        <v>102</v>
      </c>
      <c r="AT140" s="235" t="s">
        <v>100</v>
      </c>
      <c r="AU140" s="235" t="s">
        <v>71</v>
      </c>
      <c r="AY140" s="12" t="s">
        <v>97</v>
      </c>
      <c r="BE140" s="132">
        <f t="shared" si="4"/>
        <v>0</v>
      </c>
      <c r="BF140" s="132">
        <f t="shared" si="5"/>
        <v>0</v>
      </c>
      <c r="BG140" s="132">
        <f t="shared" si="6"/>
        <v>0</v>
      </c>
      <c r="BH140" s="132">
        <f t="shared" si="7"/>
        <v>0</v>
      </c>
      <c r="BI140" s="132">
        <f t="shared" si="8"/>
        <v>0</v>
      </c>
      <c r="BJ140" s="12" t="s">
        <v>75</v>
      </c>
      <c r="BK140" s="162">
        <f t="shared" si="9"/>
        <v>0</v>
      </c>
      <c r="BL140" s="12" t="s">
        <v>102</v>
      </c>
      <c r="BM140" s="235" t="s">
        <v>1009</v>
      </c>
    </row>
    <row r="141" spans="2:65" s="1" customFormat="1" ht="33" customHeight="1">
      <c r="B141" s="119"/>
      <c r="C141" s="225" t="s">
        <v>103</v>
      </c>
      <c r="D141" s="225" t="s">
        <v>100</v>
      </c>
      <c r="E141" s="226" t="s">
        <v>1010</v>
      </c>
      <c r="F141" s="227" t="s">
        <v>1011</v>
      </c>
      <c r="G141" s="228" t="s">
        <v>120</v>
      </c>
      <c r="H141" s="229">
        <v>6.0629999999999997</v>
      </c>
      <c r="I141" s="229"/>
      <c r="J141" s="229">
        <f t="shared" si="0"/>
        <v>0</v>
      </c>
      <c r="K141" s="126"/>
      <c r="L141" s="24"/>
      <c r="M141" s="231" t="s">
        <v>1</v>
      </c>
      <c r="N141" s="232" t="s">
        <v>32</v>
      </c>
      <c r="O141" s="233">
        <v>0</v>
      </c>
      <c r="P141" s="233">
        <f t="shared" si="1"/>
        <v>0</v>
      </c>
      <c r="Q141" s="233">
        <v>0</v>
      </c>
      <c r="R141" s="233">
        <f t="shared" si="2"/>
        <v>0</v>
      </c>
      <c r="S141" s="233">
        <v>0</v>
      </c>
      <c r="T141" s="234">
        <f t="shared" si="3"/>
        <v>0</v>
      </c>
      <c r="AR141" s="235" t="s">
        <v>102</v>
      </c>
      <c r="AT141" s="235" t="s">
        <v>100</v>
      </c>
      <c r="AU141" s="235" t="s">
        <v>71</v>
      </c>
      <c r="AY141" s="12" t="s">
        <v>97</v>
      </c>
      <c r="BE141" s="132">
        <f t="shared" si="4"/>
        <v>0</v>
      </c>
      <c r="BF141" s="132">
        <f t="shared" si="5"/>
        <v>0</v>
      </c>
      <c r="BG141" s="132">
        <f t="shared" si="6"/>
        <v>0</v>
      </c>
      <c r="BH141" s="132">
        <f t="shared" si="7"/>
        <v>0</v>
      </c>
      <c r="BI141" s="132">
        <f t="shared" si="8"/>
        <v>0</v>
      </c>
      <c r="BJ141" s="12" t="s">
        <v>75</v>
      </c>
      <c r="BK141" s="162">
        <f t="shared" si="9"/>
        <v>0</v>
      </c>
      <c r="BL141" s="12" t="s">
        <v>102</v>
      </c>
      <c r="BM141" s="235" t="s">
        <v>1012</v>
      </c>
    </row>
    <row r="142" spans="2:65" s="1" customFormat="1" ht="24.2" customHeight="1">
      <c r="B142" s="119"/>
      <c r="C142" s="225" t="s">
        <v>585</v>
      </c>
      <c r="D142" s="225" t="s">
        <v>100</v>
      </c>
      <c r="E142" s="226" t="s">
        <v>1013</v>
      </c>
      <c r="F142" s="227" t="s">
        <v>1014</v>
      </c>
      <c r="G142" s="228" t="s">
        <v>120</v>
      </c>
      <c r="H142" s="229">
        <v>6.0629999999999997</v>
      </c>
      <c r="I142" s="229"/>
      <c r="J142" s="229">
        <f t="shared" si="0"/>
        <v>0</v>
      </c>
      <c r="K142" s="126"/>
      <c r="L142" s="24"/>
      <c r="M142" s="231" t="s">
        <v>1</v>
      </c>
      <c r="N142" s="232" t="s">
        <v>32</v>
      </c>
      <c r="O142" s="233">
        <v>0.749</v>
      </c>
      <c r="P142" s="233">
        <f t="shared" si="1"/>
        <v>4.5411869999999999</v>
      </c>
      <c r="Q142" s="233">
        <v>0</v>
      </c>
      <c r="R142" s="233">
        <f t="shared" si="2"/>
        <v>0</v>
      </c>
      <c r="S142" s="233">
        <v>0</v>
      </c>
      <c r="T142" s="234">
        <f t="shared" si="3"/>
        <v>0</v>
      </c>
      <c r="AR142" s="235" t="s">
        <v>102</v>
      </c>
      <c r="AT142" s="235" t="s">
        <v>100</v>
      </c>
      <c r="AU142" s="235" t="s">
        <v>71</v>
      </c>
      <c r="AY142" s="12" t="s">
        <v>97</v>
      </c>
      <c r="BE142" s="132">
        <f t="shared" si="4"/>
        <v>0</v>
      </c>
      <c r="BF142" s="132">
        <f t="shared" si="5"/>
        <v>0</v>
      </c>
      <c r="BG142" s="132">
        <f t="shared" si="6"/>
        <v>0</v>
      </c>
      <c r="BH142" s="132">
        <f t="shared" si="7"/>
        <v>0</v>
      </c>
      <c r="BI142" s="132">
        <f t="shared" si="8"/>
        <v>0</v>
      </c>
      <c r="BJ142" s="12" t="s">
        <v>75</v>
      </c>
      <c r="BK142" s="162">
        <f t="shared" si="9"/>
        <v>0</v>
      </c>
      <c r="BL142" s="12" t="s">
        <v>102</v>
      </c>
      <c r="BM142" s="235" t="s">
        <v>1015</v>
      </c>
    </row>
    <row r="143" spans="2:65" s="1" customFormat="1" ht="24.2" customHeight="1">
      <c r="B143" s="119"/>
      <c r="C143" s="225" t="s">
        <v>656</v>
      </c>
      <c r="D143" s="225" t="s">
        <v>100</v>
      </c>
      <c r="E143" s="226" t="s">
        <v>1016</v>
      </c>
      <c r="F143" s="227" t="s">
        <v>1017</v>
      </c>
      <c r="G143" s="228" t="s">
        <v>120</v>
      </c>
      <c r="H143" s="229">
        <v>6.0629999999999997</v>
      </c>
      <c r="I143" s="229"/>
      <c r="J143" s="229">
        <f t="shared" si="0"/>
        <v>0</v>
      </c>
      <c r="K143" s="126"/>
      <c r="L143" s="24"/>
      <c r="M143" s="231" t="s">
        <v>1</v>
      </c>
      <c r="N143" s="232" t="s">
        <v>32</v>
      </c>
      <c r="O143" s="233">
        <v>0</v>
      </c>
      <c r="P143" s="233">
        <f t="shared" si="1"/>
        <v>0</v>
      </c>
      <c r="Q143" s="233">
        <v>0</v>
      </c>
      <c r="R143" s="233">
        <f t="shared" si="2"/>
        <v>0</v>
      </c>
      <c r="S143" s="233">
        <v>0</v>
      </c>
      <c r="T143" s="234">
        <f t="shared" si="3"/>
        <v>0</v>
      </c>
      <c r="AR143" s="235" t="s">
        <v>102</v>
      </c>
      <c r="AT143" s="235" t="s">
        <v>100</v>
      </c>
      <c r="AU143" s="235" t="s">
        <v>71</v>
      </c>
      <c r="AY143" s="12" t="s">
        <v>97</v>
      </c>
      <c r="BE143" s="132">
        <f t="shared" si="4"/>
        <v>0</v>
      </c>
      <c r="BF143" s="132">
        <f t="shared" si="5"/>
        <v>0</v>
      </c>
      <c r="BG143" s="132">
        <f t="shared" si="6"/>
        <v>0</v>
      </c>
      <c r="BH143" s="132">
        <f t="shared" si="7"/>
        <v>0</v>
      </c>
      <c r="BI143" s="132">
        <f t="shared" si="8"/>
        <v>0</v>
      </c>
      <c r="BJ143" s="12" t="s">
        <v>75</v>
      </c>
      <c r="BK143" s="162">
        <f t="shared" si="9"/>
        <v>0</v>
      </c>
      <c r="BL143" s="12" t="s">
        <v>102</v>
      </c>
      <c r="BM143" s="235" t="s">
        <v>1018</v>
      </c>
    </row>
    <row r="144" spans="2:65" s="213" customFormat="1" ht="25.9" customHeight="1">
      <c r="B144" s="214"/>
      <c r="D144" s="215" t="s">
        <v>65</v>
      </c>
      <c r="E144" s="216" t="s">
        <v>95</v>
      </c>
      <c r="F144" s="216" t="s">
        <v>96</v>
      </c>
      <c r="J144" s="252">
        <f>BK144</f>
        <v>0</v>
      </c>
      <c r="L144" s="214"/>
      <c r="M144" s="218"/>
      <c r="P144" s="219">
        <f>P145+P158</f>
        <v>177.01174800000001</v>
      </c>
      <c r="R144" s="219">
        <f>R145+R158</f>
        <v>36.507322869999996</v>
      </c>
      <c r="T144" s="220">
        <f>T145+T158</f>
        <v>0</v>
      </c>
      <c r="AR144" s="215" t="s">
        <v>71</v>
      </c>
      <c r="AT144" s="221" t="s">
        <v>65</v>
      </c>
      <c r="AU144" s="221" t="s">
        <v>66</v>
      </c>
      <c r="AY144" s="215" t="s">
        <v>97</v>
      </c>
      <c r="BK144" s="253">
        <f>BK145+BK158</f>
        <v>0</v>
      </c>
    </row>
    <row r="145" spans="2:65" s="213" customFormat="1" ht="22.9" customHeight="1">
      <c r="B145" s="214"/>
      <c r="D145" s="215" t="s">
        <v>65</v>
      </c>
      <c r="E145" s="223" t="s">
        <v>71</v>
      </c>
      <c r="F145" s="223" t="s">
        <v>168</v>
      </c>
      <c r="J145" s="254">
        <f>BK145</f>
        <v>0</v>
      </c>
      <c r="L145" s="214"/>
      <c r="M145" s="218"/>
      <c r="P145" s="219">
        <f>SUM(P146:P157)</f>
        <v>169.67255400000002</v>
      </c>
      <c r="R145" s="219">
        <f>SUM(R146:R157)</f>
        <v>25.366</v>
      </c>
      <c r="T145" s="220">
        <f>SUM(T146:T157)</f>
        <v>0</v>
      </c>
      <c r="AR145" s="215" t="s">
        <v>71</v>
      </c>
      <c r="AT145" s="221" t="s">
        <v>65</v>
      </c>
      <c r="AU145" s="221" t="s">
        <v>71</v>
      </c>
      <c r="AY145" s="215" t="s">
        <v>97</v>
      </c>
      <c r="BK145" s="253">
        <f>SUM(BK146:BK157)</f>
        <v>0</v>
      </c>
    </row>
    <row r="146" spans="2:65" s="1" customFormat="1" ht="24.2" customHeight="1">
      <c r="B146" s="119"/>
      <c r="C146" s="225" t="s">
        <v>660</v>
      </c>
      <c r="D146" s="225" t="s">
        <v>100</v>
      </c>
      <c r="E146" s="226" t="s">
        <v>1019</v>
      </c>
      <c r="F146" s="227" t="s">
        <v>1020</v>
      </c>
      <c r="G146" s="228" t="s">
        <v>114</v>
      </c>
      <c r="H146" s="229">
        <v>80</v>
      </c>
      <c r="I146" s="229"/>
      <c r="J146" s="229">
        <f t="shared" ref="J146:J157" si="10">ROUND(I146*H146,3)</f>
        <v>0</v>
      </c>
      <c r="K146" s="126"/>
      <c r="L146" s="24"/>
      <c r="M146" s="231" t="s">
        <v>1</v>
      </c>
      <c r="N146" s="232" t="s">
        <v>32</v>
      </c>
      <c r="O146" s="233">
        <v>0.27</v>
      </c>
      <c r="P146" s="233">
        <f t="shared" ref="P146:P157" si="11">O146*H146</f>
        <v>21.6</v>
      </c>
      <c r="Q146" s="233">
        <v>3.5999999999999999E-3</v>
      </c>
      <c r="R146" s="233">
        <f t="shared" ref="R146:R157" si="12">Q146*H146</f>
        <v>0.28799999999999998</v>
      </c>
      <c r="S146" s="233">
        <v>0</v>
      </c>
      <c r="T146" s="234">
        <f t="shared" ref="T146:T157" si="13">S146*H146</f>
        <v>0</v>
      </c>
      <c r="AR146" s="235" t="s">
        <v>102</v>
      </c>
      <c r="AT146" s="235" t="s">
        <v>100</v>
      </c>
      <c r="AU146" s="235" t="s">
        <v>75</v>
      </c>
      <c r="AY146" s="12" t="s">
        <v>97</v>
      </c>
      <c r="BE146" s="132">
        <f t="shared" ref="BE146:BE157" si="14">IF(N146="základná",J146,0)</f>
        <v>0</v>
      </c>
      <c r="BF146" s="132">
        <f t="shared" ref="BF146:BF157" si="15">IF(N146="znížená",J146,0)</f>
        <v>0</v>
      </c>
      <c r="BG146" s="132">
        <f t="shared" ref="BG146:BG157" si="16">IF(N146="zákl. prenesená",J146,0)</f>
        <v>0</v>
      </c>
      <c r="BH146" s="132">
        <f t="shared" ref="BH146:BH157" si="17">IF(N146="zníž. prenesená",J146,0)</f>
        <v>0</v>
      </c>
      <c r="BI146" s="132">
        <f t="shared" ref="BI146:BI157" si="18">IF(N146="nulová",J146,0)</f>
        <v>0</v>
      </c>
      <c r="BJ146" s="12" t="s">
        <v>75</v>
      </c>
      <c r="BK146" s="162">
        <f t="shared" ref="BK146:BK157" si="19">ROUND(I146*H146,3)</f>
        <v>0</v>
      </c>
      <c r="BL146" s="12" t="s">
        <v>102</v>
      </c>
      <c r="BM146" s="235" t="s">
        <v>1021</v>
      </c>
    </row>
    <row r="147" spans="2:65" s="1" customFormat="1" ht="21.75" customHeight="1">
      <c r="B147" s="119"/>
      <c r="C147" s="225" t="s">
        <v>663</v>
      </c>
      <c r="D147" s="225" t="s">
        <v>100</v>
      </c>
      <c r="E147" s="226" t="s">
        <v>293</v>
      </c>
      <c r="F147" s="227" t="s">
        <v>294</v>
      </c>
      <c r="G147" s="228" t="s">
        <v>158</v>
      </c>
      <c r="H147" s="229">
        <v>21.27</v>
      </c>
      <c r="I147" s="229"/>
      <c r="J147" s="229">
        <f t="shared" si="10"/>
        <v>0</v>
      </c>
      <c r="K147" s="126"/>
      <c r="L147" s="24"/>
      <c r="M147" s="231" t="s">
        <v>1</v>
      </c>
      <c r="N147" s="232" t="s">
        <v>32</v>
      </c>
      <c r="O147" s="233">
        <v>0.83799999999999997</v>
      </c>
      <c r="P147" s="233">
        <f t="shared" si="11"/>
        <v>17.824259999999999</v>
      </c>
      <c r="Q147" s="233">
        <v>0</v>
      </c>
      <c r="R147" s="233">
        <f t="shared" si="12"/>
        <v>0</v>
      </c>
      <c r="S147" s="233">
        <v>0</v>
      </c>
      <c r="T147" s="234">
        <f t="shared" si="13"/>
        <v>0</v>
      </c>
      <c r="AR147" s="235" t="s">
        <v>102</v>
      </c>
      <c r="AT147" s="235" t="s">
        <v>100</v>
      </c>
      <c r="AU147" s="235" t="s">
        <v>75</v>
      </c>
      <c r="AY147" s="12" t="s">
        <v>97</v>
      </c>
      <c r="BE147" s="132">
        <f t="shared" si="14"/>
        <v>0</v>
      </c>
      <c r="BF147" s="132">
        <f t="shared" si="15"/>
        <v>0</v>
      </c>
      <c r="BG147" s="132">
        <f t="shared" si="16"/>
        <v>0</v>
      </c>
      <c r="BH147" s="132">
        <f t="shared" si="17"/>
        <v>0</v>
      </c>
      <c r="BI147" s="132">
        <f t="shared" si="18"/>
        <v>0</v>
      </c>
      <c r="BJ147" s="12" t="s">
        <v>75</v>
      </c>
      <c r="BK147" s="162">
        <f t="shared" si="19"/>
        <v>0</v>
      </c>
      <c r="BL147" s="12" t="s">
        <v>102</v>
      </c>
      <c r="BM147" s="235" t="s">
        <v>1022</v>
      </c>
    </row>
    <row r="148" spans="2:65" s="1" customFormat="1" ht="24.2" customHeight="1">
      <c r="B148" s="119"/>
      <c r="C148" s="225" t="s">
        <v>667</v>
      </c>
      <c r="D148" s="225" t="s">
        <v>100</v>
      </c>
      <c r="E148" s="226" t="s">
        <v>173</v>
      </c>
      <c r="F148" s="227" t="s">
        <v>295</v>
      </c>
      <c r="G148" s="228" t="s">
        <v>158</v>
      </c>
      <c r="H148" s="229">
        <v>6.3810000000000002</v>
      </c>
      <c r="I148" s="229"/>
      <c r="J148" s="229">
        <f t="shared" si="10"/>
        <v>0</v>
      </c>
      <c r="K148" s="126"/>
      <c r="L148" s="24"/>
      <c r="M148" s="231" t="s">
        <v>1</v>
      </c>
      <c r="N148" s="232" t="s">
        <v>32</v>
      </c>
      <c r="O148" s="233">
        <v>4.2000000000000003E-2</v>
      </c>
      <c r="P148" s="233">
        <f t="shared" si="11"/>
        <v>0.26800200000000002</v>
      </c>
      <c r="Q148" s="233">
        <v>0</v>
      </c>
      <c r="R148" s="233">
        <f t="shared" si="12"/>
        <v>0</v>
      </c>
      <c r="S148" s="233">
        <v>0</v>
      </c>
      <c r="T148" s="234">
        <f t="shared" si="13"/>
        <v>0</v>
      </c>
      <c r="AR148" s="235" t="s">
        <v>102</v>
      </c>
      <c r="AT148" s="235" t="s">
        <v>100</v>
      </c>
      <c r="AU148" s="235" t="s">
        <v>75</v>
      </c>
      <c r="AY148" s="12" t="s">
        <v>97</v>
      </c>
      <c r="BE148" s="132">
        <f t="shared" si="14"/>
        <v>0</v>
      </c>
      <c r="BF148" s="132">
        <f t="shared" si="15"/>
        <v>0</v>
      </c>
      <c r="BG148" s="132">
        <f t="shared" si="16"/>
        <v>0</v>
      </c>
      <c r="BH148" s="132">
        <f t="shared" si="17"/>
        <v>0</v>
      </c>
      <c r="BI148" s="132">
        <f t="shared" si="18"/>
        <v>0</v>
      </c>
      <c r="BJ148" s="12" t="s">
        <v>75</v>
      </c>
      <c r="BK148" s="162">
        <f t="shared" si="19"/>
        <v>0</v>
      </c>
      <c r="BL148" s="12" t="s">
        <v>102</v>
      </c>
      <c r="BM148" s="235" t="s">
        <v>1023</v>
      </c>
    </row>
    <row r="149" spans="2:65" s="1" customFormat="1" ht="16.5" customHeight="1">
      <c r="B149" s="119"/>
      <c r="C149" s="225" t="s">
        <v>671</v>
      </c>
      <c r="D149" s="225" t="s">
        <v>100</v>
      </c>
      <c r="E149" s="226" t="s">
        <v>1024</v>
      </c>
      <c r="F149" s="227" t="s">
        <v>1025</v>
      </c>
      <c r="G149" s="228" t="s">
        <v>158</v>
      </c>
      <c r="H149" s="229">
        <v>42.12</v>
      </c>
      <c r="I149" s="229"/>
      <c r="J149" s="229">
        <f t="shared" si="10"/>
        <v>0</v>
      </c>
      <c r="K149" s="126"/>
      <c r="L149" s="24"/>
      <c r="M149" s="231" t="s">
        <v>1</v>
      </c>
      <c r="N149" s="232" t="s">
        <v>32</v>
      </c>
      <c r="O149" s="233">
        <v>1.5089999999999999</v>
      </c>
      <c r="P149" s="233">
        <f t="shared" si="11"/>
        <v>63.559079999999994</v>
      </c>
      <c r="Q149" s="233">
        <v>0</v>
      </c>
      <c r="R149" s="233">
        <f t="shared" si="12"/>
        <v>0</v>
      </c>
      <c r="S149" s="233">
        <v>0</v>
      </c>
      <c r="T149" s="234">
        <f t="shared" si="13"/>
        <v>0</v>
      </c>
      <c r="AR149" s="235" t="s">
        <v>102</v>
      </c>
      <c r="AT149" s="235" t="s">
        <v>100</v>
      </c>
      <c r="AU149" s="235" t="s">
        <v>75</v>
      </c>
      <c r="AY149" s="12" t="s">
        <v>97</v>
      </c>
      <c r="BE149" s="132">
        <f t="shared" si="14"/>
        <v>0</v>
      </c>
      <c r="BF149" s="132">
        <f t="shared" si="15"/>
        <v>0</v>
      </c>
      <c r="BG149" s="132">
        <f t="shared" si="16"/>
        <v>0</v>
      </c>
      <c r="BH149" s="132">
        <f t="shared" si="17"/>
        <v>0</v>
      </c>
      <c r="BI149" s="132">
        <f t="shared" si="18"/>
        <v>0</v>
      </c>
      <c r="BJ149" s="12" t="s">
        <v>75</v>
      </c>
      <c r="BK149" s="162">
        <f t="shared" si="19"/>
        <v>0</v>
      </c>
      <c r="BL149" s="12" t="s">
        <v>102</v>
      </c>
      <c r="BM149" s="235" t="s">
        <v>660</v>
      </c>
    </row>
    <row r="150" spans="2:65" s="1" customFormat="1" ht="16.5" customHeight="1">
      <c r="B150" s="119"/>
      <c r="C150" s="225" t="s">
        <v>124</v>
      </c>
      <c r="D150" s="225" t="s">
        <v>100</v>
      </c>
      <c r="E150" s="226" t="s">
        <v>1026</v>
      </c>
      <c r="F150" s="227" t="s">
        <v>1027</v>
      </c>
      <c r="G150" s="228" t="s">
        <v>158</v>
      </c>
      <c r="H150" s="229">
        <v>12.635999999999999</v>
      </c>
      <c r="I150" s="229"/>
      <c r="J150" s="229">
        <f t="shared" si="10"/>
        <v>0</v>
      </c>
      <c r="K150" s="126"/>
      <c r="L150" s="24"/>
      <c r="M150" s="231" t="s">
        <v>1</v>
      </c>
      <c r="N150" s="232" t="s">
        <v>32</v>
      </c>
      <c r="O150" s="233">
        <v>0</v>
      </c>
      <c r="P150" s="233">
        <f t="shared" si="11"/>
        <v>0</v>
      </c>
      <c r="Q150" s="233">
        <v>0</v>
      </c>
      <c r="R150" s="233">
        <f t="shared" si="12"/>
        <v>0</v>
      </c>
      <c r="S150" s="233">
        <v>0</v>
      </c>
      <c r="T150" s="234">
        <f t="shared" si="13"/>
        <v>0</v>
      </c>
      <c r="AR150" s="235" t="s">
        <v>102</v>
      </c>
      <c r="AT150" s="235" t="s">
        <v>100</v>
      </c>
      <c r="AU150" s="235" t="s">
        <v>75</v>
      </c>
      <c r="AY150" s="12" t="s">
        <v>97</v>
      </c>
      <c r="BE150" s="132">
        <f t="shared" si="14"/>
        <v>0</v>
      </c>
      <c r="BF150" s="132">
        <f t="shared" si="15"/>
        <v>0</v>
      </c>
      <c r="BG150" s="132">
        <f t="shared" si="16"/>
        <v>0</v>
      </c>
      <c r="BH150" s="132">
        <f t="shared" si="17"/>
        <v>0</v>
      </c>
      <c r="BI150" s="132">
        <f t="shared" si="18"/>
        <v>0</v>
      </c>
      <c r="BJ150" s="12" t="s">
        <v>75</v>
      </c>
      <c r="BK150" s="162">
        <f t="shared" si="19"/>
        <v>0</v>
      </c>
      <c r="BL150" s="12" t="s">
        <v>102</v>
      </c>
      <c r="BM150" s="235" t="s">
        <v>667</v>
      </c>
    </row>
    <row r="151" spans="2:65" s="1" customFormat="1" ht="24.2" customHeight="1">
      <c r="B151" s="119"/>
      <c r="C151" s="225" t="s">
        <v>676</v>
      </c>
      <c r="D151" s="225" t="s">
        <v>100</v>
      </c>
      <c r="E151" s="226" t="s">
        <v>180</v>
      </c>
      <c r="F151" s="227" t="s">
        <v>181</v>
      </c>
      <c r="G151" s="228" t="s">
        <v>158</v>
      </c>
      <c r="H151" s="229">
        <v>63.39</v>
      </c>
      <c r="I151" s="229"/>
      <c r="J151" s="229">
        <f t="shared" si="10"/>
        <v>0</v>
      </c>
      <c r="K151" s="126"/>
      <c r="L151" s="24"/>
      <c r="M151" s="231" t="s">
        <v>1</v>
      </c>
      <c r="N151" s="232" t="s">
        <v>32</v>
      </c>
      <c r="O151" s="233">
        <v>8.1000000000000003E-2</v>
      </c>
      <c r="P151" s="233">
        <f t="shared" si="11"/>
        <v>5.1345900000000002</v>
      </c>
      <c r="Q151" s="233">
        <v>0</v>
      </c>
      <c r="R151" s="233">
        <f t="shared" si="12"/>
        <v>0</v>
      </c>
      <c r="S151" s="233">
        <v>0</v>
      </c>
      <c r="T151" s="234">
        <f t="shared" si="13"/>
        <v>0</v>
      </c>
      <c r="AR151" s="235" t="s">
        <v>102</v>
      </c>
      <c r="AT151" s="235" t="s">
        <v>100</v>
      </c>
      <c r="AU151" s="235" t="s">
        <v>75</v>
      </c>
      <c r="AY151" s="12" t="s">
        <v>97</v>
      </c>
      <c r="BE151" s="132">
        <f t="shared" si="14"/>
        <v>0</v>
      </c>
      <c r="BF151" s="132">
        <f t="shared" si="15"/>
        <v>0</v>
      </c>
      <c r="BG151" s="132">
        <f t="shared" si="16"/>
        <v>0</v>
      </c>
      <c r="BH151" s="132">
        <f t="shared" si="17"/>
        <v>0</v>
      </c>
      <c r="BI151" s="132">
        <f t="shared" si="18"/>
        <v>0</v>
      </c>
      <c r="BJ151" s="12" t="s">
        <v>75</v>
      </c>
      <c r="BK151" s="162">
        <f t="shared" si="19"/>
        <v>0</v>
      </c>
      <c r="BL151" s="12" t="s">
        <v>102</v>
      </c>
      <c r="BM151" s="235" t="s">
        <v>1028</v>
      </c>
    </row>
    <row r="152" spans="2:65" s="1" customFormat="1" ht="21.75" customHeight="1">
      <c r="B152" s="119"/>
      <c r="C152" s="225" t="s">
        <v>679</v>
      </c>
      <c r="D152" s="225" t="s">
        <v>100</v>
      </c>
      <c r="E152" s="226" t="s">
        <v>1029</v>
      </c>
      <c r="F152" s="227" t="s">
        <v>1030</v>
      </c>
      <c r="G152" s="228" t="s">
        <v>158</v>
      </c>
      <c r="H152" s="229">
        <v>63.39</v>
      </c>
      <c r="I152" s="229"/>
      <c r="J152" s="229">
        <f t="shared" si="10"/>
        <v>0</v>
      </c>
      <c r="K152" s="126"/>
      <c r="L152" s="24"/>
      <c r="M152" s="231" t="s">
        <v>1</v>
      </c>
      <c r="N152" s="232" t="s">
        <v>32</v>
      </c>
      <c r="O152" s="233">
        <v>0.27900000000000003</v>
      </c>
      <c r="P152" s="233">
        <f t="shared" si="11"/>
        <v>17.68581</v>
      </c>
      <c r="Q152" s="233">
        <v>0</v>
      </c>
      <c r="R152" s="233">
        <f t="shared" si="12"/>
        <v>0</v>
      </c>
      <c r="S152" s="233">
        <v>0</v>
      </c>
      <c r="T152" s="234">
        <f t="shared" si="13"/>
        <v>0</v>
      </c>
      <c r="AR152" s="235" t="s">
        <v>102</v>
      </c>
      <c r="AT152" s="235" t="s">
        <v>100</v>
      </c>
      <c r="AU152" s="235" t="s">
        <v>75</v>
      </c>
      <c r="AY152" s="12" t="s">
        <v>97</v>
      </c>
      <c r="BE152" s="132">
        <f t="shared" si="14"/>
        <v>0</v>
      </c>
      <c r="BF152" s="132">
        <f t="shared" si="15"/>
        <v>0</v>
      </c>
      <c r="BG152" s="132">
        <f t="shared" si="16"/>
        <v>0</v>
      </c>
      <c r="BH152" s="132">
        <f t="shared" si="17"/>
        <v>0</v>
      </c>
      <c r="BI152" s="132">
        <f t="shared" si="18"/>
        <v>0</v>
      </c>
      <c r="BJ152" s="12" t="s">
        <v>75</v>
      </c>
      <c r="BK152" s="162">
        <f t="shared" si="19"/>
        <v>0</v>
      </c>
      <c r="BL152" s="12" t="s">
        <v>102</v>
      </c>
      <c r="BM152" s="235" t="s">
        <v>1031</v>
      </c>
    </row>
    <row r="153" spans="2:65" s="1" customFormat="1" ht="24.2" customHeight="1">
      <c r="B153" s="119"/>
      <c r="C153" s="225" t="s">
        <v>586</v>
      </c>
      <c r="D153" s="225" t="s">
        <v>100</v>
      </c>
      <c r="E153" s="226" t="s">
        <v>1032</v>
      </c>
      <c r="F153" s="227" t="s">
        <v>1033</v>
      </c>
      <c r="G153" s="228" t="s">
        <v>158</v>
      </c>
      <c r="H153" s="229">
        <v>19.596</v>
      </c>
      <c r="I153" s="229"/>
      <c r="J153" s="229">
        <f t="shared" si="10"/>
        <v>0</v>
      </c>
      <c r="K153" s="126"/>
      <c r="L153" s="24"/>
      <c r="M153" s="231" t="s">
        <v>1</v>
      </c>
      <c r="N153" s="232" t="s">
        <v>32</v>
      </c>
      <c r="O153" s="233">
        <v>0.61699999999999999</v>
      </c>
      <c r="P153" s="233">
        <f t="shared" si="11"/>
        <v>12.090731999999999</v>
      </c>
      <c r="Q153" s="233">
        <v>0</v>
      </c>
      <c r="R153" s="233">
        <f t="shared" si="12"/>
        <v>0</v>
      </c>
      <c r="S153" s="233">
        <v>0</v>
      </c>
      <c r="T153" s="234">
        <f t="shared" si="13"/>
        <v>0</v>
      </c>
      <c r="AR153" s="235" t="s">
        <v>102</v>
      </c>
      <c r="AT153" s="235" t="s">
        <v>100</v>
      </c>
      <c r="AU153" s="235" t="s">
        <v>75</v>
      </c>
      <c r="AY153" s="12" t="s">
        <v>97</v>
      </c>
      <c r="BE153" s="132">
        <f t="shared" si="14"/>
        <v>0</v>
      </c>
      <c r="BF153" s="132">
        <f t="shared" si="15"/>
        <v>0</v>
      </c>
      <c r="BG153" s="132">
        <f t="shared" si="16"/>
        <v>0</v>
      </c>
      <c r="BH153" s="132">
        <f t="shared" si="17"/>
        <v>0</v>
      </c>
      <c r="BI153" s="132">
        <f t="shared" si="18"/>
        <v>0</v>
      </c>
      <c r="BJ153" s="12" t="s">
        <v>75</v>
      </c>
      <c r="BK153" s="162">
        <f t="shared" si="19"/>
        <v>0</v>
      </c>
      <c r="BL153" s="12" t="s">
        <v>102</v>
      </c>
      <c r="BM153" s="235" t="s">
        <v>1034</v>
      </c>
    </row>
    <row r="154" spans="2:65" s="1" customFormat="1" ht="24.2" customHeight="1">
      <c r="B154" s="119"/>
      <c r="C154" s="225" t="s">
        <v>7</v>
      </c>
      <c r="D154" s="225" t="s">
        <v>100</v>
      </c>
      <c r="E154" s="226" t="s">
        <v>1035</v>
      </c>
      <c r="F154" s="227" t="s">
        <v>1036</v>
      </c>
      <c r="G154" s="228" t="s">
        <v>120</v>
      </c>
      <c r="H154" s="229">
        <v>19.596</v>
      </c>
      <c r="I154" s="229"/>
      <c r="J154" s="229">
        <f t="shared" si="10"/>
        <v>0</v>
      </c>
      <c r="K154" s="126"/>
      <c r="L154" s="24"/>
      <c r="M154" s="231" t="s">
        <v>1</v>
      </c>
      <c r="N154" s="232" t="s">
        <v>32</v>
      </c>
      <c r="O154" s="233">
        <v>0</v>
      </c>
      <c r="P154" s="233">
        <f t="shared" si="11"/>
        <v>0</v>
      </c>
      <c r="Q154" s="233">
        <v>0</v>
      </c>
      <c r="R154" s="233">
        <f t="shared" si="12"/>
        <v>0</v>
      </c>
      <c r="S154" s="233">
        <v>0</v>
      </c>
      <c r="T154" s="234">
        <f t="shared" si="13"/>
        <v>0</v>
      </c>
      <c r="AR154" s="235" t="s">
        <v>102</v>
      </c>
      <c r="AT154" s="235" t="s">
        <v>100</v>
      </c>
      <c r="AU154" s="235" t="s">
        <v>75</v>
      </c>
      <c r="AY154" s="12" t="s">
        <v>97</v>
      </c>
      <c r="BE154" s="132">
        <f t="shared" si="14"/>
        <v>0</v>
      </c>
      <c r="BF154" s="132">
        <f t="shared" si="15"/>
        <v>0</v>
      </c>
      <c r="BG154" s="132">
        <f t="shared" si="16"/>
        <v>0</v>
      </c>
      <c r="BH154" s="132">
        <f t="shared" si="17"/>
        <v>0</v>
      </c>
      <c r="BI154" s="132">
        <f t="shared" si="18"/>
        <v>0</v>
      </c>
      <c r="BJ154" s="12" t="s">
        <v>75</v>
      </c>
      <c r="BK154" s="162">
        <f t="shared" si="19"/>
        <v>0</v>
      </c>
      <c r="BL154" s="12" t="s">
        <v>102</v>
      </c>
      <c r="BM154" s="235" t="s">
        <v>1037</v>
      </c>
    </row>
    <row r="155" spans="2:65" s="1" customFormat="1" ht="24.2" customHeight="1">
      <c r="B155" s="119"/>
      <c r="C155" s="225" t="s">
        <v>587</v>
      </c>
      <c r="D155" s="225" t="s">
        <v>100</v>
      </c>
      <c r="E155" s="226" t="s">
        <v>1038</v>
      </c>
      <c r="F155" s="227" t="s">
        <v>1039</v>
      </c>
      <c r="G155" s="228" t="s">
        <v>158</v>
      </c>
      <c r="H155" s="229">
        <v>43.793999999999997</v>
      </c>
      <c r="I155" s="229"/>
      <c r="J155" s="229">
        <f t="shared" si="10"/>
        <v>0</v>
      </c>
      <c r="K155" s="126"/>
      <c r="L155" s="24"/>
      <c r="M155" s="231" t="s">
        <v>1</v>
      </c>
      <c r="N155" s="232" t="s">
        <v>32</v>
      </c>
      <c r="O155" s="233">
        <v>0.24199999999999999</v>
      </c>
      <c r="P155" s="233">
        <f t="shared" si="11"/>
        <v>10.598147999999998</v>
      </c>
      <c r="Q155" s="233">
        <v>0</v>
      </c>
      <c r="R155" s="233">
        <f t="shared" si="12"/>
        <v>0</v>
      </c>
      <c r="S155" s="233">
        <v>0</v>
      </c>
      <c r="T155" s="234">
        <f t="shared" si="13"/>
        <v>0</v>
      </c>
      <c r="AR155" s="235" t="s">
        <v>102</v>
      </c>
      <c r="AT155" s="235" t="s">
        <v>100</v>
      </c>
      <c r="AU155" s="235" t="s">
        <v>75</v>
      </c>
      <c r="AY155" s="12" t="s">
        <v>97</v>
      </c>
      <c r="BE155" s="132">
        <f t="shared" si="14"/>
        <v>0</v>
      </c>
      <c r="BF155" s="132">
        <f t="shared" si="15"/>
        <v>0</v>
      </c>
      <c r="BG155" s="132">
        <f t="shared" si="16"/>
        <v>0</v>
      </c>
      <c r="BH155" s="132">
        <f t="shared" si="17"/>
        <v>0</v>
      </c>
      <c r="BI155" s="132">
        <f t="shared" si="18"/>
        <v>0</v>
      </c>
      <c r="BJ155" s="12" t="s">
        <v>75</v>
      </c>
      <c r="BK155" s="162">
        <f t="shared" si="19"/>
        <v>0</v>
      </c>
      <c r="BL155" s="12" t="s">
        <v>102</v>
      </c>
      <c r="BM155" s="235" t="s">
        <v>1040</v>
      </c>
    </row>
    <row r="156" spans="2:65" s="1" customFormat="1" ht="24.2" customHeight="1">
      <c r="B156" s="119"/>
      <c r="C156" s="225" t="s">
        <v>588</v>
      </c>
      <c r="D156" s="225" t="s">
        <v>100</v>
      </c>
      <c r="E156" s="226" t="s">
        <v>1041</v>
      </c>
      <c r="F156" s="227" t="s">
        <v>1042</v>
      </c>
      <c r="G156" s="228" t="s">
        <v>158</v>
      </c>
      <c r="H156" s="229">
        <v>13.932</v>
      </c>
      <c r="I156" s="229"/>
      <c r="J156" s="229">
        <f t="shared" si="10"/>
        <v>0</v>
      </c>
      <c r="K156" s="126"/>
      <c r="L156" s="24"/>
      <c r="M156" s="231" t="s">
        <v>1</v>
      </c>
      <c r="N156" s="232" t="s">
        <v>32</v>
      </c>
      <c r="O156" s="233">
        <v>1.5009999999999999</v>
      </c>
      <c r="P156" s="233">
        <f t="shared" si="11"/>
        <v>20.911932</v>
      </c>
      <c r="Q156" s="233">
        <v>0</v>
      </c>
      <c r="R156" s="233">
        <f t="shared" si="12"/>
        <v>0</v>
      </c>
      <c r="S156" s="233">
        <v>0</v>
      </c>
      <c r="T156" s="234">
        <f t="shared" si="13"/>
        <v>0</v>
      </c>
      <c r="AR156" s="235" t="s">
        <v>102</v>
      </c>
      <c r="AT156" s="235" t="s">
        <v>100</v>
      </c>
      <c r="AU156" s="235" t="s">
        <v>75</v>
      </c>
      <c r="AY156" s="12" t="s">
        <v>97</v>
      </c>
      <c r="BE156" s="132">
        <f t="shared" si="14"/>
        <v>0</v>
      </c>
      <c r="BF156" s="132">
        <f t="shared" si="15"/>
        <v>0</v>
      </c>
      <c r="BG156" s="132">
        <f t="shared" si="16"/>
        <v>0</v>
      </c>
      <c r="BH156" s="132">
        <f t="shared" si="17"/>
        <v>0</v>
      </c>
      <c r="BI156" s="132">
        <f t="shared" si="18"/>
        <v>0</v>
      </c>
      <c r="BJ156" s="12" t="s">
        <v>75</v>
      </c>
      <c r="BK156" s="162">
        <f t="shared" si="19"/>
        <v>0</v>
      </c>
      <c r="BL156" s="12" t="s">
        <v>102</v>
      </c>
      <c r="BM156" s="235" t="s">
        <v>694</v>
      </c>
    </row>
    <row r="157" spans="2:65" s="1" customFormat="1" ht="16.5" customHeight="1">
      <c r="B157" s="119"/>
      <c r="C157" s="236" t="s">
        <v>691</v>
      </c>
      <c r="D157" s="236" t="s">
        <v>133</v>
      </c>
      <c r="E157" s="237" t="s">
        <v>1043</v>
      </c>
      <c r="F157" s="238" t="s">
        <v>1044</v>
      </c>
      <c r="G157" s="239" t="s">
        <v>120</v>
      </c>
      <c r="H157" s="240">
        <v>25.077999999999999</v>
      </c>
      <c r="I157" s="240"/>
      <c r="J157" s="240">
        <f t="shared" si="10"/>
        <v>0</v>
      </c>
      <c r="K157" s="242"/>
      <c r="L157" s="243"/>
      <c r="M157" s="244" t="s">
        <v>1</v>
      </c>
      <c r="N157" s="245" t="s">
        <v>32</v>
      </c>
      <c r="O157" s="233">
        <v>0</v>
      </c>
      <c r="P157" s="233">
        <f t="shared" si="11"/>
        <v>0</v>
      </c>
      <c r="Q157" s="233">
        <v>1</v>
      </c>
      <c r="R157" s="233">
        <f t="shared" si="12"/>
        <v>25.077999999999999</v>
      </c>
      <c r="S157" s="233">
        <v>0</v>
      </c>
      <c r="T157" s="234">
        <f t="shared" si="13"/>
        <v>0</v>
      </c>
      <c r="AR157" s="235" t="s">
        <v>185</v>
      </c>
      <c r="AT157" s="235" t="s">
        <v>133</v>
      </c>
      <c r="AU157" s="235" t="s">
        <v>75</v>
      </c>
      <c r="AY157" s="12" t="s">
        <v>97</v>
      </c>
      <c r="BE157" s="132">
        <f t="shared" si="14"/>
        <v>0</v>
      </c>
      <c r="BF157" s="132">
        <f t="shared" si="15"/>
        <v>0</v>
      </c>
      <c r="BG157" s="132">
        <f t="shared" si="16"/>
        <v>0</v>
      </c>
      <c r="BH157" s="132">
        <f t="shared" si="17"/>
        <v>0</v>
      </c>
      <c r="BI157" s="132">
        <f t="shared" si="18"/>
        <v>0</v>
      </c>
      <c r="BJ157" s="12" t="s">
        <v>75</v>
      </c>
      <c r="BK157" s="162">
        <f t="shared" si="19"/>
        <v>0</v>
      </c>
      <c r="BL157" s="12" t="s">
        <v>102</v>
      </c>
      <c r="BM157" s="235" t="s">
        <v>700</v>
      </c>
    </row>
    <row r="158" spans="2:65" s="213" customFormat="1" ht="22.9" customHeight="1">
      <c r="B158" s="214"/>
      <c r="D158" s="215" t="s">
        <v>65</v>
      </c>
      <c r="E158" s="223" t="s">
        <v>102</v>
      </c>
      <c r="F158" s="223" t="s">
        <v>210</v>
      </c>
      <c r="J158" s="254">
        <f>BK158</f>
        <v>0</v>
      </c>
      <c r="L158" s="214"/>
      <c r="M158" s="218"/>
      <c r="P158" s="219">
        <f>SUM(P159:P160)</f>
        <v>7.339194</v>
      </c>
      <c r="R158" s="219">
        <f>SUM(R159:R160)</f>
        <v>11.14132287</v>
      </c>
      <c r="T158" s="220">
        <f>SUM(T159:T160)</f>
        <v>0</v>
      </c>
      <c r="AR158" s="215" t="s">
        <v>71</v>
      </c>
      <c r="AT158" s="221" t="s">
        <v>65</v>
      </c>
      <c r="AU158" s="221" t="s">
        <v>71</v>
      </c>
      <c r="AY158" s="215" t="s">
        <v>97</v>
      </c>
      <c r="BK158" s="253">
        <f>SUM(BK159:BK160)</f>
        <v>0</v>
      </c>
    </row>
    <row r="159" spans="2:65" s="1" customFormat="1" ht="33" customHeight="1">
      <c r="B159" s="119"/>
      <c r="C159" s="225" t="s">
        <v>694</v>
      </c>
      <c r="D159" s="225" t="s">
        <v>100</v>
      </c>
      <c r="E159" s="226" t="s">
        <v>1045</v>
      </c>
      <c r="F159" s="227" t="s">
        <v>1046</v>
      </c>
      <c r="G159" s="228" t="s">
        <v>158</v>
      </c>
      <c r="H159" s="229">
        <v>4.6440000000000001</v>
      </c>
      <c r="I159" s="229"/>
      <c r="J159" s="229">
        <f>ROUND(I159*H159,3)</f>
        <v>0</v>
      </c>
      <c r="K159" s="126"/>
      <c r="L159" s="24"/>
      <c r="M159" s="231" t="s">
        <v>1</v>
      </c>
      <c r="N159" s="232" t="s">
        <v>32</v>
      </c>
      <c r="O159" s="233">
        <v>1.246</v>
      </c>
      <c r="P159" s="233">
        <f>O159*H159</f>
        <v>5.7864240000000002</v>
      </c>
      <c r="Q159" s="233">
        <v>1.8907799999999999</v>
      </c>
      <c r="R159" s="233">
        <f>Q159*H159</f>
        <v>8.7807823200000001</v>
      </c>
      <c r="S159" s="233">
        <v>0</v>
      </c>
      <c r="T159" s="234">
        <f>S159*H159</f>
        <v>0</v>
      </c>
      <c r="AR159" s="235" t="s">
        <v>102</v>
      </c>
      <c r="AT159" s="235" t="s">
        <v>100</v>
      </c>
      <c r="AU159" s="235" t="s">
        <v>75</v>
      </c>
      <c r="AY159" s="12" t="s">
        <v>97</v>
      </c>
      <c r="BE159" s="132">
        <f>IF(N159="základná",J159,0)</f>
        <v>0</v>
      </c>
      <c r="BF159" s="132">
        <f>IF(N159="znížená",J159,0)</f>
        <v>0</v>
      </c>
      <c r="BG159" s="132">
        <f>IF(N159="zákl. prenesená",J159,0)</f>
        <v>0</v>
      </c>
      <c r="BH159" s="132">
        <f>IF(N159="zníž. prenesená",J159,0)</f>
        <v>0</v>
      </c>
      <c r="BI159" s="132">
        <f>IF(N159="nulová",J159,0)</f>
        <v>0</v>
      </c>
      <c r="BJ159" s="12" t="s">
        <v>75</v>
      </c>
      <c r="BK159" s="162">
        <f>ROUND(I159*H159,3)</f>
        <v>0</v>
      </c>
      <c r="BL159" s="12" t="s">
        <v>102</v>
      </c>
      <c r="BM159" s="235" t="s">
        <v>1047</v>
      </c>
    </row>
    <row r="160" spans="2:65" s="1" customFormat="1" ht="24.2" customHeight="1">
      <c r="B160" s="119"/>
      <c r="C160" s="225" t="s">
        <v>589</v>
      </c>
      <c r="D160" s="225" t="s">
        <v>100</v>
      </c>
      <c r="E160" s="226" t="s">
        <v>1048</v>
      </c>
      <c r="F160" s="227" t="s">
        <v>1049</v>
      </c>
      <c r="G160" s="228" t="s">
        <v>158</v>
      </c>
      <c r="H160" s="229">
        <v>1.0649999999999999</v>
      </c>
      <c r="I160" s="229"/>
      <c r="J160" s="229">
        <f>ROUND(I160*H160,3)</f>
        <v>0</v>
      </c>
      <c r="K160" s="126"/>
      <c r="L160" s="24"/>
      <c r="M160" s="231" t="s">
        <v>1</v>
      </c>
      <c r="N160" s="232" t="s">
        <v>32</v>
      </c>
      <c r="O160" s="233">
        <v>1.458</v>
      </c>
      <c r="P160" s="233">
        <f>O160*H160</f>
        <v>1.55277</v>
      </c>
      <c r="Q160" s="233">
        <v>2.2164700000000002</v>
      </c>
      <c r="R160" s="233">
        <f>Q160*H160</f>
        <v>2.3605405500000001</v>
      </c>
      <c r="S160" s="233">
        <v>0</v>
      </c>
      <c r="T160" s="234">
        <f>S160*H160</f>
        <v>0</v>
      </c>
      <c r="AR160" s="235" t="s">
        <v>102</v>
      </c>
      <c r="AT160" s="235" t="s">
        <v>100</v>
      </c>
      <c r="AU160" s="235" t="s">
        <v>75</v>
      </c>
      <c r="AY160" s="12" t="s">
        <v>97</v>
      </c>
      <c r="BE160" s="132">
        <f>IF(N160="základná",J160,0)</f>
        <v>0</v>
      </c>
      <c r="BF160" s="132">
        <f>IF(N160="znížená",J160,0)</f>
        <v>0</v>
      </c>
      <c r="BG160" s="132">
        <f>IF(N160="zákl. prenesená",J160,0)</f>
        <v>0</v>
      </c>
      <c r="BH160" s="132">
        <f>IF(N160="zníž. prenesená",J160,0)</f>
        <v>0</v>
      </c>
      <c r="BI160" s="132">
        <f>IF(N160="nulová",J160,0)</f>
        <v>0</v>
      </c>
      <c r="BJ160" s="12" t="s">
        <v>75</v>
      </c>
      <c r="BK160" s="162">
        <f>ROUND(I160*H160,3)</f>
        <v>0</v>
      </c>
      <c r="BL160" s="12" t="s">
        <v>102</v>
      </c>
      <c r="BM160" s="235" t="s">
        <v>1050</v>
      </c>
    </row>
    <row r="161" spans="2:65" s="213" customFormat="1" ht="25.9" customHeight="1">
      <c r="B161" s="214"/>
      <c r="D161" s="215" t="s">
        <v>65</v>
      </c>
      <c r="E161" s="216" t="s">
        <v>1051</v>
      </c>
      <c r="F161" s="216" t="s">
        <v>1</v>
      </c>
      <c r="J161" s="252">
        <f>BK161</f>
        <v>0</v>
      </c>
      <c r="L161" s="214"/>
      <c r="M161" s="218"/>
      <c r="P161" s="219">
        <f>P162</f>
        <v>102.44902799999998</v>
      </c>
      <c r="R161" s="219">
        <f>R162</f>
        <v>0.20343365999999999</v>
      </c>
      <c r="T161" s="220">
        <f>T162</f>
        <v>0</v>
      </c>
      <c r="AR161" s="215" t="s">
        <v>71</v>
      </c>
      <c r="AT161" s="221" t="s">
        <v>65</v>
      </c>
      <c r="AU161" s="221" t="s">
        <v>66</v>
      </c>
      <c r="AY161" s="215" t="s">
        <v>97</v>
      </c>
      <c r="BK161" s="253">
        <f>BK162</f>
        <v>0</v>
      </c>
    </row>
    <row r="162" spans="2:65" s="213" customFormat="1" ht="22.9" customHeight="1">
      <c r="B162" s="214"/>
      <c r="D162" s="215" t="s">
        <v>65</v>
      </c>
      <c r="E162" s="223" t="s">
        <v>185</v>
      </c>
      <c r="F162" s="223" t="s">
        <v>633</v>
      </c>
      <c r="J162" s="254">
        <f>BK162</f>
        <v>0</v>
      </c>
      <c r="L162" s="214"/>
      <c r="M162" s="218"/>
      <c r="P162" s="219">
        <f>SUM(P163:P190)</f>
        <v>102.44902799999998</v>
      </c>
      <c r="R162" s="219">
        <f>SUM(R163:R190)</f>
        <v>0.20343365999999999</v>
      </c>
      <c r="T162" s="220">
        <f>SUM(T163:T190)</f>
        <v>0</v>
      </c>
      <c r="AR162" s="215" t="s">
        <v>71</v>
      </c>
      <c r="AT162" s="221" t="s">
        <v>65</v>
      </c>
      <c r="AU162" s="221" t="s">
        <v>71</v>
      </c>
      <c r="AY162" s="215" t="s">
        <v>97</v>
      </c>
      <c r="BK162" s="253">
        <f>SUM(BK163:BK190)</f>
        <v>0</v>
      </c>
    </row>
    <row r="163" spans="2:65" s="1" customFormat="1" ht="37.9" customHeight="1">
      <c r="B163" s="119"/>
      <c r="C163" s="225" t="s">
        <v>700</v>
      </c>
      <c r="D163" s="225" t="s">
        <v>100</v>
      </c>
      <c r="E163" s="226" t="s">
        <v>634</v>
      </c>
      <c r="F163" s="227" t="s">
        <v>635</v>
      </c>
      <c r="G163" s="228" t="s">
        <v>114</v>
      </c>
      <c r="H163" s="229">
        <v>46.8</v>
      </c>
      <c r="I163" s="229"/>
      <c r="J163" s="229">
        <f t="shared" ref="J163:J190" si="20">ROUND(I163*H163,3)</f>
        <v>0</v>
      </c>
      <c r="K163" s="126"/>
      <c r="L163" s="24"/>
      <c r="M163" s="231" t="s">
        <v>1</v>
      </c>
      <c r="N163" s="232" t="s">
        <v>32</v>
      </c>
      <c r="O163" s="233">
        <v>2.5999999999999999E-2</v>
      </c>
      <c r="P163" s="233">
        <f t="shared" ref="P163:P190" si="21">O163*H163</f>
        <v>1.2167999999999999</v>
      </c>
      <c r="Q163" s="233">
        <v>0</v>
      </c>
      <c r="R163" s="233">
        <f t="shared" ref="R163:R190" si="22">Q163*H163</f>
        <v>0</v>
      </c>
      <c r="S163" s="233">
        <v>0</v>
      </c>
      <c r="T163" s="234">
        <f t="shared" ref="T163:T190" si="23">S163*H163</f>
        <v>0</v>
      </c>
      <c r="AR163" s="235" t="s">
        <v>102</v>
      </c>
      <c r="AT163" s="235" t="s">
        <v>100</v>
      </c>
      <c r="AU163" s="235" t="s">
        <v>75</v>
      </c>
      <c r="AY163" s="12" t="s">
        <v>97</v>
      </c>
      <c r="BE163" s="132">
        <f t="shared" ref="BE163:BE190" si="24">IF(N163="základná",J163,0)</f>
        <v>0</v>
      </c>
      <c r="BF163" s="132">
        <f t="shared" ref="BF163:BF190" si="25">IF(N163="znížená",J163,0)</f>
        <v>0</v>
      </c>
      <c r="BG163" s="132">
        <f t="shared" ref="BG163:BG190" si="26">IF(N163="zákl. prenesená",J163,0)</f>
        <v>0</v>
      </c>
      <c r="BH163" s="132">
        <f t="shared" ref="BH163:BH190" si="27">IF(N163="zníž. prenesená",J163,0)</f>
        <v>0</v>
      </c>
      <c r="BI163" s="132">
        <f t="shared" ref="BI163:BI190" si="28">IF(N163="nulová",J163,0)</f>
        <v>0</v>
      </c>
      <c r="BJ163" s="12" t="s">
        <v>75</v>
      </c>
      <c r="BK163" s="162">
        <f t="shared" ref="BK163:BK190" si="29">ROUND(I163*H163,3)</f>
        <v>0</v>
      </c>
      <c r="BL163" s="12" t="s">
        <v>102</v>
      </c>
      <c r="BM163" s="235" t="s">
        <v>729</v>
      </c>
    </row>
    <row r="164" spans="2:65" s="1" customFormat="1" ht="24.2" customHeight="1">
      <c r="B164" s="119"/>
      <c r="C164" s="236" t="s">
        <v>704</v>
      </c>
      <c r="D164" s="236" t="s">
        <v>133</v>
      </c>
      <c r="E164" s="237" t="s">
        <v>637</v>
      </c>
      <c r="F164" s="238" t="s">
        <v>638</v>
      </c>
      <c r="G164" s="239" t="s">
        <v>114</v>
      </c>
      <c r="H164" s="240">
        <v>49.14</v>
      </c>
      <c r="I164" s="240"/>
      <c r="J164" s="240">
        <f t="shared" si="20"/>
        <v>0</v>
      </c>
      <c r="K164" s="242"/>
      <c r="L164" s="243"/>
      <c r="M164" s="244" t="s">
        <v>1</v>
      </c>
      <c r="N164" s="245" t="s">
        <v>32</v>
      </c>
      <c r="O164" s="233">
        <v>0</v>
      </c>
      <c r="P164" s="233">
        <f t="shared" si="21"/>
        <v>0</v>
      </c>
      <c r="Q164" s="233">
        <v>1.0499999999999999E-3</v>
      </c>
      <c r="R164" s="233">
        <f t="shared" si="22"/>
        <v>5.1596999999999997E-2</v>
      </c>
      <c r="S164" s="233">
        <v>0</v>
      </c>
      <c r="T164" s="234">
        <f t="shared" si="23"/>
        <v>0</v>
      </c>
      <c r="AR164" s="235" t="s">
        <v>185</v>
      </c>
      <c r="AT164" s="235" t="s">
        <v>133</v>
      </c>
      <c r="AU164" s="235" t="s">
        <v>75</v>
      </c>
      <c r="AY164" s="12" t="s">
        <v>97</v>
      </c>
      <c r="BE164" s="132">
        <f t="shared" si="24"/>
        <v>0</v>
      </c>
      <c r="BF164" s="132">
        <f t="shared" si="25"/>
        <v>0</v>
      </c>
      <c r="BG164" s="132">
        <f t="shared" si="26"/>
        <v>0</v>
      </c>
      <c r="BH164" s="132">
        <f t="shared" si="27"/>
        <v>0</v>
      </c>
      <c r="BI164" s="132">
        <f t="shared" si="28"/>
        <v>0</v>
      </c>
      <c r="BJ164" s="12" t="s">
        <v>75</v>
      </c>
      <c r="BK164" s="162">
        <f t="shared" si="29"/>
        <v>0</v>
      </c>
      <c r="BL164" s="12" t="s">
        <v>102</v>
      </c>
      <c r="BM164" s="235" t="s">
        <v>736</v>
      </c>
    </row>
    <row r="165" spans="2:65" s="1" customFormat="1" ht="24.2" customHeight="1">
      <c r="B165" s="119"/>
      <c r="C165" s="225" t="s">
        <v>708</v>
      </c>
      <c r="D165" s="225" t="s">
        <v>100</v>
      </c>
      <c r="E165" s="226" t="s">
        <v>1052</v>
      </c>
      <c r="F165" s="227" t="s">
        <v>1053</v>
      </c>
      <c r="G165" s="228" t="s">
        <v>110</v>
      </c>
      <c r="H165" s="229">
        <v>1</v>
      </c>
      <c r="I165" s="229"/>
      <c r="J165" s="229">
        <f t="shared" si="20"/>
        <v>0</v>
      </c>
      <c r="K165" s="126"/>
      <c r="L165" s="24"/>
      <c r="M165" s="231" t="s">
        <v>1</v>
      </c>
      <c r="N165" s="232" t="s">
        <v>32</v>
      </c>
      <c r="O165" s="233">
        <v>1.208</v>
      </c>
      <c r="P165" s="233">
        <f t="shared" si="21"/>
        <v>1.208</v>
      </c>
      <c r="Q165" s="233">
        <v>6.7745999999999995E-4</v>
      </c>
      <c r="R165" s="233">
        <f t="shared" si="22"/>
        <v>6.7745999999999995E-4</v>
      </c>
      <c r="S165" s="233">
        <v>0</v>
      </c>
      <c r="T165" s="234">
        <f t="shared" si="23"/>
        <v>0</v>
      </c>
      <c r="AR165" s="235" t="s">
        <v>102</v>
      </c>
      <c r="AT165" s="235" t="s">
        <v>100</v>
      </c>
      <c r="AU165" s="235" t="s">
        <v>75</v>
      </c>
      <c r="AY165" s="12" t="s">
        <v>97</v>
      </c>
      <c r="BE165" s="132">
        <f t="shared" si="24"/>
        <v>0</v>
      </c>
      <c r="BF165" s="132">
        <f t="shared" si="25"/>
        <v>0</v>
      </c>
      <c r="BG165" s="132">
        <f t="shared" si="26"/>
        <v>0</v>
      </c>
      <c r="BH165" s="132">
        <f t="shared" si="27"/>
        <v>0</v>
      </c>
      <c r="BI165" s="132">
        <f t="shared" si="28"/>
        <v>0</v>
      </c>
      <c r="BJ165" s="12" t="s">
        <v>75</v>
      </c>
      <c r="BK165" s="162">
        <f t="shared" si="29"/>
        <v>0</v>
      </c>
      <c r="BL165" s="12" t="s">
        <v>102</v>
      </c>
      <c r="BM165" s="235" t="s">
        <v>1054</v>
      </c>
    </row>
    <row r="166" spans="2:65" s="1" customFormat="1" ht="24.2" customHeight="1">
      <c r="B166" s="119"/>
      <c r="C166" s="236" t="s">
        <v>711</v>
      </c>
      <c r="D166" s="236" t="s">
        <v>133</v>
      </c>
      <c r="E166" s="237" t="s">
        <v>1055</v>
      </c>
      <c r="F166" s="238" t="s">
        <v>1056</v>
      </c>
      <c r="G166" s="239" t="s">
        <v>110</v>
      </c>
      <c r="H166" s="240">
        <v>1</v>
      </c>
      <c r="I166" s="240"/>
      <c r="J166" s="240">
        <f t="shared" si="20"/>
        <v>0</v>
      </c>
      <c r="K166" s="242"/>
      <c r="L166" s="243"/>
      <c r="M166" s="244" t="s">
        <v>1</v>
      </c>
      <c r="N166" s="245" t="s">
        <v>32</v>
      </c>
      <c r="O166" s="233">
        <v>0</v>
      </c>
      <c r="P166" s="233">
        <f t="shared" si="21"/>
        <v>0</v>
      </c>
      <c r="Q166" s="233">
        <v>8.0999999999999996E-3</v>
      </c>
      <c r="R166" s="233">
        <f t="shared" si="22"/>
        <v>8.0999999999999996E-3</v>
      </c>
      <c r="S166" s="233">
        <v>0</v>
      </c>
      <c r="T166" s="234">
        <f t="shared" si="23"/>
        <v>0</v>
      </c>
      <c r="AR166" s="235" t="s">
        <v>185</v>
      </c>
      <c r="AT166" s="235" t="s">
        <v>133</v>
      </c>
      <c r="AU166" s="235" t="s">
        <v>75</v>
      </c>
      <c r="AY166" s="12" t="s">
        <v>97</v>
      </c>
      <c r="BE166" s="132">
        <f t="shared" si="24"/>
        <v>0</v>
      </c>
      <c r="BF166" s="132">
        <f t="shared" si="25"/>
        <v>0</v>
      </c>
      <c r="BG166" s="132">
        <f t="shared" si="26"/>
        <v>0</v>
      </c>
      <c r="BH166" s="132">
        <f t="shared" si="27"/>
        <v>0</v>
      </c>
      <c r="BI166" s="132">
        <f t="shared" si="28"/>
        <v>0</v>
      </c>
      <c r="BJ166" s="12" t="s">
        <v>75</v>
      </c>
      <c r="BK166" s="162">
        <f t="shared" si="29"/>
        <v>0</v>
      </c>
      <c r="BL166" s="12" t="s">
        <v>102</v>
      </c>
      <c r="BM166" s="235" t="s">
        <v>1057</v>
      </c>
    </row>
    <row r="167" spans="2:65" s="1" customFormat="1" ht="24.2" customHeight="1">
      <c r="B167" s="119"/>
      <c r="C167" s="236" t="s">
        <v>707</v>
      </c>
      <c r="D167" s="236" t="s">
        <v>133</v>
      </c>
      <c r="E167" s="237" t="s">
        <v>2348</v>
      </c>
      <c r="F167" s="238" t="s">
        <v>2349</v>
      </c>
      <c r="G167" s="239" t="s">
        <v>110</v>
      </c>
      <c r="H167" s="240">
        <v>1</v>
      </c>
      <c r="I167" s="240"/>
      <c r="J167" s="240">
        <f t="shared" si="20"/>
        <v>0</v>
      </c>
      <c r="K167" s="242"/>
      <c r="L167" s="243"/>
      <c r="M167" s="244" t="s">
        <v>1</v>
      </c>
      <c r="N167" s="245" t="s">
        <v>32</v>
      </c>
      <c r="O167" s="233">
        <v>0</v>
      </c>
      <c r="P167" s="233">
        <f t="shared" si="21"/>
        <v>0</v>
      </c>
      <c r="Q167" s="233">
        <v>1.1000000000000001E-3</v>
      </c>
      <c r="R167" s="233">
        <f t="shared" si="22"/>
        <v>1.1000000000000001E-3</v>
      </c>
      <c r="S167" s="233">
        <v>0</v>
      </c>
      <c r="T167" s="234">
        <f t="shared" si="23"/>
        <v>0</v>
      </c>
      <c r="AR167" s="235" t="s">
        <v>185</v>
      </c>
      <c r="AT167" s="235" t="s">
        <v>133</v>
      </c>
      <c r="AU167" s="235" t="s">
        <v>75</v>
      </c>
      <c r="AY167" s="12" t="s">
        <v>97</v>
      </c>
      <c r="BE167" s="132">
        <f t="shared" si="24"/>
        <v>0</v>
      </c>
      <c r="BF167" s="132">
        <f t="shared" si="25"/>
        <v>0</v>
      </c>
      <c r="BG167" s="132">
        <f t="shared" si="26"/>
        <v>0</v>
      </c>
      <c r="BH167" s="132">
        <f t="shared" si="27"/>
        <v>0</v>
      </c>
      <c r="BI167" s="132">
        <f t="shared" si="28"/>
        <v>0</v>
      </c>
      <c r="BJ167" s="12" t="s">
        <v>75</v>
      </c>
      <c r="BK167" s="162">
        <f t="shared" si="29"/>
        <v>0</v>
      </c>
      <c r="BL167" s="12" t="s">
        <v>102</v>
      </c>
      <c r="BM167" s="235" t="s">
        <v>1058</v>
      </c>
    </row>
    <row r="168" spans="2:65" s="1" customFormat="1" ht="33" customHeight="1">
      <c r="B168" s="119"/>
      <c r="C168" s="225" t="s">
        <v>718</v>
      </c>
      <c r="D168" s="225" t="s">
        <v>100</v>
      </c>
      <c r="E168" s="226" t="s">
        <v>1059</v>
      </c>
      <c r="F168" s="227" t="s">
        <v>1060</v>
      </c>
      <c r="G168" s="228" t="s">
        <v>110</v>
      </c>
      <c r="H168" s="229">
        <v>1</v>
      </c>
      <c r="I168" s="229"/>
      <c r="J168" s="229">
        <f t="shared" si="20"/>
        <v>0</v>
      </c>
      <c r="K168" s="126"/>
      <c r="L168" s="24"/>
      <c r="M168" s="231" t="s">
        <v>1</v>
      </c>
      <c r="N168" s="232" t="s">
        <v>32</v>
      </c>
      <c r="O168" s="233">
        <v>3.01</v>
      </c>
      <c r="P168" s="233">
        <f t="shared" si="21"/>
        <v>3.01</v>
      </c>
      <c r="Q168" s="233">
        <v>0</v>
      </c>
      <c r="R168" s="233">
        <f t="shared" si="22"/>
        <v>0</v>
      </c>
      <c r="S168" s="233">
        <v>0</v>
      </c>
      <c r="T168" s="234">
        <f t="shared" si="23"/>
        <v>0</v>
      </c>
      <c r="AR168" s="235" t="s">
        <v>102</v>
      </c>
      <c r="AT168" s="235" t="s">
        <v>100</v>
      </c>
      <c r="AU168" s="235" t="s">
        <v>75</v>
      </c>
      <c r="AY168" s="12" t="s">
        <v>97</v>
      </c>
      <c r="BE168" s="132">
        <f t="shared" si="24"/>
        <v>0</v>
      </c>
      <c r="BF168" s="132">
        <f t="shared" si="25"/>
        <v>0</v>
      </c>
      <c r="BG168" s="132">
        <f t="shared" si="26"/>
        <v>0</v>
      </c>
      <c r="BH168" s="132">
        <f t="shared" si="27"/>
        <v>0</v>
      </c>
      <c r="BI168" s="132">
        <f t="shared" si="28"/>
        <v>0</v>
      </c>
      <c r="BJ168" s="12" t="s">
        <v>75</v>
      </c>
      <c r="BK168" s="162">
        <f t="shared" si="29"/>
        <v>0</v>
      </c>
      <c r="BL168" s="12" t="s">
        <v>102</v>
      </c>
      <c r="BM168" s="235" t="s">
        <v>1061</v>
      </c>
    </row>
    <row r="169" spans="2:65" s="1" customFormat="1" ht="33" customHeight="1">
      <c r="B169" s="119"/>
      <c r="C169" s="236" t="s">
        <v>659</v>
      </c>
      <c r="D169" s="236" t="s">
        <v>133</v>
      </c>
      <c r="E169" s="237" t="s">
        <v>2350</v>
      </c>
      <c r="F169" s="238" t="s">
        <v>2351</v>
      </c>
      <c r="G169" s="239" t="s">
        <v>110</v>
      </c>
      <c r="H169" s="240">
        <v>1</v>
      </c>
      <c r="I169" s="240"/>
      <c r="J169" s="240">
        <f t="shared" si="20"/>
        <v>0</v>
      </c>
      <c r="K169" s="242"/>
      <c r="L169" s="243"/>
      <c r="M169" s="244" t="s">
        <v>1</v>
      </c>
      <c r="N169" s="245" t="s">
        <v>32</v>
      </c>
      <c r="O169" s="233">
        <v>0</v>
      </c>
      <c r="P169" s="233">
        <f t="shared" si="21"/>
        <v>0</v>
      </c>
      <c r="Q169" s="233">
        <v>2.7000000000000001E-3</v>
      </c>
      <c r="R169" s="233">
        <f t="shared" si="22"/>
        <v>2.7000000000000001E-3</v>
      </c>
      <c r="S169" s="233">
        <v>0</v>
      </c>
      <c r="T169" s="234">
        <f t="shared" si="23"/>
        <v>0</v>
      </c>
      <c r="AR169" s="235" t="s">
        <v>185</v>
      </c>
      <c r="AT169" s="235" t="s">
        <v>133</v>
      </c>
      <c r="AU169" s="235" t="s">
        <v>75</v>
      </c>
      <c r="AY169" s="12" t="s">
        <v>97</v>
      </c>
      <c r="BE169" s="132">
        <f t="shared" si="24"/>
        <v>0</v>
      </c>
      <c r="BF169" s="132">
        <f t="shared" si="25"/>
        <v>0</v>
      </c>
      <c r="BG169" s="132">
        <f t="shared" si="26"/>
        <v>0</v>
      </c>
      <c r="BH169" s="132">
        <f t="shared" si="27"/>
        <v>0</v>
      </c>
      <c r="BI169" s="132">
        <f t="shared" si="28"/>
        <v>0</v>
      </c>
      <c r="BJ169" s="12" t="s">
        <v>75</v>
      </c>
      <c r="BK169" s="162">
        <f t="shared" si="29"/>
        <v>0</v>
      </c>
      <c r="BL169" s="12" t="s">
        <v>102</v>
      </c>
      <c r="BM169" s="235" t="s">
        <v>1062</v>
      </c>
    </row>
    <row r="170" spans="2:65" s="1" customFormat="1" ht="21.75" customHeight="1">
      <c r="B170" s="119"/>
      <c r="C170" s="225" t="s">
        <v>725</v>
      </c>
      <c r="D170" s="225" t="s">
        <v>100</v>
      </c>
      <c r="E170" s="226" t="s">
        <v>1063</v>
      </c>
      <c r="F170" s="227" t="s">
        <v>1064</v>
      </c>
      <c r="G170" s="228" t="s">
        <v>110</v>
      </c>
      <c r="H170" s="229">
        <v>2</v>
      </c>
      <c r="I170" s="229"/>
      <c r="J170" s="229">
        <f t="shared" si="20"/>
        <v>0</v>
      </c>
      <c r="K170" s="126"/>
      <c r="L170" s="24"/>
      <c r="M170" s="231" t="s">
        <v>1</v>
      </c>
      <c r="N170" s="232" t="s">
        <v>32</v>
      </c>
      <c r="O170" s="233">
        <v>0.3266</v>
      </c>
      <c r="P170" s="233">
        <f t="shared" si="21"/>
        <v>0.6532</v>
      </c>
      <c r="Q170" s="233">
        <v>0</v>
      </c>
      <c r="R170" s="233">
        <f t="shared" si="22"/>
        <v>0</v>
      </c>
      <c r="S170" s="233">
        <v>0</v>
      </c>
      <c r="T170" s="234">
        <f t="shared" si="23"/>
        <v>0</v>
      </c>
      <c r="AR170" s="235" t="s">
        <v>820</v>
      </c>
      <c r="AT170" s="235" t="s">
        <v>100</v>
      </c>
      <c r="AU170" s="235" t="s">
        <v>75</v>
      </c>
      <c r="AY170" s="12" t="s">
        <v>97</v>
      </c>
      <c r="BE170" s="132">
        <f t="shared" si="24"/>
        <v>0</v>
      </c>
      <c r="BF170" s="132">
        <f t="shared" si="25"/>
        <v>0</v>
      </c>
      <c r="BG170" s="132">
        <f t="shared" si="26"/>
        <v>0</v>
      </c>
      <c r="BH170" s="132">
        <f t="shared" si="27"/>
        <v>0</v>
      </c>
      <c r="BI170" s="132">
        <f t="shared" si="28"/>
        <v>0</v>
      </c>
      <c r="BJ170" s="12" t="s">
        <v>75</v>
      </c>
      <c r="BK170" s="162">
        <f t="shared" si="29"/>
        <v>0</v>
      </c>
      <c r="BL170" s="12" t="s">
        <v>820</v>
      </c>
      <c r="BM170" s="235" t="s">
        <v>1065</v>
      </c>
    </row>
    <row r="171" spans="2:65" s="1" customFormat="1" ht="24.2" customHeight="1">
      <c r="B171" s="119"/>
      <c r="C171" s="236" t="s">
        <v>729</v>
      </c>
      <c r="D171" s="236" t="s">
        <v>133</v>
      </c>
      <c r="E171" s="237" t="s">
        <v>1066</v>
      </c>
      <c r="F171" s="238" t="s">
        <v>1067</v>
      </c>
      <c r="G171" s="239" t="s">
        <v>110</v>
      </c>
      <c r="H171" s="240">
        <v>2</v>
      </c>
      <c r="I171" s="240"/>
      <c r="J171" s="240">
        <f t="shared" si="20"/>
        <v>0</v>
      </c>
      <c r="K171" s="242"/>
      <c r="L171" s="243"/>
      <c r="M171" s="244" t="s">
        <v>1</v>
      </c>
      <c r="N171" s="245" t="s">
        <v>32</v>
      </c>
      <c r="O171" s="233">
        <v>0</v>
      </c>
      <c r="P171" s="233">
        <f t="shared" si="21"/>
        <v>0</v>
      </c>
      <c r="Q171" s="233">
        <v>2.2000000000000001E-4</v>
      </c>
      <c r="R171" s="233">
        <f t="shared" si="22"/>
        <v>4.4000000000000002E-4</v>
      </c>
      <c r="S171" s="233">
        <v>0</v>
      </c>
      <c r="T171" s="234">
        <f t="shared" si="23"/>
        <v>0</v>
      </c>
      <c r="AR171" s="235" t="s">
        <v>1068</v>
      </c>
      <c r="AT171" s="235" t="s">
        <v>133</v>
      </c>
      <c r="AU171" s="235" t="s">
        <v>75</v>
      </c>
      <c r="AY171" s="12" t="s">
        <v>97</v>
      </c>
      <c r="BE171" s="132">
        <f t="shared" si="24"/>
        <v>0</v>
      </c>
      <c r="BF171" s="132">
        <f t="shared" si="25"/>
        <v>0</v>
      </c>
      <c r="BG171" s="132">
        <f t="shared" si="26"/>
        <v>0</v>
      </c>
      <c r="BH171" s="132">
        <f t="shared" si="27"/>
        <v>0</v>
      </c>
      <c r="BI171" s="132">
        <f t="shared" si="28"/>
        <v>0</v>
      </c>
      <c r="BJ171" s="12" t="s">
        <v>75</v>
      </c>
      <c r="BK171" s="162">
        <f t="shared" si="29"/>
        <v>0</v>
      </c>
      <c r="BL171" s="12" t="s">
        <v>1068</v>
      </c>
      <c r="BM171" s="235" t="s">
        <v>1069</v>
      </c>
    </row>
    <row r="172" spans="2:65" s="1" customFormat="1" ht="24.2" customHeight="1">
      <c r="B172" s="119"/>
      <c r="C172" s="225" t="s">
        <v>732</v>
      </c>
      <c r="D172" s="225" t="s">
        <v>100</v>
      </c>
      <c r="E172" s="226" t="s">
        <v>1070</v>
      </c>
      <c r="F172" s="227" t="s">
        <v>1071</v>
      </c>
      <c r="G172" s="228" t="s">
        <v>110</v>
      </c>
      <c r="H172" s="229">
        <v>1</v>
      </c>
      <c r="I172" s="229"/>
      <c r="J172" s="229">
        <f t="shared" si="20"/>
        <v>0</v>
      </c>
      <c r="K172" s="126"/>
      <c r="L172" s="24"/>
      <c r="M172" s="231" t="s">
        <v>1</v>
      </c>
      <c r="N172" s="232" t="s">
        <v>32</v>
      </c>
      <c r="O172" s="233">
        <v>3.7789999999999999</v>
      </c>
      <c r="P172" s="233">
        <f t="shared" si="21"/>
        <v>3.7789999999999999</v>
      </c>
      <c r="Q172" s="233">
        <v>0</v>
      </c>
      <c r="R172" s="233">
        <f t="shared" si="22"/>
        <v>0</v>
      </c>
      <c r="S172" s="233">
        <v>0</v>
      </c>
      <c r="T172" s="234">
        <f t="shared" si="23"/>
        <v>0</v>
      </c>
      <c r="AR172" s="235" t="s">
        <v>102</v>
      </c>
      <c r="AT172" s="235" t="s">
        <v>100</v>
      </c>
      <c r="AU172" s="235" t="s">
        <v>75</v>
      </c>
      <c r="AY172" s="12" t="s">
        <v>97</v>
      </c>
      <c r="BE172" s="132">
        <f t="shared" si="24"/>
        <v>0</v>
      </c>
      <c r="BF172" s="132">
        <f t="shared" si="25"/>
        <v>0</v>
      </c>
      <c r="BG172" s="132">
        <f t="shared" si="26"/>
        <v>0</v>
      </c>
      <c r="BH172" s="132">
        <f t="shared" si="27"/>
        <v>0</v>
      </c>
      <c r="BI172" s="132">
        <f t="shared" si="28"/>
        <v>0</v>
      </c>
      <c r="BJ172" s="12" t="s">
        <v>75</v>
      </c>
      <c r="BK172" s="162">
        <f t="shared" si="29"/>
        <v>0</v>
      </c>
      <c r="BL172" s="12" t="s">
        <v>102</v>
      </c>
      <c r="BM172" s="235" t="s">
        <v>1072</v>
      </c>
    </row>
    <row r="173" spans="2:65" s="1" customFormat="1" ht="16.5" customHeight="1">
      <c r="B173" s="119"/>
      <c r="C173" s="236" t="s">
        <v>736</v>
      </c>
      <c r="D173" s="236" t="s">
        <v>133</v>
      </c>
      <c r="E173" s="237" t="s">
        <v>1073</v>
      </c>
      <c r="F173" s="238" t="s">
        <v>2352</v>
      </c>
      <c r="G173" s="239" t="s">
        <v>110</v>
      </c>
      <c r="H173" s="240">
        <v>1</v>
      </c>
      <c r="I173" s="240"/>
      <c r="J173" s="240">
        <f t="shared" si="20"/>
        <v>0</v>
      </c>
      <c r="K173" s="242"/>
      <c r="L173" s="243"/>
      <c r="M173" s="244" t="s">
        <v>1</v>
      </c>
      <c r="N173" s="245" t="s">
        <v>32</v>
      </c>
      <c r="O173" s="233">
        <v>0</v>
      </c>
      <c r="P173" s="233">
        <f t="shared" si="21"/>
        <v>0</v>
      </c>
      <c r="Q173" s="233">
        <v>0</v>
      </c>
      <c r="R173" s="233">
        <f t="shared" si="22"/>
        <v>0</v>
      </c>
      <c r="S173" s="233">
        <v>0</v>
      </c>
      <c r="T173" s="234">
        <f t="shared" si="23"/>
        <v>0</v>
      </c>
      <c r="AR173" s="235" t="s">
        <v>185</v>
      </c>
      <c r="AT173" s="235" t="s">
        <v>133</v>
      </c>
      <c r="AU173" s="235" t="s">
        <v>75</v>
      </c>
      <c r="AY173" s="12" t="s">
        <v>97</v>
      </c>
      <c r="BE173" s="132">
        <f t="shared" si="24"/>
        <v>0</v>
      </c>
      <c r="BF173" s="132">
        <f t="shared" si="25"/>
        <v>0</v>
      </c>
      <c r="BG173" s="132">
        <f t="shared" si="26"/>
        <v>0</v>
      </c>
      <c r="BH173" s="132">
        <f t="shared" si="27"/>
        <v>0</v>
      </c>
      <c r="BI173" s="132">
        <f t="shared" si="28"/>
        <v>0</v>
      </c>
      <c r="BJ173" s="12" t="s">
        <v>75</v>
      </c>
      <c r="BK173" s="162">
        <f t="shared" si="29"/>
        <v>0</v>
      </c>
      <c r="BL173" s="12" t="s">
        <v>102</v>
      </c>
      <c r="BM173" s="235" t="s">
        <v>1074</v>
      </c>
    </row>
    <row r="174" spans="2:65" s="1" customFormat="1" ht="24.2" customHeight="1">
      <c r="B174" s="119"/>
      <c r="C174" s="225" t="s">
        <v>740</v>
      </c>
      <c r="D174" s="225" t="s">
        <v>100</v>
      </c>
      <c r="E174" s="226" t="s">
        <v>1075</v>
      </c>
      <c r="F174" s="227" t="s">
        <v>1076</v>
      </c>
      <c r="G174" s="228" t="s">
        <v>110</v>
      </c>
      <c r="H174" s="229">
        <v>1</v>
      </c>
      <c r="I174" s="229"/>
      <c r="J174" s="229">
        <f t="shared" si="20"/>
        <v>0</v>
      </c>
      <c r="K174" s="126"/>
      <c r="L174" s="24"/>
      <c r="M174" s="231" t="s">
        <v>1</v>
      </c>
      <c r="N174" s="232" t="s">
        <v>32</v>
      </c>
      <c r="O174" s="233">
        <v>5.1180000000000003</v>
      </c>
      <c r="P174" s="233">
        <f t="shared" si="21"/>
        <v>5.1180000000000003</v>
      </c>
      <c r="Q174" s="233">
        <v>0</v>
      </c>
      <c r="R174" s="233">
        <f t="shared" si="22"/>
        <v>0</v>
      </c>
      <c r="S174" s="233">
        <v>0</v>
      </c>
      <c r="T174" s="234">
        <f t="shared" si="23"/>
        <v>0</v>
      </c>
      <c r="AR174" s="235" t="s">
        <v>102</v>
      </c>
      <c r="AT174" s="235" t="s">
        <v>100</v>
      </c>
      <c r="AU174" s="235" t="s">
        <v>75</v>
      </c>
      <c r="AY174" s="12" t="s">
        <v>97</v>
      </c>
      <c r="BE174" s="132">
        <f t="shared" si="24"/>
        <v>0</v>
      </c>
      <c r="BF174" s="132">
        <f t="shared" si="25"/>
        <v>0</v>
      </c>
      <c r="BG174" s="132">
        <f t="shared" si="26"/>
        <v>0</v>
      </c>
      <c r="BH174" s="132">
        <f t="shared" si="27"/>
        <v>0</v>
      </c>
      <c r="BI174" s="132">
        <f t="shared" si="28"/>
        <v>0</v>
      </c>
      <c r="BJ174" s="12" t="s">
        <v>75</v>
      </c>
      <c r="BK174" s="162">
        <f t="shared" si="29"/>
        <v>0</v>
      </c>
      <c r="BL174" s="12" t="s">
        <v>102</v>
      </c>
      <c r="BM174" s="235" t="s">
        <v>1077</v>
      </c>
    </row>
    <row r="175" spans="2:65" s="1" customFormat="1" ht="16.5" customHeight="1">
      <c r="B175" s="119"/>
      <c r="C175" s="236" t="s">
        <v>741</v>
      </c>
      <c r="D175" s="236" t="s">
        <v>133</v>
      </c>
      <c r="E175" s="237" t="s">
        <v>1078</v>
      </c>
      <c r="F175" s="238" t="s">
        <v>2353</v>
      </c>
      <c r="G175" s="239" t="s">
        <v>110</v>
      </c>
      <c r="H175" s="240">
        <v>1</v>
      </c>
      <c r="I175" s="240"/>
      <c r="J175" s="240">
        <f t="shared" si="20"/>
        <v>0</v>
      </c>
      <c r="K175" s="242"/>
      <c r="L175" s="243"/>
      <c r="M175" s="244" t="s">
        <v>1</v>
      </c>
      <c r="N175" s="245" t="s">
        <v>32</v>
      </c>
      <c r="O175" s="233">
        <v>0</v>
      </c>
      <c r="P175" s="233">
        <f t="shared" si="21"/>
        <v>0</v>
      </c>
      <c r="Q175" s="233">
        <v>0</v>
      </c>
      <c r="R175" s="233">
        <f t="shared" si="22"/>
        <v>0</v>
      </c>
      <c r="S175" s="233">
        <v>0</v>
      </c>
      <c r="T175" s="234">
        <f t="shared" si="23"/>
        <v>0</v>
      </c>
      <c r="AR175" s="235" t="s">
        <v>185</v>
      </c>
      <c r="AT175" s="235" t="s">
        <v>133</v>
      </c>
      <c r="AU175" s="235" t="s">
        <v>75</v>
      </c>
      <c r="AY175" s="12" t="s">
        <v>97</v>
      </c>
      <c r="BE175" s="132">
        <f t="shared" si="24"/>
        <v>0</v>
      </c>
      <c r="BF175" s="132">
        <f t="shared" si="25"/>
        <v>0</v>
      </c>
      <c r="BG175" s="132">
        <f t="shared" si="26"/>
        <v>0</v>
      </c>
      <c r="BH175" s="132">
        <f t="shared" si="27"/>
        <v>0</v>
      </c>
      <c r="BI175" s="132">
        <f t="shared" si="28"/>
        <v>0</v>
      </c>
      <c r="BJ175" s="12" t="s">
        <v>75</v>
      </c>
      <c r="BK175" s="162">
        <f t="shared" si="29"/>
        <v>0</v>
      </c>
      <c r="BL175" s="12" t="s">
        <v>102</v>
      </c>
      <c r="BM175" s="235" t="s">
        <v>1079</v>
      </c>
    </row>
    <row r="176" spans="2:65" s="1" customFormat="1" ht="16.5" customHeight="1">
      <c r="B176" s="119"/>
      <c r="C176" s="225" t="s">
        <v>742</v>
      </c>
      <c r="D176" s="225" t="s">
        <v>100</v>
      </c>
      <c r="E176" s="226" t="s">
        <v>1080</v>
      </c>
      <c r="F176" s="227" t="s">
        <v>1081</v>
      </c>
      <c r="G176" s="228" t="s">
        <v>110</v>
      </c>
      <c r="H176" s="229">
        <v>1</v>
      </c>
      <c r="I176" s="229"/>
      <c r="J176" s="229">
        <f t="shared" si="20"/>
        <v>0</v>
      </c>
      <c r="K176" s="126"/>
      <c r="L176" s="24"/>
      <c r="M176" s="231" t="s">
        <v>1</v>
      </c>
      <c r="N176" s="232" t="s">
        <v>32</v>
      </c>
      <c r="O176" s="233">
        <v>5.1180000000000003</v>
      </c>
      <c r="P176" s="233">
        <f t="shared" si="21"/>
        <v>5.1180000000000003</v>
      </c>
      <c r="Q176" s="233">
        <v>0</v>
      </c>
      <c r="R176" s="233">
        <f t="shared" si="22"/>
        <v>0</v>
      </c>
      <c r="S176" s="233">
        <v>0</v>
      </c>
      <c r="T176" s="234">
        <f t="shared" si="23"/>
        <v>0</v>
      </c>
      <c r="AR176" s="235" t="s">
        <v>102</v>
      </c>
      <c r="AT176" s="235" t="s">
        <v>100</v>
      </c>
      <c r="AU176" s="235" t="s">
        <v>75</v>
      </c>
      <c r="AY176" s="12" t="s">
        <v>97</v>
      </c>
      <c r="BE176" s="132">
        <f t="shared" si="24"/>
        <v>0</v>
      </c>
      <c r="BF176" s="132">
        <f t="shared" si="25"/>
        <v>0</v>
      </c>
      <c r="BG176" s="132">
        <f t="shared" si="26"/>
        <v>0</v>
      </c>
      <c r="BH176" s="132">
        <f t="shared" si="27"/>
        <v>0</v>
      </c>
      <c r="BI176" s="132">
        <f t="shared" si="28"/>
        <v>0</v>
      </c>
      <c r="BJ176" s="12" t="s">
        <v>75</v>
      </c>
      <c r="BK176" s="162">
        <f t="shared" si="29"/>
        <v>0</v>
      </c>
      <c r="BL176" s="12" t="s">
        <v>102</v>
      </c>
      <c r="BM176" s="235" t="s">
        <v>1082</v>
      </c>
    </row>
    <row r="177" spans="2:65" s="1" customFormat="1" ht="16.5" customHeight="1">
      <c r="B177" s="119"/>
      <c r="C177" s="236" t="s">
        <v>744</v>
      </c>
      <c r="D177" s="236" t="s">
        <v>133</v>
      </c>
      <c r="E177" s="237" t="s">
        <v>1083</v>
      </c>
      <c r="F177" s="238" t="s">
        <v>1084</v>
      </c>
      <c r="G177" s="239" t="s">
        <v>110</v>
      </c>
      <c r="H177" s="240">
        <v>1</v>
      </c>
      <c r="I177" s="240"/>
      <c r="J177" s="240">
        <f t="shared" si="20"/>
        <v>0</v>
      </c>
      <c r="K177" s="242"/>
      <c r="L177" s="243"/>
      <c r="M177" s="244" t="s">
        <v>1</v>
      </c>
      <c r="N177" s="245" t="s">
        <v>32</v>
      </c>
      <c r="O177" s="233">
        <v>0</v>
      </c>
      <c r="P177" s="233">
        <f t="shared" si="21"/>
        <v>0</v>
      </c>
      <c r="Q177" s="233">
        <v>0</v>
      </c>
      <c r="R177" s="233">
        <f t="shared" si="22"/>
        <v>0</v>
      </c>
      <c r="S177" s="233">
        <v>0</v>
      </c>
      <c r="T177" s="234">
        <f t="shared" si="23"/>
        <v>0</v>
      </c>
      <c r="AR177" s="235" t="s">
        <v>185</v>
      </c>
      <c r="AT177" s="235" t="s">
        <v>133</v>
      </c>
      <c r="AU177" s="235" t="s">
        <v>75</v>
      </c>
      <c r="AY177" s="12" t="s">
        <v>97</v>
      </c>
      <c r="BE177" s="132">
        <f t="shared" si="24"/>
        <v>0</v>
      </c>
      <c r="BF177" s="132">
        <f t="shared" si="25"/>
        <v>0</v>
      </c>
      <c r="BG177" s="132">
        <f t="shared" si="26"/>
        <v>0</v>
      </c>
      <c r="BH177" s="132">
        <f t="shared" si="27"/>
        <v>0</v>
      </c>
      <c r="BI177" s="132">
        <f t="shared" si="28"/>
        <v>0</v>
      </c>
      <c r="BJ177" s="12" t="s">
        <v>75</v>
      </c>
      <c r="BK177" s="162">
        <f t="shared" si="29"/>
        <v>0</v>
      </c>
      <c r="BL177" s="12" t="s">
        <v>102</v>
      </c>
      <c r="BM177" s="235" t="s">
        <v>1085</v>
      </c>
    </row>
    <row r="178" spans="2:65" s="1" customFormat="1" ht="21.75" customHeight="1">
      <c r="B178" s="119"/>
      <c r="C178" s="236" t="s">
        <v>746</v>
      </c>
      <c r="D178" s="236" t="s">
        <v>133</v>
      </c>
      <c r="E178" s="237" t="s">
        <v>1086</v>
      </c>
      <c r="F178" s="238" t="s">
        <v>1087</v>
      </c>
      <c r="G178" s="239" t="s">
        <v>110</v>
      </c>
      <c r="H178" s="240">
        <v>2</v>
      </c>
      <c r="I178" s="240"/>
      <c r="J178" s="240">
        <f t="shared" si="20"/>
        <v>0</v>
      </c>
      <c r="K178" s="242"/>
      <c r="L178" s="243"/>
      <c r="M178" s="244" t="s">
        <v>1</v>
      </c>
      <c r="N178" s="245" t="s">
        <v>32</v>
      </c>
      <c r="O178" s="233">
        <v>0</v>
      </c>
      <c r="P178" s="233">
        <f t="shared" si="21"/>
        <v>0</v>
      </c>
      <c r="Q178" s="233">
        <v>0</v>
      </c>
      <c r="R178" s="233">
        <f t="shared" si="22"/>
        <v>0</v>
      </c>
      <c r="S178" s="233">
        <v>0</v>
      </c>
      <c r="T178" s="234">
        <f t="shared" si="23"/>
        <v>0</v>
      </c>
      <c r="AR178" s="235" t="s">
        <v>185</v>
      </c>
      <c r="AT178" s="235" t="s">
        <v>133</v>
      </c>
      <c r="AU178" s="235" t="s">
        <v>75</v>
      </c>
      <c r="AY178" s="12" t="s">
        <v>97</v>
      </c>
      <c r="BE178" s="132">
        <f t="shared" si="24"/>
        <v>0</v>
      </c>
      <c r="BF178" s="132">
        <f t="shared" si="25"/>
        <v>0</v>
      </c>
      <c r="BG178" s="132">
        <f t="shared" si="26"/>
        <v>0</v>
      </c>
      <c r="BH178" s="132">
        <f t="shared" si="27"/>
        <v>0</v>
      </c>
      <c r="BI178" s="132">
        <f t="shared" si="28"/>
        <v>0</v>
      </c>
      <c r="BJ178" s="12" t="s">
        <v>75</v>
      </c>
      <c r="BK178" s="162">
        <f t="shared" si="29"/>
        <v>0</v>
      </c>
      <c r="BL178" s="12" t="s">
        <v>102</v>
      </c>
      <c r="BM178" s="235" t="s">
        <v>1088</v>
      </c>
    </row>
    <row r="179" spans="2:65" s="1" customFormat="1" ht="16.5" customHeight="1">
      <c r="B179" s="119"/>
      <c r="C179" s="236" t="s">
        <v>749</v>
      </c>
      <c r="D179" s="236" t="s">
        <v>133</v>
      </c>
      <c r="E179" s="237" t="s">
        <v>1089</v>
      </c>
      <c r="F179" s="238" t="s">
        <v>1090</v>
      </c>
      <c r="G179" s="239" t="s">
        <v>110</v>
      </c>
      <c r="H179" s="240">
        <v>1</v>
      </c>
      <c r="I179" s="240"/>
      <c r="J179" s="240">
        <f t="shared" si="20"/>
        <v>0</v>
      </c>
      <c r="K179" s="242"/>
      <c r="L179" s="243"/>
      <c r="M179" s="244" t="s">
        <v>1</v>
      </c>
      <c r="N179" s="245" t="s">
        <v>32</v>
      </c>
      <c r="O179" s="233">
        <v>0</v>
      </c>
      <c r="P179" s="233">
        <f t="shared" si="21"/>
        <v>0</v>
      </c>
      <c r="Q179" s="233">
        <v>0</v>
      </c>
      <c r="R179" s="233">
        <f t="shared" si="22"/>
        <v>0</v>
      </c>
      <c r="S179" s="233">
        <v>0</v>
      </c>
      <c r="T179" s="234">
        <f t="shared" si="23"/>
        <v>0</v>
      </c>
      <c r="AR179" s="235" t="s">
        <v>185</v>
      </c>
      <c r="AT179" s="235" t="s">
        <v>133</v>
      </c>
      <c r="AU179" s="235" t="s">
        <v>75</v>
      </c>
      <c r="AY179" s="12" t="s">
        <v>97</v>
      </c>
      <c r="BE179" s="132">
        <f t="shared" si="24"/>
        <v>0</v>
      </c>
      <c r="BF179" s="132">
        <f t="shared" si="25"/>
        <v>0</v>
      </c>
      <c r="BG179" s="132">
        <f t="shared" si="26"/>
        <v>0</v>
      </c>
      <c r="BH179" s="132">
        <f t="shared" si="27"/>
        <v>0</v>
      </c>
      <c r="BI179" s="132">
        <f t="shared" si="28"/>
        <v>0</v>
      </c>
      <c r="BJ179" s="12" t="s">
        <v>75</v>
      </c>
      <c r="BK179" s="162">
        <f t="shared" si="29"/>
        <v>0</v>
      </c>
      <c r="BL179" s="12" t="s">
        <v>102</v>
      </c>
      <c r="BM179" s="235" t="s">
        <v>1091</v>
      </c>
    </row>
    <row r="180" spans="2:65" s="1" customFormat="1" ht="16.5" customHeight="1">
      <c r="B180" s="119"/>
      <c r="C180" s="236" t="s">
        <v>754</v>
      </c>
      <c r="D180" s="236" t="s">
        <v>133</v>
      </c>
      <c r="E180" s="237" t="s">
        <v>1092</v>
      </c>
      <c r="F180" s="238" t="s">
        <v>1093</v>
      </c>
      <c r="G180" s="239" t="s">
        <v>110</v>
      </c>
      <c r="H180" s="240">
        <v>1</v>
      </c>
      <c r="I180" s="240"/>
      <c r="J180" s="240">
        <f t="shared" si="20"/>
        <v>0</v>
      </c>
      <c r="K180" s="242"/>
      <c r="L180" s="243"/>
      <c r="M180" s="244" t="s">
        <v>1</v>
      </c>
      <c r="N180" s="245" t="s">
        <v>32</v>
      </c>
      <c r="O180" s="233">
        <v>0</v>
      </c>
      <c r="P180" s="233">
        <f t="shared" si="21"/>
        <v>0</v>
      </c>
      <c r="Q180" s="233">
        <v>0</v>
      </c>
      <c r="R180" s="233">
        <f t="shared" si="22"/>
        <v>0</v>
      </c>
      <c r="S180" s="233">
        <v>0</v>
      </c>
      <c r="T180" s="234">
        <f t="shared" si="23"/>
        <v>0</v>
      </c>
      <c r="AR180" s="235" t="s">
        <v>185</v>
      </c>
      <c r="AT180" s="235" t="s">
        <v>133</v>
      </c>
      <c r="AU180" s="235" t="s">
        <v>75</v>
      </c>
      <c r="AY180" s="12" t="s">
        <v>97</v>
      </c>
      <c r="BE180" s="132">
        <f t="shared" si="24"/>
        <v>0</v>
      </c>
      <c r="BF180" s="132">
        <f t="shared" si="25"/>
        <v>0</v>
      </c>
      <c r="BG180" s="132">
        <f t="shared" si="26"/>
        <v>0</v>
      </c>
      <c r="BH180" s="132">
        <f t="shared" si="27"/>
        <v>0</v>
      </c>
      <c r="BI180" s="132">
        <f t="shared" si="28"/>
        <v>0</v>
      </c>
      <c r="BJ180" s="12" t="s">
        <v>75</v>
      </c>
      <c r="BK180" s="162">
        <f t="shared" si="29"/>
        <v>0</v>
      </c>
      <c r="BL180" s="12" t="s">
        <v>102</v>
      </c>
      <c r="BM180" s="235" t="s">
        <v>1094</v>
      </c>
    </row>
    <row r="181" spans="2:65" s="1" customFormat="1" ht="16.5" customHeight="1">
      <c r="B181" s="119"/>
      <c r="C181" s="236" t="s">
        <v>590</v>
      </c>
      <c r="D181" s="236" t="s">
        <v>133</v>
      </c>
      <c r="E181" s="237" t="s">
        <v>1095</v>
      </c>
      <c r="F181" s="238" t="s">
        <v>1096</v>
      </c>
      <c r="G181" s="239" t="s">
        <v>110</v>
      </c>
      <c r="H181" s="240">
        <v>1</v>
      </c>
      <c r="I181" s="240"/>
      <c r="J181" s="240">
        <f t="shared" si="20"/>
        <v>0</v>
      </c>
      <c r="K181" s="242"/>
      <c r="L181" s="243"/>
      <c r="M181" s="244" t="s">
        <v>1</v>
      </c>
      <c r="N181" s="245" t="s">
        <v>32</v>
      </c>
      <c r="O181" s="233">
        <v>0</v>
      </c>
      <c r="P181" s="233">
        <f t="shared" si="21"/>
        <v>0</v>
      </c>
      <c r="Q181" s="233">
        <v>0</v>
      </c>
      <c r="R181" s="233">
        <f t="shared" si="22"/>
        <v>0</v>
      </c>
      <c r="S181" s="233">
        <v>0</v>
      </c>
      <c r="T181" s="234">
        <f t="shared" si="23"/>
        <v>0</v>
      </c>
      <c r="AR181" s="235" t="s">
        <v>185</v>
      </c>
      <c r="AT181" s="235" t="s">
        <v>133</v>
      </c>
      <c r="AU181" s="235" t="s">
        <v>75</v>
      </c>
      <c r="AY181" s="12" t="s">
        <v>97</v>
      </c>
      <c r="BE181" s="132">
        <f t="shared" si="24"/>
        <v>0</v>
      </c>
      <c r="BF181" s="132">
        <f t="shared" si="25"/>
        <v>0</v>
      </c>
      <c r="BG181" s="132">
        <f t="shared" si="26"/>
        <v>0</v>
      </c>
      <c r="BH181" s="132">
        <f t="shared" si="27"/>
        <v>0</v>
      </c>
      <c r="BI181" s="132">
        <f t="shared" si="28"/>
        <v>0</v>
      </c>
      <c r="BJ181" s="12" t="s">
        <v>75</v>
      </c>
      <c r="BK181" s="162">
        <f t="shared" si="29"/>
        <v>0</v>
      </c>
      <c r="BL181" s="12" t="s">
        <v>102</v>
      </c>
      <c r="BM181" s="235" t="s">
        <v>1097</v>
      </c>
    </row>
    <row r="182" spans="2:65" s="1" customFormat="1" ht="16.5" customHeight="1">
      <c r="B182" s="119"/>
      <c r="C182" s="236" t="s">
        <v>591</v>
      </c>
      <c r="D182" s="236" t="s">
        <v>133</v>
      </c>
      <c r="E182" s="237" t="s">
        <v>1098</v>
      </c>
      <c r="F182" s="238" t="s">
        <v>2354</v>
      </c>
      <c r="G182" s="239" t="s">
        <v>110</v>
      </c>
      <c r="H182" s="240">
        <v>1</v>
      </c>
      <c r="I182" s="240"/>
      <c r="J182" s="240">
        <f t="shared" si="20"/>
        <v>0</v>
      </c>
      <c r="K182" s="242"/>
      <c r="L182" s="243"/>
      <c r="M182" s="244" t="s">
        <v>1</v>
      </c>
      <c r="N182" s="245" t="s">
        <v>32</v>
      </c>
      <c r="O182" s="233">
        <v>0</v>
      </c>
      <c r="P182" s="233">
        <f t="shared" si="21"/>
        <v>0</v>
      </c>
      <c r="Q182" s="233">
        <v>0</v>
      </c>
      <c r="R182" s="233">
        <f t="shared" si="22"/>
        <v>0</v>
      </c>
      <c r="S182" s="233">
        <v>0</v>
      </c>
      <c r="T182" s="234">
        <f t="shared" si="23"/>
        <v>0</v>
      </c>
      <c r="AR182" s="235" t="s">
        <v>185</v>
      </c>
      <c r="AT182" s="235" t="s">
        <v>133</v>
      </c>
      <c r="AU182" s="235" t="s">
        <v>75</v>
      </c>
      <c r="AY182" s="12" t="s">
        <v>97</v>
      </c>
      <c r="BE182" s="132">
        <f t="shared" si="24"/>
        <v>0</v>
      </c>
      <c r="BF182" s="132">
        <f t="shared" si="25"/>
        <v>0</v>
      </c>
      <c r="BG182" s="132">
        <f t="shared" si="26"/>
        <v>0</v>
      </c>
      <c r="BH182" s="132">
        <f t="shared" si="27"/>
        <v>0</v>
      </c>
      <c r="BI182" s="132">
        <f t="shared" si="28"/>
        <v>0</v>
      </c>
      <c r="BJ182" s="12" t="s">
        <v>75</v>
      </c>
      <c r="BK182" s="162">
        <f t="shared" si="29"/>
        <v>0</v>
      </c>
      <c r="BL182" s="12" t="s">
        <v>102</v>
      </c>
      <c r="BM182" s="235" t="s">
        <v>1099</v>
      </c>
    </row>
    <row r="183" spans="2:65" s="1" customFormat="1" ht="16.5" customHeight="1">
      <c r="B183" s="119"/>
      <c r="C183" s="236" t="s">
        <v>592</v>
      </c>
      <c r="D183" s="236" t="s">
        <v>133</v>
      </c>
      <c r="E183" s="237" t="s">
        <v>1100</v>
      </c>
      <c r="F183" s="238" t="s">
        <v>1101</v>
      </c>
      <c r="G183" s="239" t="s">
        <v>110</v>
      </c>
      <c r="H183" s="240">
        <v>2</v>
      </c>
      <c r="I183" s="240"/>
      <c r="J183" s="240">
        <f t="shared" si="20"/>
        <v>0</v>
      </c>
      <c r="K183" s="242"/>
      <c r="L183" s="243"/>
      <c r="M183" s="244" t="s">
        <v>1</v>
      </c>
      <c r="N183" s="245" t="s">
        <v>32</v>
      </c>
      <c r="O183" s="233">
        <v>0</v>
      </c>
      <c r="P183" s="233">
        <f t="shared" si="21"/>
        <v>0</v>
      </c>
      <c r="Q183" s="233">
        <v>0</v>
      </c>
      <c r="R183" s="233">
        <f t="shared" si="22"/>
        <v>0</v>
      </c>
      <c r="S183" s="233">
        <v>0</v>
      </c>
      <c r="T183" s="234">
        <f t="shared" si="23"/>
        <v>0</v>
      </c>
      <c r="AR183" s="235" t="s">
        <v>185</v>
      </c>
      <c r="AT183" s="235" t="s">
        <v>133</v>
      </c>
      <c r="AU183" s="235" t="s">
        <v>75</v>
      </c>
      <c r="AY183" s="12" t="s">
        <v>97</v>
      </c>
      <c r="BE183" s="132">
        <f t="shared" si="24"/>
        <v>0</v>
      </c>
      <c r="BF183" s="132">
        <f t="shared" si="25"/>
        <v>0</v>
      </c>
      <c r="BG183" s="132">
        <f t="shared" si="26"/>
        <v>0</v>
      </c>
      <c r="BH183" s="132">
        <f t="shared" si="27"/>
        <v>0</v>
      </c>
      <c r="BI183" s="132">
        <f t="shared" si="28"/>
        <v>0</v>
      </c>
      <c r="BJ183" s="12" t="s">
        <v>75</v>
      </c>
      <c r="BK183" s="162">
        <f t="shared" si="29"/>
        <v>0</v>
      </c>
      <c r="BL183" s="12" t="s">
        <v>102</v>
      </c>
      <c r="BM183" s="235" t="s">
        <v>1102</v>
      </c>
    </row>
    <row r="184" spans="2:65" s="1" customFormat="1" ht="16.5" customHeight="1">
      <c r="B184" s="119"/>
      <c r="C184" s="236" t="s">
        <v>767</v>
      </c>
      <c r="D184" s="236" t="s">
        <v>133</v>
      </c>
      <c r="E184" s="237" t="s">
        <v>1103</v>
      </c>
      <c r="F184" s="238" t="s">
        <v>1104</v>
      </c>
      <c r="G184" s="239" t="s">
        <v>110</v>
      </c>
      <c r="H184" s="240">
        <v>2</v>
      </c>
      <c r="I184" s="240"/>
      <c r="J184" s="240">
        <f t="shared" si="20"/>
        <v>0</v>
      </c>
      <c r="K184" s="242"/>
      <c r="L184" s="243"/>
      <c r="M184" s="244" t="s">
        <v>1</v>
      </c>
      <c r="N184" s="245" t="s">
        <v>32</v>
      </c>
      <c r="O184" s="233">
        <v>0</v>
      </c>
      <c r="P184" s="233">
        <f t="shared" si="21"/>
        <v>0</v>
      </c>
      <c r="Q184" s="233">
        <v>0</v>
      </c>
      <c r="R184" s="233">
        <f t="shared" si="22"/>
        <v>0</v>
      </c>
      <c r="S184" s="233">
        <v>0</v>
      </c>
      <c r="T184" s="234">
        <f t="shared" si="23"/>
        <v>0</v>
      </c>
      <c r="AR184" s="235" t="s">
        <v>185</v>
      </c>
      <c r="AT184" s="235" t="s">
        <v>133</v>
      </c>
      <c r="AU184" s="235" t="s">
        <v>75</v>
      </c>
      <c r="AY184" s="12" t="s">
        <v>97</v>
      </c>
      <c r="BE184" s="132">
        <f t="shared" si="24"/>
        <v>0</v>
      </c>
      <c r="BF184" s="132">
        <f t="shared" si="25"/>
        <v>0</v>
      </c>
      <c r="BG184" s="132">
        <f t="shared" si="26"/>
        <v>0</v>
      </c>
      <c r="BH184" s="132">
        <f t="shared" si="27"/>
        <v>0</v>
      </c>
      <c r="BI184" s="132">
        <f t="shared" si="28"/>
        <v>0</v>
      </c>
      <c r="BJ184" s="12" t="s">
        <v>75</v>
      </c>
      <c r="BK184" s="162">
        <f t="shared" si="29"/>
        <v>0</v>
      </c>
      <c r="BL184" s="12" t="s">
        <v>102</v>
      </c>
      <c r="BM184" s="235" t="s">
        <v>1105</v>
      </c>
    </row>
    <row r="185" spans="2:65" s="1" customFormat="1" ht="16.5" customHeight="1">
      <c r="B185" s="119"/>
      <c r="C185" s="225" t="s">
        <v>593</v>
      </c>
      <c r="D185" s="225" t="s">
        <v>100</v>
      </c>
      <c r="E185" s="226" t="s">
        <v>1106</v>
      </c>
      <c r="F185" s="227" t="s">
        <v>1107</v>
      </c>
      <c r="G185" s="228" t="s">
        <v>110</v>
      </c>
      <c r="H185" s="229">
        <v>1</v>
      </c>
      <c r="I185" s="229"/>
      <c r="J185" s="229">
        <f t="shared" si="20"/>
        <v>0</v>
      </c>
      <c r="K185" s="126"/>
      <c r="L185" s="24"/>
      <c r="M185" s="231" t="s">
        <v>1</v>
      </c>
      <c r="N185" s="232" t="s">
        <v>32</v>
      </c>
      <c r="O185" s="233">
        <v>0.81599999999999995</v>
      </c>
      <c r="P185" s="233">
        <f t="shared" si="21"/>
        <v>0.81599999999999995</v>
      </c>
      <c r="Q185" s="233">
        <v>0.118654</v>
      </c>
      <c r="R185" s="233">
        <f t="shared" si="22"/>
        <v>0.118654</v>
      </c>
      <c r="S185" s="233">
        <v>0</v>
      </c>
      <c r="T185" s="234">
        <f t="shared" si="23"/>
        <v>0</v>
      </c>
      <c r="AR185" s="235" t="s">
        <v>102</v>
      </c>
      <c r="AT185" s="235" t="s">
        <v>100</v>
      </c>
      <c r="AU185" s="235" t="s">
        <v>75</v>
      </c>
      <c r="AY185" s="12" t="s">
        <v>97</v>
      </c>
      <c r="BE185" s="132">
        <f t="shared" si="24"/>
        <v>0</v>
      </c>
      <c r="BF185" s="132">
        <f t="shared" si="25"/>
        <v>0</v>
      </c>
      <c r="BG185" s="132">
        <f t="shared" si="26"/>
        <v>0</v>
      </c>
      <c r="BH185" s="132">
        <f t="shared" si="27"/>
        <v>0</v>
      </c>
      <c r="BI185" s="132">
        <f t="shared" si="28"/>
        <v>0</v>
      </c>
      <c r="BJ185" s="12" t="s">
        <v>75</v>
      </c>
      <c r="BK185" s="162">
        <f t="shared" si="29"/>
        <v>0</v>
      </c>
      <c r="BL185" s="12" t="s">
        <v>102</v>
      </c>
      <c r="BM185" s="235" t="s">
        <v>1108</v>
      </c>
    </row>
    <row r="186" spans="2:65" s="1" customFormat="1" ht="16.5" customHeight="1">
      <c r="B186" s="119"/>
      <c r="C186" s="236" t="s">
        <v>774</v>
      </c>
      <c r="D186" s="236" t="s">
        <v>133</v>
      </c>
      <c r="E186" s="237" t="s">
        <v>1109</v>
      </c>
      <c r="F186" s="238" t="s">
        <v>1110</v>
      </c>
      <c r="G186" s="239" t="s">
        <v>110</v>
      </c>
      <c r="H186" s="240">
        <v>1</v>
      </c>
      <c r="I186" s="240"/>
      <c r="J186" s="240">
        <f t="shared" si="20"/>
        <v>0</v>
      </c>
      <c r="K186" s="242"/>
      <c r="L186" s="243"/>
      <c r="M186" s="244" t="s">
        <v>1</v>
      </c>
      <c r="N186" s="245" t="s">
        <v>32</v>
      </c>
      <c r="O186" s="233">
        <v>0</v>
      </c>
      <c r="P186" s="233">
        <f t="shared" si="21"/>
        <v>0</v>
      </c>
      <c r="Q186" s="233">
        <v>1.6E-2</v>
      </c>
      <c r="R186" s="233">
        <f t="shared" si="22"/>
        <v>1.6E-2</v>
      </c>
      <c r="S186" s="233">
        <v>0</v>
      </c>
      <c r="T186" s="234">
        <f t="shared" si="23"/>
        <v>0</v>
      </c>
      <c r="AR186" s="235" t="s">
        <v>185</v>
      </c>
      <c r="AT186" s="235" t="s">
        <v>133</v>
      </c>
      <c r="AU186" s="235" t="s">
        <v>75</v>
      </c>
      <c r="AY186" s="12" t="s">
        <v>97</v>
      </c>
      <c r="BE186" s="132">
        <f t="shared" si="24"/>
        <v>0</v>
      </c>
      <c r="BF186" s="132">
        <f t="shared" si="25"/>
        <v>0</v>
      </c>
      <c r="BG186" s="132">
        <f t="shared" si="26"/>
        <v>0</v>
      </c>
      <c r="BH186" s="132">
        <f t="shared" si="27"/>
        <v>0</v>
      </c>
      <c r="BI186" s="132">
        <f t="shared" si="28"/>
        <v>0</v>
      </c>
      <c r="BJ186" s="12" t="s">
        <v>75</v>
      </c>
      <c r="BK186" s="162">
        <f t="shared" si="29"/>
        <v>0</v>
      </c>
      <c r="BL186" s="12" t="s">
        <v>102</v>
      </c>
      <c r="BM186" s="235" t="s">
        <v>1111</v>
      </c>
    </row>
    <row r="187" spans="2:65" s="1" customFormat="1" ht="24.2" customHeight="1">
      <c r="B187" s="119"/>
      <c r="C187" s="225" t="s">
        <v>778</v>
      </c>
      <c r="D187" s="225" t="s">
        <v>100</v>
      </c>
      <c r="E187" s="226" t="s">
        <v>1112</v>
      </c>
      <c r="F187" s="227" t="s">
        <v>1113</v>
      </c>
      <c r="G187" s="228" t="s">
        <v>114</v>
      </c>
      <c r="H187" s="229">
        <v>46.8</v>
      </c>
      <c r="I187" s="229"/>
      <c r="J187" s="229">
        <f t="shared" si="20"/>
        <v>0</v>
      </c>
      <c r="K187" s="126"/>
      <c r="L187" s="24"/>
      <c r="M187" s="231" t="s">
        <v>1</v>
      </c>
      <c r="N187" s="232" t="s">
        <v>32</v>
      </c>
      <c r="O187" s="233">
        <v>0.27600000000000002</v>
      </c>
      <c r="P187" s="233">
        <f t="shared" si="21"/>
        <v>12.9168</v>
      </c>
      <c r="Q187" s="233">
        <v>0</v>
      </c>
      <c r="R187" s="233">
        <f t="shared" si="22"/>
        <v>0</v>
      </c>
      <c r="S187" s="233">
        <v>0</v>
      </c>
      <c r="T187" s="234">
        <f t="shared" si="23"/>
        <v>0</v>
      </c>
      <c r="AR187" s="235" t="s">
        <v>102</v>
      </c>
      <c r="AT187" s="235" t="s">
        <v>100</v>
      </c>
      <c r="AU187" s="235" t="s">
        <v>75</v>
      </c>
      <c r="AY187" s="12" t="s">
        <v>97</v>
      </c>
      <c r="BE187" s="132">
        <f t="shared" si="24"/>
        <v>0</v>
      </c>
      <c r="BF187" s="132">
        <f t="shared" si="25"/>
        <v>0</v>
      </c>
      <c r="BG187" s="132">
        <f t="shared" si="26"/>
        <v>0</v>
      </c>
      <c r="BH187" s="132">
        <f t="shared" si="27"/>
        <v>0</v>
      </c>
      <c r="BI187" s="132">
        <f t="shared" si="28"/>
        <v>0</v>
      </c>
      <c r="BJ187" s="12" t="s">
        <v>75</v>
      </c>
      <c r="BK187" s="162">
        <f t="shared" si="29"/>
        <v>0</v>
      </c>
      <c r="BL187" s="12" t="s">
        <v>102</v>
      </c>
      <c r="BM187" s="235" t="s">
        <v>856</v>
      </c>
    </row>
    <row r="188" spans="2:65" s="1" customFormat="1" ht="24.2" customHeight="1">
      <c r="B188" s="119"/>
      <c r="C188" s="225" t="s">
        <v>594</v>
      </c>
      <c r="D188" s="225" t="s">
        <v>100</v>
      </c>
      <c r="E188" s="226" t="s">
        <v>2355</v>
      </c>
      <c r="F188" s="227" t="s">
        <v>1114</v>
      </c>
      <c r="G188" s="228" t="s">
        <v>114</v>
      </c>
      <c r="H188" s="229">
        <v>46.8</v>
      </c>
      <c r="I188" s="229"/>
      <c r="J188" s="229">
        <f t="shared" si="20"/>
        <v>0</v>
      </c>
      <c r="K188" s="126"/>
      <c r="L188" s="24"/>
      <c r="M188" s="231" t="s">
        <v>1</v>
      </c>
      <c r="N188" s="232" t="s">
        <v>32</v>
      </c>
      <c r="O188" s="233">
        <v>4.1000000000000002E-2</v>
      </c>
      <c r="P188" s="233">
        <f t="shared" si="21"/>
        <v>1.9188000000000001</v>
      </c>
      <c r="Q188" s="233">
        <v>0</v>
      </c>
      <c r="R188" s="233">
        <f t="shared" si="22"/>
        <v>0</v>
      </c>
      <c r="S188" s="233">
        <v>0</v>
      </c>
      <c r="T188" s="234">
        <f t="shared" si="23"/>
        <v>0</v>
      </c>
      <c r="AR188" s="235" t="s">
        <v>102</v>
      </c>
      <c r="AT188" s="235" t="s">
        <v>100</v>
      </c>
      <c r="AU188" s="235" t="s">
        <v>75</v>
      </c>
      <c r="AY188" s="12" t="s">
        <v>97</v>
      </c>
      <c r="BE188" s="132">
        <f t="shared" si="24"/>
        <v>0</v>
      </c>
      <c r="BF188" s="132">
        <f t="shared" si="25"/>
        <v>0</v>
      </c>
      <c r="BG188" s="132">
        <f t="shared" si="26"/>
        <v>0</v>
      </c>
      <c r="BH188" s="132">
        <f t="shared" si="27"/>
        <v>0</v>
      </c>
      <c r="BI188" s="132">
        <f t="shared" si="28"/>
        <v>0</v>
      </c>
      <c r="BJ188" s="12" t="s">
        <v>75</v>
      </c>
      <c r="BK188" s="162">
        <f t="shared" si="29"/>
        <v>0</v>
      </c>
      <c r="BL188" s="12" t="s">
        <v>102</v>
      </c>
      <c r="BM188" s="235" t="s">
        <v>862</v>
      </c>
    </row>
    <row r="189" spans="2:65" s="1" customFormat="1" ht="16.5" customHeight="1">
      <c r="B189" s="119"/>
      <c r="C189" s="225" t="s">
        <v>595</v>
      </c>
      <c r="D189" s="225" t="s">
        <v>100</v>
      </c>
      <c r="E189" s="226" t="s">
        <v>2356</v>
      </c>
      <c r="F189" s="227" t="s">
        <v>2357</v>
      </c>
      <c r="G189" s="228" t="s">
        <v>114</v>
      </c>
      <c r="H189" s="229">
        <v>46.8</v>
      </c>
      <c r="I189" s="229"/>
      <c r="J189" s="229">
        <f t="shared" si="20"/>
        <v>0</v>
      </c>
      <c r="K189" s="126"/>
      <c r="L189" s="24"/>
      <c r="M189" s="231" t="s">
        <v>1</v>
      </c>
      <c r="N189" s="232" t="s">
        <v>32</v>
      </c>
      <c r="O189" s="233">
        <v>0.03</v>
      </c>
      <c r="P189" s="233">
        <f t="shared" si="21"/>
        <v>1.4039999999999999</v>
      </c>
      <c r="Q189" s="233">
        <v>8.8999999999999995E-5</v>
      </c>
      <c r="R189" s="233">
        <f t="shared" si="22"/>
        <v>4.1651999999999991E-3</v>
      </c>
      <c r="S189" s="233">
        <v>0</v>
      </c>
      <c r="T189" s="234">
        <f t="shared" si="23"/>
        <v>0</v>
      </c>
      <c r="AR189" s="235" t="s">
        <v>102</v>
      </c>
      <c r="AT189" s="235" t="s">
        <v>100</v>
      </c>
      <c r="AU189" s="235" t="s">
        <v>75</v>
      </c>
      <c r="AY189" s="12" t="s">
        <v>97</v>
      </c>
      <c r="BE189" s="132">
        <f t="shared" si="24"/>
        <v>0</v>
      </c>
      <c r="BF189" s="132">
        <f t="shared" si="25"/>
        <v>0</v>
      </c>
      <c r="BG189" s="132">
        <f t="shared" si="26"/>
        <v>0</v>
      </c>
      <c r="BH189" s="132">
        <f t="shared" si="27"/>
        <v>0</v>
      </c>
      <c r="BI189" s="132">
        <f t="shared" si="28"/>
        <v>0</v>
      </c>
      <c r="BJ189" s="12" t="s">
        <v>75</v>
      </c>
      <c r="BK189" s="162">
        <f t="shared" si="29"/>
        <v>0</v>
      </c>
      <c r="BL189" s="12" t="s">
        <v>102</v>
      </c>
      <c r="BM189" s="235" t="s">
        <v>1115</v>
      </c>
    </row>
    <row r="190" spans="2:65" s="1" customFormat="1" ht="33" customHeight="1">
      <c r="B190" s="119"/>
      <c r="C190" s="225" t="s">
        <v>788</v>
      </c>
      <c r="D190" s="225" t="s">
        <v>100</v>
      </c>
      <c r="E190" s="226" t="s">
        <v>652</v>
      </c>
      <c r="F190" s="227" t="s">
        <v>653</v>
      </c>
      <c r="G190" s="228" t="s">
        <v>120</v>
      </c>
      <c r="H190" s="229">
        <v>50.652000000000001</v>
      </c>
      <c r="I190" s="229"/>
      <c r="J190" s="229">
        <f t="shared" si="20"/>
        <v>0</v>
      </c>
      <c r="K190" s="126"/>
      <c r="L190" s="24"/>
      <c r="M190" s="231" t="s">
        <v>1</v>
      </c>
      <c r="N190" s="232" t="s">
        <v>32</v>
      </c>
      <c r="O190" s="233">
        <v>1.2889999999999999</v>
      </c>
      <c r="P190" s="233">
        <f t="shared" si="21"/>
        <v>65.290427999999991</v>
      </c>
      <c r="Q190" s="233">
        <v>0</v>
      </c>
      <c r="R190" s="233">
        <f t="shared" si="22"/>
        <v>0</v>
      </c>
      <c r="S190" s="233">
        <v>0</v>
      </c>
      <c r="T190" s="234">
        <f t="shared" si="23"/>
        <v>0</v>
      </c>
      <c r="AR190" s="235" t="s">
        <v>102</v>
      </c>
      <c r="AT190" s="235" t="s">
        <v>100</v>
      </c>
      <c r="AU190" s="235" t="s">
        <v>75</v>
      </c>
      <c r="AY190" s="12" t="s">
        <v>97</v>
      </c>
      <c r="BE190" s="132">
        <f t="shared" si="24"/>
        <v>0</v>
      </c>
      <c r="BF190" s="132">
        <f t="shared" si="25"/>
        <v>0</v>
      </c>
      <c r="BG190" s="132">
        <f t="shared" si="26"/>
        <v>0</v>
      </c>
      <c r="BH190" s="132">
        <f t="shared" si="27"/>
        <v>0</v>
      </c>
      <c r="BI190" s="132">
        <f t="shared" si="28"/>
        <v>0</v>
      </c>
      <c r="BJ190" s="12" t="s">
        <v>75</v>
      </c>
      <c r="BK190" s="162">
        <f t="shared" si="29"/>
        <v>0</v>
      </c>
      <c r="BL190" s="12" t="s">
        <v>102</v>
      </c>
      <c r="BM190" s="235" t="s">
        <v>1116</v>
      </c>
    </row>
    <row r="191" spans="2:65" s="213" customFormat="1" ht="25.9" customHeight="1">
      <c r="B191" s="214"/>
      <c r="D191" s="215" t="s">
        <v>65</v>
      </c>
      <c r="E191" s="216" t="s">
        <v>127</v>
      </c>
      <c r="F191" s="216" t="s">
        <v>128</v>
      </c>
      <c r="J191" s="252">
        <f>BK191</f>
        <v>0</v>
      </c>
      <c r="L191" s="214"/>
      <c r="M191" s="218"/>
      <c r="P191" s="219">
        <f>P192+P195</f>
        <v>1.42754</v>
      </c>
      <c r="R191" s="219">
        <f>R192+R195</f>
        <v>3.8492400000000003E-3</v>
      </c>
      <c r="T191" s="220">
        <f>T192+T195</f>
        <v>0</v>
      </c>
      <c r="AR191" s="215" t="s">
        <v>75</v>
      </c>
      <c r="AT191" s="221" t="s">
        <v>65</v>
      </c>
      <c r="AU191" s="221" t="s">
        <v>66</v>
      </c>
      <c r="AY191" s="215" t="s">
        <v>97</v>
      </c>
      <c r="BK191" s="253">
        <f>BK192+BK195</f>
        <v>0</v>
      </c>
    </row>
    <row r="192" spans="2:65" s="213" customFormat="1" ht="22.9" customHeight="1">
      <c r="B192" s="214"/>
      <c r="D192" s="215" t="s">
        <v>65</v>
      </c>
      <c r="E192" s="223" t="s">
        <v>750</v>
      </c>
      <c r="F192" s="223" t="s">
        <v>540</v>
      </c>
      <c r="J192" s="254">
        <f>BK192</f>
        <v>0</v>
      </c>
      <c r="L192" s="214"/>
      <c r="M192" s="218"/>
      <c r="P192" s="219">
        <f>SUM(P193:P194)</f>
        <v>1.36554</v>
      </c>
      <c r="R192" s="219">
        <f>SUM(R193:R194)</f>
        <v>3.8492400000000003E-3</v>
      </c>
      <c r="T192" s="220">
        <f>SUM(T193:T194)</f>
        <v>0</v>
      </c>
      <c r="AR192" s="215" t="s">
        <v>75</v>
      </c>
      <c r="AT192" s="221" t="s">
        <v>65</v>
      </c>
      <c r="AU192" s="221" t="s">
        <v>71</v>
      </c>
      <c r="AY192" s="215" t="s">
        <v>97</v>
      </c>
      <c r="BK192" s="253">
        <f>SUM(BK193:BK194)</f>
        <v>0</v>
      </c>
    </row>
    <row r="193" spans="2:65" s="1" customFormat="1" ht="24.2" customHeight="1">
      <c r="B193" s="119"/>
      <c r="C193" s="225" t="s">
        <v>792</v>
      </c>
      <c r="D193" s="225" t="s">
        <v>100</v>
      </c>
      <c r="E193" s="226" t="s">
        <v>785</v>
      </c>
      <c r="F193" s="227" t="s">
        <v>786</v>
      </c>
      <c r="G193" s="228" t="s">
        <v>110</v>
      </c>
      <c r="H193" s="229">
        <v>6</v>
      </c>
      <c r="I193" s="229"/>
      <c r="J193" s="229">
        <f>ROUND(I193*H193,3)</f>
        <v>0</v>
      </c>
      <c r="K193" s="126"/>
      <c r="L193" s="24"/>
      <c r="M193" s="231" t="s">
        <v>1</v>
      </c>
      <c r="N193" s="232" t="s">
        <v>32</v>
      </c>
      <c r="O193" s="233">
        <v>0.22758999999999999</v>
      </c>
      <c r="P193" s="233">
        <f>O193*H193</f>
        <v>1.36554</v>
      </c>
      <c r="Q193" s="233">
        <v>5.1539999999999998E-5</v>
      </c>
      <c r="R193" s="233">
        <f>Q193*H193</f>
        <v>3.0924000000000001E-4</v>
      </c>
      <c r="S193" s="233">
        <v>0</v>
      </c>
      <c r="T193" s="234">
        <f>S193*H193</f>
        <v>0</v>
      </c>
      <c r="AR193" s="235" t="s">
        <v>124</v>
      </c>
      <c r="AT193" s="235" t="s">
        <v>100</v>
      </c>
      <c r="AU193" s="235" t="s">
        <v>75</v>
      </c>
      <c r="AY193" s="12" t="s">
        <v>97</v>
      </c>
      <c r="BE193" s="132">
        <f>IF(N193="základná",J193,0)</f>
        <v>0</v>
      </c>
      <c r="BF193" s="132">
        <f>IF(N193="znížená",J193,0)</f>
        <v>0</v>
      </c>
      <c r="BG193" s="132">
        <f>IF(N193="zákl. prenesená",J193,0)</f>
        <v>0</v>
      </c>
      <c r="BH193" s="132">
        <f>IF(N193="zníž. prenesená",J193,0)</f>
        <v>0</v>
      </c>
      <c r="BI193" s="132">
        <f>IF(N193="nulová",J193,0)</f>
        <v>0</v>
      </c>
      <c r="BJ193" s="12" t="s">
        <v>75</v>
      </c>
      <c r="BK193" s="162">
        <f>ROUND(I193*H193,3)</f>
        <v>0</v>
      </c>
      <c r="BL193" s="12" t="s">
        <v>124</v>
      </c>
      <c r="BM193" s="235" t="s">
        <v>2358</v>
      </c>
    </row>
    <row r="194" spans="2:65" s="1" customFormat="1" ht="16.5" customHeight="1">
      <c r="B194" s="119"/>
      <c r="C194" s="236" t="s">
        <v>796</v>
      </c>
      <c r="D194" s="236" t="s">
        <v>133</v>
      </c>
      <c r="E194" s="237" t="s">
        <v>789</v>
      </c>
      <c r="F194" s="238" t="s">
        <v>790</v>
      </c>
      <c r="G194" s="239" t="s">
        <v>110</v>
      </c>
      <c r="H194" s="240">
        <v>6</v>
      </c>
      <c r="I194" s="240"/>
      <c r="J194" s="240">
        <f>ROUND(I194*H194,3)</f>
        <v>0</v>
      </c>
      <c r="K194" s="242"/>
      <c r="L194" s="243"/>
      <c r="M194" s="244" t="s">
        <v>1</v>
      </c>
      <c r="N194" s="245" t="s">
        <v>32</v>
      </c>
      <c r="O194" s="233">
        <v>0</v>
      </c>
      <c r="P194" s="233">
        <f>O194*H194</f>
        <v>0</v>
      </c>
      <c r="Q194" s="233">
        <v>5.9000000000000003E-4</v>
      </c>
      <c r="R194" s="233">
        <f>Q194*H194</f>
        <v>3.5400000000000002E-3</v>
      </c>
      <c r="S194" s="233">
        <v>0</v>
      </c>
      <c r="T194" s="234">
        <f>S194*H194</f>
        <v>0</v>
      </c>
      <c r="AR194" s="235" t="s">
        <v>659</v>
      </c>
      <c r="AT194" s="235" t="s">
        <v>133</v>
      </c>
      <c r="AU194" s="235" t="s">
        <v>75</v>
      </c>
      <c r="AY194" s="12" t="s">
        <v>97</v>
      </c>
      <c r="BE194" s="132">
        <f>IF(N194="základná",J194,0)</f>
        <v>0</v>
      </c>
      <c r="BF194" s="132">
        <f>IF(N194="znížená",J194,0)</f>
        <v>0</v>
      </c>
      <c r="BG194" s="132">
        <f>IF(N194="zákl. prenesená",J194,0)</f>
        <v>0</v>
      </c>
      <c r="BH194" s="132">
        <f>IF(N194="zníž. prenesená",J194,0)</f>
        <v>0</v>
      </c>
      <c r="BI194" s="132">
        <f>IF(N194="nulová",J194,0)</f>
        <v>0</v>
      </c>
      <c r="BJ194" s="12" t="s">
        <v>75</v>
      </c>
      <c r="BK194" s="162">
        <f>ROUND(I194*H194,3)</f>
        <v>0</v>
      </c>
      <c r="BL194" s="12" t="s">
        <v>124</v>
      </c>
      <c r="BM194" s="235" t="s">
        <v>2359</v>
      </c>
    </row>
    <row r="195" spans="2:65" s="213" customFormat="1" ht="22.9" customHeight="1">
      <c r="B195" s="214"/>
      <c r="D195" s="215" t="s">
        <v>65</v>
      </c>
      <c r="E195" s="223" t="s">
        <v>838</v>
      </c>
      <c r="F195" s="223" t="s">
        <v>1117</v>
      </c>
      <c r="J195" s="254">
        <f>BK195</f>
        <v>0</v>
      </c>
      <c r="L195" s="214"/>
      <c r="M195" s="218"/>
      <c r="P195" s="219">
        <f>P196</f>
        <v>6.2E-2</v>
      </c>
      <c r="R195" s="219">
        <f>R196</f>
        <v>0</v>
      </c>
      <c r="T195" s="220">
        <f>T196</f>
        <v>0</v>
      </c>
      <c r="AR195" s="215" t="s">
        <v>75</v>
      </c>
      <c r="AT195" s="221" t="s">
        <v>65</v>
      </c>
      <c r="AU195" s="221" t="s">
        <v>71</v>
      </c>
      <c r="AY195" s="215" t="s">
        <v>97</v>
      </c>
      <c r="BK195" s="253">
        <f>BK196</f>
        <v>0</v>
      </c>
    </row>
    <row r="196" spans="2:65" s="1" customFormat="1" ht="16.5" customHeight="1">
      <c r="B196" s="119"/>
      <c r="C196" s="225" t="s">
        <v>800</v>
      </c>
      <c r="D196" s="225" t="s">
        <v>100</v>
      </c>
      <c r="E196" s="226" t="s">
        <v>1118</v>
      </c>
      <c r="F196" s="227" t="s">
        <v>1119</v>
      </c>
      <c r="G196" s="228" t="s">
        <v>110</v>
      </c>
      <c r="H196" s="229">
        <v>1</v>
      </c>
      <c r="I196" s="229"/>
      <c r="J196" s="229">
        <f>ROUND(I196*H196,3)</f>
        <v>0</v>
      </c>
      <c r="K196" s="126"/>
      <c r="L196" s="24"/>
      <c r="M196" s="231" t="s">
        <v>1</v>
      </c>
      <c r="N196" s="232" t="s">
        <v>32</v>
      </c>
      <c r="O196" s="233">
        <v>6.2E-2</v>
      </c>
      <c r="P196" s="233">
        <f>O196*H196</f>
        <v>6.2E-2</v>
      </c>
      <c r="Q196" s="233">
        <v>0</v>
      </c>
      <c r="R196" s="233">
        <f>Q196*H196</f>
        <v>0</v>
      </c>
      <c r="S196" s="233">
        <v>0</v>
      </c>
      <c r="T196" s="234">
        <f>S196*H196</f>
        <v>0</v>
      </c>
      <c r="AR196" s="235" t="s">
        <v>124</v>
      </c>
      <c r="AT196" s="235" t="s">
        <v>100</v>
      </c>
      <c r="AU196" s="235" t="s">
        <v>75</v>
      </c>
      <c r="AY196" s="12" t="s">
        <v>97</v>
      </c>
      <c r="BE196" s="132">
        <f>IF(N196="základná",J196,0)</f>
        <v>0</v>
      </c>
      <c r="BF196" s="132">
        <f>IF(N196="znížená",J196,0)</f>
        <v>0</v>
      </c>
      <c r="BG196" s="132">
        <f>IF(N196="zákl. prenesená",J196,0)</f>
        <v>0</v>
      </c>
      <c r="BH196" s="132">
        <f>IF(N196="zníž. prenesená",J196,0)</f>
        <v>0</v>
      </c>
      <c r="BI196" s="132">
        <f>IF(N196="nulová",J196,0)</f>
        <v>0</v>
      </c>
      <c r="BJ196" s="12" t="s">
        <v>75</v>
      </c>
      <c r="BK196" s="162">
        <f>ROUND(I196*H196,3)</f>
        <v>0</v>
      </c>
      <c r="BL196" s="12" t="s">
        <v>124</v>
      </c>
      <c r="BM196" s="235" t="s">
        <v>1120</v>
      </c>
    </row>
    <row r="197" spans="2:65" s="213" customFormat="1" ht="25.9" customHeight="1">
      <c r="B197" s="214"/>
      <c r="D197" s="215" t="s">
        <v>65</v>
      </c>
      <c r="E197" s="216" t="s">
        <v>133</v>
      </c>
      <c r="F197" s="216" t="s">
        <v>133</v>
      </c>
      <c r="J197" s="252">
        <f>BK197</f>
        <v>0</v>
      </c>
      <c r="L197" s="214"/>
      <c r="M197" s="218"/>
      <c r="P197" s="219">
        <f>P198</f>
        <v>2.4569999999999999</v>
      </c>
      <c r="R197" s="219">
        <f>R198</f>
        <v>9.3600000000000003E-3</v>
      </c>
      <c r="T197" s="220">
        <f>T198</f>
        <v>0</v>
      </c>
      <c r="AR197" s="215" t="s">
        <v>106</v>
      </c>
      <c r="AT197" s="221" t="s">
        <v>65</v>
      </c>
      <c r="AU197" s="221" t="s">
        <v>66</v>
      </c>
      <c r="AY197" s="215" t="s">
        <v>97</v>
      </c>
      <c r="BK197" s="253">
        <f>BK198</f>
        <v>0</v>
      </c>
    </row>
    <row r="198" spans="2:65" s="213" customFormat="1" ht="22.9" customHeight="1">
      <c r="B198" s="214"/>
      <c r="D198" s="215" t="s">
        <v>65</v>
      </c>
      <c r="E198" s="223" t="s">
        <v>1121</v>
      </c>
      <c r="F198" s="223" t="s">
        <v>1122</v>
      </c>
      <c r="J198" s="254">
        <f>BK198</f>
        <v>0</v>
      </c>
      <c r="L198" s="214"/>
      <c r="M198" s="218"/>
      <c r="P198" s="219">
        <f>SUM(P199:P200)</f>
        <v>2.4569999999999999</v>
      </c>
      <c r="R198" s="219">
        <f>SUM(R199:R200)</f>
        <v>9.3600000000000003E-3</v>
      </c>
      <c r="T198" s="220">
        <f>SUM(T199:T200)</f>
        <v>0</v>
      </c>
      <c r="AR198" s="215" t="s">
        <v>106</v>
      </c>
      <c r="AT198" s="221" t="s">
        <v>65</v>
      </c>
      <c r="AU198" s="221" t="s">
        <v>71</v>
      </c>
      <c r="AY198" s="215" t="s">
        <v>97</v>
      </c>
      <c r="BK198" s="253">
        <f>SUM(BK199:BK200)</f>
        <v>0</v>
      </c>
    </row>
    <row r="199" spans="2:65" s="1" customFormat="1" ht="24.2" customHeight="1">
      <c r="B199" s="119"/>
      <c r="C199" s="225" t="s">
        <v>804</v>
      </c>
      <c r="D199" s="225" t="s">
        <v>100</v>
      </c>
      <c r="E199" s="226" t="s">
        <v>2360</v>
      </c>
      <c r="F199" s="227" t="s">
        <v>2361</v>
      </c>
      <c r="G199" s="228" t="s">
        <v>114</v>
      </c>
      <c r="H199" s="229">
        <v>46.8</v>
      </c>
      <c r="I199" s="229"/>
      <c r="J199" s="229">
        <f>ROUND(I199*H199,3)</f>
        <v>0</v>
      </c>
      <c r="K199" s="126"/>
      <c r="L199" s="24"/>
      <c r="M199" s="231" t="s">
        <v>1</v>
      </c>
      <c r="N199" s="232" t="s">
        <v>32</v>
      </c>
      <c r="O199" s="233">
        <v>5.2499999999999998E-2</v>
      </c>
      <c r="P199" s="233">
        <f>O199*H199</f>
        <v>2.4569999999999999</v>
      </c>
      <c r="Q199" s="233">
        <v>1E-4</v>
      </c>
      <c r="R199" s="233">
        <f>Q199*H199</f>
        <v>4.6800000000000001E-3</v>
      </c>
      <c r="S199" s="233">
        <v>0</v>
      </c>
      <c r="T199" s="234">
        <f>S199*H199</f>
        <v>0</v>
      </c>
      <c r="AR199" s="235" t="s">
        <v>820</v>
      </c>
      <c r="AT199" s="235" t="s">
        <v>100</v>
      </c>
      <c r="AU199" s="235" t="s">
        <v>75</v>
      </c>
      <c r="AY199" s="12" t="s">
        <v>97</v>
      </c>
      <c r="BE199" s="132">
        <f>IF(N199="základná",J199,0)</f>
        <v>0</v>
      </c>
      <c r="BF199" s="132">
        <f>IF(N199="znížená",J199,0)</f>
        <v>0</v>
      </c>
      <c r="BG199" s="132">
        <f>IF(N199="zákl. prenesená",J199,0)</f>
        <v>0</v>
      </c>
      <c r="BH199" s="132">
        <f>IF(N199="zníž. prenesená",J199,0)</f>
        <v>0</v>
      </c>
      <c r="BI199" s="132">
        <f>IF(N199="nulová",J199,0)</f>
        <v>0</v>
      </c>
      <c r="BJ199" s="12" t="s">
        <v>75</v>
      </c>
      <c r="BK199" s="162">
        <f>ROUND(I199*H199,3)</f>
        <v>0</v>
      </c>
      <c r="BL199" s="12" t="s">
        <v>820</v>
      </c>
      <c r="BM199" s="235" t="s">
        <v>1124</v>
      </c>
    </row>
    <row r="200" spans="2:65" s="1" customFormat="1" ht="21.75" customHeight="1">
      <c r="B200" s="119"/>
      <c r="C200" s="236" t="s">
        <v>808</v>
      </c>
      <c r="D200" s="236" t="s">
        <v>133</v>
      </c>
      <c r="E200" s="237" t="s">
        <v>2362</v>
      </c>
      <c r="F200" s="238" t="s">
        <v>2363</v>
      </c>
      <c r="G200" s="239" t="s">
        <v>114</v>
      </c>
      <c r="H200" s="240">
        <v>46.8</v>
      </c>
      <c r="I200" s="240"/>
      <c r="J200" s="240">
        <f>ROUND(I200*H200,3)</f>
        <v>0</v>
      </c>
      <c r="K200" s="242"/>
      <c r="L200" s="243"/>
      <c r="M200" s="255" t="s">
        <v>1</v>
      </c>
      <c r="N200" s="256" t="s">
        <v>32</v>
      </c>
      <c r="O200" s="248">
        <v>0</v>
      </c>
      <c r="P200" s="248">
        <f>O200*H200</f>
        <v>0</v>
      </c>
      <c r="Q200" s="248">
        <v>1E-4</v>
      </c>
      <c r="R200" s="248">
        <f>Q200*H200</f>
        <v>4.6800000000000001E-3</v>
      </c>
      <c r="S200" s="248">
        <v>0</v>
      </c>
      <c r="T200" s="249">
        <f>S200*H200</f>
        <v>0</v>
      </c>
      <c r="AR200" s="235" t="s">
        <v>1125</v>
      </c>
      <c r="AT200" s="235" t="s">
        <v>133</v>
      </c>
      <c r="AU200" s="235" t="s">
        <v>75</v>
      </c>
      <c r="AY200" s="12" t="s">
        <v>97</v>
      </c>
      <c r="BE200" s="132">
        <f>IF(N200="základná",J200,0)</f>
        <v>0</v>
      </c>
      <c r="BF200" s="132">
        <f>IF(N200="znížená",J200,0)</f>
        <v>0</v>
      </c>
      <c r="BG200" s="132">
        <f>IF(N200="zákl. prenesená",J200,0)</f>
        <v>0</v>
      </c>
      <c r="BH200" s="132">
        <f>IF(N200="zníž. prenesená",J200,0)</f>
        <v>0</v>
      </c>
      <c r="BI200" s="132">
        <f>IF(N200="nulová",J200,0)</f>
        <v>0</v>
      </c>
      <c r="BJ200" s="12" t="s">
        <v>75</v>
      </c>
      <c r="BK200" s="162">
        <f>ROUND(I200*H200,3)</f>
        <v>0</v>
      </c>
      <c r="BL200" s="12" t="s">
        <v>820</v>
      </c>
      <c r="BM200" s="235" t="s">
        <v>1126</v>
      </c>
    </row>
    <row r="201" spans="2:65" s="1" customFormat="1" ht="6.95" customHeight="1">
      <c r="B201" s="39"/>
      <c r="C201" s="40"/>
      <c r="D201" s="40"/>
      <c r="E201" s="40"/>
      <c r="F201" s="40"/>
      <c r="G201" s="40"/>
      <c r="H201" s="40"/>
      <c r="I201" s="40"/>
      <c r="J201" s="40"/>
      <c r="K201" s="40"/>
      <c r="L201" s="24"/>
    </row>
  </sheetData>
  <mergeCells count="9">
    <mergeCell ref="E121:H121"/>
    <mergeCell ref="E87:H87"/>
    <mergeCell ref="L2:V2"/>
    <mergeCell ref="E7:H7"/>
    <mergeCell ref="E9:H9"/>
    <mergeCell ref="E18:H18"/>
    <mergeCell ref="E27:H27"/>
    <mergeCell ref="E85:H85"/>
    <mergeCell ref="E119:H119"/>
  </mergeCells>
  <pageMargins left="0.39370078740157483" right="0.39370078740157483" top="0.39370078740157483" bottom="0.39370078740157483" header="0.31496062992125984" footer="0.31496062992125984"/>
  <pageSetup paperSize="9" scale="88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8A1EC-D11C-4EBD-BAB1-04DB7E949A7C}">
  <sheetPr>
    <pageSetUpPr fitToPage="1"/>
  </sheetPr>
  <dimension ref="B2:BM178"/>
  <sheetViews>
    <sheetView showGridLines="0" topLeftCell="A113" zoomScaleNormal="100" workbookViewId="0">
      <selection activeCell="I131" sqref="I131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3" max="13" width="10.83203125" hidden="1" customWidth="1"/>
    <col min="14" max="14" width="0" hidden="1" customWidth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6" max="46" width="0" hidden="1" customWidth="1"/>
  </cols>
  <sheetData>
    <row r="2" spans="2:46" ht="36.950000000000003" customHeight="1">
      <c r="L2" s="321" t="s">
        <v>5</v>
      </c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12" t="s">
        <v>2364</v>
      </c>
    </row>
    <row r="3" spans="2:46" ht="6.95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  <c r="AT3" s="12" t="s">
        <v>66</v>
      </c>
    </row>
    <row r="4" spans="2:46" ht="24.95" customHeight="1">
      <c r="B4" s="15"/>
      <c r="D4" s="164" t="s">
        <v>78</v>
      </c>
      <c r="L4" s="15"/>
      <c r="M4" s="165" t="s">
        <v>9</v>
      </c>
      <c r="AT4" s="12" t="s">
        <v>3</v>
      </c>
    </row>
    <row r="5" spans="2:46" ht="6.95" customHeight="1">
      <c r="B5" s="15"/>
      <c r="L5" s="15"/>
    </row>
    <row r="6" spans="2:46" ht="12" customHeight="1">
      <c r="B6" s="15"/>
      <c r="D6" s="166" t="s">
        <v>12</v>
      </c>
      <c r="L6" s="15"/>
    </row>
    <row r="7" spans="2:46" ht="16.5" customHeight="1">
      <c r="B7" s="15"/>
      <c r="E7" s="319" t="s">
        <v>2385</v>
      </c>
      <c r="F7" s="320"/>
      <c r="G7" s="320"/>
      <c r="H7" s="320"/>
      <c r="L7" s="15"/>
    </row>
    <row r="8" spans="2:46" s="1" customFormat="1" ht="12" customHeight="1">
      <c r="B8" s="24"/>
      <c r="D8" s="166" t="s">
        <v>79</v>
      </c>
      <c r="L8" s="24"/>
    </row>
    <row r="9" spans="2:46" s="1" customFormat="1" ht="16.5" customHeight="1">
      <c r="B9" s="24"/>
      <c r="E9" s="318" t="s">
        <v>1127</v>
      </c>
      <c r="F9" s="315"/>
      <c r="G9" s="315"/>
      <c r="H9" s="315"/>
      <c r="L9" s="24"/>
    </row>
    <row r="10" spans="2:46" s="1" customFormat="1">
      <c r="B10" s="24"/>
      <c r="L10" s="24"/>
    </row>
    <row r="11" spans="2:46" s="1" customFormat="1" ht="12" customHeight="1">
      <c r="B11" s="24"/>
      <c r="D11" s="166" t="s">
        <v>13</v>
      </c>
      <c r="F11" s="167" t="s">
        <v>1</v>
      </c>
      <c r="I11" s="166" t="s">
        <v>14</v>
      </c>
      <c r="J11" s="167" t="s">
        <v>1</v>
      </c>
      <c r="L11" s="24"/>
    </row>
    <row r="12" spans="2:46" s="1" customFormat="1" ht="12" customHeight="1">
      <c r="B12" s="24"/>
      <c r="D12" s="166" t="s">
        <v>15</v>
      </c>
      <c r="F12" s="167" t="s">
        <v>19</v>
      </c>
      <c r="I12" s="166" t="s">
        <v>16</v>
      </c>
      <c r="J12" s="168" t="s">
        <v>2386</v>
      </c>
      <c r="L12" s="24"/>
    </row>
    <row r="13" spans="2:46" s="1" customFormat="1" ht="10.9" customHeight="1">
      <c r="B13" s="24"/>
      <c r="L13" s="24"/>
    </row>
    <row r="14" spans="2:46" s="1" customFormat="1" ht="12" customHeight="1">
      <c r="B14" s="24"/>
      <c r="D14" s="166" t="s">
        <v>17</v>
      </c>
      <c r="I14" s="166" t="s">
        <v>18</v>
      </c>
      <c r="J14" s="167" t="s">
        <v>1</v>
      </c>
      <c r="L14" s="24"/>
    </row>
    <row r="15" spans="2:46" s="1" customFormat="1" ht="18" customHeight="1">
      <c r="B15" s="24"/>
      <c r="E15" s="167" t="s">
        <v>19</v>
      </c>
      <c r="I15" s="166" t="s">
        <v>20</v>
      </c>
      <c r="J15" s="167" t="s">
        <v>1</v>
      </c>
      <c r="L15" s="24"/>
    </row>
    <row r="16" spans="2:46" s="1" customFormat="1" ht="6.95" customHeight="1">
      <c r="B16" s="24"/>
      <c r="L16" s="24"/>
    </row>
    <row r="17" spans="2:12" s="1" customFormat="1" ht="12" customHeight="1">
      <c r="B17" s="24"/>
      <c r="D17" s="166" t="s">
        <v>21</v>
      </c>
      <c r="I17" s="166" t="s">
        <v>18</v>
      </c>
      <c r="J17" s="167" t="s">
        <v>1</v>
      </c>
      <c r="L17" s="24"/>
    </row>
    <row r="18" spans="2:12" s="1" customFormat="1" ht="18" customHeight="1">
      <c r="B18" s="24"/>
      <c r="E18" s="322" t="s">
        <v>19</v>
      </c>
      <c r="F18" s="322"/>
      <c r="G18" s="322"/>
      <c r="H18" s="322"/>
      <c r="I18" s="166" t="s">
        <v>20</v>
      </c>
      <c r="J18" s="167" t="s">
        <v>1</v>
      </c>
      <c r="L18" s="24"/>
    </row>
    <row r="19" spans="2:12" s="1" customFormat="1" ht="6.95" customHeight="1">
      <c r="B19" s="24"/>
      <c r="L19" s="24"/>
    </row>
    <row r="20" spans="2:12" s="1" customFormat="1" ht="12" customHeight="1">
      <c r="B20" s="24"/>
      <c r="D20" s="166" t="s">
        <v>22</v>
      </c>
      <c r="I20" s="166" t="s">
        <v>18</v>
      </c>
      <c r="J20" s="167" t="s">
        <v>1</v>
      </c>
      <c r="L20" s="24"/>
    </row>
    <row r="21" spans="2:12" s="1" customFormat="1" ht="18" customHeight="1">
      <c r="B21" s="24"/>
      <c r="E21" s="167" t="s">
        <v>19</v>
      </c>
      <c r="I21" s="166" t="s">
        <v>20</v>
      </c>
      <c r="J21" s="167" t="s">
        <v>1</v>
      </c>
      <c r="L21" s="24"/>
    </row>
    <row r="22" spans="2:12" s="1" customFormat="1" ht="6.95" customHeight="1">
      <c r="B22" s="24"/>
      <c r="L22" s="24"/>
    </row>
    <row r="23" spans="2:12" s="1" customFormat="1" ht="12" customHeight="1">
      <c r="B23" s="24"/>
      <c r="D23" s="166" t="s">
        <v>23</v>
      </c>
      <c r="I23" s="166" t="s">
        <v>18</v>
      </c>
      <c r="J23" s="167" t="s">
        <v>1</v>
      </c>
      <c r="L23" s="24"/>
    </row>
    <row r="24" spans="2:12" s="1" customFormat="1" ht="18" customHeight="1">
      <c r="B24" s="24"/>
      <c r="E24" s="167" t="s">
        <v>19</v>
      </c>
      <c r="I24" s="166" t="s">
        <v>20</v>
      </c>
      <c r="J24" s="167" t="s">
        <v>1</v>
      </c>
      <c r="L24" s="24"/>
    </row>
    <row r="25" spans="2:12" s="1" customFormat="1" ht="6.95" customHeight="1">
      <c r="B25" s="24"/>
      <c r="L25" s="24"/>
    </row>
    <row r="26" spans="2:12" s="1" customFormat="1" ht="12" customHeight="1">
      <c r="B26" s="24"/>
      <c r="D26" s="166" t="s">
        <v>25</v>
      </c>
      <c r="L26" s="24"/>
    </row>
    <row r="27" spans="2:12" s="7" customFormat="1" ht="16.5" customHeight="1">
      <c r="B27" s="85"/>
      <c r="E27" s="323" t="s">
        <v>1</v>
      </c>
      <c r="F27" s="323"/>
      <c r="G27" s="323"/>
      <c r="H27" s="323"/>
      <c r="L27" s="85"/>
    </row>
    <row r="28" spans="2:12" s="1" customFormat="1" ht="6.95" customHeight="1">
      <c r="B28" s="24"/>
      <c r="L28" s="24"/>
    </row>
    <row r="29" spans="2:12" s="1" customFormat="1" ht="6.95" customHeight="1">
      <c r="B29" s="24"/>
      <c r="D29" s="48"/>
      <c r="E29" s="48"/>
      <c r="F29" s="48"/>
      <c r="G29" s="48"/>
      <c r="H29" s="48"/>
      <c r="I29" s="48"/>
      <c r="J29" s="48"/>
      <c r="K29" s="48"/>
      <c r="L29" s="24"/>
    </row>
    <row r="30" spans="2:12" s="1" customFormat="1" ht="25.35" customHeight="1">
      <c r="B30" s="24"/>
      <c r="D30" s="170" t="s">
        <v>26</v>
      </c>
      <c r="J30" s="171">
        <f>ROUND(J125, 2)</f>
        <v>0</v>
      </c>
      <c r="L30" s="24"/>
    </row>
    <row r="31" spans="2:12" s="1" customFormat="1" ht="6.95" customHeight="1">
      <c r="B31" s="24"/>
      <c r="D31" s="48"/>
      <c r="E31" s="48"/>
      <c r="F31" s="48"/>
      <c r="G31" s="48"/>
      <c r="H31" s="48"/>
      <c r="I31" s="48"/>
      <c r="J31" s="48"/>
      <c r="K31" s="48"/>
      <c r="L31" s="24"/>
    </row>
    <row r="32" spans="2:12" s="1" customFormat="1" ht="14.45" customHeight="1">
      <c r="B32" s="24"/>
      <c r="F32" s="172" t="s">
        <v>28</v>
      </c>
      <c r="I32" s="172" t="s">
        <v>27</v>
      </c>
      <c r="J32" s="172" t="s">
        <v>29</v>
      </c>
      <c r="L32" s="24"/>
    </row>
    <row r="33" spans="2:12" s="1" customFormat="1" ht="14.45" customHeight="1">
      <c r="B33" s="24"/>
      <c r="D33" s="173" t="s">
        <v>30</v>
      </c>
      <c r="E33" s="174" t="s">
        <v>31</v>
      </c>
      <c r="F33" s="175">
        <f>ROUND((SUM(BE125:BE177)),  2)</f>
        <v>0</v>
      </c>
      <c r="G33" s="176"/>
      <c r="H33" s="176"/>
      <c r="I33" s="177">
        <v>0.23</v>
      </c>
      <c r="J33" s="175">
        <f>ROUND(((SUM(BE125:BE177))*I33),  2)</f>
        <v>0</v>
      </c>
      <c r="L33" s="24"/>
    </row>
    <row r="34" spans="2:12" s="1" customFormat="1" ht="14.45" customHeight="1">
      <c r="B34" s="24"/>
      <c r="E34" s="174" t="s">
        <v>32</v>
      </c>
      <c r="F34" s="178">
        <f>ROUND((SUM(BF125:BF177)),  2)</f>
        <v>0</v>
      </c>
      <c r="I34" s="179">
        <v>0.23</v>
      </c>
      <c r="J34" s="178">
        <f>ROUND(((SUM(BF125:BF177))*I34),  2)</f>
        <v>0</v>
      </c>
      <c r="L34" s="24"/>
    </row>
    <row r="35" spans="2:12" s="1" customFormat="1" ht="14.45" hidden="1" customHeight="1">
      <c r="B35" s="24"/>
      <c r="E35" s="166" t="s">
        <v>33</v>
      </c>
      <c r="F35" s="178">
        <f>ROUND((SUM(BG125:BG177)),  2)</f>
        <v>0</v>
      </c>
      <c r="I35" s="179">
        <v>0.23</v>
      </c>
      <c r="J35" s="178">
        <f>0</f>
        <v>0</v>
      </c>
      <c r="L35" s="24"/>
    </row>
    <row r="36" spans="2:12" s="1" customFormat="1" ht="14.45" hidden="1" customHeight="1">
      <c r="B36" s="24"/>
      <c r="E36" s="166" t="s">
        <v>34</v>
      </c>
      <c r="F36" s="178">
        <f>ROUND((SUM(BH125:BH177)),  2)</f>
        <v>0</v>
      </c>
      <c r="I36" s="179">
        <v>0.23</v>
      </c>
      <c r="J36" s="178">
        <f>0</f>
        <v>0</v>
      </c>
      <c r="L36" s="24"/>
    </row>
    <row r="37" spans="2:12" s="1" customFormat="1" ht="14.45" hidden="1" customHeight="1">
      <c r="B37" s="24"/>
      <c r="E37" s="174" t="s">
        <v>35</v>
      </c>
      <c r="F37" s="175">
        <f>ROUND((SUM(BI125:BI177)),  2)</f>
        <v>0</v>
      </c>
      <c r="G37" s="176"/>
      <c r="H37" s="176"/>
      <c r="I37" s="177">
        <v>0</v>
      </c>
      <c r="J37" s="175">
        <f>0</f>
        <v>0</v>
      </c>
      <c r="L37" s="24"/>
    </row>
    <row r="38" spans="2:12" s="1" customFormat="1" ht="6.95" customHeight="1">
      <c r="B38" s="24"/>
      <c r="L38" s="24"/>
    </row>
    <row r="39" spans="2:12" s="1" customFormat="1" ht="25.35" customHeight="1">
      <c r="B39" s="24"/>
      <c r="C39" s="91"/>
      <c r="D39" s="180" t="s">
        <v>36</v>
      </c>
      <c r="E39" s="52"/>
      <c r="F39" s="52"/>
      <c r="G39" s="181" t="s">
        <v>37</v>
      </c>
      <c r="H39" s="182" t="s">
        <v>38</v>
      </c>
      <c r="I39" s="52"/>
      <c r="J39" s="183">
        <f>SUM(J30:J37)</f>
        <v>0</v>
      </c>
      <c r="K39" s="96"/>
      <c r="L39" s="24"/>
    </row>
    <row r="40" spans="2:12" s="1" customFormat="1" ht="14.45" customHeight="1">
      <c r="B40" s="24"/>
      <c r="L40" s="24"/>
    </row>
    <row r="41" spans="2:12" ht="14.45" customHeight="1">
      <c r="B41" s="15"/>
      <c r="L41" s="15"/>
    </row>
    <row r="42" spans="2:12" ht="14.45" customHeight="1">
      <c r="B42" s="15"/>
      <c r="L42" s="15"/>
    </row>
    <row r="43" spans="2:12" ht="14.45" customHeight="1">
      <c r="B43" s="15"/>
      <c r="L43" s="15"/>
    </row>
    <row r="44" spans="2:12" ht="14.45" customHeight="1">
      <c r="B44" s="15"/>
      <c r="L44" s="15"/>
    </row>
    <row r="45" spans="2:12" ht="14.45" customHeight="1">
      <c r="B45" s="15"/>
      <c r="L45" s="15"/>
    </row>
    <row r="46" spans="2:12" ht="14.45" customHeight="1">
      <c r="B46" s="15"/>
      <c r="L46" s="15"/>
    </row>
    <row r="47" spans="2:12" ht="14.45" customHeight="1">
      <c r="B47" s="15"/>
      <c r="L47" s="15"/>
    </row>
    <row r="48" spans="2:12" ht="14.45" customHeight="1">
      <c r="B48" s="15"/>
      <c r="L48" s="15"/>
    </row>
    <row r="49" spans="2:12" ht="14.45" customHeight="1">
      <c r="B49" s="15"/>
      <c r="L49" s="15"/>
    </row>
    <row r="50" spans="2:12" s="1" customFormat="1" ht="14.45" customHeight="1">
      <c r="B50" s="24"/>
      <c r="D50" s="184" t="s">
        <v>39</v>
      </c>
      <c r="E50" s="37"/>
      <c r="F50" s="37"/>
      <c r="G50" s="184" t="s">
        <v>40</v>
      </c>
      <c r="H50" s="37"/>
      <c r="I50" s="37"/>
      <c r="J50" s="37"/>
      <c r="K50" s="37"/>
      <c r="L50" s="24"/>
    </row>
    <row r="51" spans="2:12">
      <c r="B51" s="15"/>
      <c r="L51" s="15"/>
    </row>
    <row r="52" spans="2:12">
      <c r="B52" s="15"/>
      <c r="L52" s="15"/>
    </row>
    <row r="53" spans="2:12">
      <c r="B53" s="15"/>
      <c r="L53" s="15"/>
    </row>
    <row r="54" spans="2:12">
      <c r="B54" s="15"/>
      <c r="L54" s="15"/>
    </row>
    <row r="55" spans="2:12">
      <c r="B55" s="15"/>
      <c r="L55" s="15"/>
    </row>
    <row r="56" spans="2:12">
      <c r="B56" s="15"/>
      <c r="L56" s="15"/>
    </row>
    <row r="57" spans="2:12">
      <c r="B57" s="15"/>
      <c r="L57" s="15"/>
    </row>
    <row r="58" spans="2:12">
      <c r="B58" s="15"/>
      <c r="L58" s="15"/>
    </row>
    <row r="59" spans="2:12">
      <c r="B59" s="15"/>
      <c r="L59" s="15"/>
    </row>
    <row r="60" spans="2:12">
      <c r="B60" s="15"/>
      <c r="L60" s="15"/>
    </row>
    <row r="61" spans="2:12" s="1" customFormat="1" ht="12.75">
      <c r="B61" s="24"/>
      <c r="D61" s="185" t="s">
        <v>41</v>
      </c>
      <c r="E61" s="26"/>
      <c r="F61" s="186" t="s">
        <v>42</v>
      </c>
      <c r="G61" s="185" t="s">
        <v>41</v>
      </c>
      <c r="H61" s="26"/>
      <c r="I61" s="26"/>
      <c r="J61" s="187" t="s">
        <v>42</v>
      </c>
      <c r="K61" s="26"/>
      <c r="L61" s="24"/>
    </row>
    <row r="62" spans="2:12">
      <c r="B62" s="15"/>
      <c r="L62" s="15"/>
    </row>
    <row r="63" spans="2:12">
      <c r="B63" s="15"/>
      <c r="L63" s="15"/>
    </row>
    <row r="64" spans="2:12">
      <c r="B64" s="15"/>
      <c r="L64" s="15"/>
    </row>
    <row r="65" spans="2:12" s="1" customFormat="1" ht="12.75">
      <c r="B65" s="24"/>
      <c r="D65" s="184" t="s">
        <v>43</v>
      </c>
      <c r="E65" s="37"/>
      <c r="F65" s="37"/>
      <c r="G65" s="184" t="s">
        <v>44</v>
      </c>
      <c r="H65" s="37"/>
      <c r="I65" s="37"/>
      <c r="J65" s="37"/>
      <c r="K65" s="37"/>
      <c r="L65" s="24"/>
    </row>
    <row r="66" spans="2:12">
      <c r="B66" s="15"/>
      <c r="L66" s="15"/>
    </row>
    <row r="67" spans="2:12">
      <c r="B67" s="15"/>
      <c r="L67" s="15"/>
    </row>
    <row r="68" spans="2:12">
      <c r="B68" s="15"/>
      <c r="L68" s="15"/>
    </row>
    <row r="69" spans="2:12">
      <c r="B69" s="15"/>
      <c r="L69" s="15"/>
    </row>
    <row r="70" spans="2:12">
      <c r="B70" s="15"/>
      <c r="L70" s="15"/>
    </row>
    <row r="71" spans="2:12">
      <c r="B71" s="15"/>
      <c r="L71" s="15"/>
    </row>
    <row r="72" spans="2:12">
      <c r="B72" s="15"/>
      <c r="L72" s="15"/>
    </row>
    <row r="73" spans="2:12">
      <c r="B73" s="15"/>
      <c r="L73" s="15"/>
    </row>
    <row r="74" spans="2:12">
      <c r="B74" s="15"/>
      <c r="L74" s="15"/>
    </row>
    <row r="75" spans="2:12">
      <c r="B75" s="15"/>
      <c r="L75" s="15"/>
    </row>
    <row r="76" spans="2:12" s="1" customFormat="1" ht="12.75">
      <c r="B76" s="24"/>
      <c r="D76" s="185" t="s">
        <v>41</v>
      </c>
      <c r="E76" s="26"/>
      <c r="F76" s="186" t="s">
        <v>42</v>
      </c>
      <c r="G76" s="185" t="s">
        <v>41</v>
      </c>
      <c r="H76" s="26"/>
      <c r="I76" s="26"/>
      <c r="J76" s="187" t="s">
        <v>42</v>
      </c>
      <c r="K76" s="26"/>
      <c r="L76" s="24"/>
    </row>
    <row r="77" spans="2:12" s="1" customFormat="1" ht="14.4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4"/>
    </row>
    <row r="81" spans="2:47" s="1" customFormat="1" ht="6.95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4"/>
    </row>
    <row r="82" spans="2:47" s="1" customFormat="1" ht="24.95" customHeight="1">
      <c r="B82" s="24"/>
      <c r="C82" s="164" t="s">
        <v>497</v>
      </c>
      <c r="L82" s="24"/>
    </row>
    <row r="83" spans="2:47" s="1" customFormat="1" ht="6.95" customHeight="1">
      <c r="B83" s="24"/>
      <c r="L83" s="24"/>
    </row>
    <row r="84" spans="2:47" s="1" customFormat="1" ht="12" customHeight="1">
      <c r="B84" s="24"/>
      <c r="C84" s="166" t="s">
        <v>12</v>
      </c>
      <c r="L84" s="24"/>
    </row>
    <row r="85" spans="2:47" s="1" customFormat="1" ht="16.5" customHeight="1">
      <c r="B85" s="24"/>
      <c r="E85" s="319" t="str">
        <f>E7</f>
        <v>KC Rača RPD</v>
      </c>
      <c r="F85" s="320"/>
      <c r="G85" s="320"/>
      <c r="H85" s="320"/>
      <c r="L85" s="24"/>
    </row>
    <row r="86" spans="2:47" s="1" customFormat="1" ht="12" customHeight="1">
      <c r="B86" s="24"/>
      <c r="C86" s="166" t="s">
        <v>79</v>
      </c>
      <c r="L86" s="24"/>
    </row>
    <row r="87" spans="2:47" s="1" customFormat="1" ht="16.5" customHeight="1">
      <c r="B87" s="24"/>
      <c r="E87" s="318" t="str">
        <f>E9</f>
        <v>SO 401 - Splašková kanalizácia</v>
      </c>
      <c r="F87" s="315"/>
      <c r="G87" s="315"/>
      <c r="H87" s="315"/>
      <c r="L87" s="24"/>
    </row>
    <row r="88" spans="2:47" s="1" customFormat="1" ht="6.95" customHeight="1">
      <c r="B88" s="24"/>
      <c r="L88" s="24"/>
    </row>
    <row r="89" spans="2:47" s="1" customFormat="1" ht="12" customHeight="1">
      <c r="B89" s="24"/>
      <c r="C89" s="166" t="s">
        <v>15</v>
      </c>
      <c r="F89" s="167" t="str">
        <f>F12</f>
        <v xml:space="preserve"> </v>
      </c>
      <c r="I89" s="166" t="s">
        <v>16</v>
      </c>
      <c r="J89" s="168" t="str">
        <f>IF(J12="","",J12)</f>
        <v>21. 3. 2025</v>
      </c>
      <c r="L89" s="24"/>
    </row>
    <row r="90" spans="2:47" s="1" customFormat="1" ht="6.95" customHeight="1">
      <c r="B90" s="24"/>
      <c r="L90" s="24"/>
    </row>
    <row r="91" spans="2:47" s="1" customFormat="1" ht="15.2" customHeight="1">
      <c r="B91" s="24"/>
      <c r="C91" s="166" t="s">
        <v>17</v>
      </c>
      <c r="F91" s="167" t="str">
        <f>E15</f>
        <v xml:space="preserve"> </v>
      </c>
      <c r="I91" s="166" t="s">
        <v>22</v>
      </c>
      <c r="J91" s="169" t="str">
        <f>E21</f>
        <v xml:space="preserve"> </v>
      </c>
      <c r="L91" s="24"/>
    </row>
    <row r="92" spans="2:47" s="1" customFormat="1" ht="15.2" customHeight="1">
      <c r="B92" s="24"/>
      <c r="C92" s="166" t="s">
        <v>21</v>
      </c>
      <c r="F92" s="167" t="str">
        <f>IF(E18="","",E18)</f>
        <v xml:space="preserve"> </v>
      </c>
      <c r="I92" s="166" t="s">
        <v>23</v>
      </c>
      <c r="J92" s="169" t="str">
        <f>E24</f>
        <v xml:space="preserve"> </v>
      </c>
      <c r="L92" s="24"/>
    </row>
    <row r="93" spans="2:47" s="1" customFormat="1" ht="10.35" customHeight="1">
      <c r="B93" s="24"/>
      <c r="L93" s="24"/>
    </row>
    <row r="94" spans="2:47" s="1" customFormat="1" ht="29.25" customHeight="1">
      <c r="B94" s="24"/>
      <c r="C94" s="188" t="s">
        <v>498</v>
      </c>
      <c r="D94" s="91"/>
      <c r="E94" s="91"/>
      <c r="F94" s="91"/>
      <c r="G94" s="91"/>
      <c r="H94" s="91"/>
      <c r="I94" s="91"/>
      <c r="J94" s="189" t="s">
        <v>80</v>
      </c>
      <c r="K94" s="91"/>
      <c r="L94" s="24"/>
    </row>
    <row r="95" spans="2:47" s="1" customFormat="1" ht="10.35" customHeight="1">
      <c r="B95" s="24"/>
      <c r="L95" s="24"/>
    </row>
    <row r="96" spans="2:47" s="1" customFormat="1" ht="22.9" customHeight="1">
      <c r="B96" s="24"/>
      <c r="C96" s="190" t="s">
        <v>81</v>
      </c>
      <c r="J96" s="171">
        <f>J125</f>
        <v>0</v>
      </c>
      <c r="L96" s="24"/>
      <c r="AU96" s="12" t="s">
        <v>82</v>
      </c>
    </row>
    <row r="97" spans="2:12" s="191" customFormat="1" ht="24.95" customHeight="1">
      <c r="B97" s="192"/>
      <c r="D97" s="193" t="s">
        <v>973</v>
      </c>
      <c r="E97" s="194"/>
      <c r="F97" s="194"/>
      <c r="G97" s="194"/>
      <c r="H97" s="194"/>
      <c r="I97" s="194"/>
      <c r="J97" s="195">
        <f>J126</f>
        <v>0</v>
      </c>
      <c r="L97" s="192"/>
    </row>
    <row r="98" spans="2:12" s="191" customFormat="1" ht="24.95" customHeight="1">
      <c r="B98" s="192"/>
      <c r="D98" s="193" t="s">
        <v>974</v>
      </c>
      <c r="E98" s="194"/>
      <c r="F98" s="194"/>
      <c r="G98" s="194"/>
      <c r="H98" s="194"/>
      <c r="I98" s="194"/>
      <c r="J98" s="195">
        <f>J128</f>
        <v>0</v>
      </c>
      <c r="L98" s="192"/>
    </row>
    <row r="99" spans="2:12" s="191" customFormat="1" ht="24.95" customHeight="1">
      <c r="B99" s="192"/>
      <c r="D99" s="193" t="s">
        <v>975</v>
      </c>
      <c r="E99" s="194"/>
      <c r="F99" s="194"/>
      <c r="G99" s="194"/>
      <c r="H99" s="194"/>
      <c r="I99" s="194"/>
      <c r="J99" s="195">
        <f>J132</f>
        <v>0</v>
      </c>
      <c r="L99" s="192"/>
    </row>
    <row r="100" spans="2:12" s="191" customFormat="1" ht="24.95" customHeight="1">
      <c r="B100" s="192"/>
      <c r="D100" s="193" t="s">
        <v>626</v>
      </c>
      <c r="E100" s="194"/>
      <c r="F100" s="194"/>
      <c r="G100" s="194"/>
      <c r="H100" s="194"/>
      <c r="I100" s="194"/>
      <c r="J100" s="195">
        <f>J140</f>
        <v>0</v>
      </c>
      <c r="L100" s="192"/>
    </row>
    <row r="101" spans="2:12" s="196" customFormat="1" ht="19.899999999999999" customHeight="1">
      <c r="B101" s="197"/>
      <c r="D101" s="198" t="s">
        <v>976</v>
      </c>
      <c r="E101" s="199"/>
      <c r="F101" s="199"/>
      <c r="G101" s="199"/>
      <c r="H101" s="199"/>
      <c r="I101" s="199"/>
      <c r="J101" s="200">
        <f>J141</f>
        <v>0</v>
      </c>
      <c r="L101" s="197"/>
    </row>
    <row r="102" spans="2:12" s="196" customFormat="1" ht="19.899999999999999" customHeight="1">
      <c r="B102" s="197"/>
      <c r="D102" s="198" t="s">
        <v>977</v>
      </c>
      <c r="E102" s="199"/>
      <c r="F102" s="199"/>
      <c r="G102" s="199"/>
      <c r="H102" s="199"/>
      <c r="I102" s="199"/>
      <c r="J102" s="200">
        <f>J156</f>
        <v>0</v>
      </c>
      <c r="L102" s="197"/>
    </row>
    <row r="103" spans="2:12" s="191" customFormat="1" ht="24.95" customHeight="1">
      <c r="B103" s="192"/>
      <c r="D103" s="193" t="s">
        <v>978</v>
      </c>
      <c r="E103" s="194"/>
      <c r="F103" s="194"/>
      <c r="G103" s="194"/>
      <c r="H103" s="194"/>
      <c r="I103" s="194"/>
      <c r="J103" s="195">
        <f>J159</f>
        <v>0</v>
      </c>
      <c r="L103" s="192"/>
    </row>
    <row r="104" spans="2:12" s="196" customFormat="1" ht="19.899999999999999" customHeight="1">
      <c r="B104" s="197"/>
      <c r="D104" s="198" t="s">
        <v>1128</v>
      </c>
      <c r="E104" s="199"/>
      <c r="F104" s="199"/>
      <c r="G104" s="199"/>
      <c r="H104" s="199"/>
      <c r="I104" s="199"/>
      <c r="J104" s="200">
        <f>J160</f>
        <v>0</v>
      </c>
      <c r="L104" s="197"/>
    </row>
    <row r="105" spans="2:12" s="191" customFormat="1" ht="24.95" customHeight="1">
      <c r="B105" s="192"/>
      <c r="D105" s="193" t="s">
        <v>1129</v>
      </c>
      <c r="E105" s="194"/>
      <c r="F105" s="194"/>
      <c r="G105" s="194"/>
      <c r="H105" s="194"/>
      <c r="I105" s="194"/>
      <c r="J105" s="195">
        <f>J175</f>
        <v>0</v>
      </c>
      <c r="L105" s="192"/>
    </row>
    <row r="106" spans="2:12" s="1" customFormat="1" ht="21.75" customHeight="1">
      <c r="B106" s="24"/>
      <c r="L106" s="24"/>
    </row>
    <row r="107" spans="2:12" s="1" customFormat="1" ht="6.95" customHeight="1"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24"/>
    </row>
    <row r="111" spans="2:12" s="1" customFormat="1" ht="6.95" customHeight="1">
      <c r="B111" s="41"/>
      <c r="C111" s="42"/>
      <c r="D111" s="42"/>
      <c r="E111" s="42"/>
      <c r="F111" s="42"/>
      <c r="G111" s="42"/>
      <c r="H111" s="42"/>
      <c r="I111" s="42"/>
      <c r="J111" s="42"/>
      <c r="K111" s="42"/>
      <c r="L111" s="24"/>
    </row>
    <row r="112" spans="2:12" s="1" customFormat="1" ht="24.95" customHeight="1">
      <c r="B112" s="24"/>
      <c r="C112" s="164" t="s">
        <v>83</v>
      </c>
      <c r="L112" s="24"/>
    </row>
    <row r="113" spans="2:65" s="1" customFormat="1" ht="6.95" customHeight="1">
      <c r="B113" s="24"/>
      <c r="L113" s="24"/>
    </row>
    <row r="114" spans="2:65" s="1" customFormat="1" ht="12" customHeight="1">
      <c r="B114" s="24"/>
      <c r="C114" s="166" t="s">
        <v>12</v>
      </c>
      <c r="L114" s="24"/>
    </row>
    <row r="115" spans="2:65" s="1" customFormat="1" ht="16.5" customHeight="1">
      <c r="B115" s="24"/>
      <c r="E115" s="319" t="str">
        <f>E7</f>
        <v>KC Rača RPD</v>
      </c>
      <c r="F115" s="320"/>
      <c r="G115" s="320"/>
      <c r="H115" s="320"/>
      <c r="L115" s="24"/>
    </row>
    <row r="116" spans="2:65" s="1" customFormat="1" ht="12" customHeight="1">
      <c r="B116" s="24"/>
      <c r="C116" s="166" t="s">
        <v>79</v>
      </c>
      <c r="L116" s="24"/>
    </row>
    <row r="117" spans="2:65" s="1" customFormat="1" ht="16.5" customHeight="1">
      <c r="B117" s="24"/>
      <c r="E117" s="318" t="str">
        <f>E9</f>
        <v>SO 401 - Splašková kanalizácia</v>
      </c>
      <c r="F117" s="315"/>
      <c r="G117" s="315"/>
      <c r="H117" s="315"/>
      <c r="L117" s="24"/>
    </row>
    <row r="118" spans="2:65" s="1" customFormat="1" ht="6.95" customHeight="1">
      <c r="B118" s="24"/>
      <c r="L118" s="24"/>
    </row>
    <row r="119" spans="2:65" s="1" customFormat="1" ht="12" customHeight="1">
      <c r="B119" s="24"/>
      <c r="C119" s="166" t="s">
        <v>15</v>
      </c>
      <c r="F119" s="167" t="str">
        <f>F12</f>
        <v xml:space="preserve"> </v>
      </c>
      <c r="I119" s="166" t="s">
        <v>16</v>
      </c>
      <c r="J119" s="168" t="str">
        <f>IF(J12="","",J12)</f>
        <v>21. 3. 2025</v>
      </c>
      <c r="L119" s="24"/>
    </row>
    <row r="120" spans="2:65" s="1" customFormat="1" ht="6.95" customHeight="1">
      <c r="B120" s="24"/>
      <c r="L120" s="24"/>
    </row>
    <row r="121" spans="2:65" s="1" customFormat="1" ht="15.2" customHeight="1">
      <c r="B121" s="24"/>
      <c r="C121" s="166" t="s">
        <v>17</v>
      </c>
      <c r="F121" s="167" t="str">
        <f>E15</f>
        <v xml:space="preserve"> </v>
      </c>
      <c r="I121" s="166" t="s">
        <v>22</v>
      </c>
      <c r="J121" s="169" t="str">
        <f>E21</f>
        <v xml:space="preserve"> </v>
      </c>
      <c r="L121" s="24"/>
    </row>
    <row r="122" spans="2:65" s="1" customFormat="1" ht="15.2" customHeight="1">
      <c r="B122" s="24"/>
      <c r="C122" s="166" t="s">
        <v>21</v>
      </c>
      <c r="F122" s="167" t="str">
        <f>IF(E18="","",E18)</f>
        <v xml:space="preserve"> </v>
      </c>
      <c r="I122" s="166" t="s">
        <v>23</v>
      </c>
      <c r="J122" s="169" t="str">
        <f>E24</f>
        <v xml:space="preserve"> </v>
      </c>
      <c r="L122" s="24"/>
    </row>
    <row r="123" spans="2:65" s="1" customFormat="1" ht="10.35" customHeight="1">
      <c r="B123" s="24"/>
      <c r="L123" s="24"/>
    </row>
    <row r="124" spans="2:65" s="9" customFormat="1" ht="29.25" customHeight="1">
      <c r="B124" s="99"/>
      <c r="C124" s="201" t="s">
        <v>84</v>
      </c>
      <c r="D124" s="202" t="s">
        <v>51</v>
      </c>
      <c r="E124" s="202" t="s">
        <v>47</v>
      </c>
      <c r="F124" s="202" t="s">
        <v>48</v>
      </c>
      <c r="G124" s="202" t="s">
        <v>85</v>
      </c>
      <c r="H124" s="202" t="s">
        <v>86</v>
      </c>
      <c r="I124" s="202" t="s">
        <v>87</v>
      </c>
      <c r="J124" s="203" t="s">
        <v>80</v>
      </c>
      <c r="K124" s="204" t="s">
        <v>88</v>
      </c>
      <c r="L124" s="99"/>
      <c r="M124" s="205" t="s">
        <v>1</v>
      </c>
      <c r="N124" s="206" t="s">
        <v>30</v>
      </c>
      <c r="O124" s="206" t="s">
        <v>89</v>
      </c>
      <c r="P124" s="206" t="s">
        <v>90</v>
      </c>
      <c r="Q124" s="206" t="s">
        <v>91</v>
      </c>
      <c r="R124" s="206" t="s">
        <v>92</v>
      </c>
      <c r="S124" s="206" t="s">
        <v>93</v>
      </c>
      <c r="T124" s="207" t="s">
        <v>94</v>
      </c>
    </row>
    <row r="125" spans="2:65" s="1" customFormat="1" ht="22.9" customHeight="1">
      <c r="B125" s="24"/>
      <c r="C125" s="208" t="s">
        <v>81</v>
      </c>
      <c r="J125" s="250">
        <f>BK125</f>
        <v>0</v>
      </c>
      <c r="L125" s="24"/>
      <c r="M125" s="57"/>
      <c r="N125" s="48"/>
      <c r="O125" s="48"/>
      <c r="P125" s="210">
        <f>P126+P128+P132+P140+P159+P175</f>
        <v>176.815001</v>
      </c>
      <c r="Q125" s="48"/>
      <c r="R125" s="210">
        <f>R126+R128+R132+R140+R159+R175</f>
        <v>28.842509885999998</v>
      </c>
      <c r="S125" s="48"/>
      <c r="T125" s="211">
        <f>T126+T128+T132+T140+T159+T175</f>
        <v>6.8419999999999987</v>
      </c>
      <c r="AT125" s="12" t="s">
        <v>65</v>
      </c>
      <c r="AU125" s="12" t="s">
        <v>82</v>
      </c>
      <c r="BK125" s="251">
        <f>BK126+BK128+BK132+BK140+BK159+BK175</f>
        <v>0</v>
      </c>
    </row>
    <row r="126" spans="2:65" s="213" customFormat="1" ht="25.9" customHeight="1">
      <c r="B126" s="214"/>
      <c r="D126" s="215" t="s">
        <v>65</v>
      </c>
      <c r="E126" s="216" t="s">
        <v>982</v>
      </c>
      <c r="F126" s="216" t="s">
        <v>983</v>
      </c>
      <c r="J126" s="252">
        <f>BK126</f>
        <v>0</v>
      </c>
      <c r="L126" s="214"/>
      <c r="M126" s="218"/>
      <c r="P126" s="219">
        <f>P127</f>
        <v>0</v>
      </c>
      <c r="R126" s="219">
        <f>R127</f>
        <v>0</v>
      </c>
      <c r="T126" s="220">
        <f>T127</f>
        <v>0</v>
      </c>
      <c r="AR126" s="215" t="s">
        <v>71</v>
      </c>
      <c r="AT126" s="221" t="s">
        <v>65</v>
      </c>
      <c r="AU126" s="221" t="s">
        <v>66</v>
      </c>
      <c r="AY126" s="215" t="s">
        <v>97</v>
      </c>
      <c r="BK126" s="253">
        <f>BK127</f>
        <v>0</v>
      </c>
    </row>
    <row r="127" spans="2:65" s="1" customFormat="1" ht="37.9" customHeight="1">
      <c r="B127" s="119"/>
      <c r="C127" s="225" t="s">
        <v>71</v>
      </c>
      <c r="D127" s="225" t="s">
        <v>100</v>
      </c>
      <c r="E127" s="226" t="s">
        <v>984</v>
      </c>
      <c r="F127" s="227" t="s">
        <v>985</v>
      </c>
      <c r="G127" s="228" t="s">
        <v>986</v>
      </c>
      <c r="H127" s="229">
        <v>20</v>
      </c>
      <c r="I127" s="229"/>
      <c r="J127" s="229">
        <f>ROUND(I127*H127,3)</f>
        <v>0</v>
      </c>
      <c r="K127" s="126"/>
      <c r="L127" s="24"/>
      <c r="M127" s="231" t="s">
        <v>1</v>
      </c>
      <c r="N127" s="232" t="s">
        <v>32</v>
      </c>
      <c r="O127" s="233">
        <v>0</v>
      </c>
      <c r="P127" s="233">
        <f>O127*H127</f>
        <v>0</v>
      </c>
      <c r="Q127" s="233">
        <v>0</v>
      </c>
      <c r="R127" s="233">
        <f>Q127*H127</f>
        <v>0</v>
      </c>
      <c r="S127" s="233">
        <v>0</v>
      </c>
      <c r="T127" s="234">
        <f>S127*H127</f>
        <v>0</v>
      </c>
      <c r="AR127" s="235" t="s">
        <v>820</v>
      </c>
      <c r="AT127" s="235" t="s">
        <v>100</v>
      </c>
      <c r="AU127" s="235" t="s">
        <v>71</v>
      </c>
      <c r="AY127" s="12" t="s">
        <v>97</v>
      </c>
      <c r="BE127" s="132">
        <f>IF(N127="základná",J127,0)</f>
        <v>0</v>
      </c>
      <c r="BF127" s="132">
        <f>IF(N127="znížená",J127,0)</f>
        <v>0</v>
      </c>
      <c r="BG127" s="132">
        <f>IF(N127="zákl. prenesená",J127,0)</f>
        <v>0</v>
      </c>
      <c r="BH127" s="132">
        <f>IF(N127="zníž. prenesená",J127,0)</f>
        <v>0</v>
      </c>
      <c r="BI127" s="132">
        <f>IF(N127="nulová",J127,0)</f>
        <v>0</v>
      </c>
      <c r="BJ127" s="12" t="s">
        <v>75</v>
      </c>
      <c r="BK127" s="162">
        <f>ROUND(I127*H127,3)</f>
        <v>0</v>
      </c>
      <c r="BL127" s="12" t="s">
        <v>820</v>
      </c>
      <c r="BM127" s="235" t="s">
        <v>1130</v>
      </c>
    </row>
    <row r="128" spans="2:65" s="213" customFormat="1" ht="25.9" customHeight="1">
      <c r="B128" s="214"/>
      <c r="D128" s="215" t="s">
        <v>65</v>
      </c>
      <c r="E128" s="216" t="s">
        <v>644</v>
      </c>
      <c r="F128" s="216" t="s">
        <v>988</v>
      </c>
      <c r="J128" s="252">
        <f>BK128</f>
        <v>0</v>
      </c>
      <c r="L128" s="214"/>
      <c r="M128" s="218"/>
      <c r="P128" s="219">
        <f>SUM(P129:P131)</f>
        <v>10.238145999999999</v>
      </c>
      <c r="R128" s="219">
        <f>SUM(R129:R131)</f>
        <v>6.9980946999999993</v>
      </c>
      <c r="T128" s="220">
        <f>SUM(T129:T131)</f>
        <v>0</v>
      </c>
      <c r="AR128" s="215" t="s">
        <v>71</v>
      </c>
      <c r="AT128" s="221" t="s">
        <v>65</v>
      </c>
      <c r="AU128" s="221" t="s">
        <v>66</v>
      </c>
      <c r="AY128" s="215" t="s">
        <v>97</v>
      </c>
      <c r="BK128" s="253">
        <f>SUM(BK129:BK131)</f>
        <v>0</v>
      </c>
    </row>
    <row r="129" spans="2:65" s="1" customFormat="1" ht="37.9" customHeight="1">
      <c r="B129" s="119"/>
      <c r="C129" s="225" t="s">
        <v>75</v>
      </c>
      <c r="D129" s="225" t="s">
        <v>100</v>
      </c>
      <c r="E129" s="226" t="s">
        <v>1131</v>
      </c>
      <c r="F129" s="227" t="s">
        <v>1132</v>
      </c>
      <c r="G129" s="228" t="s">
        <v>101</v>
      </c>
      <c r="H129" s="229">
        <v>6.8</v>
      </c>
      <c r="I129" s="229"/>
      <c r="J129" s="229">
        <f>ROUND(I129*H129,3)</f>
        <v>0</v>
      </c>
      <c r="K129" s="126"/>
      <c r="L129" s="24"/>
      <c r="M129" s="231" t="s">
        <v>1</v>
      </c>
      <c r="N129" s="232" t="s">
        <v>32</v>
      </c>
      <c r="O129" s="233">
        <v>0.14399999999999999</v>
      </c>
      <c r="P129" s="233">
        <f>O129*H129</f>
        <v>0.97919999999999985</v>
      </c>
      <c r="Q129" s="233">
        <v>0.30360999999999999</v>
      </c>
      <c r="R129" s="233">
        <f>Q129*H129</f>
        <v>2.0645479999999998</v>
      </c>
      <c r="S129" s="233">
        <v>0</v>
      </c>
      <c r="T129" s="234">
        <f>S129*H129</f>
        <v>0</v>
      </c>
      <c r="AR129" s="235" t="s">
        <v>102</v>
      </c>
      <c r="AT129" s="235" t="s">
        <v>100</v>
      </c>
      <c r="AU129" s="235" t="s">
        <v>71</v>
      </c>
      <c r="AY129" s="12" t="s">
        <v>97</v>
      </c>
      <c r="BE129" s="132">
        <f>IF(N129="základná",J129,0)</f>
        <v>0</v>
      </c>
      <c r="BF129" s="132">
        <f>IF(N129="znížená",J129,0)</f>
        <v>0</v>
      </c>
      <c r="BG129" s="132">
        <f>IF(N129="zákl. prenesená",J129,0)</f>
        <v>0</v>
      </c>
      <c r="BH129" s="132">
        <f>IF(N129="zníž. prenesená",J129,0)</f>
        <v>0</v>
      </c>
      <c r="BI129" s="132">
        <f>IF(N129="nulová",J129,0)</f>
        <v>0</v>
      </c>
      <c r="BJ129" s="12" t="s">
        <v>75</v>
      </c>
      <c r="BK129" s="162">
        <f>ROUND(I129*H129,3)</f>
        <v>0</v>
      </c>
      <c r="BL129" s="12" t="s">
        <v>102</v>
      </c>
      <c r="BM129" s="235" t="s">
        <v>1133</v>
      </c>
    </row>
    <row r="130" spans="2:65" s="1" customFormat="1" ht="37.9" customHeight="1">
      <c r="B130" s="119"/>
      <c r="C130" s="225" t="s">
        <v>106</v>
      </c>
      <c r="D130" s="225" t="s">
        <v>100</v>
      </c>
      <c r="E130" s="226" t="s">
        <v>992</v>
      </c>
      <c r="F130" s="227" t="s">
        <v>993</v>
      </c>
      <c r="G130" s="228" t="s">
        <v>101</v>
      </c>
      <c r="H130" s="229">
        <v>5.8</v>
      </c>
      <c r="I130" s="229"/>
      <c r="J130" s="229">
        <f>ROUND(I130*H130,3)</f>
        <v>0</v>
      </c>
      <c r="K130" s="126"/>
      <c r="L130" s="24"/>
      <c r="M130" s="231" t="s">
        <v>1</v>
      </c>
      <c r="N130" s="232" t="s">
        <v>32</v>
      </c>
      <c r="O130" s="233">
        <v>0.66759999999999997</v>
      </c>
      <c r="P130" s="233">
        <f>O130*H130</f>
        <v>3.8720799999999995</v>
      </c>
      <c r="Q130" s="233">
        <v>0.39561000000000002</v>
      </c>
      <c r="R130" s="233">
        <f>Q130*H130</f>
        <v>2.2945380000000002</v>
      </c>
      <c r="S130" s="233">
        <v>0</v>
      </c>
      <c r="T130" s="234">
        <f>S130*H130</f>
        <v>0</v>
      </c>
      <c r="AR130" s="235" t="s">
        <v>102</v>
      </c>
      <c r="AT130" s="235" t="s">
        <v>100</v>
      </c>
      <c r="AU130" s="235" t="s">
        <v>71</v>
      </c>
      <c r="AY130" s="12" t="s">
        <v>97</v>
      </c>
      <c r="BE130" s="132">
        <f>IF(N130="základná",J130,0)</f>
        <v>0</v>
      </c>
      <c r="BF130" s="132">
        <f>IF(N130="znížená",J130,0)</f>
        <v>0</v>
      </c>
      <c r="BG130" s="132">
        <f>IF(N130="zákl. prenesená",J130,0)</f>
        <v>0</v>
      </c>
      <c r="BH130" s="132">
        <f>IF(N130="zníž. prenesená",J130,0)</f>
        <v>0</v>
      </c>
      <c r="BI130" s="132">
        <f>IF(N130="nulová",J130,0)</f>
        <v>0</v>
      </c>
      <c r="BJ130" s="12" t="s">
        <v>75</v>
      </c>
      <c r="BK130" s="162">
        <f>ROUND(I130*H130,3)</f>
        <v>0</v>
      </c>
      <c r="BL130" s="12" t="s">
        <v>102</v>
      </c>
      <c r="BM130" s="235" t="s">
        <v>1134</v>
      </c>
    </row>
    <row r="131" spans="2:65" s="1" customFormat="1" ht="37.9" customHeight="1">
      <c r="B131" s="119"/>
      <c r="C131" s="225" t="s">
        <v>102</v>
      </c>
      <c r="D131" s="225" t="s">
        <v>100</v>
      </c>
      <c r="E131" s="226" t="s">
        <v>995</v>
      </c>
      <c r="F131" s="227" t="s">
        <v>996</v>
      </c>
      <c r="G131" s="228" t="s">
        <v>101</v>
      </c>
      <c r="H131" s="229">
        <v>5.8</v>
      </c>
      <c r="I131" s="229"/>
      <c r="J131" s="229">
        <f>ROUND(I131*H131,3)</f>
        <v>0</v>
      </c>
      <c r="K131" s="126"/>
      <c r="L131" s="24"/>
      <c r="M131" s="231" t="s">
        <v>1</v>
      </c>
      <c r="N131" s="232" t="s">
        <v>32</v>
      </c>
      <c r="O131" s="233">
        <v>0.92876999999999998</v>
      </c>
      <c r="P131" s="233">
        <f>O131*H131</f>
        <v>5.3868659999999995</v>
      </c>
      <c r="Q131" s="233">
        <v>0.4550015</v>
      </c>
      <c r="R131" s="233">
        <f>Q131*H131</f>
        <v>2.6390086999999998</v>
      </c>
      <c r="S131" s="233">
        <v>0</v>
      </c>
      <c r="T131" s="234">
        <f>S131*H131</f>
        <v>0</v>
      </c>
      <c r="AR131" s="235" t="s">
        <v>102</v>
      </c>
      <c r="AT131" s="235" t="s">
        <v>100</v>
      </c>
      <c r="AU131" s="235" t="s">
        <v>71</v>
      </c>
      <c r="AY131" s="12" t="s">
        <v>97</v>
      </c>
      <c r="BE131" s="132">
        <f>IF(N131="základná",J131,0)</f>
        <v>0</v>
      </c>
      <c r="BF131" s="132">
        <f>IF(N131="znížená",J131,0)</f>
        <v>0</v>
      </c>
      <c r="BG131" s="132">
        <f>IF(N131="zákl. prenesená",J131,0)</f>
        <v>0</v>
      </c>
      <c r="BH131" s="132">
        <f>IF(N131="zníž. prenesená",J131,0)</f>
        <v>0</v>
      </c>
      <c r="BI131" s="132">
        <f>IF(N131="nulová",J131,0)</f>
        <v>0</v>
      </c>
      <c r="BJ131" s="12" t="s">
        <v>75</v>
      </c>
      <c r="BK131" s="162">
        <f>ROUND(I131*H131,3)</f>
        <v>0</v>
      </c>
      <c r="BL131" s="12" t="s">
        <v>102</v>
      </c>
      <c r="BM131" s="235" t="s">
        <v>1135</v>
      </c>
    </row>
    <row r="132" spans="2:65" s="213" customFormat="1" ht="25.9" customHeight="1">
      <c r="B132" s="214"/>
      <c r="D132" s="215" t="s">
        <v>65</v>
      </c>
      <c r="E132" s="216" t="s">
        <v>103</v>
      </c>
      <c r="F132" s="216" t="s">
        <v>104</v>
      </c>
      <c r="J132" s="252">
        <f>BK132</f>
        <v>0</v>
      </c>
      <c r="L132" s="214"/>
      <c r="M132" s="218"/>
      <c r="P132" s="219">
        <f>SUM(P133:P139)</f>
        <v>25.618610000000004</v>
      </c>
      <c r="R132" s="219">
        <f>SUM(R133:R139)</f>
        <v>0</v>
      </c>
      <c r="T132" s="220">
        <f>SUM(T133:T139)</f>
        <v>6.8419999999999987</v>
      </c>
      <c r="AR132" s="215" t="s">
        <v>71</v>
      </c>
      <c r="AT132" s="221" t="s">
        <v>65</v>
      </c>
      <c r="AU132" s="221" t="s">
        <v>66</v>
      </c>
      <c r="AY132" s="215" t="s">
        <v>97</v>
      </c>
      <c r="BK132" s="253">
        <f>SUM(BK133:BK139)</f>
        <v>0</v>
      </c>
    </row>
    <row r="133" spans="2:65" s="1" customFormat="1" ht="24.2" customHeight="1">
      <c r="B133" s="119"/>
      <c r="C133" s="225" t="s">
        <v>644</v>
      </c>
      <c r="D133" s="225" t="s">
        <v>100</v>
      </c>
      <c r="E133" s="226" t="s">
        <v>1007</v>
      </c>
      <c r="F133" s="227" t="s">
        <v>1008</v>
      </c>
      <c r="G133" s="228" t="s">
        <v>114</v>
      </c>
      <c r="H133" s="229">
        <v>21.6</v>
      </c>
      <c r="I133" s="229"/>
      <c r="J133" s="229">
        <f t="shared" ref="J133:J139" si="0">ROUND(I133*H133,3)</f>
        <v>0</v>
      </c>
      <c r="K133" s="126"/>
      <c r="L133" s="24"/>
      <c r="M133" s="231" t="s">
        <v>1</v>
      </c>
      <c r="N133" s="232" t="s">
        <v>32</v>
      </c>
      <c r="O133" s="233">
        <v>0.185</v>
      </c>
      <c r="P133" s="233">
        <f t="shared" ref="P133:P139" si="1">O133*H133</f>
        <v>3.996</v>
      </c>
      <c r="Q133" s="233">
        <v>0</v>
      </c>
      <c r="R133" s="233">
        <f t="shared" ref="R133:R139" si="2">Q133*H133</f>
        <v>0</v>
      </c>
      <c r="S133" s="233">
        <v>0</v>
      </c>
      <c r="T133" s="234">
        <f t="shared" ref="T133:T139" si="3">S133*H133</f>
        <v>0</v>
      </c>
      <c r="AR133" s="235" t="s">
        <v>102</v>
      </c>
      <c r="AT133" s="235" t="s">
        <v>100</v>
      </c>
      <c r="AU133" s="235" t="s">
        <v>71</v>
      </c>
      <c r="AY133" s="12" t="s">
        <v>97</v>
      </c>
      <c r="BE133" s="132">
        <f t="shared" ref="BE133:BE139" si="4">IF(N133="základná",J133,0)</f>
        <v>0</v>
      </c>
      <c r="BF133" s="132">
        <f t="shared" ref="BF133:BF139" si="5">IF(N133="znížená",J133,0)</f>
        <v>0</v>
      </c>
      <c r="BG133" s="132">
        <f t="shared" ref="BG133:BG139" si="6">IF(N133="zákl. prenesená",J133,0)</f>
        <v>0</v>
      </c>
      <c r="BH133" s="132">
        <f t="shared" ref="BH133:BH139" si="7">IF(N133="zníž. prenesená",J133,0)</f>
        <v>0</v>
      </c>
      <c r="BI133" s="132">
        <f t="shared" ref="BI133:BI139" si="8">IF(N133="nulová",J133,0)</f>
        <v>0</v>
      </c>
      <c r="BJ133" s="12" t="s">
        <v>75</v>
      </c>
      <c r="BK133" s="162">
        <f t="shared" ref="BK133:BK139" si="9">ROUND(I133*H133,3)</f>
        <v>0</v>
      </c>
      <c r="BL133" s="12" t="s">
        <v>102</v>
      </c>
      <c r="BM133" s="235" t="s">
        <v>1136</v>
      </c>
    </row>
    <row r="134" spans="2:65" s="1" customFormat="1" ht="24.2" customHeight="1">
      <c r="B134" s="119"/>
      <c r="C134" s="225" t="s">
        <v>98</v>
      </c>
      <c r="D134" s="225" t="s">
        <v>100</v>
      </c>
      <c r="E134" s="226" t="s">
        <v>1001</v>
      </c>
      <c r="F134" s="227" t="s">
        <v>1002</v>
      </c>
      <c r="G134" s="228" t="s">
        <v>101</v>
      </c>
      <c r="H134" s="229">
        <v>6.8</v>
      </c>
      <c r="I134" s="229"/>
      <c r="J134" s="229">
        <f t="shared" si="0"/>
        <v>0</v>
      </c>
      <c r="K134" s="126"/>
      <c r="L134" s="24"/>
      <c r="M134" s="231" t="s">
        <v>1</v>
      </c>
      <c r="N134" s="232" t="s">
        <v>32</v>
      </c>
      <c r="O134" s="233">
        <v>0.59199999999999997</v>
      </c>
      <c r="P134" s="233">
        <f t="shared" si="1"/>
        <v>4.0255999999999998</v>
      </c>
      <c r="Q134" s="233">
        <v>0</v>
      </c>
      <c r="R134" s="233">
        <f t="shared" si="2"/>
        <v>0</v>
      </c>
      <c r="S134" s="233">
        <v>0.375</v>
      </c>
      <c r="T134" s="234">
        <f t="shared" si="3"/>
        <v>2.5499999999999998</v>
      </c>
      <c r="AR134" s="235" t="s">
        <v>102</v>
      </c>
      <c r="AT134" s="235" t="s">
        <v>100</v>
      </c>
      <c r="AU134" s="235" t="s">
        <v>71</v>
      </c>
      <c r="AY134" s="12" t="s">
        <v>97</v>
      </c>
      <c r="BE134" s="132">
        <f t="shared" si="4"/>
        <v>0</v>
      </c>
      <c r="BF134" s="132">
        <f t="shared" si="5"/>
        <v>0</v>
      </c>
      <c r="BG134" s="132">
        <f t="shared" si="6"/>
        <v>0</v>
      </c>
      <c r="BH134" s="132">
        <f t="shared" si="7"/>
        <v>0</v>
      </c>
      <c r="BI134" s="132">
        <f t="shared" si="8"/>
        <v>0</v>
      </c>
      <c r="BJ134" s="12" t="s">
        <v>75</v>
      </c>
      <c r="BK134" s="162">
        <f t="shared" si="9"/>
        <v>0</v>
      </c>
      <c r="BL134" s="12" t="s">
        <v>102</v>
      </c>
      <c r="BM134" s="235" t="s">
        <v>1137</v>
      </c>
    </row>
    <row r="135" spans="2:65" s="1" customFormat="1" ht="33" customHeight="1">
      <c r="B135" s="119"/>
      <c r="C135" s="225" t="s">
        <v>649</v>
      </c>
      <c r="D135" s="225" t="s">
        <v>100</v>
      </c>
      <c r="E135" s="226" t="s">
        <v>1138</v>
      </c>
      <c r="F135" s="227" t="s">
        <v>1139</v>
      </c>
      <c r="G135" s="228" t="s">
        <v>101</v>
      </c>
      <c r="H135" s="229">
        <v>5.8</v>
      </c>
      <c r="I135" s="229"/>
      <c r="J135" s="229">
        <f t="shared" si="0"/>
        <v>0</v>
      </c>
      <c r="K135" s="126"/>
      <c r="L135" s="24"/>
      <c r="M135" s="231" t="s">
        <v>1</v>
      </c>
      <c r="N135" s="232" t="s">
        <v>32</v>
      </c>
      <c r="O135" s="233">
        <v>1.97</v>
      </c>
      <c r="P135" s="233">
        <f t="shared" si="1"/>
        <v>11.426</v>
      </c>
      <c r="Q135" s="233">
        <v>0</v>
      </c>
      <c r="R135" s="233">
        <f t="shared" si="2"/>
        <v>0</v>
      </c>
      <c r="S135" s="233">
        <v>0.5</v>
      </c>
      <c r="T135" s="234">
        <f t="shared" si="3"/>
        <v>2.9</v>
      </c>
      <c r="AR135" s="235" t="s">
        <v>102</v>
      </c>
      <c r="AT135" s="235" t="s">
        <v>100</v>
      </c>
      <c r="AU135" s="235" t="s">
        <v>71</v>
      </c>
      <c r="AY135" s="12" t="s">
        <v>97</v>
      </c>
      <c r="BE135" s="132">
        <f t="shared" si="4"/>
        <v>0</v>
      </c>
      <c r="BF135" s="132">
        <f t="shared" si="5"/>
        <v>0</v>
      </c>
      <c r="BG135" s="132">
        <f t="shared" si="6"/>
        <v>0</v>
      </c>
      <c r="BH135" s="132">
        <f t="shared" si="7"/>
        <v>0</v>
      </c>
      <c r="BI135" s="132">
        <f t="shared" si="8"/>
        <v>0</v>
      </c>
      <c r="BJ135" s="12" t="s">
        <v>75</v>
      </c>
      <c r="BK135" s="162">
        <f t="shared" si="9"/>
        <v>0</v>
      </c>
      <c r="BL135" s="12" t="s">
        <v>102</v>
      </c>
      <c r="BM135" s="235" t="s">
        <v>1140</v>
      </c>
    </row>
    <row r="136" spans="2:65" s="1" customFormat="1" ht="24.2" customHeight="1">
      <c r="B136" s="119"/>
      <c r="C136" s="225" t="s">
        <v>185</v>
      </c>
      <c r="D136" s="225" t="s">
        <v>100</v>
      </c>
      <c r="E136" s="226" t="s">
        <v>1004</v>
      </c>
      <c r="F136" s="227" t="s">
        <v>1005</v>
      </c>
      <c r="G136" s="228" t="s">
        <v>101</v>
      </c>
      <c r="H136" s="229">
        <v>5.8</v>
      </c>
      <c r="I136" s="229"/>
      <c r="J136" s="229">
        <f t="shared" si="0"/>
        <v>0</v>
      </c>
      <c r="K136" s="126"/>
      <c r="L136" s="24"/>
      <c r="M136" s="231" t="s">
        <v>1</v>
      </c>
      <c r="N136" s="232" t="s">
        <v>32</v>
      </c>
      <c r="O136" s="233">
        <v>0.35499999999999998</v>
      </c>
      <c r="P136" s="233">
        <f t="shared" si="1"/>
        <v>2.0589999999999997</v>
      </c>
      <c r="Q136" s="233">
        <v>0</v>
      </c>
      <c r="R136" s="233">
        <f t="shared" si="2"/>
        <v>0</v>
      </c>
      <c r="S136" s="233">
        <v>0.24</v>
      </c>
      <c r="T136" s="234">
        <f t="shared" si="3"/>
        <v>1.3919999999999999</v>
      </c>
      <c r="AR136" s="235" t="s">
        <v>102</v>
      </c>
      <c r="AT136" s="235" t="s">
        <v>100</v>
      </c>
      <c r="AU136" s="235" t="s">
        <v>71</v>
      </c>
      <c r="AY136" s="12" t="s">
        <v>97</v>
      </c>
      <c r="BE136" s="132">
        <f t="shared" si="4"/>
        <v>0</v>
      </c>
      <c r="BF136" s="132">
        <f t="shared" si="5"/>
        <v>0</v>
      </c>
      <c r="BG136" s="132">
        <f t="shared" si="6"/>
        <v>0</v>
      </c>
      <c r="BH136" s="132">
        <f t="shared" si="7"/>
        <v>0</v>
      </c>
      <c r="BI136" s="132">
        <f t="shared" si="8"/>
        <v>0</v>
      </c>
      <c r="BJ136" s="12" t="s">
        <v>75</v>
      </c>
      <c r="BK136" s="162">
        <f t="shared" si="9"/>
        <v>0</v>
      </c>
      <c r="BL136" s="12" t="s">
        <v>102</v>
      </c>
      <c r="BM136" s="235" t="s">
        <v>1141</v>
      </c>
    </row>
    <row r="137" spans="2:65" s="1" customFormat="1" ht="33" customHeight="1">
      <c r="B137" s="119"/>
      <c r="C137" s="225" t="s">
        <v>103</v>
      </c>
      <c r="D137" s="225" t="s">
        <v>100</v>
      </c>
      <c r="E137" s="226" t="s">
        <v>1010</v>
      </c>
      <c r="F137" s="227" t="s">
        <v>1011</v>
      </c>
      <c r="G137" s="228" t="s">
        <v>120</v>
      </c>
      <c r="H137" s="229">
        <v>5.49</v>
      </c>
      <c r="I137" s="229"/>
      <c r="J137" s="229">
        <f t="shared" si="0"/>
        <v>0</v>
      </c>
      <c r="K137" s="126"/>
      <c r="L137" s="24"/>
      <c r="M137" s="231" t="s">
        <v>1</v>
      </c>
      <c r="N137" s="232" t="s">
        <v>32</v>
      </c>
      <c r="O137" s="233">
        <v>0</v>
      </c>
      <c r="P137" s="233">
        <f t="shared" si="1"/>
        <v>0</v>
      </c>
      <c r="Q137" s="233">
        <v>0</v>
      </c>
      <c r="R137" s="233">
        <f t="shared" si="2"/>
        <v>0</v>
      </c>
      <c r="S137" s="233">
        <v>0</v>
      </c>
      <c r="T137" s="234">
        <f t="shared" si="3"/>
        <v>0</v>
      </c>
      <c r="AR137" s="235" t="s">
        <v>102</v>
      </c>
      <c r="AT137" s="235" t="s">
        <v>100</v>
      </c>
      <c r="AU137" s="235" t="s">
        <v>71</v>
      </c>
      <c r="AY137" s="12" t="s">
        <v>97</v>
      </c>
      <c r="BE137" s="132">
        <f t="shared" si="4"/>
        <v>0</v>
      </c>
      <c r="BF137" s="132">
        <f t="shared" si="5"/>
        <v>0</v>
      </c>
      <c r="BG137" s="132">
        <f t="shared" si="6"/>
        <v>0</v>
      </c>
      <c r="BH137" s="132">
        <f t="shared" si="7"/>
        <v>0</v>
      </c>
      <c r="BI137" s="132">
        <f t="shared" si="8"/>
        <v>0</v>
      </c>
      <c r="BJ137" s="12" t="s">
        <v>75</v>
      </c>
      <c r="BK137" s="162">
        <f t="shared" si="9"/>
        <v>0</v>
      </c>
      <c r="BL137" s="12" t="s">
        <v>102</v>
      </c>
      <c r="BM137" s="235" t="s">
        <v>1142</v>
      </c>
    </row>
    <row r="138" spans="2:65" s="1" customFormat="1" ht="24.2" customHeight="1">
      <c r="B138" s="119"/>
      <c r="C138" s="225" t="s">
        <v>585</v>
      </c>
      <c r="D138" s="225" t="s">
        <v>100</v>
      </c>
      <c r="E138" s="226" t="s">
        <v>1013</v>
      </c>
      <c r="F138" s="227" t="s">
        <v>1014</v>
      </c>
      <c r="G138" s="228" t="s">
        <v>120</v>
      </c>
      <c r="H138" s="229">
        <v>5.49</v>
      </c>
      <c r="I138" s="229"/>
      <c r="J138" s="229">
        <f t="shared" si="0"/>
        <v>0</v>
      </c>
      <c r="K138" s="126"/>
      <c r="L138" s="24"/>
      <c r="M138" s="231" t="s">
        <v>1</v>
      </c>
      <c r="N138" s="232" t="s">
        <v>32</v>
      </c>
      <c r="O138" s="233">
        <v>0.749</v>
      </c>
      <c r="P138" s="233">
        <f t="shared" si="1"/>
        <v>4.1120099999999997</v>
      </c>
      <c r="Q138" s="233">
        <v>0</v>
      </c>
      <c r="R138" s="233">
        <f t="shared" si="2"/>
        <v>0</v>
      </c>
      <c r="S138" s="233">
        <v>0</v>
      </c>
      <c r="T138" s="234">
        <f t="shared" si="3"/>
        <v>0</v>
      </c>
      <c r="AR138" s="235" t="s">
        <v>102</v>
      </c>
      <c r="AT138" s="235" t="s">
        <v>100</v>
      </c>
      <c r="AU138" s="235" t="s">
        <v>71</v>
      </c>
      <c r="AY138" s="12" t="s">
        <v>97</v>
      </c>
      <c r="BE138" s="132">
        <f t="shared" si="4"/>
        <v>0</v>
      </c>
      <c r="BF138" s="132">
        <f t="shared" si="5"/>
        <v>0</v>
      </c>
      <c r="BG138" s="132">
        <f t="shared" si="6"/>
        <v>0</v>
      </c>
      <c r="BH138" s="132">
        <f t="shared" si="7"/>
        <v>0</v>
      </c>
      <c r="BI138" s="132">
        <f t="shared" si="8"/>
        <v>0</v>
      </c>
      <c r="BJ138" s="12" t="s">
        <v>75</v>
      </c>
      <c r="BK138" s="162">
        <f t="shared" si="9"/>
        <v>0</v>
      </c>
      <c r="BL138" s="12" t="s">
        <v>102</v>
      </c>
      <c r="BM138" s="235" t="s">
        <v>1143</v>
      </c>
    </row>
    <row r="139" spans="2:65" s="1" customFormat="1" ht="24.2" customHeight="1">
      <c r="B139" s="119"/>
      <c r="C139" s="225" t="s">
        <v>656</v>
      </c>
      <c r="D139" s="225" t="s">
        <v>100</v>
      </c>
      <c r="E139" s="226" t="s">
        <v>1016</v>
      </c>
      <c r="F139" s="227" t="s">
        <v>1017</v>
      </c>
      <c r="G139" s="228" t="s">
        <v>120</v>
      </c>
      <c r="H139" s="229">
        <v>5.49</v>
      </c>
      <c r="I139" s="229"/>
      <c r="J139" s="229">
        <f t="shared" si="0"/>
        <v>0</v>
      </c>
      <c r="K139" s="126"/>
      <c r="L139" s="24"/>
      <c r="M139" s="231" t="s">
        <v>1</v>
      </c>
      <c r="N139" s="232" t="s">
        <v>32</v>
      </c>
      <c r="O139" s="233">
        <v>0</v>
      </c>
      <c r="P139" s="233">
        <f t="shared" si="1"/>
        <v>0</v>
      </c>
      <c r="Q139" s="233">
        <v>0</v>
      </c>
      <c r="R139" s="233">
        <f t="shared" si="2"/>
        <v>0</v>
      </c>
      <c r="S139" s="233">
        <v>0</v>
      </c>
      <c r="T139" s="234">
        <f t="shared" si="3"/>
        <v>0</v>
      </c>
      <c r="AR139" s="235" t="s">
        <v>102</v>
      </c>
      <c r="AT139" s="235" t="s">
        <v>100</v>
      </c>
      <c r="AU139" s="235" t="s">
        <v>71</v>
      </c>
      <c r="AY139" s="12" t="s">
        <v>97</v>
      </c>
      <c r="BE139" s="132">
        <f t="shared" si="4"/>
        <v>0</v>
      </c>
      <c r="BF139" s="132">
        <f t="shared" si="5"/>
        <v>0</v>
      </c>
      <c r="BG139" s="132">
        <f t="shared" si="6"/>
        <v>0</v>
      </c>
      <c r="BH139" s="132">
        <f t="shared" si="7"/>
        <v>0</v>
      </c>
      <c r="BI139" s="132">
        <f t="shared" si="8"/>
        <v>0</v>
      </c>
      <c r="BJ139" s="12" t="s">
        <v>75</v>
      </c>
      <c r="BK139" s="162">
        <f t="shared" si="9"/>
        <v>0</v>
      </c>
      <c r="BL139" s="12" t="s">
        <v>102</v>
      </c>
      <c r="BM139" s="235" t="s">
        <v>1144</v>
      </c>
    </row>
    <row r="140" spans="2:65" s="213" customFormat="1" ht="25.9" customHeight="1">
      <c r="B140" s="214"/>
      <c r="D140" s="215" t="s">
        <v>65</v>
      </c>
      <c r="E140" s="216" t="s">
        <v>95</v>
      </c>
      <c r="F140" s="216" t="s">
        <v>96</v>
      </c>
      <c r="J140" s="252">
        <f>BK140</f>
        <v>0</v>
      </c>
      <c r="L140" s="214"/>
      <c r="M140" s="218"/>
      <c r="P140" s="219">
        <f>P141+P156</f>
        <v>77.666398999999998</v>
      </c>
      <c r="R140" s="219">
        <f>R141+R156</f>
        <v>21.152399119999998</v>
      </c>
      <c r="T140" s="220">
        <f>T141+T156</f>
        <v>0</v>
      </c>
      <c r="AR140" s="215" t="s">
        <v>71</v>
      </c>
      <c r="AT140" s="221" t="s">
        <v>65</v>
      </c>
      <c r="AU140" s="221" t="s">
        <v>66</v>
      </c>
      <c r="AY140" s="215" t="s">
        <v>97</v>
      </c>
      <c r="BK140" s="253">
        <f>BK141+BK156</f>
        <v>0</v>
      </c>
    </row>
    <row r="141" spans="2:65" s="213" customFormat="1" ht="22.9" customHeight="1">
      <c r="B141" s="214"/>
      <c r="D141" s="215" t="s">
        <v>65</v>
      </c>
      <c r="E141" s="223" t="s">
        <v>71</v>
      </c>
      <c r="F141" s="223" t="s">
        <v>168</v>
      </c>
      <c r="J141" s="254">
        <f>BK141</f>
        <v>0</v>
      </c>
      <c r="L141" s="214"/>
      <c r="M141" s="218"/>
      <c r="P141" s="219">
        <f>SUM(P142:P155)</f>
        <v>68.378173000000004</v>
      </c>
      <c r="R141" s="219">
        <f>SUM(R142:R155)</f>
        <v>7.0579999999999998</v>
      </c>
      <c r="T141" s="220">
        <f>SUM(T142:T155)</f>
        <v>0</v>
      </c>
      <c r="AR141" s="215" t="s">
        <v>71</v>
      </c>
      <c r="AT141" s="221" t="s">
        <v>65</v>
      </c>
      <c r="AU141" s="221" t="s">
        <v>71</v>
      </c>
      <c r="AY141" s="215" t="s">
        <v>97</v>
      </c>
      <c r="BK141" s="253">
        <f>SUM(BK142:BK155)</f>
        <v>0</v>
      </c>
    </row>
    <row r="142" spans="2:65" s="1" customFormat="1" ht="21.75" customHeight="1">
      <c r="B142" s="119"/>
      <c r="C142" s="225" t="s">
        <v>660</v>
      </c>
      <c r="D142" s="225" t="s">
        <v>100</v>
      </c>
      <c r="E142" s="226" t="s">
        <v>293</v>
      </c>
      <c r="F142" s="227" t="s">
        <v>294</v>
      </c>
      <c r="G142" s="228" t="s">
        <v>158</v>
      </c>
      <c r="H142" s="229">
        <v>5.4</v>
      </c>
      <c r="I142" s="229"/>
      <c r="J142" s="229">
        <f t="shared" ref="J142:J155" si="10">ROUND(I142*H142,3)</f>
        <v>0</v>
      </c>
      <c r="K142" s="126"/>
      <c r="L142" s="24"/>
      <c r="M142" s="231" t="s">
        <v>1</v>
      </c>
      <c r="N142" s="232" t="s">
        <v>32</v>
      </c>
      <c r="O142" s="233">
        <v>0.83799999999999997</v>
      </c>
      <c r="P142" s="233">
        <f t="shared" ref="P142:P155" si="11">O142*H142</f>
        <v>4.5251999999999999</v>
      </c>
      <c r="Q142" s="233">
        <v>0</v>
      </c>
      <c r="R142" s="233">
        <f t="shared" ref="R142:R155" si="12">Q142*H142</f>
        <v>0</v>
      </c>
      <c r="S142" s="233">
        <v>0</v>
      </c>
      <c r="T142" s="234">
        <f t="shared" ref="T142:T155" si="13">S142*H142</f>
        <v>0</v>
      </c>
      <c r="AR142" s="235" t="s">
        <v>102</v>
      </c>
      <c r="AT142" s="235" t="s">
        <v>100</v>
      </c>
      <c r="AU142" s="235" t="s">
        <v>75</v>
      </c>
      <c r="AY142" s="12" t="s">
        <v>97</v>
      </c>
      <c r="BE142" s="132">
        <f t="shared" ref="BE142:BE155" si="14">IF(N142="základná",J142,0)</f>
        <v>0</v>
      </c>
      <c r="BF142" s="132">
        <f t="shared" ref="BF142:BF155" si="15">IF(N142="znížená",J142,0)</f>
        <v>0</v>
      </c>
      <c r="BG142" s="132">
        <f t="shared" ref="BG142:BG155" si="16">IF(N142="zákl. prenesená",J142,0)</f>
        <v>0</v>
      </c>
      <c r="BH142" s="132">
        <f t="shared" ref="BH142:BH155" si="17">IF(N142="zníž. prenesená",J142,0)</f>
        <v>0</v>
      </c>
      <c r="BI142" s="132">
        <f t="shared" ref="BI142:BI155" si="18">IF(N142="nulová",J142,0)</f>
        <v>0</v>
      </c>
      <c r="BJ142" s="12" t="s">
        <v>75</v>
      </c>
      <c r="BK142" s="162">
        <f t="shared" ref="BK142:BK155" si="19">ROUND(I142*H142,3)</f>
        <v>0</v>
      </c>
      <c r="BL142" s="12" t="s">
        <v>102</v>
      </c>
      <c r="BM142" s="235" t="s">
        <v>1145</v>
      </c>
    </row>
    <row r="143" spans="2:65" s="1" customFormat="1" ht="24.2" customHeight="1">
      <c r="B143" s="119"/>
      <c r="C143" s="225" t="s">
        <v>663</v>
      </c>
      <c r="D143" s="225" t="s">
        <v>100</v>
      </c>
      <c r="E143" s="226" t="s">
        <v>173</v>
      </c>
      <c r="F143" s="227" t="s">
        <v>295</v>
      </c>
      <c r="G143" s="228" t="s">
        <v>158</v>
      </c>
      <c r="H143" s="229">
        <v>1.62</v>
      </c>
      <c r="I143" s="229"/>
      <c r="J143" s="229">
        <f t="shared" si="10"/>
        <v>0</v>
      </c>
      <c r="K143" s="126"/>
      <c r="L143" s="24"/>
      <c r="M143" s="231" t="s">
        <v>1</v>
      </c>
      <c r="N143" s="232" t="s">
        <v>32</v>
      </c>
      <c r="O143" s="233">
        <v>4.2000000000000003E-2</v>
      </c>
      <c r="P143" s="233">
        <f t="shared" si="11"/>
        <v>6.8040000000000003E-2</v>
      </c>
      <c r="Q143" s="233">
        <v>0</v>
      </c>
      <c r="R143" s="233">
        <f t="shared" si="12"/>
        <v>0</v>
      </c>
      <c r="S143" s="233">
        <v>0</v>
      </c>
      <c r="T143" s="234">
        <f t="shared" si="13"/>
        <v>0</v>
      </c>
      <c r="AR143" s="235" t="s">
        <v>102</v>
      </c>
      <c r="AT143" s="235" t="s">
        <v>100</v>
      </c>
      <c r="AU143" s="235" t="s">
        <v>75</v>
      </c>
      <c r="AY143" s="12" t="s">
        <v>97</v>
      </c>
      <c r="BE143" s="132">
        <f t="shared" si="14"/>
        <v>0</v>
      </c>
      <c r="BF143" s="132">
        <f t="shared" si="15"/>
        <v>0</v>
      </c>
      <c r="BG143" s="132">
        <f t="shared" si="16"/>
        <v>0</v>
      </c>
      <c r="BH143" s="132">
        <f t="shared" si="17"/>
        <v>0</v>
      </c>
      <c r="BI143" s="132">
        <f t="shared" si="18"/>
        <v>0</v>
      </c>
      <c r="BJ143" s="12" t="s">
        <v>75</v>
      </c>
      <c r="BK143" s="162">
        <f t="shared" si="19"/>
        <v>0</v>
      </c>
      <c r="BL143" s="12" t="s">
        <v>102</v>
      </c>
      <c r="BM143" s="235" t="s">
        <v>1146</v>
      </c>
    </row>
    <row r="144" spans="2:65" s="1" customFormat="1" ht="16.5" customHeight="1">
      <c r="B144" s="119"/>
      <c r="C144" s="225" t="s">
        <v>667</v>
      </c>
      <c r="D144" s="225" t="s">
        <v>100</v>
      </c>
      <c r="E144" s="226" t="s">
        <v>1024</v>
      </c>
      <c r="F144" s="227" t="s">
        <v>1025</v>
      </c>
      <c r="G144" s="228" t="s">
        <v>158</v>
      </c>
      <c r="H144" s="229">
        <v>19.937999999999999</v>
      </c>
      <c r="I144" s="229"/>
      <c r="J144" s="229">
        <f t="shared" si="10"/>
        <v>0</v>
      </c>
      <c r="K144" s="126"/>
      <c r="L144" s="24"/>
      <c r="M144" s="231" t="s">
        <v>1</v>
      </c>
      <c r="N144" s="232" t="s">
        <v>32</v>
      </c>
      <c r="O144" s="233">
        <v>1.5089999999999999</v>
      </c>
      <c r="P144" s="233">
        <f t="shared" si="11"/>
        <v>30.086441999999995</v>
      </c>
      <c r="Q144" s="233">
        <v>0</v>
      </c>
      <c r="R144" s="233">
        <f t="shared" si="12"/>
        <v>0</v>
      </c>
      <c r="S144" s="233">
        <v>0</v>
      </c>
      <c r="T144" s="234">
        <f t="shared" si="13"/>
        <v>0</v>
      </c>
      <c r="AR144" s="235" t="s">
        <v>102</v>
      </c>
      <c r="AT144" s="235" t="s">
        <v>100</v>
      </c>
      <c r="AU144" s="235" t="s">
        <v>75</v>
      </c>
      <c r="AY144" s="12" t="s">
        <v>97</v>
      </c>
      <c r="BE144" s="132">
        <f t="shared" si="14"/>
        <v>0</v>
      </c>
      <c r="BF144" s="132">
        <f t="shared" si="15"/>
        <v>0</v>
      </c>
      <c r="BG144" s="132">
        <f t="shared" si="16"/>
        <v>0</v>
      </c>
      <c r="BH144" s="132">
        <f t="shared" si="17"/>
        <v>0</v>
      </c>
      <c r="BI144" s="132">
        <f t="shared" si="18"/>
        <v>0</v>
      </c>
      <c r="BJ144" s="12" t="s">
        <v>75</v>
      </c>
      <c r="BK144" s="162">
        <f t="shared" si="19"/>
        <v>0</v>
      </c>
      <c r="BL144" s="12" t="s">
        <v>102</v>
      </c>
      <c r="BM144" s="235" t="s">
        <v>1147</v>
      </c>
    </row>
    <row r="145" spans="2:65" s="1" customFormat="1" ht="37.9" customHeight="1">
      <c r="B145" s="119"/>
      <c r="C145" s="225" t="s">
        <v>671</v>
      </c>
      <c r="D145" s="225" t="s">
        <v>100</v>
      </c>
      <c r="E145" s="226" t="s">
        <v>299</v>
      </c>
      <c r="F145" s="227" t="s">
        <v>1148</v>
      </c>
      <c r="G145" s="228" t="s">
        <v>158</v>
      </c>
      <c r="H145" s="229">
        <v>5.9809999999999999</v>
      </c>
      <c r="I145" s="229"/>
      <c r="J145" s="229">
        <f t="shared" si="10"/>
        <v>0</v>
      </c>
      <c r="K145" s="126"/>
      <c r="L145" s="24"/>
      <c r="M145" s="231" t="s">
        <v>1</v>
      </c>
      <c r="N145" s="232" t="s">
        <v>32</v>
      </c>
      <c r="O145" s="233">
        <v>0.08</v>
      </c>
      <c r="P145" s="233">
        <f t="shared" si="11"/>
        <v>0.47848000000000002</v>
      </c>
      <c r="Q145" s="233">
        <v>0</v>
      </c>
      <c r="R145" s="233">
        <f t="shared" si="12"/>
        <v>0</v>
      </c>
      <c r="S145" s="233">
        <v>0</v>
      </c>
      <c r="T145" s="234">
        <f t="shared" si="13"/>
        <v>0</v>
      </c>
      <c r="AR145" s="235" t="s">
        <v>102</v>
      </c>
      <c r="AT145" s="235" t="s">
        <v>100</v>
      </c>
      <c r="AU145" s="235" t="s">
        <v>75</v>
      </c>
      <c r="AY145" s="12" t="s">
        <v>97</v>
      </c>
      <c r="BE145" s="132">
        <f t="shared" si="14"/>
        <v>0</v>
      </c>
      <c r="BF145" s="132">
        <f t="shared" si="15"/>
        <v>0</v>
      </c>
      <c r="BG145" s="132">
        <f t="shared" si="16"/>
        <v>0</v>
      </c>
      <c r="BH145" s="132">
        <f t="shared" si="17"/>
        <v>0</v>
      </c>
      <c r="BI145" s="132">
        <f t="shared" si="18"/>
        <v>0</v>
      </c>
      <c r="BJ145" s="12" t="s">
        <v>75</v>
      </c>
      <c r="BK145" s="162">
        <f t="shared" si="19"/>
        <v>0</v>
      </c>
      <c r="BL145" s="12" t="s">
        <v>102</v>
      </c>
      <c r="BM145" s="235" t="s">
        <v>1149</v>
      </c>
    </row>
    <row r="146" spans="2:65" s="1" customFormat="1" ht="24.2" customHeight="1">
      <c r="B146" s="119"/>
      <c r="C146" s="225" t="s">
        <v>124</v>
      </c>
      <c r="D146" s="225" t="s">
        <v>100</v>
      </c>
      <c r="E146" s="226" t="s">
        <v>1019</v>
      </c>
      <c r="F146" s="227" t="s">
        <v>1020</v>
      </c>
      <c r="G146" s="228" t="s">
        <v>114</v>
      </c>
      <c r="H146" s="229">
        <v>30</v>
      </c>
      <c r="I146" s="229"/>
      <c r="J146" s="229">
        <f t="shared" si="10"/>
        <v>0</v>
      </c>
      <c r="K146" s="126"/>
      <c r="L146" s="24"/>
      <c r="M146" s="231" t="s">
        <v>1</v>
      </c>
      <c r="N146" s="232" t="s">
        <v>32</v>
      </c>
      <c r="O146" s="233">
        <v>0.27</v>
      </c>
      <c r="P146" s="233">
        <f t="shared" si="11"/>
        <v>8.1000000000000014</v>
      </c>
      <c r="Q146" s="233">
        <v>3.5999999999999999E-3</v>
      </c>
      <c r="R146" s="233">
        <f t="shared" si="12"/>
        <v>0.108</v>
      </c>
      <c r="S146" s="233">
        <v>0</v>
      </c>
      <c r="T146" s="234">
        <f t="shared" si="13"/>
        <v>0</v>
      </c>
      <c r="AR146" s="235" t="s">
        <v>102</v>
      </c>
      <c r="AT146" s="235" t="s">
        <v>100</v>
      </c>
      <c r="AU146" s="235" t="s">
        <v>75</v>
      </c>
      <c r="AY146" s="12" t="s">
        <v>97</v>
      </c>
      <c r="BE146" s="132">
        <f t="shared" si="14"/>
        <v>0</v>
      </c>
      <c r="BF146" s="132">
        <f t="shared" si="15"/>
        <v>0</v>
      </c>
      <c r="BG146" s="132">
        <f t="shared" si="16"/>
        <v>0</v>
      </c>
      <c r="BH146" s="132">
        <f t="shared" si="17"/>
        <v>0</v>
      </c>
      <c r="BI146" s="132">
        <f t="shared" si="18"/>
        <v>0</v>
      </c>
      <c r="BJ146" s="12" t="s">
        <v>75</v>
      </c>
      <c r="BK146" s="162">
        <f t="shared" si="19"/>
        <v>0</v>
      </c>
      <c r="BL146" s="12" t="s">
        <v>102</v>
      </c>
      <c r="BM146" s="235" t="s">
        <v>1150</v>
      </c>
    </row>
    <row r="147" spans="2:65" s="1" customFormat="1" ht="24.2" customHeight="1">
      <c r="B147" s="119"/>
      <c r="C147" s="225" t="s">
        <v>676</v>
      </c>
      <c r="D147" s="225" t="s">
        <v>100</v>
      </c>
      <c r="E147" s="226" t="s">
        <v>1151</v>
      </c>
      <c r="F147" s="227" t="s">
        <v>1152</v>
      </c>
      <c r="G147" s="228" t="s">
        <v>158</v>
      </c>
      <c r="H147" s="229">
        <v>25.338000000000001</v>
      </c>
      <c r="I147" s="229"/>
      <c r="J147" s="229">
        <f t="shared" si="10"/>
        <v>0</v>
      </c>
      <c r="K147" s="126"/>
      <c r="L147" s="24"/>
      <c r="M147" s="231" t="s">
        <v>1</v>
      </c>
      <c r="N147" s="232" t="s">
        <v>32</v>
      </c>
      <c r="O147" s="233">
        <v>6.9000000000000006E-2</v>
      </c>
      <c r="P147" s="233">
        <f t="shared" si="11"/>
        <v>1.7483220000000002</v>
      </c>
      <c r="Q147" s="233">
        <v>0</v>
      </c>
      <c r="R147" s="233">
        <f t="shared" si="12"/>
        <v>0</v>
      </c>
      <c r="S147" s="233">
        <v>0</v>
      </c>
      <c r="T147" s="234">
        <f t="shared" si="13"/>
        <v>0</v>
      </c>
      <c r="AR147" s="235" t="s">
        <v>102</v>
      </c>
      <c r="AT147" s="235" t="s">
        <v>100</v>
      </c>
      <c r="AU147" s="235" t="s">
        <v>75</v>
      </c>
      <c r="AY147" s="12" t="s">
        <v>97</v>
      </c>
      <c r="BE147" s="132">
        <f t="shared" si="14"/>
        <v>0</v>
      </c>
      <c r="BF147" s="132">
        <f t="shared" si="15"/>
        <v>0</v>
      </c>
      <c r="BG147" s="132">
        <f t="shared" si="16"/>
        <v>0</v>
      </c>
      <c r="BH147" s="132">
        <f t="shared" si="17"/>
        <v>0</v>
      </c>
      <c r="BI147" s="132">
        <f t="shared" si="18"/>
        <v>0</v>
      </c>
      <c r="BJ147" s="12" t="s">
        <v>75</v>
      </c>
      <c r="BK147" s="162">
        <f t="shared" si="19"/>
        <v>0</v>
      </c>
      <c r="BL147" s="12" t="s">
        <v>102</v>
      </c>
      <c r="BM147" s="235" t="s">
        <v>1153</v>
      </c>
    </row>
    <row r="148" spans="2:65" s="1" customFormat="1" ht="24.2" customHeight="1">
      <c r="B148" s="119"/>
      <c r="C148" s="225" t="s">
        <v>679</v>
      </c>
      <c r="D148" s="225" t="s">
        <v>100</v>
      </c>
      <c r="E148" s="226" t="s">
        <v>1154</v>
      </c>
      <c r="F148" s="227" t="s">
        <v>1155</v>
      </c>
      <c r="G148" s="228" t="s">
        <v>158</v>
      </c>
      <c r="H148" s="229">
        <v>25.338000000000001</v>
      </c>
      <c r="I148" s="229"/>
      <c r="J148" s="229">
        <f t="shared" si="10"/>
        <v>0</v>
      </c>
      <c r="K148" s="126"/>
      <c r="L148" s="24"/>
      <c r="M148" s="231" t="s">
        <v>1</v>
      </c>
      <c r="N148" s="232" t="s">
        <v>32</v>
      </c>
      <c r="O148" s="233">
        <v>0.24199999999999999</v>
      </c>
      <c r="P148" s="233">
        <f t="shared" si="11"/>
        <v>6.1317960000000005</v>
      </c>
      <c r="Q148" s="233">
        <v>0</v>
      </c>
      <c r="R148" s="233">
        <f t="shared" si="12"/>
        <v>0</v>
      </c>
      <c r="S148" s="233">
        <v>0</v>
      </c>
      <c r="T148" s="234">
        <f t="shared" si="13"/>
        <v>0</v>
      </c>
      <c r="AR148" s="235" t="s">
        <v>102</v>
      </c>
      <c r="AT148" s="235" t="s">
        <v>100</v>
      </c>
      <c r="AU148" s="235" t="s">
        <v>75</v>
      </c>
      <c r="AY148" s="12" t="s">
        <v>97</v>
      </c>
      <c r="BE148" s="132">
        <f t="shared" si="14"/>
        <v>0</v>
      </c>
      <c r="BF148" s="132">
        <f t="shared" si="15"/>
        <v>0</v>
      </c>
      <c r="BG148" s="132">
        <f t="shared" si="16"/>
        <v>0</v>
      </c>
      <c r="BH148" s="132">
        <f t="shared" si="17"/>
        <v>0</v>
      </c>
      <c r="BI148" s="132">
        <f t="shared" si="18"/>
        <v>0</v>
      </c>
      <c r="BJ148" s="12" t="s">
        <v>75</v>
      </c>
      <c r="BK148" s="162">
        <f t="shared" si="19"/>
        <v>0</v>
      </c>
      <c r="BL148" s="12" t="s">
        <v>102</v>
      </c>
      <c r="BM148" s="235" t="s">
        <v>1156</v>
      </c>
    </row>
    <row r="149" spans="2:65" s="1" customFormat="1" ht="24.2" customHeight="1">
      <c r="B149" s="119"/>
      <c r="C149" s="225" t="s">
        <v>586</v>
      </c>
      <c r="D149" s="225" t="s">
        <v>100</v>
      </c>
      <c r="E149" s="226" t="s">
        <v>1157</v>
      </c>
      <c r="F149" s="227" t="s">
        <v>1158</v>
      </c>
      <c r="G149" s="228" t="s">
        <v>158</v>
      </c>
      <c r="H149" s="229">
        <v>7.7220000000000004</v>
      </c>
      <c r="I149" s="229"/>
      <c r="J149" s="229">
        <f t="shared" si="10"/>
        <v>0</v>
      </c>
      <c r="K149" s="126"/>
      <c r="L149" s="24"/>
      <c r="M149" s="231" t="s">
        <v>1</v>
      </c>
      <c r="N149" s="232" t="s">
        <v>32</v>
      </c>
      <c r="O149" s="233">
        <v>8.6999999999999994E-2</v>
      </c>
      <c r="P149" s="233">
        <f t="shared" si="11"/>
        <v>0.67181400000000002</v>
      </c>
      <c r="Q149" s="233">
        <v>0</v>
      </c>
      <c r="R149" s="233">
        <f t="shared" si="12"/>
        <v>0</v>
      </c>
      <c r="S149" s="233">
        <v>0</v>
      </c>
      <c r="T149" s="234">
        <f t="shared" si="13"/>
        <v>0</v>
      </c>
      <c r="AR149" s="235" t="s">
        <v>102</v>
      </c>
      <c r="AT149" s="235" t="s">
        <v>100</v>
      </c>
      <c r="AU149" s="235" t="s">
        <v>75</v>
      </c>
      <c r="AY149" s="12" t="s">
        <v>97</v>
      </c>
      <c r="BE149" s="132">
        <f t="shared" si="14"/>
        <v>0</v>
      </c>
      <c r="BF149" s="132">
        <f t="shared" si="15"/>
        <v>0</v>
      </c>
      <c r="BG149" s="132">
        <f t="shared" si="16"/>
        <v>0</v>
      </c>
      <c r="BH149" s="132">
        <f t="shared" si="17"/>
        <v>0</v>
      </c>
      <c r="BI149" s="132">
        <f t="shared" si="18"/>
        <v>0</v>
      </c>
      <c r="BJ149" s="12" t="s">
        <v>75</v>
      </c>
      <c r="BK149" s="162">
        <f t="shared" si="19"/>
        <v>0</v>
      </c>
      <c r="BL149" s="12" t="s">
        <v>102</v>
      </c>
      <c r="BM149" s="235" t="s">
        <v>1159</v>
      </c>
    </row>
    <row r="150" spans="2:65" s="1" customFormat="1" ht="33" customHeight="1">
      <c r="B150" s="119"/>
      <c r="C150" s="225" t="s">
        <v>7</v>
      </c>
      <c r="D150" s="225" t="s">
        <v>100</v>
      </c>
      <c r="E150" s="226" t="s">
        <v>1160</v>
      </c>
      <c r="F150" s="227" t="s">
        <v>1011</v>
      </c>
      <c r="G150" s="228" t="s">
        <v>120</v>
      </c>
      <c r="H150" s="229">
        <v>7.7220000000000004</v>
      </c>
      <c r="I150" s="229"/>
      <c r="J150" s="229">
        <f t="shared" si="10"/>
        <v>0</v>
      </c>
      <c r="K150" s="126"/>
      <c r="L150" s="24"/>
      <c r="M150" s="231" t="s">
        <v>1</v>
      </c>
      <c r="N150" s="232" t="s">
        <v>32</v>
      </c>
      <c r="O150" s="233">
        <v>0.80900000000000005</v>
      </c>
      <c r="P150" s="233">
        <f t="shared" si="11"/>
        <v>6.2470980000000012</v>
      </c>
      <c r="Q150" s="233">
        <v>0</v>
      </c>
      <c r="R150" s="233">
        <f t="shared" si="12"/>
        <v>0</v>
      </c>
      <c r="S150" s="233">
        <v>0</v>
      </c>
      <c r="T150" s="234">
        <f t="shared" si="13"/>
        <v>0</v>
      </c>
      <c r="AR150" s="235" t="s">
        <v>102</v>
      </c>
      <c r="AT150" s="235" t="s">
        <v>100</v>
      </c>
      <c r="AU150" s="235" t="s">
        <v>75</v>
      </c>
      <c r="AY150" s="12" t="s">
        <v>97</v>
      </c>
      <c r="BE150" s="132">
        <f t="shared" si="14"/>
        <v>0</v>
      </c>
      <c r="BF150" s="132">
        <f t="shared" si="15"/>
        <v>0</v>
      </c>
      <c r="BG150" s="132">
        <f t="shared" si="16"/>
        <v>0</v>
      </c>
      <c r="BH150" s="132">
        <f t="shared" si="17"/>
        <v>0</v>
      </c>
      <c r="BI150" s="132">
        <f t="shared" si="18"/>
        <v>0</v>
      </c>
      <c r="BJ150" s="12" t="s">
        <v>75</v>
      </c>
      <c r="BK150" s="162">
        <f t="shared" si="19"/>
        <v>0</v>
      </c>
      <c r="BL150" s="12" t="s">
        <v>102</v>
      </c>
      <c r="BM150" s="235" t="s">
        <v>1161</v>
      </c>
    </row>
    <row r="151" spans="2:65" s="1" customFormat="1" ht="24.2" customHeight="1">
      <c r="B151" s="119"/>
      <c r="C151" s="225" t="s">
        <v>587</v>
      </c>
      <c r="D151" s="225" t="s">
        <v>100</v>
      </c>
      <c r="E151" s="226" t="s">
        <v>1162</v>
      </c>
      <c r="F151" s="227" t="s">
        <v>1163</v>
      </c>
      <c r="G151" s="228" t="s">
        <v>120</v>
      </c>
      <c r="H151" s="229">
        <v>15.444000000000001</v>
      </c>
      <c r="I151" s="229"/>
      <c r="J151" s="229">
        <f t="shared" si="10"/>
        <v>0</v>
      </c>
      <c r="K151" s="126"/>
      <c r="L151" s="24"/>
      <c r="M151" s="231" t="s">
        <v>1</v>
      </c>
      <c r="N151" s="232" t="s">
        <v>32</v>
      </c>
      <c r="O151" s="233">
        <v>1.7000000000000001E-2</v>
      </c>
      <c r="P151" s="233">
        <f t="shared" si="11"/>
        <v>0.26254800000000006</v>
      </c>
      <c r="Q151" s="233">
        <v>0</v>
      </c>
      <c r="R151" s="233">
        <f t="shared" si="12"/>
        <v>0</v>
      </c>
      <c r="S151" s="233">
        <v>0</v>
      </c>
      <c r="T151" s="234">
        <f t="shared" si="13"/>
        <v>0</v>
      </c>
      <c r="AR151" s="235" t="s">
        <v>102</v>
      </c>
      <c r="AT151" s="235" t="s">
        <v>100</v>
      </c>
      <c r="AU151" s="235" t="s">
        <v>75</v>
      </c>
      <c r="AY151" s="12" t="s">
        <v>97</v>
      </c>
      <c r="BE151" s="132">
        <f t="shared" si="14"/>
        <v>0</v>
      </c>
      <c r="BF151" s="132">
        <f t="shared" si="15"/>
        <v>0</v>
      </c>
      <c r="BG151" s="132">
        <f t="shared" si="16"/>
        <v>0</v>
      </c>
      <c r="BH151" s="132">
        <f t="shared" si="17"/>
        <v>0</v>
      </c>
      <c r="BI151" s="132">
        <f t="shared" si="18"/>
        <v>0</v>
      </c>
      <c r="BJ151" s="12" t="s">
        <v>75</v>
      </c>
      <c r="BK151" s="162">
        <f t="shared" si="19"/>
        <v>0</v>
      </c>
      <c r="BL151" s="12" t="s">
        <v>102</v>
      </c>
      <c r="BM151" s="235" t="s">
        <v>1164</v>
      </c>
    </row>
    <row r="152" spans="2:65" s="1" customFormat="1" ht="24.2" customHeight="1">
      <c r="B152" s="119"/>
      <c r="C152" s="225" t="s">
        <v>588</v>
      </c>
      <c r="D152" s="225" t="s">
        <v>100</v>
      </c>
      <c r="E152" s="226" t="s">
        <v>1035</v>
      </c>
      <c r="F152" s="227" t="s">
        <v>1165</v>
      </c>
      <c r="G152" s="228" t="s">
        <v>120</v>
      </c>
      <c r="H152" s="229">
        <v>7.7220000000000004</v>
      </c>
      <c r="I152" s="229"/>
      <c r="J152" s="229">
        <f t="shared" si="10"/>
        <v>0</v>
      </c>
      <c r="K152" s="126"/>
      <c r="L152" s="24"/>
      <c r="M152" s="231" t="s">
        <v>1</v>
      </c>
      <c r="N152" s="232" t="s">
        <v>32</v>
      </c>
      <c r="O152" s="233">
        <v>0</v>
      </c>
      <c r="P152" s="233">
        <f t="shared" si="11"/>
        <v>0</v>
      </c>
      <c r="Q152" s="233">
        <v>0</v>
      </c>
      <c r="R152" s="233">
        <f t="shared" si="12"/>
        <v>0</v>
      </c>
      <c r="S152" s="233">
        <v>0</v>
      </c>
      <c r="T152" s="234">
        <f t="shared" si="13"/>
        <v>0</v>
      </c>
      <c r="AR152" s="235" t="s">
        <v>102</v>
      </c>
      <c r="AT152" s="235" t="s">
        <v>100</v>
      </c>
      <c r="AU152" s="235" t="s">
        <v>75</v>
      </c>
      <c r="AY152" s="12" t="s">
        <v>97</v>
      </c>
      <c r="BE152" s="132">
        <f t="shared" si="14"/>
        <v>0</v>
      </c>
      <c r="BF152" s="132">
        <f t="shared" si="15"/>
        <v>0</v>
      </c>
      <c r="BG152" s="132">
        <f t="shared" si="16"/>
        <v>0</v>
      </c>
      <c r="BH152" s="132">
        <f t="shared" si="17"/>
        <v>0</v>
      </c>
      <c r="BI152" s="132">
        <f t="shared" si="18"/>
        <v>0</v>
      </c>
      <c r="BJ152" s="12" t="s">
        <v>75</v>
      </c>
      <c r="BK152" s="162">
        <f t="shared" si="19"/>
        <v>0</v>
      </c>
      <c r="BL152" s="12" t="s">
        <v>102</v>
      </c>
      <c r="BM152" s="235" t="s">
        <v>1166</v>
      </c>
    </row>
    <row r="153" spans="2:65" s="1" customFormat="1" ht="24.2" customHeight="1">
      <c r="B153" s="119"/>
      <c r="C153" s="225" t="s">
        <v>691</v>
      </c>
      <c r="D153" s="225" t="s">
        <v>100</v>
      </c>
      <c r="E153" s="226" t="s">
        <v>1038</v>
      </c>
      <c r="F153" s="227" t="s">
        <v>1039</v>
      </c>
      <c r="G153" s="228" t="s">
        <v>158</v>
      </c>
      <c r="H153" s="229">
        <v>17.616</v>
      </c>
      <c r="I153" s="229"/>
      <c r="J153" s="229">
        <f t="shared" si="10"/>
        <v>0</v>
      </c>
      <c r="K153" s="126"/>
      <c r="L153" s="24"/>
      <c r="M153" s="231" t="s">
        <v>1</v>
      </c>
      <c r="N153" s="232" t="s">
        <v>32</v>
      </c>
      <c r="O153" s="233">
        <v>0.24199999999999999</v>
      </c>
      <c r="P153" s="233">
        <f t="shared" si="11"/>
        <v>4.2630720000000002</v>
      </c>
      <c r="Q153" s="233">
        <v>0</v>
      </c>
      <c r="R153" s="233">
        <f t="shared" si="12"/>
        <v>0</v>
      </c>
      <c r="S153" s="233">
        <v>0</v>
      </c>
      <c r="T153" s="234">
        <f t="shared" si="13"/>
        <v>0</v>
      </c>
      <c r="AR153" s="235" t="s">
        <v>102</v>
      </c>
      <c r="AT153" s="235" t="s">
        <v>100</v>
      </c>
      <c r="AU153" s="235" t="s">
        <v>75</v>
      </c>
      <c r="AY153" s="12" t="s">
        <v>97</v>
      </c>
      <c r="BE153" s="132">
        <f t="shared" si="14"/>
        <v>0</v>
      </c>
      <c r="BF153" s="132">
        <f t="shared" si="15"/>
        <v>0</v>
      </c>
      <c r="BG153" s="132">
        <f t="shared" si="16"/>
        <v>0</v>
      </c>
      <c r="BH153" s="132">
        <f t="shared" si="17"/>
        <v>0</v>
      </c>
      <c r="BI153" s="132">
        <f t="shared" si="18"/>
        <v>0</v>
      </c>
      <c r="BJ153" s="12" t="s">
        <v>75</v>
      </c>
      <c r="BK153" s="162">
        <f t="shared" si="19"/>
        <v>0</v>
      </c>
      <c r="BL153" s="12" t="s">
        <v>102</v>
      </c>
      <c r="BM153" s="235" t="s">
        <v>1167</v>
      </c>
    </row>
    <row r="154" spans="2:65" s="1" customFormat="1" ht="24.2" customHeight="1">
      <c r="B154" s="119"/>
      <c r="C154" s="225" t="s">
        <v>694</v>
      </c>
      <c r="D154" s="225" t="s">
        <v>100</v>
      </c>
      <c r="E154" s="226" t="s">
        <v>1041</v>
      </c>
      <c r="F154" s="227" t="s">
        <v>1042</v>
      </c>
      <c r="G154" s="228" t="s">
        <v>158</v>
      </c>
      <c r="H154" s="229">
        <v>3.8610000000000002</v>
      </c>
      <c r="I154" s="229"/>
      <c r="J154" s="229">
        <f t="shared" si="10"/>
        <v>0</v>
      </c>
      <c r="K154" s="126"/>
      <c r="L154" s="24"/>
      <c r="M154" s="231" t="s">
        <v>1</v>
      </c>
      <c r="N154" s="232" t="s">
        <v>32</v>
      </c>
      <c r="O154" s="233">
        <v>1.5009999999999999</v>
      </c>
      <c r="P154" s="233">
        <f t="shared" si="11"/>
        <v>5.7953609999999998</v>
      </c>
      <c r="Q154" s="233">
        <v>0</v>
      </c>
      <c r="R154" s="233">
        <f t="shared" si="12"/>
        <v>0</v>
      </c>
      <c r="S154" s="233">
        <v>0</v>
      </c>
      <c r="T154" s="234">
        <f t="shared" si="13"/>
        <v>0</v>
      </c>
      <c r="AR154" s="235" t="s">
        <v>102</v>
      </c>
      <c r="AT154" s="235" t="s">
        <v>100</v>
      </c>
      <c r="AU154" s="235" t="s">
        <v>75</v>
      </c>
      <c r="AY154" s="12" t="s">
        <v>97</v>
      </c>
      <c r="BE154" s="132">
        <f t="shared" si="14"/>
        <v>0</v>
      </c>
      <c r="BF154" s="132">
        <f t="shared" si="15"/>
        <v>0</v>
      </c>
      <c r="BG154" s="132">
        <f t="shared" si="16"/>
        <v>0</v>
      </c>
      <c r="BH154" s="132">
        <f t="shared" si="17"/>
        <v>0</v>
      </c>
      <c r="BI154" s="132">
        <f t="shared" si="18"/>
        <v>0</v>
      </c>
      <c r="BJ154" s="12" t="s">
        <v>75</v>
      </c>
      <c r="BK154" s="162">
        <f t="shared" si="19"/>
        <v>0</v>
      </c>
      <c r="BL154" s="12" t="s">
        <v>102</v>
      </c>
      <c r="BM154" s="235" t="s">
        <v>1168</v>
      </c>
    </row>
    <row r="155" spans="2:65" s="1" customFormat="1" ht="16.5" customHeight="1">
      <c r="B155" s="119"/>
      <c r="C155" s="236" t="s">
        <v>589</v>
      </c>
      <c r="D155" s="236" t="s">
        <v>133</v>
      </c>
      <c r="E155" s="237" t="s">
        <v>1169</v>
      </c>
      <c r="F155" s="238" t="s">
        <v>1170</v>
      </c>
      <c r="G155" s="239" t="s">
        <v>120</v>
      </c>
      <c r="H155" s="240">
        <v>6.95</v>
      </c>
      <c r="I155" s="240"/>
      <c r="J155" s="240">
        <f t="shared" si="10"/>
        <v>0</v>
      </c>
      <c r="K155" s="242"/>
      <c r="L155" s="243"/>
      <c r="M155" s="244" t="s">
        <v>1</v>
      </c>
      <c r="N155" s="245" t="s">
        <v>32</v>
      </c>
      <c r="O155" s="233">
        <v>0</v>
      </c>
      <c r="P155" s="233">
        <f t="shared" si="11"/>
        <v>0</v>
      </c>
      <c r="Q155" s="233">
        <v>1</v>
      </c>
      <c r="R155" s="233">
        <f t="shared" si="12"/>
        <v>6.95</v>
      </c>
      <c r="S155" s="233">
        <v>0</v>
      </c>
      <c r="T155" s="234">
        <f t="shared" si="13"/>
        <v>0</v>
      </c>
      <c r="AR155" s="235" t="s">
        <v>185</v>
      </c>
      <c r="AT155" s="235" t="s">
        <v>133</v>
      </c>
      <c r="AU155" s="235" t="s">
        <v>75</v>
      </c>
      <c r="AY155" s="12" t="s">
        <v>97</v>
      </c>
      <c r="BE155" s="132">
        <f t="shared" si="14"/>
        <v>0</v>
      </c>
      <c r="BF155" s="132">
        <f t="shared" si="15"/>
        <v>0</v>
      </c>
      <c r="BG155" s="132">
        <f t="shared" si="16"/>
        <v>0</v>
      </c>
      <c r="BH155" s="132">
        <f t="shared" si="17"/>
        <v>0</v>
      </c>
      <c r="BI155" s="132">
        <f t="shared" si="18"/>
        <v>0</v>
      </c>
      <c r="BJ155" s="12" t="s">
        <v>75</v>
      </c>
      <c r="BK155" s="162">
        <f t="shared" si="19"/>
        <v>0</v>
      </c>
      <c r="BL155" s="12" t="s">
        <v>102</v>
      </c>
      <c r="BM155" s="235" t="s">
        <v>1171</v>
      </c>
    </row>
    <row r="156" spans="2:65" s="213" customFormat="1" ht="22.9" customHeight="1">
      <c r="B156" s="214"/>
      <c r="D156" s="215" t="s">
        <v>65</v>
      </c>
      <c r="E156" s="223" t="s">
        <v>102</v>
      </c>
      <c r="F156" s="223" t="s">
        <v>210</v>
      </c>
      <c r="J156" s="254">
        <f>BK156</f>
        <v>0</v>
      </c>
      <c r="L156" s="214"/>
      <c r="M156" s="218"/>
      <c r="P156" s="219">
        <f>SUM(P157:P158)</f>
        <v>9.2882259999999999</v>
      </c>
      <c r="R156" s="219">
        <f>SUM(R157:R158)</f>
        <v>14.09439912</v>
      </c>
      <c r="T156" s="220">
        <f>SUM(T157:T158)</f>
        <v>0</v>
      </c>
      <c r="AR156" s="215" t="s">
        <v>71</v>
      </c>
      <c r="AT156" s="221" t="s">
        <v>65</v>
      </c>
      <c r="AU156" s="221" t="s">
        <v>71</v>
      </c>
      <c r="AY156" s="215" t="s">
        <v>97</v>
      </c>
      <c r="BK156" s="253">
        <f>SUM(BK157:BK158)</f>
        <v>0</v>
      </c>
    </row>
    <row r="157" spans="2:65" s="1" customFormat="1" ht="33" customHeight="1">
      <c r="B157" s="119"/>
      <c r="C157" s="225" t="s">
        <v>700</v>
      </c>
      <c r="D157" s="225" t="s">
        <v>100</v>
      </c>
      <c r="E157" s="226" t="s">
        <v>1045</v>
      </c>
      <c r="F157" s="227" t="s">
        <v>1046</v>
      </c>
      <c r="G157" s="228" t="s">
        <v>158</v>
      </c>
      <c r="H157" s="229">
        <v>7.41</v>
      </c>
      <c r="I157" s="229"/>
      <c r="J157" s="229">
        <f>ROUND(I157*H157,3)</f>
        <v>0</v>
      </c>
      <c r="K157" s="126"/>
      <c r="L157" s="24"/>
      <c r="M157" s="231" t="s">
        <v>1</v>
      </c>
      <c r="N157" s="232" t="s">
        <v>32</v>
      </c>
      <c r="O157" s="233">
        <v>1.246</v>
      </c>
      <c r="P157" s="233">
        <f>O157*H157</f>
        <v>9.2328600000000005</v>
      </c>
      <c r="Q157" s="233">
        <v>1.8907799999999999</v>
      </c>
      <c r="R157" s="233">
        <f>Q157*H157</f>
        <v>14.0106798</v>
      </c>
      <c r="S157" s="233">
        <v>0</v>
      </c>
      <c r="T157" s="234">
        <f>S157*H157</f>
        <v>0</v>
      </c>
      <c r="AR157" s="235" t="s">
        <v>102</v>
      </c>
      <c r="AT157" s="235" t="s">
        <v>100</v>
      </c>
      <c r="AU157" s="235" t="s">
        <v>75</v>
      </c>
      <c r="AY157" s="12" t="s">
        <v>97</v>
      </c>
      <c r="BE157" s="132">
        <f>IF(N157="základná",J157,0)</f>
        <v>0</v>
      </c>
      <c r="BF157" s="132">
        <f>IF(N157="znížená",J157,0)</f>
        <v>0</v>
      </c>
      <c r="BG157" s="132">
        <f>IF(N157="zákl. prenesená",J157,0)</f>
        <v>0</v>
      </c>
      <c r="BH157" s="132">
        <f>IF(N157="zníž. prenesená",J157,0)</f>
        <v>0</v>
      </c>
      <c r="BI157" s="132">
        <f>IF(N157="nulová",J157,0)</f>
        <v>0</v>
      </c>
      <c r="BJ157" s="12" t="s">
        <v>75</v>
      </c>
      <c r="BK157" s="162">
        <f>ROUND(I157*H157,3)</f>
        <v>0</v>
      </c>
      <c r="BL157" s="12" t="s">
        <v>102</v>
      </c>
      <c r="BM157" s="235" t="s">
        <v>1172</v>
      </c>
    </row>
    <row r="158" spans="2:65" s="1" customFormat="1" ht="24.2" customHeight="1">
      <c r="B158" s="119"/>
      <c r="C158" s="225" t="s">
        <v>704</v>
      </c>
      <c r="D158" s="225" t="s">
        <v>100</v>
      </c>
      <c r="E158" s="226" t="s">
        <v>1173</v>
      </c>
      <c r="F158" s="227" t="s">
        <v>1174</v>
      </c>
      <c r="G158" s="228" t="s">
        <v>158</v>
      </c>
      <c r="H158" s="229">
        <v>3.7999999999999999E-2</v>
      </c>
      <c r="I158" s="229"/>
      <c r="J158" s="229">
        <f>ROUND(I158*H158,3)</f>
        <v>0</v>
      </c>
      <c r="K158" s="126"/>
      <c r="L158" s="24"/>
      <c r="M158" s="231" t="s">
        <v>1</v>
      </c>
      <c r="N158" s="232" t="s">
        <v>32</v>
      </c>
      <c r="O158" s="233">
        <v>1.4570000000000001</v>
      </c>
      <c r="P158" s="233">
        <f>O158*H158</f>
        <v>5.5365999999999999E-2</v>
      </c>
      <c r="Q158" s="233">
        <v>2.2031399999999999</v>
      </c>
      <c r="R158" s="233">
        <f>Q158*H158</f>
        <v>8.371932E-2</v>
      </c>
      <c r="S158" s="233">
        <v>0</v>
      </c>
      <c r="T158" s="234">
        <f>S158*H158</f>
        <v>0</v>
      </c>
      <c r="AR158" s="235" t="s">
        <v>102</v>
      </c>
      <c r="AT158" s="235" t="s">
        <v>100</v>
      </c>
      <c r="AU158" s="235" t="s">
        <v>75</v>
      </c>
      <c r="AY158" s="12" t="s">
        <v>97</v>
      </c>
      <c r="BE158" s="132">
        <f>IF(N158="základná",J158,0)</f>
        <v>0</v>
      </c>
      <c r="BF158" s="132">
        <f>IF(N158="znížená",J158,0)</f>
        <v>0</v>
      </c>
      <c r="BG158" s="132">
        <f>IF(N158="zákl. prenesená",J158,0)</f>
        <v>0</v>
      </c>
      <c r="BH158" s="132">
        <f>IF(N158="zníž. prenesená",J158,0)</f>
        <v>0</v>
      </c>
      <c r="BI158" s="132">
        <f>IF(N158="nulová",J158,0)</f>
        <v>0</v>
      </c>
      <c r="BJ158" s="12" t="s">
        <v>75</v>
      </c>
      <c r="BK158" s="162">
        <f>ROUND(I158*H158,3)</f>
        <v>0</v>
      </c>
      <c r="BL158" s="12" t="s">
        <v>102</v>
      </c>
      <c r="BM158" s="235" t="s">
        <v>1175</v>
      </c>
    </row>
    <row r="159" spans="2:65" s="213" customFormat="1" ht="25.9" customHeight="1">
      <c r="B159" s="214"/>
      <c r="D159" s="215" t="s">
        <v>65</v>
      </c>
      <c r="E159" s="216" t="s">
        <v>1051</v>
      </c>
      <c r="F159" s="216" t="s">
        <v>1</v>
      </c>
      <c r="J159" s="252">
        <f>BK159</f>
        <v>0</v>
      </c>
      <c r="L159" s="214"/>
      <c r="M159" s="218"/>
      <c r="P159" s="219">
        <f>P160</f>
        <v>62.466020999999998</v>
      </c>
      <c r="R159" s="219">
        <f>R160</f>
        <v>0.688870066</v>
      </c>
      <c r="T159" s="220">
        <f>T160</f>
        <v>0</v>
      </c>
      <c r="AR159" s="215" t="s">
        <v>71</v>
      </c>
      <c r="AT159" s="221" t="s">
        <v>65</v>
      </c>
      <c r="AU159" s="221" t="s">
        <v>66</v>
      </c>
      <c r="AY159" s="215" t="s">
        <v>97</v>
      </c>
      <c r="BK159" s="253">
        <f>BK160</f>
        <v>0</v>
      </c>
    </row>
    <row r="160" spans="2:65" s="213" customFormat="1" ht="22.9" customHeight="1">
      <c r="B160" s="214"/>
      <c r="D160" s="215" t="s">
        <v>65</v>
      </c>
      <c r="E160" s="223" t="s">
        <v>185</v>
      </c>
      <c r="F160" s="223" t="s">
        <v>1176</v>
      </c>
      <c r="J160" s="254">
        <f>BK160</f>
        <v>0</v>
      </c>
      <c r="L160" s="214"/>
      <c r="M160" s="218"/>
      <c r="P160" s="219">
        <f>SUM(P161:P174)</f>
        <v>62.466020999999998</v>
      </c>
      <c r="R160" s="219">
        <f>SUM(R161:R174)</f>
        <v>0.688870066</v>
      </c>
      <c r="T160" s="220">
        <f>SUM(T161:T174)</f>
        <v>0</v>
      </c>
      <c r="AR160" s="215" t="s">
        <v>71</v>
      </c>
      <c r="AT160" s="221" t="s">
        <v>65</v>
      </c>
      <c r="AU160" s="221" t="s">
        <v>71</v>
      </c>
      <c r="AY160" s="215" t="s">
        <v>97</v>
      </c>
      <c r="BK160" s="253">
        <f>SUM(BK161:BK174)</f>
        <v>0</v>
      </c>
    </row>
    <row r="161" spans="2:65" s="1" customFormat="1" ht="24.2" customHeight="1">
      <c r="B161" s="119"/>
      <c r="C161" s="225" t="s">
        <v>708</v>
      </c>
      <c r="D161" s="225" t="s">
        <v>100</v>
      </c>
      <c r="E161" s="226" t="s">
        <v>1177</v>
      </c>
      <c r="F161" s="227" t="s">
        <v>1178</v>
      </c>
      <c r="G161" s="228" t="s">
        <v>114</v>
      </c>
      <c r="H161" s="229">
        <v>1.32</v>
      </c>
      <c r="I161" s="229"/>
      <c r="J161" s="229">
        <f t="shared" ref="J161:J174" si="20">ROUND(I161*H161,3)</f>
        <v>0</v>
      </c>
      <c r="K161" s="126"/>
      <c r="L161" s="24"/>
      <c r="M161" s="231" t="s">
        <v>1</v>
      </c>
      <c r="N161" s="232" t="s">
        <v>32</v>
      </c>
      <c r="O161" s="233">
        <v>0.04</v>
      </c>
      <c r="P161" s="233">
        <f t="shared" ref="P161:P174" si="21">O161*H161</f>
        <v>5.2800000000000007E-2</v>
      </c>
      <c r="Q161" s="233">
        <v>7.9999999999999996E-6</v>
      </c>
      <c r="R161" s="233">
        <f t="shared" ref="R161:R174" si="22">Q161*H161</f>
        <v>1.0560000000000001E-5</v>
      </c>
      <c r="S161" s="233">
        <v>0</v>
      </c>
      <c r="T161" s="234">
        <f t="shared" ref="T161:T174" si="23">S161*H161</f>
        <v>0</v>
      </c>
      <c r="AR161" s="235" t="s">
        <v>102</v>
      </c>
      <c r="AT161" s="235" t="s">
        <v>100</v>
      </c>
      <c r="AU161" s="235" t="s">
        <v>75</v>
      </c>
      <c r="AY161" s="12" t="s">
        <v>97</v>
      </c>
      <c r="BE161" s="132">
        <f t="shared" ref="BE161:BE174" si="24">IF(N161="základná",J161,0)</f>
        <v>0</v>
      </c>
      <c r="BF161" s="132">
        <f t="shared" ref="BF161:BF174" si="25">IF(N161="znížená",J161,0)</f>
        <v>0</v>
      </c>
      <c r="BG161" s="132">
        <f t="shared" ref="BG161:BG174" si="26">IF(N161="zákl. prenesená",J161,0)</f>
        <v>0</v>
      </c>
      <c r="BH161" s="132">
        <f t="shared" ref="BH161:BH174" si="27">IF(N161="zníž. prenesená",J161,0)</f>
        <v>0</v>
      </c>
      <c r="BI161" s="132">
        <f t="shared" ref="BI161:BI174" si="28">IF(N161="nulová",J161,0)</f>
        <v>0</v>
      </c>
      <c r="BJ161" s="12" t="s">
        <v>75</v>
      </c>
      <c r="BK161" s="162">
        <f t="shared" ref="BK161:BK174" si="29">ROUND(I161*H161,3)</f>
        <v>0</v>
      </c>
      <c r="BL161" s="12" t="s">
        <v>102</v>
      </c>
      <c r="BM161" s="235" t="s">
        <v>1179</v>
      </c>
    </row>
    <row r="162" spans="2:65" s="1" customFormat="1" ht="24.2" customHeight="1">
      <c r="B162" s="119"/>
      <c r="C162" s="236" t="s">
        <v>711</v>
      </c>
      <c r="D162" s="236" t="s">
        <v>133</v>
      </c>
      <c r="E162" s="237" t="s">
        <v>1180</v>
      </c>
      <c r="F162" s="238" t="s">
        <v>1181</v>
      </c>
      <c r="G162" s="239" t="s">
        <v>110</v>
      </c>
      <c r="H162" s="240">
        <v>1.3859999999999999</v>
      </c>
      <c r="I162" s="240"/>
      <c r="J162" s="240">
        <f t="shared" si="20"/>
        <v>0</v>
      </c>
      <c r="K162" s="242"/>
      <c r="L162" s="243"/>
      <c r="M162" s="244" t="s">
        <v>1</v>
      </c>
      <c r="N162" s="245" t="s">
        <v>32</v>
      </c>
      <c r="O162" s="233">
        <v>0</v>
      </c>
      <c r="P162" s="233">
        <f t="shared" si="21"/>
        <v>0</v>
      </c>
      <c r="Q162" s="233">
        <v>2.1800000000000001E-3</v>
      </c>
      <c r="R162" s="233">
        <f t="shared" si="22"/>
        <v>3.02148E-3</v>
      </c>
      <c r="S162" s="233">
        <v>0</v>
      </c>
      <c r="T162" s="234">
        <f t="shared" si="23"/>
        <v>0</v>
      </c>
      <c r="AR162" s="235" t="s">
        <v>185</v>
      </c>
      <c r="AT162" s="235" t="s">
        <v>133</v>
      </c>
      <c r="AU162" s="235" t="s">
        <v>75</v>
      </c>
      <c r="AY162" s="12" t="s">
        <v>97</v>
      </c>
      <c r="BE162" s="132">
        <f t="shared" si="24"/>
        <v>0</v>
      </c>
      <c r="BF162" s="132">
        <f t="shared" si="25"/>
        <v>0</v>
      </c>
      <c r="BG162" s="132">
        <f t="shared" si="26"/>
        <v>0</v>
      </c>
      <c r="BH162" s="132">
        <f t="shared" si="27"/>
        <v>0</v>
      </c>
      <c r="BI162" s="132">
        <f t="shared" si="28"/>
        <v>0</v>
      </c>
      <c r="BJ162" s="12" t="s">
        <v>75</v>
      </c>
      <c r="BK162" s="162">
        <f t="shared" si="29"/>
        <v>0</v>
      </c>
      <c r="BL162" s="12" t="s">
        <v>102</v>
      </c>
      <c r="BM162" s="235" t="s">
        <v>1182</v>
      </c>
    </row>
    <row r="163" spans="2:65" s="1" customFormat="1" ht="24.2" customHeight="1">
      <c r="B163" s="119"/>
      <c r="C163" s="225" t="s">
        <v>707</v>
      </c>
      <c r="D163" s="225" t="s">
        <v>100</v>
      </c>
      <c r="E163" s="226" t="s">
        <v>2365</v>
      </c>
      <c r="F163" s="227" t="s">
        <v>2366</v>
      </c>
      <c r="G163" s="228" t="s">
        <v>114</v>
      </c>
      <c r="H163" s="229">
        <v>14.41</v>
      </c>
      <c r="I163" s="229"/>
      <c r="J163" s="229">
        <f t="shared" si="20"/>
        <v>0</v>
      </c>
      <c r="K163" s="126"/>
      <c r="L163" s="24"/>
      <c r="M163" s="231" t="s">
        <v>1</v>
      </c>
      <c r="N163" s="232" t="s">
        <v>32</v>
      </c>
      <c r="O163" s="233">
        <v>0.04</v>
      </c>
      <c r="P163" s="233">
        <f t="shared" si="21"/>
        <v>0.57640000000000002</v>
      </c>
      <c r="Q163" s="233">
        <v>1.1600000000000001E-5</v>
      </c>
      <c r="R163" s="233">
        <f t="shared" si="22"/>
        <v>1.6715600000000001E-4</v>
      </c>
      <c r="S163" s="233">
        <v>0</v>
      </c>
      <c r="T163" s="234">
        <f t="shared" si="23"/>
        <v>0</v>
      </c>
      <c r="AR163" s="235" t="s">
        <v>102</v>
      </c>
      <c r="AT163" s="235" t="s">
        <v>100</v>
      </c>
      <c r="AU163" s="235" t="s">
        <v>75</v>
      </c>
      <c r="AY163" s="12" t="s">
        <v>97</v>
      </c>
      <c r="BE163" s="132">
        <f t="shared" si="24"/>
        <v>0</v>
      </c>
      <c r="BF163" s="132">
        <f t="shared" si="25"/>
        <v>0</v>
      </c>
      <c r="BG163" s="132">
        <f t="shared" si="26"/>
        <v>0</v>
      </c>
      <c r="BH163" s="132">
        <f t="shared" si="27"/>
        <v>0</v>
      </c>
      <c r="BI163" s="132">
        <f t="shared" si="28"/>
        <v>0</v>
      </c>
      <c r="BJ163" s="12" t="s">
        <v>75</v>
      </c>
      <c r="BK163" s="162">
        <f t="shared" si="29"/>
        <v>0</v>
      </c>
      <c r="BL163" s="12" t="s">
        <v>102</v>
      </c>
      <c r="BM163" s="235" t="s">
        <v>2367</v>
      </c>
    </row>
    <row r="164" spans="2:65" s="1" customFormat="1" ht="24.2" customHeight="1">
      <c r="B164" s="119"/>
      <c r="C164" s="236" t="s">
        <v>718</v>
      </c>
      <c r="D164" s="236" t="s">
        <v>133</v>
      </c>
      <c r="E164" s="237" t="s">
        <v>2368</v>
      </c>
      <c r="F164" s="238" t="s">
        <v>2369</v>
      </c>
      <c r="G164" s="239" t="s">
        <v>110</v>
      </c>
      <c r="H164" s="240">
        <v>15.131</v>
      </c>
      <c r="I164" s="240"/>
      <c r="J164" s="240">
        <f t="shared" si="20"/>
        <v>0</v>
      </c>
      <c r="K164" s="242"/>
      <c r="L164" s="243"/>
      <c r="M164" s="244" t="s">
        <v>1</v>
      </c>
      <c r="N164" s="245" t="s">
        <v>32</v>
      </c>
      <c r="O164" s="233">
        <v>0</v>
      </c>
      <c r="P164" s="233">
        <f t="shared" si="21"/>
        <v>0</v>
      </c>
      <c r="Q164" s="233">
        <v>5.8500000000000002E-3</v>
      </c>
      <c r="R164" s="233">
        <f t="shared" si="22"/>
        <v>8.8516350000000008E-2</v>
      </c>
      <c r="S164" s="233">
        <v>0</v>
      </c>
      <c r="T164" s="234">
        <f t="shared" si="23"/>
        <v>0</v>
      </c>
      <c r="AR164" s="235" t="s">
        <v>185</v>
      </c>
      <c r="AT164" s="235" t="s">
        <v>133</v>
      </c>
      <c r="AU164" s="235" t="s">
        <v>75</v>
      </c>
      <c r="AY164" s="12" t="s">
        <v>97</v>
      </c>
      <c r="BE164" s="132">
        <f t="shared" si="24"/>
        <v>0</v>
      </c>
      <c r="BF164" s="132">
        <f t="shared" si="25"/>
        <v>0</v>
      </c>
      <c r="BG164" s="132">
        <f t="shared" si="26"/>
        <v>0</v>
      </c>
      <c r="BH164" s="132">
        <f t="shared" si="27"/>
        <v>0</v>
      </c>
      <c r="BI164" s="132">
        <f t="shared" si="28"/>
        <v>0</v>
      </c>
      <c r="BJ164" s="12" t="s">
        <v>75</v>
      </c>
      <c r="BK164" s="162">
        <f t="shared" si="29"/>
        <v>0</v>
      </c>
      <c r="BL164" s="12" t="s">
        <v>102</v>
      </c>
      <c r="BM164" s="235" t="s">
        <v>2370</v>
      </c>
    </row>
    <row r="165" spans="2:65" s="1" customFormat="1" ht="16.5" customHeight="1">
      <c r="B165" s="119"/>
      <c r="C165" s="225" t="s">
        <v>659</v>
      </c>
      <c r="D165" s="225" t="s">
        <v>100</v>
      </c>
      <c r="E165" s="226" t="s">
        <v>1183</v>
      </c>
      <c r="F165" s="227" t="s">
        <v>1184</v>
      </c>
      <c r="G165" s="228" t="s">
        <v>114</v>
      </c>
      <c r="H165" s="229">
        <v>1.32</v>
      </c>
      <c r="I165" s="229"/>
      <c r="J165" s="229">
        <f t="shared" si="20"/>
        <v>0</v>
      </c>
      <c r="K165" s="126"/>
      <c r="L165" s="24"/>
      <c r="M165" s="231" t="s">
        <v>1</v>
      </c>
      <c r="N165" s="232" t="s">
        <v>32</v>
      </c>
      <c r="O165" s="233">
        <v>5.7000000000000002E-2</v>
      </c>
      <c r="P165" s="233">
        <f t="shared" si="21"/>
        <v>7.5240000000000001E-2</v>
      </c>
      <c r="Q165" s="233">
        <v>0</v>
      </c>
      <c r="R165" s="233">
        <f t="shared" si="22"/>
        <v>0</v>
      </c>
      <c r="S165" s="233">
        <v>0</v>
      </c>
      <c r="T165" s="234">
        <f t="shared" si="23"/>
        <v>0</v>
      </c>
      <c r="AR165" s="235" t="s">
        <v>102</v>
      </c>
      <c r="AT165" s="235" t="s">
        <v>100</v>
      </c>
      <c r="AU165" s="235" t="s">
        <v>75</v>
      </c>
      <c r="AY165" s="12" t="s">
        <v>97</v>
      </c>
      <c r="BE165" s="132">
        <f t="shared" si="24"/>
        <v>0</v>
      </c>
      <c r="BF165" s="132">
        <f t="shared" si="25"/>
        <v>0</v>
      </c>
      <c r="BG165" s="132">
        <f t="shared" si="26"/>
        <v>0</v>
      </c>
      <c r="BH165" s="132">
        <f t="shared" si="27"/>
        <v>0</v>
      </c>
      <c r="BI165" s="132">
        <f t="shared" si="28"/>
        <v>0</v>
      </c>
      <c r="BJ165" s="12" t="s">
        <v>75</v>
      </c>
      <c r="BK165" s="162">
        <f t="shared" si="29"/>
        <v>0</v>
      </c>
      <c r="BL165" s="12" t="s">
        <v>102</v>
      </c>
      <c r="BM165" s="235" t="s">
        <v>868</v>
      </c>
    </row>
    <row r="166" spans="2:65" s="1" customFormat="1" ht="16.5" customHeight="1">
      <c r="B166" s="119"/>
      <c r="C166" s="225" t="s">
        <v>725</v>
      </c>
      <c r="D166" s="225" t="s">
        <v>100</v>
      </c>
      <c r="E166" s="226" t="s">
        <v>2371</v>
      </c>
      <c r="F166" s="227" t="s">
        <v>2372</v>
      </c>
      <c r="G166" s="228" t="s">
        <v>114</v>
      </c>
      <c r="H166" s="229">
        <v>14.41</v>
      </c>
      <c r="I166" s="229"/>
      <c r="J166" s="229">
        <f t="shared" si="20"/>
        <v>0</v>
      </c>
      <c r="K166" s="126"/>
      <c r="L166" s="24"/>
      <c r="M166" s="231" t="s">
        <v>1</v>
      </c>
      <c r="N166" s="232" t="s">
        <v>32</v>
      </c>
      <c r="O166" s="233">
        <v>7.0999999999999994E-2</v>
      </c>
      <c r="P166" s="233">
        <f t="shared" si="21"/>
        <v>1.02311</v>
      </c>
      <c r="Q166" s="233">
        <v>0</v>
      </c>
      <c r="R166" s="233">
        <f t="shared" si="22"/>
        <v>0</v>
      </c>
      <c r="S166" s="233">
        <v>0</v>
      </c>
      <c r="T166" s="234">
        <f t="shared" si="23"/>
        <v>0</v>
      </c>
      <c r="AR166" s="235" t="s">
        <v>102</v>
      </c>
      <c r="AT166" s="235" t="s">
        <v>100</v>
      </c>
      <c r="AU166" s="235" t="s">
        <v>75</v>
      </c>
      <c r="AY166" s="12" t="s">
        <v>97</v>
      </c>
      <c r="BE166" s="132">
        <f t="shared" si="24"/>
        <v>0</v>
      </c>
      <c r="BF166" s="132">
        <f t="shared" si="25"/>
        <v>0</v>
      </c>
      <c r="BG166" s="132">
        <f t="shared" si="26"/>
        <v>0</v>
      </c>
      <c r="BH166" s="132">
        <f t="shared" si="27"/>
        <v>0</v>
      </c>
      <c r="BI166" s="132">
        <f t="shared" si="28"/>
        <v>0</v>
      </c>
      <c r="BJ166" s="12" t="s">
        <v>75</v>
      </c>
      <c r="BK166" s="162">
        <f t="shared" si="29"/>
        <v>0</v>
      </c>
      <c r="BL166" s="12" t="s">
        <v>102</v>
      </c>
      <c r="BM166" s="235" t="s">
        <v>2373</v>
      </c>
    </row>
    <row r="167" spans="2:65" s="1" customFormat="1" ht="24.2" customHeight="1">
      <c r="B167" s="119"/>
      <c r="C167" s="225" t="s">
        <v>729</v>
      </c>
      <c r="D167" s="225" t="s">
        <v>100</v>
      </c>
      <c r="E167" s="226" t="s">
        <v>2374</v>
      </c>
      <c r="F167" s="227" t="s">
        <v>2375</v>
      </c>
      <c r="G167" s="228" t="s">
        <v>110</v>
      </c>
      <c r="H167" s="229">
        <v>2</v>
      </c>
      <c r="I167" s="229"/>
      <c r="J167" s="229">
        <f t="shared" si="20"/>
        <v>0</v>
      </c>
      <c r="K167" s="126"/>
      <c r="L167" s="24"/>
      <c r="M167" s="231" t="s">
        <v>1</v>
      </c>
      <c r="N167" s="232" t="s">
        <v>32</v>
      </c>
      <c r="O167" s="233">
        <v>9.58</v>
      </c>
      <c r="P167" s="233">
        <f t="shared" si="21"/>
        <v>19.16</v>
      </c>
      <c r="Q167" s="233">
        <v>1.581726E-2</v>
      </c>
      <c r="R167" s="233">
        <f t="shared" si="22"/>
        <v>3.1634519999999999E-2</v>
      </c>
      <c r="S167" s="233">
        <v>0</v>
      </c>
      <c r="T167" s="234">
        <f t="shared" si="23"/>
        <v>0</v>
      </c>
      <c r="AR167" s="235" t="s">
        <v>102</v>
      </c>
      <c r="AT167" s="235" t="s">
        <v>100</v>
      </c>
      <c r="AU167" s="235" t="s">
        <v>75</v>
      </c>
      <c r="AY167" s="12" t="s">
        <v>97</v>
      </c>
      <c r="BE167" s="132">
        <f t="shared" si="24"/>
        <v>0</v>
      </c>
      <c r="BF167" s="132">
        <f t="shared" si="25"/>
        <v>0</v>
      </c>
      <c r="BG167" s="132">
        <f t="shared" si="26"/>
        <v>0</v>
      </c>
      <c r="BH167" s="132">
        <f t="shared" si="27"/>
        <v>0</v>
      </c>
      <c r="BI167" s="132">
        <f t="shared" si="28"/>
        <v>0</v>
      </c>
      <c r="BJ167" s="12" t="s">
        <v>75</v>
      </c>
      <c r="BK167" s="162">
        <f t="shared" si="29"/>
        <v>0</v>
      </c>
      <c r="BL167" s="12" t="s">
        <v>102</v>
      </c>
      <c r="BM167" s="235" t="s">
        <v>1068</v>
      </c>
    </row>
    <row r="168" spans="2:65" s="1" customFormat="1" ht="37.9" customHeight="1">
      <c r="B168" s="119"/>
      <c r="C168" s="225" t="s">
        <v>732</v>
      </c>
      <c r="D168" s="225" t="s">
        <v>100</v>
      </c>
      <c r="E168" s="226" t="s">
        <v>1187</v>
      </c>
      <c r="F168" s="227" t="s">
        <v>1188</v>
      </c>
      <c r="G168" s="228" t="s">
        <v>110</v>
      </c>
      <c r="H168" s="229">
        <v>2</v>
      </c>
      <c r="I168" s="229"/>
      <c r="J168" s="229">
        <f t="shared" si="20"/>
        <v>0</v>
      </c>
      <c r="K168" s="126"/>
      <c r="L168" s="24"/>
      <c r="M168" s="231" t="s">
        <v>1</v>
      </c>
      <c r="N168" s="232" t="s">
        <v>32</v>
      </c>
      <c r="O168" s="233">
        <v>2.2025000000000001</v>
      </c>
      <c r="P168" s="233">
        <f t="shared" si="21"/>
        <v>4.4050000000000002</v>
      </c>
      <c r="Q168" s="233">
        <v>0</v>
      </c>
      <c r="R168" s="233">
        <f t="shared" si="22"/>
        <v>0</v>
      </c>
      <c r="S168" s="233">
        <v>0</v>
      </c>
      <c r="T168" s="234">
        <f t="shared" si="23"/>
        <v>0</v>
      </c>
      <c r="AR168" s="235" t="s">
        <v>102</v>
      </c>
      <c r="AT168" s="235" t="s">
        <v>100</v>
      </c>
      <c r="AU168" s="235" t="s">
        <v>75</v>
      </c>
      <c r="AY168" s="12" t="s">
        <v>97</v>
      </c>
      <c r="BE168" s="132">
        <f t="shared" si="24"/>
        <v>0</v>
      </c>
      <c r="BF168" s="132">
        <f t="shared" si="25"/>
        <v>0</v>
      </c>
      <c r="BG168" s="132">
        <f t="shared" si="26"/>
        <v>0</v>
      </c>
      <c r="BH168" s="132">
        <f t="shared" si="27"/>
        <v>0</v>
      </c>
      <c r="BI168" s="132">
        <f t="shared" si="28"/>
        <v>0</v>
      </c>
      <c r="BJ168" s="12" t="s">
        <v>75</v>
      </c>
      <c r="BK168" s="162">
        <f t="shared" si="29"/>
        <v>0</v>
      </c>
      <c r="BL168" s="12" t="s">
        <v>102</v>
      </c>
      <c r="BM168" s="235" t="s">
        <v>1189</v>
      </c>
    </row>
    <row r="169" spans="2:65" s="1" customFormat="1" ht="24.2" customHeight="1">
      <c r="B169" s="119"/>
      <c r="C169" s="236" t="s">
        <v>736</v>
      </c>
      <c r="D169" s="236" t="s">
        <v>133</v>
      </c>
      <c r="E169" s="237" t="s">
        <v>1190</v>
      </c>
      <c r="F169" s="238" t="s">
        <v>1191</v>
      </c>
      <c r="G169" s="239" t="s">
        <v>110</v>
      </c>
      <c r="H169" s="240">
        <v>2</v>
      </c>
      <c r="I169" s="240"/>
      <c r="J169" s="240">
        <f t="shared" si="20"/>
        <v>0</v>
      </c>
      <c r="K169" s="242"/>
      <c r="L169" s="243"/>
      <c r="M169" s="244" t="s">
        <v>1</v>
      </c>
      <c r="N169" s="245" t="s">
        <v>32</v>
      </c>
      <c r="O169" s="233">
        <v>0</v>
      </c>
      <c r="P169" s="233">
        <f t="shared" si="21"/>
        <v>0</v>
      </c>
      <c r="Q169" s="233">
        <v>2.172E-2</v>
      </c>
      <c r="R169" s="233">
        <f t="shared" si="22"/>
        <v>4.3439999999999999E-2</v>
      </c>
      <c r="S169" s="233">
        <v>0</v>
      </c>
      <c r="T169" s="234">
        <f t="shared" si="23"/>
        <v>0</v>
      </c>
      <c r="AR169" s="235" t="s">
        <v>185</v>
      </c>
      <c r="AT169" s="235" t="s">
        <v>133</v>
      </c>
      <c r="AU169" s="235" t="s">
        <v>75</v>
      </c>
      <c r="AY169" s="12" t="s">
        <v>97</v>
      </c>
      <c r="BE169" s="132">
        <f t="shared" si="24"/>
        <v>0</v>
      </c>
      <c r="BF169" s="132">
        <f t="shared" si="25"/>
        <v>0</v>
      </c>
      <c r="BG169" s="132">
        <f t="shared" si="26"/>
        <v>0</v>
      </c>
      <c r="BH169" s="132">
        <f t="shared" si="27"/>
        <v>0</v>
      </c>
      <c r="BI169" s="132">
        <f t="shared" si="28"/>
        <v>0</v>
      </c>
      <c r="BJ169" s="12" t="s">
        <v>75</v>
      </c>
      <c r="BK169" s="162">
        <f t="shared" si="29"/>
        <v>0</v>
      </c>
      <c r="BL169" s="12" t="s">
        <v>102</v>
      </c>
      <c r="BM169" s="235" t="s">
        <v>1192</v>
      </c>
    </row>
    <row r="170" spans="2:65" s="1" customFormat="1" ht="24.2" customHeight="1">
      <c r="B170" s="119"/>
      <c r="C170" s="236" t="s">
        <v>740</v>
      </c>
      <c r="D170" s="236" t="s">
        <v>133</v>
      </c>
      <c r="E170" s="237" t="s">
        <v>1193</v>
      </c>
      <c r="F170" s="238" t="s">
        <v>1194</v>
      </c>
      <c r="G170" s="239" t="s">
        <v>110</v>
      </c>
      <c r="H170" s="240">
        <v>2</v>
      </c>
      <c r="I170" s="240"/>
      <c r="J170" s="240">
        <f t="shared" si="20"/>
        <v>0</v>
      </c>
      <c r="K170" s="242"/>
      <c r="L170" s="243"/>
      <c r="M170" s="244" t="s">
        <v>1</v>
      </c>
      <c r="N170" s="245" t="s">
        <v>32</v>
      </c>
      <c r="O170" s="233">
        <v>0</v>
      </c>
      <c r="P170" s="233">
        <f t="shared" si="21"/>
        <v>0</v>
      </c>
      <c r="Q170" s="233">
        <v>4.8439999999999997E-2</v>
      </c>
      <c r="R170" s="233">
        <f t="shared" si="22"/>
        <v>9.6879999999999994E-2</v>
      </c>
      <c r="S170" s="233">
        <v>0</v>
      </c>
      <c r="T170" s="234">
        <f t="shared" si="23"/>
        <v>0</v>
      </c>
      <c r="AR170" s="235" t="s">
        <v>185</v>
      </c>
      <c r="AT170" s="235" t="s">
        <v>133</v>
      </c>
      <c r="AU170" s="235" t="s">
        <v>75</v>
      </c>
      <c r="AY170" s="12" t="s">
        <v>97</v>
      </c>
      <c r="BE170" s="132">
        <f t="shared" si="24"/>
        <v>0</v>
      </c>
      <c r="BF170" s="132">
        <f t="shared" si="25"/>
        <v>0</v>
      </c>
      <c r="BG170" s="132">
        <f t="shared" si="26"/>
        <v>0</v>
      </c>
      <c r="BH170" s="132">
        <f t="shared" si="27"/>
        <v>0</v>
      </c>
      <c r="BI170" s="132">
        <f t="shared" si="28"/>
        <v>0</v>
      </c>
      <c r="BJ170" s="12" t="s">
        <v>75</v>
      </c>
      <c r="BK170" s="162">
        <f t="shared" si="29"/>
        <v>0</v>
      </c>
      <c r="BL170" s="12" t="s">
        <v>102</v>
      </c>
      <c r="BM170" s="235" t="s">
        <v>1195</v>
      </c>
    </row>
    <row r="171" spans="2:65" s="1" customFormat="1" ht="24.2" customHeight="1">
      <c r="B171" s="119"/>
      <c r="C171" s="236" t="s">
        <v>741</v>
      </c>
      <c r="D171" s="236" t="s">
        <v>133</v>
      </c>
      <c r="E171" s="237" t="s">
        <v>1196</v>
      </c>
      <c r="F171" s="238" t="s">
        <v>1197</v>
      </c>
      <c r="G171" s="239" t="s">
        <v>110</v>
      </c>
      <c r="H171" s="240">
        <v>4</v>
      </c>
      <c r="I171" s="240"/>
      <c r="J171" s="240">
        <f t="shared" si="20"/>
        <v>0</v>
      </c>
      <c r="K171" s="242"/>
      <c r="L171" s="243"/>
      <c r="M171" s="244" t="s">
        <v>1</v>
      </c>
      <c r="N171" s="245" t="s">
        <v>32</v>
      </c>
      <c r="O171" s="233">
        <v>0</v>
      </c>
      <c r="P171" s="233">
        <f t="shared" si="21"/>
        <v>0</v>
      </c>
      <c r="Q171" s="233">
        <v>1.75E-3</v>
      </c>
      <c r="R171" s="233">
        <f t="shared" si="22"/>
        <v>7.0000000000000001E-3</v>
      </c>
      <c r="S171" s="233">
        <v>0</v>
      </c>
      <c r="T171" s="234">
        <f t="shared" si="23"/>
        <v>0</v>
      </c>
      <c r="AR171" s="235" t="s">
        <v>185</v>
      </c>
      <c r="AT171" s="235" t="s">
        <v>133</v>
      </c>
      <c r="AU171" s="235" t="s">
        <v>75</v>
      </c>
      <c r="AY171" s="12" t="s">
        <v>97</v>
      </c>
      <c r="BE171" s="132">
        <f t="shared" si="24"/>
        <v>0</v>
      </c>
      <c r="BF171" s="132">
        <f t="shared" si="25"/>
        <v>0</v>
      </c>
      <c r="BG171" s="132">
        <f t="shared" si="26"/>
        <v>0</v>
      </c>
      <c r="BH171" s="132">
        <f t="shared" si="27"/>
        <v>0</v>
      </c>
      <c r="BI171" s="132">
        <f t="shared" si="28"/>
        <v>0</v>
      </c>
      <c r="BJ171" s="12" t="s">
        <v>75</v>
      </c>
      <c r="BK171" s="162">
        <f t="shared" si="29"/>
        <v>0</v>
      </c>
      <c r="BL171" s="12" t="s">
        <v>102</v>
      </c>
      <c r="BM171" s="235" t="s">
        <v>1198</v>
      </c>
    </row>
    <row r="172" spans="2:65" s="1" customFormat="1" ht="16.5" customHeight="1">
      <c r="B172" s="119"/>
      <c r="C172" s="236" t="s">
        <v>742</v>
      </c>
      <c r="D172" s="236" t="s">
        <v>133</v>
      </c>
      <c r="E172" s="237" t="s">
        <v>1199</v>
      </c>
      <c r="F172" s="238" t="s">
        <v>1200</v>
      </c>
      <c r="G172" s="239" t="s">
        <v>110</v>
      </c>
      <c r="H172" s="240">
        <v>2</v>
      </c>
      <c r="I172" s="240"/>
      <c r="J172" s="240">
        <f t="shared" si="20"/>
        <v>0</v>
      </c>
      <c r="K172" s="242"/>
      <c r="L172" s="243"/>
      <c r="M172" s="244" t="s">
        <v>1</v>
      </c>
      <c r="N172" s="245" t="s">
        <v>32</v>
      </c>
      <c r="O172" s="233">
        <v>0</v>
      </c>
      <c r="P172" s="233">
        <f t="shared" si="21"/>
        <v>0</v>
      </c>
      <c r="Q172" s="233">
        <v>5.6800000000000003E-2</v>
      </c>
      <c r="R172" s="233">
        <f t="shared" si="22"/>
        <v>0.11360000000000001</v>
      </c>
      <c r="S172" s="233">
        <v>0</v>
      </c>
      <c r="T172" s="234">
        <f t="shared" si="23"/>
        <v>0</v>
      </c>
      <c r="AR172" s="235" t="s">
        <v>185</v>
      </c>
      <c r="AT172" s="235" t="s">
        <v>133</v>
      </c>
      <c r="AU172" s="235" t="s">
        <v>75</v>
      </c>
      <c r="AY172" s="12" t="s">
        <v>97</v>
      </c>
      <c r="BE172" s="132">
        <f t="shared" si="24"/>
        <v>0</v>
      </c>
      <c r="BF172" s="132">
        <f t="shared" si="25"/>
        <v>0</v>
      </c>
      <c r="BG172" s="132">
        <f t="shared" si="26"/>
        <v>0</v>
      </c>
      <c r="BH172" s="132">
        <f t="shared" si="27"/>
        <v>0</v>
      </c>
      <c r="BI172" s="132">
        <f t="shared" si="28"/>
        <v>0</v>
      </c>
      <c r="BJ172" s="12" t="s">
        <v>75</v>
      </c>
      <c r="BK172" s="162">
        <f t="shared" si="29"/>
        <v>0</v>
      </c>
      <c r="BL172" s="12" t="s">
        <v>102</v>
      </c>
      <c r="BM172" s="235" t="s">
        <v>1201</v>
      </c>
    </row>
    <row r="173" spans="2:65" s="1" customFormat="1" ht="24.2" customHeight="1">
      <c r="B173" s="119"/>
      <c r="C173" s="236" t="s">
        <v>744</v>
      </c>
      <c r="D173" s="236" t="s">
        <v>133</v>
      </c>
      <c r="E173" s="237" t="s">
        <v>1202</v>
      </c>
      <c r="F173" s="238" t="s">
        <v>1203</v>
      </c>
      <c r="G173" s="239" t="s">
        <v>110</v>
      </c>
      <c r="H173" s="240">
        <v>2</v>
      </c>
      <c r="I173" s="240"/>
      <c r="J173" s="240">
        <f t="shared" si="20"/>
        <v>0</v>
      </c>
      <c r="K173" s="242"/>
      <c r="L173" s="243"/>
      <c r="M173" s="244" t="s">
        <v>1</v>
      </c>
      <c r="N173" s="245" t="s">
        <v>32</v>
      </c>
      <c r="O173" s="233">
        <v>0</v>
      </c>
      <c r="P173" s="233">
        <f t="shared" si="21"/>
        <v>0</v>
      </c>
      <c r="Q173" s="233">
        <v>0.15229999999999999</v>
      </c>
      <c r="R173" s="233">
        <f t="shared" si="22"/>
        <v>0.30459999999999998</v>
      </c>
      <c r="S173" s="233">
        <v>0</v>
      </c>
      <c r="T173" s="234">
        <f t="shared" si="23"/>
        <v>0</v>
      </c>
      <c r="AR173" s="235" t="s">
        <v>185</v>
      </c>
      <c r="AT173" s="235" t="s">
        <v>133</v>
      </c>
      <c r="AU173" s="235" t="s">
        <v>75</v>
      </c>
      <c r="AY173" s="12" t="s">
        <v>97</v>
      </c>
      <c r="BE173" s="132">
        <f t="shared" si="24"/>
        <v>0</v>
      </c>
      <c r="BF173" s="132">
        <f t="shared" si="25"/>
        <v>0</v>
      </c>
      <c r="BG173" s="132">
        <f t="shared" si="26"/>
        <v>0</v>
      </c>
      <c r="BH173" s="132">
        <f t="shared" si="27"/>
        <v>0</v>
      </c>
      <c r="BI173" s="132">
        <f t="shared" si="28"/>
        <v>0</v>
      </c>
      <c r="BJ173" s="12" t="s">
        <v>75</v>
      </c>
      <c r="BK173" s="162">
        <f t="shared" si="29"/>
        <v>0</v>
      </c>
      <c r="BL173" s="12" t="s">
        <v>102</v>
      </c>
      <c r="BM173" s="235" t="s">
        <v>1204</v>
      </c>
    </row>
    <row r="174" spans="2:65" s="1" customFormat="1" ht="33" customHeight="1">
      <c r="B174" s="119"/>
      <c r="C174" s="225" t="s">
        <v>746</v>
      </c>
      <c r="D174" s="225" t="s">
        <v>100</v>
      </c>
      <c r="E174" s="226" t="s">
        <v>652</v>
      </c>
      <c r="F174" s="227" t="s">
        <v>653</v>
      </c>
      <c r="G174" s="228" t="s">
        <v>120</v>
      </c>
      <c r="H174" s="229">
        <v>28.838999999999999</v>
      </c>
      <c r="I174" s="229"/>
      <c r="J174" s="229">
        <f t="shared" si="20"/>
        <v>0</v>
      </c>
      <c r="K174" s="126"/>
      <c r="L174" s="24"/>
      <c r="M174" s="231" t="s">
        <v>1</v>
      </c>
      <c r="N174" s="232" t="s">
        <v>32</v>
      </c>
      <c r="O174" s="233">
        <v>1.2889999999999999</v>
      </c>
      <c r="P174" s="233">
        <f t="shared" si="21"/>
        <v>37.173470999999999</v>
      </c>
      <c r="Q174" s="233">
        <v>0</v>
      </c>
      <c r="R174" s="233">
        <f t="shared" si="22"/>
        <v>0</v>
      </c>
      <c r="S174" s="233">
        <v>0</v>
      </c>
      <c r="T174" s="234">
        <f t="shared" si="23"/>
        <v>0</v>
      </c>
      <c r="AR174" s="235" t="s">
        <v>102</v>
      </c>
      <c r="AT174" s="235" t="s">
        <v>100</v>
      </c>
      <c r="AU174" s="235" t="s">
        <v>75</v>
      </c>
      <c r="AY174" s="12" t="s">
        <v>97</v>
      </c>
      <c r="BE174" s="132">
        <f t="shared" si="24"/>
        <v>0</v>
      </c>
      <c r="BF174" s="132">
        <f t="shared" si="25"/>
        <v>0</v>
      </c>
      <c r="BG174" s="132">
        <f t="shared" si="26"/>
        <v>0</v>
      </c>
      <c r="BH174" s="132">
        <f t="shared" si="27"/>
        <v>0</v>
      </c>
      <c r="BI174" s="132">
        <f t="shared" si="28"/>
        <v>0</v>
      </c>
      <c r="BJ174" s="12" t="s">
        <v>75</v>
      </c>
      <c r="BK174" s="162">
        <f t="shared" si="29"/>
        <v>0</v>
      </c>
      <c r="BL174" s="12" t="s">
        <v>102</v>
      </c>
      <c r="BM174" s="235" t="s">
        <v>1116</v>
      </c>
    </row>
    <row r="175" spans="2:65" s="213" customFormat="1" ht="25.9" customHeight="1">
      <c r="B175" s="214"/>
      <c r="D175" s="215" t="s">
        <v>65</v>
      </c>
      <c r="E175" s="216" t="s">
        <v>1121</v>
      </c>
      <c r="F175" s="216" t="s">
        <v>1122</v>
      </c>
      <c r="J175" s="252">
        <f>BK175</f>
        <v>0</v>
      </c>
      <c r="L175" s="214"/>
      <c r="M175" s="218"/>
      <c r="P175" s="219">
        <f>SUM(P176:P177)</f>
        <v>0.82582500000000003</v>
      </c>
      <c r="R175" s="219">
        <f>SUM(R176:R177)</f>
        <v>3.1460000000000004E-3</v>
      </c>
      <c r="T175" s="220">
        <f>SUM(T176:T177)</f>
        <v>0</v>
      </c>
      <c r="AR175" s="215" t="s">
        <v>106</v>
      </c>
      <c r="AT175" s="221" t="s">
        <v>65</v>
      </c>
      <c r="AU175" s="221" t="s">
        <v>66</v>
      </c>
      <c r="AY175" s="215" t="s">
        <v>97</v>
      </c>
      <c r="BK175" s="253">
        <f>SUM(BK176:BK177)</f>
        <v>0</v>
      </c>
    </row>
    <row r="176" spans="2:65" s="1" customFormat="1" ht="24.2" customHeight="1">
      <c r="B176" s="119"/>
      <c r="C176" s="225" t="s">
        <v>749</v>
      </c>
      <c r="D176" s="225" t="s">
        <v>100</v>
      </c>
      <c r="E176" s="226" t="s">
        <v>2376</v>
      </c>
      <c r="F176" s="227" t="s">
        <v>2377</v>
      </c>
      <c r="G176" s="228" t="s">
        <v>114</v>
      </c>
      <c r="H176" s="229">
        <v>15.73</v>
      </c>
      <c r="I176" s="229"/>
      <c r="J176" s="229">
        <f>ROUND(I176*H176,3)</f>
        <v>0</v>
      </c>
      <c r="K176" s="126"/>
      <c r="L176" s="24"/>
      <c r="M176" s="231" t="s">
        <v>1</v>
      </c>
      <c r="N176" s="232" t="s">
        <v>32</v>
      </c>
      <c r="O176" s="233">
        <v>5.2499999999999998E-2</v>
      </c>
      <c r="P176" s="233">
        <f>O176*H176</f>
        <v>0.82582500000000003</v>
      </c>
      <c r="Q176" s="233">
        <v>1E-4</v>
      </c>
      <c r="R176" s="233">
        <f>Q176*H176</f>
        <v>1.5730000000000002E-3</v>
      </c>
      <c r="S176" s="233">
        <v>0</v>
      </c>
      <c r="T176" s="234">
        <f>S176*H176</f>
        <v>0</v>
      </c>
      <c r="AR176" s="235" t="s">
        <v>820</v>
      </c>
      <c r="AT176" s="235" t="s">
        <v>100</v>
      </c>
      <c r="AU176" s="235" t="s">
        <v>71</v>
      </c>
      <c r="AY176" s="12" t="s">
        <v>97</v>
      </c>
      <c r="BE176" s="132">
        <f>IF(N176="základná",J176,0)</f>
        <v>0</v>
      </c>
      <c r="BF176" s="132">
        <f>IF(N176="znížená",J176,0)</f>
        <v>0</v>
      </c>
      <c r="BG176" s="132">
        <f>IF(N176="zákl. prenesená",J176,0)</f>
        <v>0</v>
      </c>
      <c r="BH176" s="132">
        <f>IF(N176="zníž. prenesená",J176,0)</f>
        <v>0</v>
      </c>
      <c r="BI176" s="132">
        <f>IF(N176="nulová",J176,0)</f>
        <v>0</v>
      </c>
      <c r="BJ176" s="12" t="s">
        <v>75</v>
      </c>
      <c r="BK176" s="162">
        <f>ROUND(I176*H176,3)</f>
        <v>0</v>
      </c>
      <c r="BL176" s="12" t="s">
        <v>820</v>
      </c>
      <c r="BM176" s="235" t="s">
        <v>2378</v>
      </c>
    </row>
    <row r="177" spans="2:65" s="1" customFormat="1" ht="24.2" customHeight="1">
      <c r="B177" s="119"/>
      <c r="C177" s="236" t="s">
        <v>754</v>
      </c>
      <c r="D177" s="236" t="s">
        <v>133</v>
      </c>
      <c r="E177" s="237" t="s">
        <v>2379</v>
      </c>
      <c r="F177" s="238" t="s">
        <v>2380</v>
      </c>
      <c r="G177" s="239" t="s">
        <v>114</v>
      </c>
      <c r="H177" s="240">
        <v>15.73</v>
      </c>
      <c r="I177" s="240"/>
      <c r="J177" s="240">
        <f>ROUND(I177*H177,3)</f>
        <v>0</v>
      </c>
      <c r="K177" s="242"/>
      <c r="L177" s="243"/>
      <c r="M177" s="255" t="s">
        <v>1</v>
      </c>
      <c r="N177" s="256" t="s">
        <v>32</v>
      </c>
      <c r="O177" s="248">
        <v>0</v>
      </c>
      <c r="P177" s="248">
        <f>O177*H177</f>
        <v>0</v>
      </c>
      <c r="Q177" s="248">
        <v>1E-4</v>
      </c>
      <c r="R177" s="248">
        <f>Q177*H177</f>
        <v>1.5730000000000002E-3</v>
      </c>
      <c r="S177" s="248">
        <v>0</v>
      </c>
      <c r="T177" s="249">
        <f>S177*H177</f>
        <v>0</v>
      </c>
      <c r="AR177" s="235" t="s">
        <v>1125</v>
      </c>
      <c r="AT177" s="235" t="s">
        <v>133</v>
      </c>
      <c r="AU177" s="235" t="s">
        <v>71</v>
      </c>
      <c r="AY177" s="12" t="s">
        <v>97</v>
      </c>
      <c r="BE177" s="132">
        <f>IF(N177="základná",J177,0)</f>
        <v>0</v>
      </c>
      <c r="BF177" s="132">
        <f>IF(N177="znížená",J177,0)</f>
        <v>0</v>
      </c>
      <c r="BG177" s="132">
        <f>IF(N177="zákl. prenesená",J177,0)</f>
        <v>0</v>
      </c>
      <c r="BH177" s="132">
        <f>IF(N177="zníž. prenesená",J177,0)</f>
        <v>0</v>
      </c>
      <c r="BI177" s="132">
        <f>IF(N177="nulová",J177,0)</f>
        <v>0</v>
      </c>
      <c r="BJ177" s="12" t="s">
        <v>75</v>
      </c>
      <c r="BK177" s="162">
        <f>ROUND(I177*H177,3)</f>
        <v>0</v>
      </c>
      <c r="BL177" s="12" t="s">
        <v>820</v>
      </c>
      <c r="BM177" s="235" t="s">
        <v>2381</v>
      </c>
    </row>
    <row r="178" spans="2:65" s="1" customFormat="1" ht="6.95" customHeight="1">
      <c r="B178" s="39"/>
      <c r="C178" s="40"/>
      <c r="D178" s="40"/>
      <c r="E178" s="40"/>
      <c r="F178" s="40"/>
      <c r="G178" s="40"/>
      <c r="H178" s="40"/>
      <c r="I178" s="40"/>
      <c r="J178" s="40"/>
      <c r="K178" s="40"/>
      <c r="L178" s="24"/>
    </row>
  </sheetData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.31496062992125984" footer="0.31496062992125984"/>
  <pageSetup paperSize="9" scale="88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CD940-C83C-4044-A7EF-9CFEEF0D6209}">
  <sheetPr>
    <pageSetUpPr fitToPage="1"/>
  </sheetPr>
  <dimension ref="B2:BM162"/>
  <sheetViews>
    <sheetView showGridLines="0" topLeftCell="A112" zoomScaleNormal="100" workbookViewId="0">
      <selection activeCell="I130" sqref="I130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3" max="13" width="10.83203125" hidden="1" customWidth="1"/>
    <col min="14" max="14" width="0" hidden="1" customWidth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</cols>
  <sheetData>
    <row r="2" spans="2:46" ht="36.950000000000003" customHeight="1">
      <c r="L2" s="321" t="s">
        <v>5</v>
      </c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12" t="s">
        <v>2382</v>
      </c>
    </row>
    <row r="3" spans="2:46" ht="6.95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  <c r="AT3" s="12" t="s">
        <v>66</v>
      </c>
    </row>
    <row r="4" spans="2:46" ht="24.95" customHeight="1">
      <c r="B4" s="15"/>
      <c r="D4" s="164" t="s">
        <v>78</v>
      </c>
      <c r="L4" s="15"/>
      <c r="M4" s="165" t="s">
        <v>9</v>
      </c>
      <c r="AT4" s="12" t="s">
        <v>3</v>
      </c>
    </row>
    <row r="5" spans="2:46" ht="6.95" customHeight="1">
      <c r="B5" s="15"/>
      <c r="L5" s="15"/>
    </row>
    <row r="6" spans="2:46" ht="12" customHeight="1">
      <c r="B6" s="15"/>
      <c r="D6" s="166" t="s">
        <v>12</v>
      </c>
      <c r="L6" s="15"/>
    </row>
    <row r="7" spans="2:46" ht="16.5" customHeight="1">
      <c r="B7" s="15"/>
      <c r="E7" s="319" t="s">
        <v>2385</v>
      </c>
      <c r="F7" s="320"/>
      <c r="G7" s="320"/>
      <c r="H7" s="320"/>
      <c r="L7" s="15"/>
    </row>
    <row r="8" spans="2:46" s="1" customFormat="1" ht="12" customHeight="1">
      <c r="B8" s="24"/>
      <c r="D8" s="166" t="s">
        <v>79</v>
      </c>
      <c r="L8" s="24"/>
    </row>
    <row r="9" spans="2:46" s="1" customFormat="1" ht="16.5" customHeight="1">
      <c r="B9" s="24"/>
      <c r="E9" s="318" t="s">
        <v>1205</v>
      </c>
      <c r="F9" s="315"/>
      <c r="G9" s="315"/>
      <c r="H9" s="315"/>
      <c r="L9" s="24"/>
    </row>
    <row r="10" spans="2:46" s="1" customFormat="1">
      <c r="B10" s="24"/>
      <c r="L10" s="24"/>
    </row>
    <row r="11" spans="2:46" s="1" customFormat="1" ht="12" customHeight="1">
      <c r="B11" s="24"/>
      <c r="D11" s="166" t="s">
        <v>13</v>
      </c>
      <c r="F11" s="167" t="s">
        <v>1</v>
      </c>
      <c r="I11" s="166" t="s">
        <v>14</v>
      </c>
      <c r="J11" s="167" t="s">
        <v>1</v>
      </c>
      <c r="L11" s="24"/>
    </row>
    <row r="12" spans="2:46" s="1" customFormat="1" ht="12" customHeight="1">
      <c r="B12" s="24"/>
      <c r="D12" s="166" t="s">
        <v>15</v>
      </c>
      <c r="F12" s="167" t="s">
        <v>19</v>
      </c>
      <c r="I12" s="166" t="s">
        <v>16</v>
      </c>
      <c r="J12" s="168" t="s">
        <v>2386</v>
      </c>
      <c r="L12" s="24"/>
    </row>
    <row r="13" spans="2:46" s="1" customFormat="1" ht="10.9" customHeight="1">
      <c r="B13" s="24"/>
      <c r="L13" s="24"/>
    </row>
    <row r="14" spans="2:46" s="1" customFormat="1" ht="12" customHeight="1">
      <c r="B14" s="24"/>
      <c r="D14" s="166" t="s">
        <v>17</v>
      </c>
      <c r="I14" s="166" t="s">
        <v>18</v>
      </c>
      <c r="J14" s="167" t="s">
        <v>1</v>
      </c>
      <c r="L14" s="24"/>
    </row>
    <row r="15" spans="2:46" s="1" customFormat="1" ht="18" customHeight="1">
      <c r="B15" s="24"/>
      <c r="E15" s="167" t="s">
        <v>19</v>
      </c>
      <c r="I15" s="166" t="s">
        <v>20</v>
      </c>
      <c r="J15" s="167" t="s">
        <v>1</v>
      </c>
      <c r="L15" s="24"/>
    </row>
    <row r="16" spans="2:46" s="1" customFormat="1" ht="6.95" customHeight="1">
      <c r="B16" s="24"/>
      <c r="L16" s="24"/>
    </row>
    <row r="17" spans="2:12" s="1" customFormat="1" ht="12" customHeight="1">
      <c r="B17" s="24"/>
      <c r="D17" s="166" t="s">
        <v>21</v>
      </c>
      <c r="I17" s="166" t="s">
        <v>18</v>
      </c>
      <c r="J17" s="167" t="s">
        <v>1</v>
      </c>
      <c r="L17" s="24"/>
    </row>
    <row r="18" spans="2:12" s="1" customFormat="1" ht="18" customHeight="1">
      <c r="B18" s="24"/>
      <c r="E18" s="322" t="s">
        <v>19</v>
      </c>
      <c r="F18" s="322"/>
      <c r="G18" s="322"/>
      <c r="H18" s="322"/>
      <c r="I18" s="166" t="s">
        <v>20</v>
      </c>
      <c r="J18" s="167" t="s">
        <v>1</v>
      </c>
      <c r="L18" s="24"/>
    </row>
    <row r="19" spans="2:12" s="1" customFormat="1" ht="6.95" customHeight="1">
      <c r="B19" s="24"/>
      <c r="L19" s="24"/>
    </row>
    <row r="20" spans="2:12" s="1" customFormat="1" ht="12" customHeight="1">
      <c r="B20" s="24"/>
      <c r="D20" s="166" t="s">
        <v>22</v>
      </c>
      <c r="I20" s="166" t="s">
        <v>18</v>
      </c>
      <c r="J20" s="167" t="s">
        <v>1</v>
      </c>
      <c r="L20" s="24"/>
    </row>
    <row r="21" spans="2:12" s="1" customFormat="1" ht="18" customHeight="1">
      <c r="B21" s="24"/>
      <c r="E21" s="167" t="s">
        <v>19</v>
      </c>
      <c r="I21" s="166" t="s">
        <v>20</v>
      </c>
      <c r="J21" s="167" t="s">
        <v>1</v>
      </c>
      <c r="L21" s="24"/>
    </row>
    <row r="22" spans="2:12" s="1" customFormat="1" ht="6.95" customHeight="1">
      <c r="B22" s="24"/>
      <c r="L22" s="24"/>
    </row>
    <row r="23" spans="2:12" s="1" customFormat="1" ht="12" customHeight="1">
      <c r="B23" s="24"/>
      <c r="D23" s="166" t="s">
        <v>23</v>
      </c>
      <c r="I23" s="166" t="s">
        <v>18</v>
      </c>
      <c r="J23" s="167" t="s">
        <v>1</v>
      </c>
      <c r="L23" s="24"/>
    </row>
    <row r="24" spans="2:12" s="1" customFormat="1" ht="18" customHeight="1">
      <c r="B24" s="24"/>
      <c r="E24" s="167" t="s">
        <v>19</v>
      </c>
      <c r="I24" s="166" t="s">
        <v>20</v>
      </c>
      <c r="J24" s="167" t="s">
        <v>1</v>
      </c>
      <c r="L24" s="24"/>
    </row>
    <row r="25" spans="2:12" s="1" customFormat="1" ht="6.95" customHeight="1">
      <c r="B25" s="24"/>
      <c r="L25" s="24"/>
    </row>
    <row r="26" spans="2:12" s="1" customFormat="1" ht="12" customHeight="1">
      <c r="B26" s="24"/>
      <c r="D26" s="166" t="s">
        <v>25</v>
      </c>
      <c r="L26" s="24"/>
    </row>
    <row r="27" spans="2:12" s="7" customFormat="1" ht="16.5" customHeight="1">
      <c r="B27" s="85"/>
      <c r="E27" s="323" t="s">
        <v>1</v>
      </c>
      <c r="F27" s="323"/>
      <c r="G27" s="323"/>
      <c r="H27" s="323"/>
      <c r="L27" s="85"/>
    </row>
    <row r="28" spans="2:12" s="1" customFormat="1" ht="6.95" customHeight="1">
      <c r="B28" s="24"/>
      <c r="L28" s="24"/>
    </row>
    <row r="29" spans="2:12" s="1" customFormat="1" ht="6.95" customHeight="1">
      <c r="B29" s="24"/>
      <c r="D29" s="48"/>
      <c r="E29" s="48"/>
      <c r="F29" s="48"/>
      <c r="G29" s="48"/>
      <c r="H29" s="48"/>
      <c r="I29" s="48"/>
      <c r="J29" s="48"/>
      <c r="K29" s="48"/>
      <c r="L29" s="24"/>
    </row>
    <row r="30" spans="2:12" s="1" customFormat="1" ht="25.35" customHeight="1">
      <c r="B30" s="24"/>
      <c r="D30" s="170" t="s">
        <v>26</v>
      </c>
      <c r="J30" s="171">
        <f>ROUND(J122, 2)</f>
        <v>0</v>
      </c>
      <c r="L30" s="24"/>
    </row>
    <row r="31" spans="2:12" s="1" customFormat="1" ht="6.95" customHeight="1">
      <c r="B31" s="24"/>
      <c r="D31" s="48"/>
      <c r="E31" s="48"/>
      <c r="F31" s="48"/>
      <c r="G31" s="48"/>
      <c r="H31" s="48"/>
      <c r="I31" s="48"/>
      <c r="J31" s="48"/>
      <c r="K31" s="48"/>
      <c r="L31" s="24"/>
    </row>
    <row r="32" spans="2:12" s="1" customFormat="1" ht="14.45" customHeight="1">
      <c r="B32" s="24"/>
      <c r="F32" s="172" t="s">
        <v>28</v>
      </c>
      <c r="I32" s="172" t="s">
        <v>27</v>
      </c>
      <c r="J32" s="172" t="s">
        <v>29</v>
      </c>
      <c r="L32" s="24"/>
    </row>
    <row r="33" spans="2:12" s="1" customFormat="1" ht="14.45" customHeight="1">
      <c r="B33" s="24"/>
      <c r="D33" s="173" t="s">
        <v>30</v>
      </c>
      <c r="E33" s="174" t="s">
        <v>31</v>
      </c>
      <c r="F33" s="175">
        <f>ROUND((SUM(BE122:BE161)),  2)</f>
        <v>0</v>
      </c>
      <c r="G33" s="176"/>
      <c r="H33" s="176"/>
      <c r="I33" s="177">
        <v>0.23</v>
      </c>
      <c r="J33" s="175">
        <f>ROUND(((SUM(BE122:BE161))*I33),  2)</f>
        <v>0</v>
      </c>
      <c r="L33" s="24"/>
    </row>
    <row r="34" spans="2:12" s="1" customFormat="1" ht="14.45" customHeight="1">
      <c r="B34" s="24"/>
      <c r="E34" s="174" t="s">
        <v>32</v>
      </c>
      <c r="F34" s="178">
        <f>ROUND((SUM(BF122:BF161)),  2)</f>
        <v>0</v>
      </c>
      <c r="I34" s="179">
        <v>0.23</v>
      </c>
      <c r="J34" s="178">
        <f>ROUND(((SUM(BF122:BF161))*I34),  2)</f>
        <v>0</v>
      </c>
      <c r="L34" s="24"/>
    </row>
    <row r="35" spans="2:12" s="1" customFormat="1" ht="14.45" hidden="1" customHeight="1">
      <c r="B35" s="24"/>
      <c r="E35" s="166" t="s">
        <v>33</v>
      </c>
      <c r="F35" s="178">
        <f>ROUND((SUM(BG122:BG161)),  2)</f>
        <v>0</v>
      </c>
      <c r="I35" s="179">
        <v>0.23</v>
      </c>
      <c r="J35" s="178">
        <f>0</f>
        <v>0</v>
      </c>
      <c r="L35" s="24"/>
    </row>
    <row r="36" spans="2:12" s="1" customFormat="1" ht="14.45" hidden="1" customHeight="1">
      <c r="B36" s="24"/>
      <c r="E36" s="166" t="s">
        <v>34</v>
      </c>
      <c r="F36" s="178">
        <f>ROUND((SUM(BH122:BH161)),  2)</f>
        <v>0</v>
      </c>
      <c r="I36" s="179">
        <v>0.23</v>
      </c>
      <c r="J36" s="178">
        <f>0</f>
        <v>0</v>
      </c>
      <c r="L36" s="24"/>
    </row>
    <row r="37" spans="2:12" s="1" customFormat="1" ht="14.45" hidden="1" customHeight="1">
      <c r="B37" s="24"/>
      <c r="E37" s="174" t="s">
        <v>35</v>
      </c>
      <c r="F37" s="175">
        <f>ROUND((SUM(BI122:BI161)),  2)</f>
        <v>0</v>
      </c>
      <c r="G37" s="176"/>
      <c r="H37" s="176"/>
      <c r="I37" s="177">
        <v>0</v>
      </c>
      <c r="J37" s="175">
        <f>0</f>
        <v>0</v>
      </c>
      <c r="L37" s="24"/>
    </row>
    <row r="38" spans="2:12" s="1" customFormat="1" ht="6.95" customHeight="1">
      <c r="B38" s="24"/>
      <c r="L38" s="24"/>
    </row>
    <row r="39" spans="2:12" s="1" customFormat="1" ht="25.35" customHeight="1">
      <c r="B39" s="24"/>
      <c r="C39" s="91"/>
      <c r="D39" s="180" t="s">
        <v>36</v>
      </c>
      <c r="E39" s="52"/>
      <c r="F39" s="52"/>
      <c r="G39" s="181" t="s">
        <v>37</v>
      </c>
      <c r="H39" s="182" t="s">
        <v>38</v>
      </c>
      <c r="I39" s="52"/>
      <c r="J39" s="183">
        <f>SUM(J30:J37)</f>
        <v>0</v>
      </c>
      <c r="K39" s="96"/>
      <c r="L39" s="24"/>
    </row>
    <row r="40" spans="2:12" s="1" customFormat="1" ht="14.45" customHeight="1">
      <c r="B40" s="24"/>
      <c r="L40" s="24"/>
    </row>
    <row r="41" spans="2:12" ht="14.45" customHeight="1">
      <c r="B41" s="15"/>
      <c r="L41" s="15"/>
    </row>
    <row r="42" spans="2:12" ht="14.45" customHeight="1">
      <c r="B42" s="15"/>
      <c r="L42" s="15"/>
    </row>
    <row r="43" spans="2:12" ht="14.45" customHeight="1">
      <c r="B43" s="15"/>
      <c r="L43" s="15"/>
    </row>
    <row r="44" spans="2:12" ht="14.45" customHeight="1">
      <c r="B44" s="15"/>
      <c r="L44" s="15"/>
    </row>
    <row r="45" spans="2:12" ht="14.45" customHeight="1">
      <c r="B45" s="15"/>
      <c r="L45" s="15"/>
    </row>
    <row r="46" spans="2:12" ht="14.45" customHeight="1">
      <c r="B46" s="15"/>
      <c r="L46" s="15"/>
    </row>
    <row r="47" spans="2:12" ht="14.45" customHeight="1">
      <c r="B47" s="15"/>
      <c r="L47" s="15"/>
    </row>
    <row r="48" spans="2:12" ht="14.45" customHeight="1">
      <c r="B48" s="15"/>
      <c r="L48" s="15"/>
    </row>
    <row r="49" spans="2:12" ht="14.45" customHeight="1">
      <c r="B49" s="15"/>
      <c r="L49" s="15"/>
    </row>
    <row r="50" spans="2:12" s="1" customFormat="1" ht="14.45" customHeight="1">
      <c r="B50" s="24"/>
      <c r="D50" s="184" t="s">
        <v>39</v>
      </c>
      <c r="E50" s="37"/>
      <c r="F50" s="37"/>
      <c r="G50" s="184" t="s">
        <v>40</v>
      </c>
      <c r="H50" s="37"/>
      <c r="I50" s="37"/>
      <c r="J50" s="37"/>
      <c r="K50" s="37"/>
      <c r="L50" s="24"/>
    </row>
    <row r="51" spans="2:12">
      <c r="B51" s="15"/>
      <c r="L51" s="15"/>
    </row>
    <row r="52" spans="2:12">
      <c r="B52" s="15"/>
      <c r="L52" s="15"/>
    </row>
    <row r="53" spans="2:12">
      <c r="B53" s="15"/>
      <c r="L53" s="15"/>
    </row>
    <row r="54" spans="2:12">
      <c r="B54" s="15"/>
      <c r="L54" s="15"/>
    </row>
    <row r="55" spans="2:12">
      <c r="B55" s="15"/>
      <c r="L55" s="15"/>
    </row>
    <row r="56" spans="2:12">
      <c r="B56" s="15"/>
      <c r="L56" s="15"/>
    </row>
    <row r="57" spans="2:12">
      <c r="B57" s="15"/>
      <c r="L57" s="15"/>
    </row>
    <row r="58" spans="2:12">
      <c r="B58" s="15"/>
      <c r="L58" s="15"/>
    </row>
    <row r="59" spans="2:12">
      <c r="B59" s="15"/>
      <c r="L59" s="15"/>
    </row>
    <row r="60" spans="2:12">
      <c r="B60" s="15"/>
      <c r="L60" s="15"/>
    </row>
    <row r="61" spans="2:12" s="1" customFormat="1" ht="12.75">
      <c r="B61" s="24"/>
      <c r="D61" s="185" t="s">
        <v>41</v>
      </c>
      <c r="E61" s="26"/>
      <c r="F61" s="186" t="s">
        <v>42</v>
      </c>
      <c r="G61" s="185" t="s">
        <v>41</v>
      </c>
      <c r="H61" s="26"/>
      <c r="I61" s="26"/>
      <c r="J61" s="187" t="s">
        <v>42</v>
      </c>
      <c r="K61" s="26"/>
      <c r="L61" s="24"/>
    </row>
    <row r="62" spans="2:12">
      <c r="B62" s="15"/>
      <c r="L62" s="15"/>
    </row>
    <row r="63" spans="2:12">
      <c r="B63" s="15"/>
      <c r="L63" s="15"/>
    </row>
    <row r="64" spans="2:12">
      <c r="B64" s="15"/>
      <c r="L64" s="15"/>
    </row>
    <row r="65" spans="2:12" s="1" customFormat="1" ht="12.75">
      <c r="B65" s="24"/>
      <c r="D65" s="184" t="s">
        <v>43</v>
      </c>
      <c r="E65" s="37"/>
      <c r="F65" s="37"/>
      <c r="G65" s="184" t="s">
        <v>44</v>
      </c>
      <c r="H65" s="37"/>
      <c r="I65" s="37"/>
      <c r="J65" s="37"/>
      <c r="K65" s="37"/>
      <c r="L65" s="24"/>
    </row>
    <row r="66" spans="2:12">
      <c r="B66" s="15"/>
      <c r="L66" s="15"/>
    </row>
    <row r="67" spans="2:12">
      <c r="B67" s="15"/>
      <c r="L67" s="15"/>
    </row>
    <row r="68" spans="2:12">
      <c r="B68" s="15"/>
      <c r="L68" s="15"/>
    </row>
    <row r="69" spans="2:12">
      <c r="B69" s="15"/>
      <c r="L69" s="15"/>
    </row>
    <row r="70" spans="2:12">
      <c r="B70" s="15"/>
      <c r="L70" s="15"/>
    </row>
    <row r="71" spans="2:12">
      <c r="B71" s="15"/>
      <c r="L71" s="15"/>
    </row>
    <row r="72" spans="2:12">
      <c r="B72" s="15"/>
      <c r="L72" s="15"/>
    </row>
    <row r="73" spans="2:12">
      <c r="B73" s="15"/>
      <c r="L73" s="15"/>
    </row>
    <row r="74" spans="2:12">
      <c r="B74" s="15"/>
      <c r="L74" s="15"/>
    </row>
    <row r="75" spans="2:12">
      <c r="B75" s="15"/>
      <c r="L75" s="15"/>
    </row>
    <row r="76" spans="2:12" s="1" customFormat="1" ht="12.75">
      <c r="B76" s="24"/>
      <c r="D76" s="185" t="s">
        <v>41</v>
      </c>
      <c r="E76" s="26"/>
      <c r="F76" s="186" t="s">
        <v>42</v>
      </c>
      <c r="G76" s="185" t="s">
        <v>41</v>
      </c>
      <c r="H76" s="26"/>
      <c r="I76" s="26"/>
      <c r="J76" s="187" t="s">
        <v>42</v>
      </c>
      <c r="K76" s="26"/>
      <c r="L76" s="24"/>
    </row>
    <row r="77" spans="2:12" s="1" customFormat="1" ht="14.4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4"/>
    </row>
    <row r="81" spans="2:47" s="1" customFormat="1" ht="6.95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4"/>
    </row>
    <row r="82" spans="2:47" s="1" customFormat="1" ht="24.95" customHeight="1">
      <c r="B82" s="24"/>
      <c r="C82" s="164" t="s">
        <v>497</v>
      </c>
      <c r="L82" s="24"/>
    </row>
    <row r="83" spans="2:47" s="1" customFormat="1" ht="6.95" customHeight="1">
      <c r="B83" s="24"/>
      <c r="L83" s="24"/>
    </row>
    <row r="84" spans="2:47" s="1" customFormat="1" ht="12" customHeight="1">
      <c r="B84" s="24"/>
      <c r="C84" s="166" t="s">
        <v>12</v>
      </c>
      <c r="L84" s="24"/>
    </row>
    <row r="85" spans="2:47" s="1" customFormat="1" ht="16.5" customHeight="1">
      <c r="B85" s="24"/>
      <c r="E85" s="319" t="str">
        <f>E7</f>
        <v>KC Rača RPD</v>
      </c>
      <c r="F85" s="320"/>
      <c r="G85" s="320"/>
      <c r="H85" s="320"/>
      <c r="L85" s="24"/>
    </row>
    <row r="86" spans="2:47" s="1" customFormat="1" ht="12" customHeight="1">
      <c r="B86" s="24"/>
      <c r="C86" s="166" t="s">
        <v>79</v>
      </c>
      <c r="L86" s="24"/>
    </row>
    <row r="87" spans="2:47" s="1" customFormat="1" ht="16.5" customHeight="1">
      <c r="B87" s="24"/>
      <c r="E87" s="318" t="str">
        <f>E9</f>
        <v>SO 451 - Dažďová kanalizácia</v>
      </c>
      <c r="F87" s="315"/>
      <c r="G87" s="315"/>
      <c r="H87" s="315"/>
      <c r="L87" s="24"/>
    </row>
    <row r="88" spans="2:47" s="1" customFormat="1" ht="6.95" customHeight="1">
      <c r="B88" s="24"/>
      <c r="L88" s="24"/>
    </row>
    <row r="89" spans="2:47" s="1" customFormat="1" ht="12" customHeight="1">
      <c r="B89" s="24"/>
      <c r="C89" s="166" t="s">
        <v>15</v>
      </c>
      <c r="F89" s="167" t="str">
        <f>F12</f>
        <v xml:space="preserve"> </v>
      </c>
      <c r="I89" s="166" t="s">
        <v>16</v>
      </c>
      <c r="J89" s="168" t="str">
        <f>IF(J12="","",J12)</f>
        <v>21. 3. 2025</v>
      </c>
      <c r="L89" s="24"/>
    </row>
    <row r="90" spans="2:47" s="1" customFormat="1" ht="6.95" customHeight="1">
      <c r="B90" s="24"/>
      <c r="L90" s="24"/>
    </row>
    <row r="91" spans="2:47" s="1" customFormat="1" ht="15.2" customHeight="1">
      <c r="B91" s="24"/>
      <c r="C91" s="166" t="s">
        <v>17</v>
      </c>
      <c r="F91" s="167" t="str">
        <f>E15</f>
        <v xml:space="preserve"> </v>
      </c>
      <c r="I91" s="166" t="s">
        <v>22</v>
      </c>
      <c r="J91" s="169" t="str">
        <f>E21</f>
        <v xml:space="preserve"> </v>
      </c>
      <c r="L91" s="24"/>
    </row>
    <row r="92" spans="2:47" s="1" customFormat="1" ht="15.2" customHeight="1">
      <c r="B92" s="24"/>
      <c r="C92" s="166" t="s">
        <v>21</v>
      </c>
      <c r="F92" s="167" t="str">
        <f>IF(E18="","",E18)</f>
        <v xml:space="preserve"> </v>
      </c>
      <c r="I92" s="166" t="s">
        <v>23</v>
      </c>
      <c r="J92" s="169" t="str">
        <f>E24</f>
        <v xml:space="preserve"> </v>
      </c>
      <c r="L92" s="24"/>
    </row>
    <row r="93" spans="2:47" s="1" customFormat="1" ht="10.35" customHeight="1">
      <c r="B93" s="24"/>
      <c r="L93" s="24"/>
    </row>
    <row r="94" spans="2:47" s="1" customFormat="1" ht="29.25" customHeight="1">
      <c r="B94" s="24"/>
      <c r="C94" s="188" t="s">
        <v>498</v>
      </c>
      <c r="D94" s="91"/>
      <c r="E94" s="91"/>
      <c r="F94" s="91"/>
      <c r="G94" s="91"/>
      <c r="H94" s="91"/>
      <c r="I94" s="91"/>
      <c r="J94" s="189" t="s">
        <v>80</v>
      </c>
      <c r="K94" s="91"/>
      <c r="L94" s="24"/>
    </row>
    <row r="95" spans="2:47" s="1" customFormat="1" ht="10.35" customHeight="1">
      <c r="B95" s="24"/>
      <c r="L95" s="24"/>
    </row>
    <row r="96" spans="2:47" s="1" customFormat="1" ht="22.9" customHeight="1">
      <c r="B96" s="24"/>
      <c r="C96" s="190" t="s">
        <v>81</v>
      </c>
      <c r="J96" s="171">
        <f>J122</f>
        <v>0</v>
      </c>
      <c r="L96" s="24"/>
      <c r="AU96" s="12" t="s">
        <v>82</v>
      </c>
    </row>
    <row r="97" spans="2:12" s="191" customFormat="1" ht="24.95" customHeight="1">
      <c r="B97" s="192"/>
      <c r="D97" s="193" t="s">
        <v>626</v>
      </c>
      <c r="E97" s="194"/>
      <c r="F97" s="194"/>
      <c r="G97" s="194"/>
      <c r="H97" s="194"/>
      <c r="I97" s="194"/>
      <c r="J97" s="195">
        <f>J123</f>
        <v>0</v>
      </c>
      <c r="L97" s="192"/>
    </row>
    <row r="98" spans="2:12" s="196" customFormat="1" ht="19.899999999999999" customHeight="1">
      <c r="B98" s="197"/>
      <c r="D98" s="198" t="s">
        <v>976</v>
      </c>
      <c r="E98" s="199"/>
      <c r="F98" s="199"/>
      <c r="G98" s="199"/>
      <c r="H98" s="199"/>
      <c r="I98" s="199"/>
      <c r="J98" s="200">
        <f>J124</f>
        <v>0</v>
      </c>
      <c r="L98" s="197"/>
    </row>
    <row r="99" spans="2:12" s="196" customFormat="1" ht="19.899999999999999" customHeight="1">
      <c r="B99" s="197"/>
      <c r="D99" s="198" t="s">
        <v>977</v>
      </c>
      <c r="E99" s="199"/>
      <c r="F99" s="199"/>
      <c r="G99" s="199"/>
      <c r="H99" s="199"/>
      <c r="I99" s="199"/>
      <c r="J99" s="200">
        <f>J138</f>
        <v>0</v>
      </c>
      <c r="L99" s="197"/>
    </row>
    <row r="100" spans="2:12" s="191" customFormat="1" ht="24.95" customHeight="1">
      <c r="B100" s="192"/>
      <c r="D100" s="193" t="s">
        <v>978</v>
      </c>
      <c r="E100" s="194"/>
      <c r="F100" s="194"/>
      <c r="G100" s="194"/>
      <c r="H100" s="194"/>
      <c r="I100" s="194"/>
      <c r="J100" s="195">
        <f>J141</f>
        <v>0</v>
      </c>
      <c r="L100" s="192"/>
    </row>
    <row r="101" spans="2:12" s="196" customFormat="1" ht="19.899999999999999" customHeight="1">
      <c r="B101" s="197"/>
      <c r="D101" s="198" t="s">
        <v>1128</v>
      </c>
      <c r="E101" s="199"/>
      <c r="F101" s="199"/>
      <c r="G101" s="199"/>
      <c r="H101" s="199"/>
      <c r="I101" s="199"/>
      <c r="J101" s="200">
        <f>J142</f>
        <v>0</v>
      </c>
      <c r="L101" s="197"/>
    </row>
    <row r="102" spans="2:12" s="191" customFormat="1" ht="24.95" customHeight="1">
      <c r="B102" s="192"/>
      <c r="D102" s="193" t="s">
        <v>1129</v>
      </c>
      <c r="E102" s="194"/>
      <c r="F102" s="194"/>
      <c r="G102" s="194"/>
      <c r="H102" s="194"/>
      <c r="I102" s="194"/>
      <c r="J102" s="195">
        <f>J159</f>
        <v>0</v>
      </c>
      <c r="L102" s="192"/>
    </row>
    <row r="103" spans="2:12" s="1" customFormat="1" ht="21.75" customHeight="1">
      <c r="B103" s="24"/>
      <c r="L103" s="24"/>
    </row>
    <row r="104" spans="2:12" s="1" customFormat="1" ht="6.95" customHeight="1"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24"/>
    </row>
    <row r="108" spans="2:12" s="1" customFormat="1" ht="6.95" customHeight="1">
      <c r="B108" s="41"/>
      <c r="C108" s="42"/>
      <c r="D108" s="42"/>
      <c r="E108" s="42"/>
      <c r="F108" s="42"/>
      <c r="G108" s="42"/>
      <c r="H108" s="42"/>
      <c r="I108" s="42"/>
      <c r="J108" s="42"/>
      <c r="K108" s="42"/>
      <c r="L108" s="24"/>
    </row>
    <row r="109" spans="2:12" s="1" customFormat="1" ht="24.95" customHeight="1">
      <c r="B109" s="24"/>
      <c r="C109" s="164" t="s">
        <v>83</v>
      </c>
      <c r="L109" s="24"/>
    </row>
    <row r="110" spans="2:12" s="1" customFormat="1" ht="6.95" customHeight="1">
      <c r="B110" s="24"/>
      <c r="L110" s="24"/>
    </row>
    <row r="111" spans="2:12" s="1" customFormat="1" ht="12" customHeight="1">
      <c r="B111" s="24"/>
      <c r="C111" s="166" t="s">
        <v>12</v>
      </c>
      <c r="L111" s="24"/>
    </row>
    <row r="112" spans="2:12" s="1" customFormat="1" ht="16.5" customHeight="1">
      <c r="B112" s="24"/>
      <c r="E112" s="319" t="str">
        <f>E7</f>
        <v>KC Rača RPD</v>
      </c>
      <c r="F112" s="320"/>
      <c r="G112" s="320"/>
      <c r="H112" s="320"/>
      <c r="L112" s="24"/>
    </row>
    <row r="113" spans="2:65" s="1" customFormat="1" ht="12" customHeight="1">
      <c r="B113" s="24"/>
      <c r="C113" s="166" t="s">
        <v>79</v>
      </c>
      <c r="L113" s="24"/>
    </row>
    <row r="114" spans="2:65" s="1" customFormat="1" ht="16.5" customHeight="1">
      <c r="B114" s="24"/>
      <c r="E114" s="318" t="str">
        <f>E9</f>
        <v>SO 451 - Dažďová kanalizácia</v>
      </c>
      <c r="F114" s="315"/>
      <c r="G114" s="315"/>
      <c r="H114" s="315"/>
      <c r="L114" s="24"/>
    </row>
    <row r="115" spans="2:65" s="1" customFormat="1" ht="6.95" customHeight="1">
      <c r="B115" s="24"/>
      <c r="L115" s="24"/>
    </row>
    <row r="116" spans="2:65" s="1" customFormat="1" ht="12" customHeight="1">
      <c r="B116" s="24"/>
      <c r="C116" s="166" t="s">
        <v>15</v>
      </c>
      <c r="F116" s="167" t="str">
        <f>F12</f>
        <v xml:space="preserve"> </v>
      </c>
      <c r="I116" s="166" t="s">
        <v>16</v>
      </c>
      <c r="J116" s="168" t="str">
        <f>IF(J12="","",J12)</f>
        <v>21. 3. 2025</v>
      </c>
      <c r="L116" s="24"/>
    </row>
    <row r="117" spans="2:65" s="1" customFormat="1" ht="6.95" customHeight="1">
      <c r="B117" s="24"/>
      <c r="L117" s="24"/>
    </row>
    <row r="118" spans="2:65" s="1" customFormat="1" ht="15.2" customHeight="1">
      <c r="B118" s="24"/>
      <c r="C118" s="166" t="s">
        <v>17</v>
      </c>
      <c r="F118" s="167" t="str">
        <f>E15</f>
        <v xml:space="preserve"> </v>
      </c>
      <c r="I118" s="166" t="s">
        <v>22</v>
      </c>
      <c r="J118" s="169" t="str">
        <f>E21</f>
        <v xml:space="preserve"> </v>
      </c>
      <c r="L118" s="24"/>
    </row>
    <row r="119" spans="2:65" s="1" customFormat="1" ht="15.2" customHeight="1">
      <c r="B119" s="24"/>
      <c r="C119" s="166" t="s">
        <v>21</v>
      </c>
      <c r="F119" s="167" t="str">
        <f>IF(E18="","",E18)</f>
        <v xml:space="preserve"> </v>
      </c>
      <c r="I119" s="166" t="s">
        <v>23</v>
      </c>
      <c r="J119" s="169" t="str">
        <f>E24</f>
        <v xml:space="preserve"> </v>
      </c>
      <c r="L119" s="24"/>
    </row>
    <row r="120" spans="2:65" s="1" customFormat="1" ht="10.35" customHeight="1">
      <c r="B120" s="24"/>
      <c r="L120" s="24"/>
    </row>
    <row r="121" spans="2:65" s="9" customFormat="1" ht="29.25" customHeight="1">
      <c r="B121" s="99"/>
      <c r="C121" s="201" t="s">
        <v>84</v>
      </c>
      <c r="D121" s="202" t="s">
        <v>51</v>
      </c>
      <c r="E121" s="202" t="s">
        <v>47</v>
      </c>
      <c r="F121" s="202" t="s">
        <v>48</v>
      </c>
      <c r="G121" s="202" t="s">
        <v>85</v>
      </c>
      <c r="H121" s="202" t="s">
        <v>86</v>
      </c>
      <c r="I121" s="202" t="s">
        <v>87</v>
      </c>
      <c r="J121" s="203" t="s">
        <v>80</v>
      </c>
      <c r="K121" s="204" t="s">
        <v>88</v>
      </c>
      <c r="L121" s="99"/>
      <c r="M121" s="205" t="s">
        <v>1</v>
      </c>
      <c r="N121" s="206" t="s">
        <v>30</v>
      </c>
      <c r="O121" s="206" t="s">
        <v>89</v>
      </c>
      <c r="P121" s="206" t="s">
        <v>90</v>
      </c>
      <c r="Q121" s="206" t="s">
        <v>91</v>
      </c>
      <c r="R121" s="206" t="s">
        <v>92</v>
      </c>
      <c r="S121" s="206" t="s">
        <v>93</v>
      </c>
      <c r="T121" s="207" t="s">
        <v>94</v>
      </c>
    </row>
    <row r="122" spans="2:65" s="1" customFormat="1" ht="22.9" customHeight="1">
      <c r="B122" s="24"/>
      <c r="C122" s="208" t="s">
        <v>81</v>
      </c>
      <c r="J122" s="250">
        <f>BK122</f>
        <v>0</v>
      </c>
      <c r="L122" s="24"/>
      <c r="M122" s="57"/>
      <c r="N122" s="48"/>
      <c r="O122" s="48"/>
      <c r="P122" s="210">
        <f>P123+P141+P159</f>
        <v>545.16905000000008</v>
      </c>
      <c r="Q122" s="48"/>
      <c r="R122" s="210">
        <f>R123+R141+R159</f>
        <v>45.94808115</v>
      </c>
      <c r="S122" s="48"/>
      <c r="T122" s="211">
        <f>T123+T141+T159</f>
        <v>0</v>
      </c>
      <c r="AT122" s="12" t="s">
        <v>65</v>
      </c>
      <c r="AU122" s="12" t="s">
        <v>82</v>
      </c>
      <c r="BK122" s="251">
        <f>BK123+BK141+BK159</f>
        <v>0</v>
      </c>
    </row>
    <row r="123" spans="2:65" s="213" customFormat="1" ht="25.9" customHeight="1">
      <c r="B123" s="214"/>
      <c r="D123" s="215" t="s">
        <v>65</v>
      </c>
      <c r="E123" s="216" t="s">
        <v>95</v>
      </c>
      <c r="F123" s="216" t="s">
        <v>96</v>
      </c>
      <c r="J123" s="252">
        <f>BK123</f>
        <v>0</v>
      </c>
      <c r="L123" s="214"/>
      <c r="M123" s="218"/>
      <c r="P123" s="219">
        <f>P124+P138</f>
        <v>458.36554900000004</v>
      </c>
      <c r="R123" s="219">
        <f>R124+R138</f>
        <v>45.387170099999999</v>
      </c>
      <c r="T123" s="220">
        <f>T124+T138</f>
        <v>0</v>
      </c>
      <c r="AR123" s="215" t="s">
        <v>71</v>
      </c>
      <c r="AT123" s="221" t="s">
        <v>65</v>
      </c>
      <c r="AU123" s="221" t="s">
        <v>66</v>
      </c>
      <c r="AY123" s="215" t="s">
        <v>97</v>
      </c>
      <c r="BK123" s="253">
        <f>BK124+BK138</f>
        <v>0</v>
      </c>
    </row>
    <row r="124" spans="2:65" s="213" customFormat="1" ht="22.9" customHeight="1">
      <c r="B124" s="214"/>
      <c r="D124" s="215" t="s">
        <v>65</v>
      </c>
      <c r="E124" s="223" t="s">
        <v>71</v>
      </c>
      <c r="F124" s="223" t="s">
        <v>168</v>
      </c>
      <c r="J124" s="254">
        <f>BK124</f>
        <v>0</v>
      </c>
      <c r="L124" s="214"/>
      <c r="M124" s="218"/>
      <c r="P124" s="219">
        <f>SUM(P125:P137)</f>
        <v>447.49705900000004</v>
      </c>
      <c r="R124" s="219">
        <f>SUM(R125:R137)</f>
        <v>28.917000000000002</v>
      </c>
      <c r="T124" s="220">
        <f>SUM(T125:T137)</f>
        <v>0</v>
      </c>
      <c r="AR124" s="215" t="s">
        <v>71</v>
      </c>
      <c r="AT124" s="221" t="s">
        <v>65</v>
      </c>
      <c r="AU124" s="221" t="s">
        <v>71</v>
      </c>
      <c r="AY124" s="215" t="s">
        <v>97</v>
      </c>
      <c r="BK124" s="253">
        <f>SUM(BK125:BK137)</f>
        <v>0</v>
      </c>
    </row>
    <row r="125" spans="2:65" s="1" customFormat="1" ht="24.2" customHeight="1">
      <c r="B125" s="119"/>
      <c r="C125" s="225" t="s">
        <v>71</v>
      </c>
      <c r="D125" s="225" t="s">
        <v>100</v>
      </c>
      <c r="E125" s="226" t="s">
        <v>1206</v>
      </c>
      <c r="F125" s="227" t="s">
        <v>1207</v>
      </c>
      <c r="G125" s="228" t="s">
        <v>158</v>
      </c>
      <c r="H125" s="229">
        <v>139.52500000000001</v>
      </c>
      <c r="I125" s="229"/>
      <c r="J125" s="229">
        <f t="shared" ref="J125:J137" si="0">ROUND(I125*H125,3)</f>
        <v>0</v>
      </c>
      <c r="K125" s="126"/>
      <c r="L125" s="24"/>
      <c r="M125" s="231" t="s">
        <v>1</v>
      </c>
      <c r="N125" s="232" t="s">
        <v>32</v>
      </c>
      <c r="O125" s="233">
        <v>0.433</v>
      </c>
      <c r="P125" s="233">
        <f t="shared" ref="P125:P137" si="1">O125*H125</f>
        <v>60.414325000000005</v>
      </c>
      <c r="Q125" s="233">
        <v>0</v>
      </c>
      <c r="R125" s="233">
        <f t="shared" ref="R125:R137" si="2">Q125*H125</f>
        <v>0</v>
      </c>
      <c r="S125" s="233">
        <v>0</v>
      </c>
      <c r="T125" s="234">
        <f t="shared" ref="T125:T137" si="3">S125*H125</f>
        <v>0</v>
      </c>
      <c r="AR125" s="235" t="s">
        <v>102</v>
      </c>
      <c r="AT125" s="235" t="s">
        <v>100</v>
      </c>
      <c r="AU125" s="235" t="s">
        <v>75</v>
      </c>
      <c r="AY125" s="12" t="s">
        <v>97</v>
      </c>
      <c r="BE125" s="132">
        <f t="shared" ref="BE125:BE137" si="4">IF(N125="základná",J125,0)</f>
        <v>0</v>
      </c>
      <c r="BF125" s="132">
        <f t="shared" ref="BF125:BF137" si="5">IF(N125="znížená",J125,0)</f>
        <v>0</v>
      </c>
      <c r="BG125" s="132">
        <f t="shared" ref="BG125:BG137" si="6">IF(N125="zákl. prenesená",J125,0)</f>
        <v>0</v>
      </c>
      <c r="BH125" s="132">
        <f t="shared" ref="BH125:BH137" si="7">IF(N125="zníž. prenesená",J125,0)</f>
        <v>0</v>
      </c>
      <c r="BI125" s="132">
        <f t="shared" ref="BI125:BI137" si="8">IF(N125="nulová",J125,0)</f>
        <v>0</v>
      </c>
      <c r="BJ125" s="12" t="s">
        <v>75</v>
      </c>
      <c r="BK125" s="162">
        <f t="shared" ref="BK125:BK137" si="9">ROUND(I125*H125,3)</f>
        <v>0</v>
      </c>
      <c r="BL125" s="12" t="s">
        <v>102</v>
      </c>
      <c r="BM125" s="235" t="s">
        <v>1145</v>
      </c>
    </row>
    <row r="126" spans="2:65" s="1" customFormat="1" ht="24.2" customHeight="1">
      <c r="B126" s="119"/>
      <c r="C126" s="225" t="s">
        <v>75</v>
      </c>
      <c r="D126" s="225" t="s">
        <v>100</v>
      </c>
      <c r="E126" s="226" t="s">
        <v>173</v>
      </c>
      <c r="F126" s="227" t="s">
        <v>295</v>
      </c>
      <c r="G126" s="228" t="s">
        <v>158</v>
      </c>
      <c r="H126" s="229">
        <v>41.857999999999997</v>
      </c>
      <c r="I126" s="229"/>
      <c r="J126" s="229">
        <f t="shared" si="0"/>
        <v>0</v>
      </c>
      <c r="K126" s="126"/>
      <c r="L126" s="24"/>
      <c r="M126" s="231" t="s">
        <v>1</v>
      </c>
      <c r="N126" s="232" t="s">
        <v>32</v>
      </c>
      <c r="O126" s="233">
        <v>4.2000000000000003E-2</v>
      </c>
      <c r="P126" s="233">
        <f t="shared" si="1"/>
        <v>1.7580359999999999</v>
      </c>
      <c r="Q126" s="233">
        <v>0</v>
      </c>
      <c r="R126" s="233">
        <f t="shared" si="2"/>
        <v>0</v>
      </c>
      <c r="S126" s="233">
        <v>0</v>
      </c>
      <c r="T126" s="234">
        <f t="shared" si="3"/>
        <v>0</v>
      </c>
      <c r="AR126" s="235" t="s">
        <v>102</v>
      </c>
      <c r="AT126" s="235" t="s">
        <v>100</v>
      </c>
      <c r="AU126" s="235" t="s">
        <v>75</v>
      </c>
      <c r="AY126" s="12" t="s">
        <v>97</v>
      </c>
      <c r="BE126" s="132">
        <f t="shared" si="4"/>
        <v>0</v>
      </c>
      <c r="BF126" s="132">
        <f t="shared" si="5"/>
        <v>0</v>
      </c>
      <c r="BG126" s="132">
        <f t="shared" si="6"/>
        <v>0</v>
      </c>
      <c r="BH126" s="132">
        <f t="shared" si="7"/>
        <v>0</v>
      </c>
      <c r="BI126" s="132">
        <f t="shared" si="8"/>
        <v>0</v>
      </c>
      <c r="BJ126" s="12" t="s">
        <v>75</v>
      </c>
      <c r="BK126" s="162">
        <f t="shared" si="9"/>
        <v>0</v>
      </c>
      <c r="BL126" s="12" t="s">
        <v>102</v>
      </c>
      <c r="BM126" s="235" t="s">
        <v>1146</v>
      </c>
    </row>
    <row r="127" spans="2:65" s="1" customFormat="1" ht="24.2" customHeight="1">
      <c r="B127" s="119"/>
      <c r="C127" s="225" t="s">
        <v>106</v>
      </c>
      <c r="D127" s="225" t="s">
        <v>100</v>
      </c>
      <c r="E127" s="226" t="s">
        <v>297</v>
      </c>
      <c r="F127" s="227" t="s">
        <v>298</v>
      </c>
      <c r="G127" s="228" t="s">
        <v>158</v>
      </c>
      <c r="H127" s="229">
        <v>171.13200000000001</v>
      </c>
      <c r="I127" s="229"/>
      <c r="J127" s="229">
        <f t="shared" si="0"/>
        <v>0</v>
      </c>
      <c r="K127" s="126"/>
      <c r="L127" s="24"/>
      <c r="M127" s="231" t="s">
        <v>1</v>
      </c>
      <c r="N127" s="232" t="s">
        <v>32</v>
      </c>
      <c r="O127" s="233">
        <v>0.81100000000000005</v>
      </c>
      <c r="P127" s="233">
        <f t="shared" si="1"/>
        <v>138.78805200000002</v>
      </c>
      <c r="Q127" s="233">
        <v>0</v>
      </c>
      <c r="R127" s="233">
        <f t="shared" si="2"/>
        <v>0</v>
      </c>
      <c r="S127" s="233">
        <v>0</v>
      </c>
      <c r="T127" s="234">
        <f t="shared" si="3"/>
        <v>0</v>
      </c>
      <c r="AR127" s="235" t="s">
        <v>102</v>
      </c>
      <c r="AT127" s="235" t="s">
        <v>100</v>
      </c>
      <c r="AU127" s="235" t="s">
        <v>75</v>
      </c>
      <c r="AY127" s="12" t="s">
        <v>97</v>
      </c>
      <c r="BE127" s="132">
        <f t="shared" si="4"/>
        <v>0</v>
      </c>
      <c r="BF127" s="132">
        <f t="shared" si="5"/>
        <v>0</v>
      </c>
      <c r="BG127" s="132">
        <f t="shared" si="6"/>
        <v>0</v>
      </c>
      <c r="BH127" s="132">
        <f t="shared" si="7"/>
        <v>0</v>
      </c>
      <c r="BI127" s="132">
        <f t="shared" si="8"/>
        <v>0</v>
      </c>
      <c r="BJ127" s="12" t="s">
        <v>75</v>
      </c>
      <c r="BK127" s="162">
        <f t="shared" si="9"/>
        <v>0</v>
      </c>
      <c r="BL127" s="12" t="s">
        <v>102</v>
      </c>
      <c r="BM127" s="235" t="s">
        <v>1147</v>
      </c>
    </row>
    <row r="128" spans="2:65" s="1" customFormat="1" ht="37.9" customHeight="1">
      <c r="B128" s="119"/>
      <c r="C128" s="225" t="s">
        <v>102</v>
      </c>
      <c r="D128" s="225" t="s">
        <v>100</v>
      </c>
      <c r="E128" s="226" t="s">
        <v>299</v>
      </c>
      <c r="F128" s="227" t="s">
        <v>1148</v>
      </c>
      <c r="G128" s="228" t="s">
        <v>158</v>
      </c>
      <c r="H128" s="229">
        <v>51.34</v>
      </c>
      <c r="I128" s="229"/>
      <c r="J128" s="229">
        <f t="shared" si="0"/>
        <v>0</v>
      </c>
      <c r="K128" s="126"/>
      <c r="L128" s="24"/>
      <c r="M128" s="231" t="s">
        <v>1</v>
      </c>
      <c r="N128" s="232" t="s">
        <v>32</v>
      </c>
      <c r="O128" s="233">
        <v>0.08</v>
      </c>
      <c r="P128" s="233">
        <f t="shared" si="1"/>
        <v>4.1072000000000006</v>
      </c>
      <c r="Q128" s="233">
        <v>0</v>
      </c>
      <c r="R128" s="233">
        <f t="shared" si="2"/>
        <v>0</v>
      </c>
      <c r="S128" s="233">
        <v>0</v>
      </c>
      <c r="T128" s="234">
        <f t="shared" si="3"/>
        <v>0</v>
      </c>
      <c r="AR128" s="235" t="s">
        <v>102</v>
      </c>
      <c r="AT128" s="235" t="s">
        <v>100</v>
      </c>
      <c r="AU128" s="235" t="s">
        <v>75</v>
      </c>
      <c r="AY128" s="12" t="s">
        <v>97</v>
      </c>
      <c r="BE128" s="132">
        <f t="shared" si="4"/>
        <v>0</v>
      </c>
      <c r="BF128" s="132">
        <f t="shared" si="5"/>
        <v>0</v>
      </c>
      <c r="BG128" s="132">
        <f t="shared" si="6"/>
        <v>0</v>
      </c>
      <c r="BH128" s="132">
        <f t="shared" si="7"/>
        <v>0</v>
      </c>
      <c r="BI128" s="132">
        <f t="shared" si="8"/>
        <v>0</v>
      </c>
      <c r="BJ128" s="12" t="s">
        <v>75</v>
      </c>
      <c r="BK128" s="162">
        <f t="shared" si="9"/>
        <v>0</v>
      </c>
      <c r="BL128" s="12" t="s">
        <v>102</v>
      </c>
      <c r="BM128" s="235" t="s">
        <v>1149</v>
      </c>
    </row>
    <row r="129" spans="2:65" s="1" customFormat="1" ht="24.2" customHeight="1">
      <c r="B129" s="119"/>
      <c r="C129" s="225" t="s">
        <v>644</v>
      </c>
      <c r="D129" s="225" t="s">
        <v>100</v>
      </c>
      <c r="E129" s="226" t="s">
        <v>1151</v>
      </c>
      <c r="F129" s="227" t="s">
        <v>1152</v>
      </c>
      <c r="G129" s="228" t="s">
        <v>158</v>
      </c>
      <c r="H129" s="229">
        <v>310.65699999999998</v>
      </c>
      <c r="I129" s="229"/>
      <c r="J129" s="229">
        <f t="shared" si="0"/>
        <v>0</v>
      </c>
      <c r="K129" s="126"/>
      <c r="L129" s="24"/>
      <c r="M129" s="231" t="s">
        <v>1</v>
      </c>
      <c r="N129" s="232" t="s">
        <v>32</v>
      </c>
      <c r="O129" s="233">
        <v>6.9000000000000006E-2</v>
      </c>
      <c r="P129" s="233">
        <f t="shared" si="1"/>
        <v>21.435333</v>
      </c>
      <c r="Q129" s="233">
        <v>0</v>
      </c>
      <c r="R129" s="233">
        <f t="shared" si="2"/>
        <v>0</v>
      </c>
      <c r="S129" s="233">
        <v>0</v>
      </c>
      <c r="T129" s="234">
        <f t="shared" si="3"/>
        <v>0</v>
      </c>
      <c r="AR129" s="235" t="s">
        <v>102</v>
      </c>
      <c r="AT129" s="235" t="s">
        <v>100</v>
      </c>
      <c r="AU129" s="235" t="s">
        <v>75</v>
      </c>
      <c r="AY129" s="12" t="s">
        <v>97</v>
      </c>
      <c r="BE129" s="132">
        <f t="shared" si="4"/>
        <v>0</v>
      </c>
      <c r="BF129" s="132">
        <f t="shared" si="5"/>
        <v>0</v>
      </c>
      <c r="BG129" s="132">
        <f t="shared" si="6"/>
        <v>0</v>
      </c>
      <c r="BH129" s="132">
        <f t="shared" si="7"/>
        <v>0</v>
      </c>
      <c r="BI129" s="132">
        <f t="shared" si="8"/>
        <v>0</v>
      </c>
      <c r="BJ129" s="12" t="s">
        <v>75</v>
      </c>
      <c r="BK129" s="162">
        <f t="shared" si="9"/>
        <v>0</v>
      </c>
      <c r="BL129" s="12" t="s">
        <v>102</v>
      </c>
      <c r="BM129" s="235" t="s">
        <v>1153</v>
      </c>
    </row>
    <row r="130" spans="2:65" s="1" customFormat="1" ht="24.2" customHeight="1">
      <c r="B130" s="119"/>
      <c r="C130" s="225" t="s">
        <v>98</v>
      </c>
      <c r="D130" s="225" t="s">
        <v>100</v>
      </c>
      <c r="E130" s="226" t="s">
        <v>1154</v>
      </c>
      <c r="F130" s="227" t="s">
        <v>1155</v>
      </c>
      <c r="G130" s="228" t="s">
        <v>158</v>
      </c>
      <c r="H130" s="229">
        <v>310.65699999999998</v>
      </c>
      <c r="I130" s="229"/>
      <c r="J130" s="229">
        <f t="shared" si="0"/>
        <v>0</v>
      </c>
      <c r="K130" s="126"/>
      <c r="L130" s="24"/>
      <c r="M130" s="231" t="s">
        <v>1</v>
      </c>
      <c r="N130" s="232" t="s">
        <v>32</v>
      </c>
      <c r="O130" s="233">
        <v>0.24199999999999999</v>
      </c>
      <c r="P130" s="233">
        <f t="shared" si="1"/>
        <v>75.178993999999989</v>
      </c>
      <c r="Q130" s="233">
        <v>0</v>
      </c>
      <c r="R130" s="233">
        <f t="shared" si="2"/>
        <v>0</v>
      </c>
      <c r="S130" s="233">
        <v>0</v>
      </c>
      <c r="T130" s="234">
        <f t="shared" si="3"/>
        <v>0</v>
      </c>
      <c r="AR130" s="235" t="s">
        <v>102</v>
      </c>
      <c r="AT130" s="235" t="s">
        <v>100</v>
      </c>
      <c r="AU130" s="235" t="s">
        <v>75</v>
      </c>
      <c r="AY130" s="12" t="s">
        <v>97</v>
      </c>
      <c r="BE130" s="132">
        <f t="shared" si="4"/>
        <v>0</v>
      </c>
      <c r="BF130" s="132">
        <f t="shared" si="5"/>
        <v>0</v>
      </c>
      <c r="BG130" s="132">
        <f t="shared" si="6"/>
        <v>0</v>
      </c>
      <c r="BH130" s="132">
        <f t="shared" si="7"/>
        <v>0</v>
      </c>
      <c r="BI130" s="132">
        <f t="shared" si="8"/>
        <v>0</v>
      </c>
      <c r="BJ130" s="12" t="s">
        <v>75</v>
      </c>
      <c r="BK130" s="162">
        <f t="shared" si="9"/>
        <v>0</v>
      </c>
      <c r="BL130" s="12" t="s">
        <v>102</v>
      </c>
      <c r="BM130" s="235" t="s">
        <v>1156</v>
      </c>
    </row>
    <row r="131" spans="2:65" s="1" customFormat="1" ht="24.2" customHeight="1">
      <c r="B131" s="119"/>
      <c r="C131" s="225" t="s">
        <v>649</v>
      </c>
      <c r="D131" s="225" t="s">
        <v>100</v>
      </c>
      <c r="E131" s="226" t="s">
        <v>1157</v>
      </c>
      <c r="F131" s="227" t="s">
        <v>1158</v>
      </c>
      <c r="G131" s="228" t="s">
        <v>158</v>
      </c>
      <c r="H131" s="229">
        <v>67.62</v>
      </c>
      <c r="I131" s="229"/>
      <c r="J131" s="229">
        <f t="shared" si="0"/>
        <v>0</v>
      </c>
      <c r="K131" s="126"/>
      <c r="L131" s="24"/>
      <c r="M131" s="231" t="s">
        <v>1</v>
      </c>
      <c r="N131" s="232" t="s">
        <v>32</v>
      </c>
      <c r="O131" s="233">
        <v>8.6999999999999994E-2</v>
      </c>
      <c r="P131" s="233">
        <f t="shared" si="1"/>
        <v>5.8829399999999996</v>
      </c>
      <c r="Q131" s="233">
        <v>0</v>
      </c>
      <c r="R131" s="233">
        <f t="shared" si="2"/>
        <v>0</v>
      </c>
      <c r="S131" s="233">
        <v>0</v>
      </c>
      <c r="T131" s="234">
        <f t="shared" si="3"/>
        <v>0</v>
      </c>
      <c r="AR131" s="235" t="s">
        <v>102</v>
      </c>
      <c r="AT131" s="235" t="s">
        <v>100</v>
      </c>
      <c r="AU131" s="235" t="s">
        <v>75</v>
      </c>
      <c r="AY131" s="12" t="s">
        <v>97</v>
      </c>
      <c r="BE131" s="132">
        <f t="shared" si="4"/>
        <v>0</v>
      </c>
      <c r="BF131" s="132">
        <f t="shared" si="5"/>
        <v>0</v>
      </c>
      <c r="BG131" s="132">
        <f t="shared" si="6"/>
        <v>0</v>
      </c>
      <c r="BH131" s="132">
        <f t="shared" si="7"/>
        <v>0</v>
      </c>
      <c r="BI131" s="132">
        <f t="shared" si="8"/>
        <v>0</v>
      </c>
      <c r="BJ131" s="12" t="s">
        <v>75</v>
      </c>
      <c r="BK131" s="162">
        <f t="shared" si="9"/>
        <v>0</v>
      </c>
      <c r="BL131" s="12" t="s">
        <v>102</v>
      </c>
      <c r="BM131" s="235" t="s">
        <v>1159</v>
      </c>
    </row>
    <row r="132" spans="2:65" s="1" customFormat="1" ht="33" customHeight="1">
      <c r="B132" s="119"/>
      <c r="C132" s="225" t="s">
        <v>185</v>
      </c>
      <c r="D132" s="225" t="s">
        <v>100</v>
      </c>
      <c r="E132" s="226" t="s">
        <v>1160</v>
      </c>
      <c r="F132" s="227" t="s">
        <v>1011</v>
      </c>
      <c r="G132" s="228" t="s">
        <v>120</v>
      </c>
      <c r="H132" s="229">
        <v>67.62</v>
      </c>
      <c r="I132" s="229"/>
      <c r="J132" s="229">
        <f t="shared" si="0"/>
        <v>0</v>
      </c>
      <c r="K132" s="126"/>
      <c r="L132" s="24"/>
      <c r="M132" s="231" t="s">
        <v>1</v>
      </c>
      <c r="N132" s="232" t="s">
        <v>32</v>
      </c>
      <c r="O132" s="233">
        <v>0.80900000000000005</v>
      </c>
      <c r="P132" s="233">
        <f t="shared" si="1"/>
        <v>54.704580000000007</v>
      </c>
      <c r="Q132" s="233">
        <v>0</v>
      </c>
      <c r="R132" s="233">
        <f t="shared" si="2"/>
        <v>0</v>
      </c>
      <c r="S132" s="233">
        <v>0</v>
      </c>
      <c r="T132" s="234">
        <f t="shared" si="3"/>
        <v>0</v>
      </c>
      <c r="AR132" s="235" t="s">
        <v>102</v>
      </c>
      <c r="AT132" s="235" t="s">
        <v>100</v>
      </c>
      <c r="AU132" s="235" t="s">
        <v>75</v>
      </c>
      <c r="AY132" s="12" t="s">
        <v>97</v>
      </c>
      <c r="BE132" s="132">
        <f t="shared" si="4"/>
        <v>0</v>
      </c>
      <c r="BF132" s="132">
        <f t="shared" si="5"/>
        <v>0</v>
      </c>
      <c r="BG132" s="132">
        <f t="shared" si="6"/>
        <v>0</v>
      </c>
      <c r="BH132" s="132">
        <f t="shared" si="7"/>
        <v>0</v>
      </c>
      <c r="BI132" s="132">
        <f t="shared" si="8"/>
        <v>0</v>
      </c>
      <c r="BJ132" s="12" t="s">
        <v>75</v>
      </c>
      <c r="BK132" s="162">
        <f t="shared" si="9"/>
        <v>0</v>
      </c>
      <c r="BL132" s="12" t="s">
        <v>102</v>
      </c>
      <c r="BM132" s="235" t="s">
        <v>1161</v>
      </c>
    </row>
    <row r="133" spans="2:65" s="1" customFormat="1" ht="24.2" customHeight="1">
      <c r="B133" s="119"/>
      <c r="C133" s="225" t="s">
        <v>103</v>
      </c>
      <c r="D133" s="225" t="s">
        <v>100</v>
      </c>
      <c r="E133" s="226" t="s">
        <v>1162</v>
      </c>
      <c r="F133" s="227" t="s">
        <v>1163</v>
      </c>
      <c r="G133" s="228" t="s">
        <v>120</v>
      </c>
      <c r="H133" s="229">
        <v>135.24</v>
      </c>
      <c r="I133" s="229"/>
      <c r="J133" s="229">
        <f t="shared" si="0"/>
        <v>0</v>
      </c>
      <c r="K133" s="126"/>
      <c r="L133" s="24"/>
      <c r="M133" s="231" t="s">
        <v>1</v>
      </c>
      <c r="N133" s="232" t="s">
        <v>32</v>
      </c>
      <c r="O133" s="233">
        <v>1.7000000000000001E-2</v>
      </c>
      <c r="P133" s="233">
        <f t="shared" si="1"/>
        <v>2.2990800000000005</v>
      </c>
      <c r="Q133" s="233">
        <v>0</v>
      </c>
      <c r="R133" s="233">
        <f t="shared" si="2"/>
        <v>0</v>
      </c>
      <c r="S133" s="233">
        <v>0</v>
      </c>
      <c r="T133" s="234">
        <f t="shared" si="3"/>
        <v>0</v>
      </c>
      <c r="AR133" s="235" t="s">
        <v>102</v>
      </c>
      <c r="AT133" s="235" t="s">
        <v>100</v>
      </c>
      <c r="AU133" s="235" t="s">
        <v>75</v>
      </c>
      <c r="AY133" s="12" t="s">
        <v>97</v>
      </c>
      <c r="BE133" s="132">
        <f t="shared" si="4"/>
        <v>0</v>
      </c>
      <c r="BF133" s="132">
        <f t="shared" si="5"/>
        <v>0</v>
      </c>
      <c r="BG133" s="132">
        <f t="shared" si="6"/>
        <v>0</v>
      </c>
      <c r="BH133" s="132">
        <f t="shared" si="7"/>
        <v>0</v>
      </c>
      <c r="BI133" s="132">
        <f t="shared" si="8"/>
        <v>0</v>
      </c>
      <c r="BJ133" s="12" t="s">
        <v>75</v>
      </c>
      <c r="BK133" s="162">
        <f t="shared" si="9"/>
        <v>0</v>
      </c>
      <c r="BL133" s="12" t="s">
        <v>102</v>
      </c>
      <c r="BM133" s="235" t="s">
        <v>1164</v>
      </c>
    </row>
    <row r="134" spans="2:65" s="1" customFormat="1" ht="24.2" customHeight="1">
      <c r="B134" s="119"/>
      <c r="C134" s="225" t="s">
        <v>585</v>
      </c>
      <c r="D134" s="225" t="s">
        <v>100</v>
      </c>
      <c r="E134" s="226" t="s">
        <v>1035</v>
      </c>
      <c r="F134" s="227" t="s">
        <v>1165</v>
      </c>
      <c r="G134" s="228" t="s">
        <v>120</v>
      </c>
      <c r="H134" s="229">
        <v>67.62</v>
      </c>
      <c r="I134" s="229"/>
      <c r="J134" s="229">
        <f t="shared" si="0"/>
        <v>0</v>
      </c>
      <c r="K134" s="126"/>
      <c r="L134" s="24"/>
      <c r="M134" s="231" t="s">
        <v>1</v>
      </c>
      <c r="N134" s="232" t="s">
        <v>32</v>
      </c>
      <c r="O134" s="233">
        <v>0</v>
      </c>
      <c r="P134" s="233">
        <f t="shared" si="1"/>
        <v>0</v>
      </c>
      <c r="Q134" s="233">
        <v>0</v>
      </c>
      <c r="R134" s="233">
        <f t="shared" si="2"/>
        <v>0</v>
      </c>
      <c r="S134" s="233">
        <v>0</v>
      </c>
      <c r="T134" s="234">
        <f t="shared" si="3"/>
        <v>0</v>
      </c>
      <c r="AR134" s="235" t="s">
        <v>102</v>
      </c>
      <c r="AT134" s="235" t="s">
        <v>100</v>
      </c>
      <c r="AU134" s="235" t="s">
        <v>75</v>
      </c>
      <c r="AY134" s="12" t="s">
        <v>97</v>
      </c>
      <c r="BE134" s="132">
        <f t="shared" si="4"/>
        <v>0</v>
      </c>
      <c r="BF134" s="132">
        <f t="shared" si="5"/>
        <v>0</v>
      </c>
      <c r="BG134" s="132">
        <f t="shared" si="6"/>
        <v>0</v>
      </c>
      <c r="BH134" s="132">
        <f t="shared" si="7"/>
        <v>0</v>
      </c>
      <c r="BI134" s="132">
        <f t="shared" si="8"/>
        <v>0</v>
      </c>
      <c r="BJ134" s="12" t="s">
        <v>75</v>
      </c>
      <c r="BK134" s="162">
        <f t="shared" si="9"/>
        <v>0</v>
      </c>
      <c r="BL134" s="12" t="s">
        <v>102</v>
      </c>
      <c r="BM134" s="235" t="s">
        <v>1166</v>
      </c>
    </row>
    <row r="135" spans="2:65" s="1" customFormat="1" ht="24.2" customHeight="1">
      <c r="B135" s="119"/>
      <c r="C135" s="225" t="s">
        <v>656</v>
      </c>
      <c r="D135" s="225" t="s">
        <v>100</v>
      </c>
      <c r="E135" s="226" t="s">
        <v>1038</v>
      </c>
      <c r="F135" s="227" t="s">
        <v>1039</v>
      </c>
      <c r="G135" s="228" t="s">
        <v>158</v>
      </c>
      <c r="H135" s="229">
        <v>243.03700000000001</v>
      </c>
      <c r="I135" s="229"/>
      <c r="J135" s="229">
        <f t="shared" si="0"/>
        <v>0</v>
      </c>
      <c r="K135" s="126"/>
      <c r="L135" s="24"/>
      <c r="M135" s="231" t="s">
        <v>1</v>
      </c>
      <c r="N135" s="232" t="s">
        <v>32</v>
      </c>
      <c r="O135" s="233">
        <v>0.24199999999999999</v>
      </c>
      <c r="P135" s="233">
        <f t="shared" si="1"/>
        <v>58.814954</v>
      </c>
      <c r="Q135" s="233">
        <v>0</v>
      </c>
      <c r="R135" s="233">
        <f t="shared" si="2"/>
        <v>0</v>
      </c>
      <c r="S135" s="233">
        <v>0</v>
      </c>
      <c r="T135" s="234">
        <f t="shared" si="3"/>
        <v>0</v>
      </c>
      <c r="AR135" s="235" t="s">
        <v>102</v>
      </c>
      <c r="AT135" s="235" t="s">
        <v>100</v>
      </c>
      <c r="AU135" s="235" t="s">
        <v>75</v>
      </c>
      <c r="AY135" s="12" t="s">
        <v>97</v>
      </c>
      <c r="BE135" s="132">
        <f t="shared" si="4"/>
        <v>0</v>
      </c>
      <c r="BF135" s="132">
        <f t="shared" si="5"/>
        <v>0</v>
      </c>
      <c r="BG135" s="132">
        <f t="shared" si="6"/>
        <v>0</v>
      </c>
      <c r="BH135" s="132">
        <f t="shared" si="7"/>
        <v>0</v>
      </c>
      <c r="BI135" s="132">
        <f t="shared" si="8"/>
        <v>0</v>
      </c>
      <c r="BJ135" s="12" t="s">
        <v>75</v>
      </c>
      <c r="BK135" s="162">
        <f t="shared" si="9"/>
        <v>0</v>
      </c>
      <c r="BL135" s="12" t="s">
        <v>102</v>
      </c>
      <c r="BM135" s="235" t="s">
        <v>1167</v>
      </c>
    </row>
    <row r="136" spans="2:65" s="1" customFormat="1" ht="24.2" customHeight="1">
      <c r="B136" s="119"/>
      <c r="C136" s="225" t="s">
        <v>660</v>
      </c>
      <c r="D136" s="225" t="s">
        <v>100</v>
      </c>
      <c r="E136" s="226" t="s">
        <v>1041</v>
      </c>
      <c r="F136" s="227" t="s">
        <v>1042</v>
      </c>
      <c r="G136" s="228" t="s">
        <v>158</v>
      </c>
      <c r="H136" s="229">
        <v>16.065000000000001</v>
      </c>
      <c r="I136" s="229"/>
      <c r="J136" s="229">
        <f t="shared" si="0"/>
        <v>0</v>
      </c>
      <c r="K136" s="126"/>
      <c r="L136" s="24"/>
      <c r="M136" s="231" t="s">
        <v>1</v>
      </c>
      <c r="N136" s="232" t="s">
        <v>32</v>
      </c>
      <c r="O136" s="233">
        <v>1.5009999999999999</v>
      </c>
      <c r="P136" s="233">
        <f t="shared" si="1"/>
        <v>24.113565000000001</v>
      </c>
      <c r="Q136" s="233">
        <v>0</v>
      </c>
      <c r="R136" s="233">
        <f t="shared" si="2"/>
        <v>0</v>
      </c>
      <c r="S136" s="233">
        <v>0</v>
      </c>
      <c r="T136" s="234">
        <f t="shared" si="3"/>
        <v>0</v>
      </c>
      <c r="AR136" s="235" t="s">
        <v>102</v>
      </c>
      <c r="AT136" s="235" t="s">
        <v>100</v>
      </c>
      <c r="AU136" s="235" t="s">
        <v>75</v>
      </c>
      <c r="AY136" s="12" t="s">
        <v>97</v>
      </c>
      <c r="BE136" s="132">
        <f t="shared" si="4"/>
        <v>0</v>
      </c>
      <c r="BF136" s="132">
        <f t="shared" si="5"/>
        <v>0</v>
      </c>
      <c r="BG136" s="132">
        <f t="shared" si="6"/>
        <v>0</v>
      </c>
      <c r="BH136" s="132">
        <f t="shared" si="7"/>
        <v>0</v>
      </c>
      <c r="BI136" s="132">
        <f t="shared" si="8"/>
        <v>0</v>
      </c>
      <c r="BJ136" s="12" t="s">
        <v>75</v>
      </c>
      <c r="BK136" s="162">
        <f t="shared" si="9"/>
        <v>0</v>
      </c>
      <c r="BL136" s="12" t="s">
        <v>102</v>
      </c>
      <c r="BM136" s="235" t="s">
        <v>1168</v>
      </c>
    </row>
    <row r="137" spans="2:65" s="1" customFormat="1" ht="16.5" customHeight="1">
      <c r="B137" s="119"/>
      <c r="C137" s="236" t="s">
        <v>663</v>
      </c>
      <c r="D137" s="236" t="s">
        <v>133</v>
      </c>
      <c r="E137" s="237" t="s">
        <v>1169</v>
      </c>
      <c r="F137" s="238" t="s">
        <v>1170</v>
      </c>
      <c r="G137" s="239" t="s">
        <v>120</v>
      </c>
      <c r="H137" s="240">
        <v>28.917000000000002</v>
      </c>
      <c r="I137" s="240"/>
      <c r="J137" s="240">
        <f t="shared" si="0"/>
        <v>0</v>
      </c>
      <c r="K137" s="242"/>
      <c r="L137" s="243"/>
      <c r="M137" s="244" t="s">
        <v>1</v>
      </c>
      <c r="N137" s="245" t="s">
        <v>32</v>
      </c>
      <c r="O137" s="233">
        <v>0</v>
      </c>
      <c r="P137" s="233">
        <f t="shared" si="1"/>
        <v>0</v>
      </c>
      <c r="Q137" s="233">
        <v>1</v>
      </c>
      <c r="R137" s="233">
        <f t="shared" si="2"/>
        <v>28.917000000000002</v>
      </c>
      <c r="S137" s="233">
        <v>0</v>
      </c>
      <c r="T137" s="234">
        <f t="shared" si="3"/>
        <v>0</v>
      </c>
      <c r="AR137" s="235" t="s">
        <v>185</v>
      </c>
      <c r="AT137" s="235" t="s">
        <v>133</v>
      </c>
      <c r="AU137" s="235" t="s">
        <v>75</v>
      </c>
      <c r="AY137" s="12" t="s">
        <v>97</v>
      </c>
      <c r="BE137" s="132">
        <f t="shared" si="4"/>
        <v>0</v>
      </c>
      <c r="BF137" s="132">
        <f t="shared" si="5"/>
        <v>0</v>
      </c>
      <c r="BG137" s="132">
        <f t="shared" si="6"/>
        <v>0</v>
      </c>
      <c r="BH137" s="132">
        <f t="shared" si="7"/>
        <v>0</v>
      </c>
      <c r="BI137" s="132">
        <f t="shared" si="8"/>
        <v>0</v>
      </c>
      <c r="BJ137" s="12" t="s">
        <v>75</v>
      </c>
      <c r="BK137" s="162">
        <f t="shared" si="9"/>
        <v>0</v>
      </c>
      <c r="BL137" s="12" t="s">
        <v>102</v>
      </c>
      <c r="BM137" s="235" t="s">
        <v>1171</v>
      </c>
    </row>
    <row r="138" spans="2:65" s="213" customFormat="1" ht="22.9" customHeight="1">
      <c r="B138" s="214"/>
      <c r="D138" s="215" t="s">
        <v>65</v>
      </c>
      <c r="E138" s="223" t="s">
        <v>102</v>
      </c>
      <c r="F138" s="223" t="s">
        <v>210</v>
      </c>
      <c r="J138" s="254">
        <f>BK138</f>
        <v>0</v>
      </c>
      <c r="L138" s="214"/>
      <c r="M138" s="218"/>
      <c r="P138" s="219">
        <f>SUM(P139:P140)</f>
        <v>10.868490000000001</v>
      </c>
      <c r="R138" s="219">
        <f>SUM(R139:R140)</f>
        <v>16.470170099999997</v>
      </c>
      <c r="T138" s="220">
        <f>SUM(T139:T140)</f>
        <v>0</v>
      </c>
      <c r="AR138" s="215" t="s">
        <v>71</v>
      </c>
      <c r="AT138" s="221" t="s">
        <v>65</v>
      </c>
      <c r="AU138" s="221" t="s">
        <v>71</v>
      </c>
      <c r="AY138" s="215" t="s">
        <v>97</v>
      </c>
      <c r="BK138" s="253">
        <f>SUM(BK139:BK140)</f>
        <v>0</v>
      </c>
    </row>
    <row r="139" spans="2:65" s="1" customFormat="1" ht="33" customHeight="1">
      <c r="B139" s="119"/>
      <c r="C139" s="225" t="s">
        <v>667</v>
      </c>
      <c r="D139" s="225" t="s">
        <v>100</v>
      </c>
      <c r="E139" s="226" t="s">
        <v>1045</v>
      </c>
      <c r="F139" s="227" t="s">
        <v>1046</v>
      </c>
      <c r="G139" s="228" t="s">
        <v>158</v>
      </c>
      <c r="H139" s="229">
        <v>5.3550000000000004</v>
      </c>
      <c r="I139" s="229"/>
      <c r="J139" s="229">
        <f>ROUND(I139*H139,3)</f>
        <v>0</v>
      </c>
      <c r="K139" s="126"/>
      <c r="L139" s="24"/>
      <c r="M139" s="231" t="s">
        <v>1</v>
      </c>
      <c r="N139" s="232" t="s">
        <v>32</v>
      </c>
      <c r="O139" s="233">
        <v>1.246</v>
      </c>
      <c r="P139" s="233">
        <f>O139*H139</f>
        <v>6.6723300000000005</v>
      </c>
      <c r="Q139" s="233">
        <v>1.8907799999999999</v>
      </c>
      <c r="R139" s="233">
        <f>Q139*H139</f>
        <v>10.1251269</v>
      </c>
      <c r="S139" s="233">
        <v>0</v>
      </c>
      <c r="T139" s="234">
        <f>S139*H139</f>
        <v>0</v>
      </c>
      <c r="AR139" s="235" t="s">
        <v>102</v>
      </c>
      <c r="AT139" s="235" t="s">
        <v>100</v>
      </c>
      <c r="AU139" s="235" t="s">
        <v>75</v>
      </c>
      <c r="AY139" s="12" t="s">
        <v>97</v>
      </c>
      <c r="BE139" s="132">
        <f>IF(N139="základná",J139,0)</f>
        <v>0</v>
      </c>
      <c r="BF139" s="132">
        <f>IF(N139="znížená",J139,0)</f>
        <v>0</v>
      </c>
      <c r="BG139" s="132">
        <f>IF(N139="zákl. prenesená",J139,0)</f>
        <v>0</v>
      </c>
      <c r="BH139" s="132">
        <f>IF(N139="zníž. prenesená",J139,0)</f>
        <v>0</v>
      </c>
      <c r="BI139" s="132">
        <f>IF(N139="nulová",J139,0)</f>
        <v>0</v>
      </c>
      <c r="BJ139" s="12" t="s">
        <v>75</v>
      </c>
      <c r="BK139" s="162">
        <f>ROUND(I139*H139,3)</f>
        <v>0</v>
      </c>
      <c r="BL139" s="12" t="s">
        <v>102</v>
      </c>
      <c r="BM139" s="235" t="s">
        <v>1172</v>
      </c>
    </row>
    <row r="140" spans="2:65" s="1" customFormat="1" ht="24.2" customHeight="1">
      <c r="B140" s="119"/>
      <c r="C140" s="225" t="s">
        <v>671</v>
      </c>
      <c r="D140" s="225" t="s">
        <v>100</v>
      </c>
      <c r="E140" s="226" t="s">
        <v>1173</v>
      </c>
      <c r="F140" s="227" t="s">
        <v>1174</v>
      </c>
      <c r="G140" s="228" t="s">
        <v>158</v>
      </c>
      <c r="H140" s="229">
        <v>2.88</v>
      </c>
      <c r="I140" s="229"/>
      <c r="J140" s="229">
        <f>ROUND(I140*H140,3)</f>
        <v>0</v>
      </c>
      <c r="K140" s="126"/>
      <c r="L140" s="24"/>
      <c r="M140" s="231" t="s">
        <v>1</v>
      </c>
      <c r="N140" s="232" t="s">
        <v>32</v>
      </c>
      <c r="O140" s="233">
        <v>1.4570000000000001</v>
      </c>
      <c r="P140" s="233">
        <f>O140*H140</f>
        <v>4.1961599999999999</v>
      </c>
      <c r="Q140" s="233">
        <v>2.2031399999999999</v>
      </c>
      <c r="R140" s="233">
        <f>Q140*H140</f>
        <v>6.3450431999999992</v>
      </c>
      <c r="S140" s="233">
        <v>0</v>
      </c>
      <c r="T140" s="234">
        <f>S140*H140</f>
        <v>0</v>
      </c>
      <c r="AR140" s="235" t="s">
        <v>102</v>
      </c>
      <c r="AT140" s="235" t="s">
        <v>100</v>
      </c>
      <c r="AU140" s="235" t="s">
        <v>75</v>
      </c>
      <c r="AY140" s="12" t="s">
        <v>97</v>
      </c>
      <c r="BE140" s="132">
        <f>IF(N140="základná",J140,0)</f>
        <v>0</v>
      </c>
      <c r="BF140" s="132">
        <f>IF(N140="znížená",J140,0)</f>
        <v>0</v>
      </c>
      <c r="BG140" s="132">
        <f>IF(N140="zákl. prenesená",J140,0)</f>
        <v>0</v>
      </c>
      <c r="BH140" s="132">
        <f>IF(N140="zníž. prenesená",J140,0)</f>
        <v>0</v>
      </c>
      <c r="BI140" s="132">
        <f>IF(N140="nulová",J140,0)</f>
        <v>0</v>
      </c>
      <c r="BJ140" s="12" t="s">
        <v>75</v>
      </c>
      <c r="BK140" s="162">
        <f>ROUND(I140*H140,3)</f>
        <v>0</v>
      </c>
      <c r="BL140" s="12" t="s">
        <v>102</v>
      </c>
      <c r="BM140" s="235" t="s">
        <v>1175</v>
      </c>
    </row>
    <row r="141" spans="2:65" s="213" customFormat="1" ht="25.9" customHeight="1">
      <c r="B141" s="214"/>
      <c r="D141" s="215" t="s">
        <v>65</v>
      </c>
      <c r="E141" s="216" t="s">
        <v>1051</v>
      </c>
      <c r="F141" s="216" t="s">
        <v>1</v>
      </c>
      <c r="J141" s="252">
        <f>BK141</f>
        <v>0</v>
      </c>
      <c r="L141" s="214"/>
      <c r="M141" s="218"/>
      <c r="P141" s="219">
        <f>P142</f>
        <v>84.346500999999989</v>
      </c>
      <c r="R141" s="219">
        <f>R142</f>
        <v>0.55155105000000004</v>
      </c>
      <c r="T141" s="220">
        <f>T142</f>
        <v>0</v>
      </c>
      <c r="AR141" s="215" t="s">
        <v>71</v>
      </c>
      <c r="AT141" s="221" t="s">
        <v>65</v>
      </c>
      <c r="AU141" s="221" t="s">
        <v>66</v>
      </c>
      <c r="AY141" s="215" t="s">
        <v>97</v>
      </c>
      <c r="BK141" s="253">
        <f>BK142</f>
        <v>0</v>
      </c>
    </row>
    <row r="142" spans="2:65" s="213" customFormat="1" ht="22.9" customHeight="1">
      <c r="B142" s="214"/>
      <c r="D142" s="215" t="s">
        <v>65</v>
      </c>
      <c r="E142" s="223" t="s">
        <v>185</v>
      </c>
      <c r="F142" s="223" t="s">
        <v>1176</v>
      </c>
      <c r="J142" s="254">
        <f>BK142</f>
        <v>0</v>
      </c>
      <c r="L142" s="214"/>
      <c r="M142" s="218"/>
      <c r="P142" s="219">
        <f>SUM(P143:P158)</f>
        <v>84.346500999999989</v>
      </c>
      <c r="R142" s="219">
        <f>SUM(R143:R158)</f>
        <v>0.55155105000000004</v>
      </c>
      <c r="T142" s="220">
        <f>SUM(T143:T158)</f>
        <v>0</v>
      </c>
      <c r="AR142" s="215" t="s">
        <v>71</v>
      </c>
      <c r="AT142" s="221" t="s">
        <v>65</v>
      </c>
      <c r="AU142" s="221" t="s">
        <v>71</v>
      </c>
      <c r="AY142" s="215" t="s">
        <v>97</v>
      </c>
      <c r="BK142" s="253">
        <f>SUM(BK143:BK158)</f>
        <v>0</v>
      </c>
    </row>
    <row r="143" spans="2:65" s="1" customFormat="1" ht="24.2" customHeight="1">
      <c r="B143" s="119"/>
      <c r="C143" s="225" t="s">
        <v>124</v>
      </c>
      <c r="D143" s="225" t="s">
        <v>100</v>
      </c>
      <c r="E143" s="226" t="s">
        <v>1177</v>
      </c>
      <c r="F143" s="227" t="s">
        <v>1178</v>
      </c>
      <c r="G143" s="228" t="s">
        <v>114</v>
      </c>
      <c r="H143" s="229">
        <v>42.79</v>
      </c>
      <c r="I143" s="229"/>
      <c r="J143" s="229">
        <f t="shared" ref="J143:J158" si="10">ROUND(I143*H143,3)</f>
        <v>0</v>
      </c>
      <c r="K143" s="126"/>
      <c r="L143" s="24"/>
      <c r="M143" s="231" t="s">
        <v>1</v>
      </c>
      <c r="N143" s="232" t="s">
        <v>32</v>
      </c>
      <c r="O143" s="233">
        <v>0.04</v>
      </c>
      <c r="P143" s="233">
        <f t="shared" ref="P143:P158" si="11">O143*H143</f>
        <v>1.7116</v>
      </c>
      <c r="Q143" s="233">
        <v>7.9999999999999996E-6</v>
      </c>
      <c r="R143" s="233">
        <f t="shared" ref="R143:R158" si="12">Q143*H143</f>
        <v>3.4231999999999996E-4</v>
      </c>
      <c r="S143" s="233">
        <v>0</v>
      </c>
      <c r="T143" s="234">
        <f t="shared" ref="T143:T158" si="13">S143*H143</f>
        <v>0</v>
      </c>
      <c r="AR143" s="235" t="s">
        <v>102</v>
      </c>
      <c r="AT143" s="235" t="s">
        <v>100</v>
      </c>
      <c r="AU143" s="235" t="s">
        <v>75</v>
      </c>
      <c r="AY143" s="12" t="s">
        <v>97</v>
      </c>
      <c r="BE143" s="132">
        <f t="shared" ref="BE143:BE158" si="14">IF(N143="základná",J143,0)</f>
        <v>0</v>
      </c>
      <c r="BF143" s="132">
        <f t="shared" ref="BF143:BF158" si="15">IF(N143="znížená",J143,0)</f>
        <v>0</v>
      </c>
      <c r="BG143" s="132">
        <f t="shared" ref="BG143:BG158" si="16">IF(N143="zákl. prenesená",J143,0)</f>
        <v>0</v>
      </c>
      <c r="BH143" s="132">
        <f t="shared" ref="BH143:BH158" si="17">IF(N143="zníž. prenesená",J143,0)</f>
        <v>0</v>
      </c>
      <c r="BI143" s="132">
        <f t="shared" ref="BI143:BI158" si="18">IF(N143="nulová",J143,0)</f>
        <v>0</v>
      </c>
      <c r="BJ143" s="12" t="s">
        <v>75</v>
      </c>
      <c r="BK143" s="162">
        <f t="shared" ref="BK143:BK158" si="19">ROUND(I143*H143,3)</f>
        <v>0</v>
      </c>
      <c r="BL143" s="12" t="s">
        <v>102</v>
      </c>
      <c r="BM143" s="235" t="s">
        <v>1208</v>
      </c>
    </row>
    <row r="144" spans="2:65" s="1" customFormat="1" ht="24.2" customHeight="1">
      <c r="B144" s="119"/>
      <c r="C144" s="236" t="s">
        <v>676</v>
      </c>
      <c r="D144" s="236" t="s">
        <v>133</v>
      </c>
      <c r="E144" s="237" t="s">
        <v>1180</v>
      </c>
      <c r="F144" s="238" t="s">
        <v>1181</v>
      </c>
      <c r="G144" s="239" t="s">
        <v>110</v>
      </c>
      <c r="H144" s="240">
        <v>44.93</v>
      </c>
      <c r="I144" s="240"/>
      <c r="J144" s="240">
        <f t="shared" si="10"/>
        <v>0</v>
      </c>
      <c r="K144" s="242"/>
      <c r="L144" s="243"/>
      <c r="M144" s="244" t="s">
        <v>1</v>
      </c>
      <c r="N144" s="245" t="s">
        <v>32</v>
      </c>
      <c r="O144" s="233">
        <v>0</v>
      </c>
      <c r="P144" s="233">
        <f t="shared" si="11"/>
        <v>0</v>
      </c>
      <c r="Q144" s="233">
        <v>2.1800000000000001E-3</v>
      </c>
      <c r="R144" s="233">
        <f t="shared" si="12"/>
        <v>9.7947400000000004E-2</v>
      </c>
      <c r="S144" s="233">
        <v>0</v>
      </c>
      <c r="T144" s="234">
        <f t="shared" si="13"/>
        <v>0</v>
      </c>
      <c r="AR144" s="235" t="s">
        <v>185</v>
      </c>
      <c r="AT144" s="235" t="s">
        <v>133</v>
      </c>
      <c r="AU144" s="235" t="s">
        <v>75</v>
      </c>
      <c r="AY144" s="12" t="s">
        <v>97</v>
      </c>
      <c r="BE144" s="132">
        <f t="shared" si="14"/>
        <v>0</v>
      </c>
      <c r="BF144" s="132">
        <f t="shared" si="15"/>
        <v>0</v>
      </c>
      <c r="BG144" s="132">
        <f t="shared" si="16"/>
        <v>0</v>
      </c>
      <c r="BH144" s="132">
        <f t="shared" si="17"/>
        <v>0</v>
      </c>
      <c r="BI144" s="132">
        <f t="shared" si="18"/>
        <v>0</v>
      </c>
      <c r="BJ144" s="12" t="s">
        <v>75</v>
      </c>
      <c r="BK144" s="162">
        <f t="shared" si="19"/>
        <v>0</v>
      </c>
      <c r="BL144" s="12" t="s">
        <v>102</v>
      </c>
      <c r="BM144" s="235" t="s">
        <v>1209</v>
      </c>
    </row>
    <row r="145" spans="2:65" s="1" customFormat="1" ht="24.2" customHeight="1">
      <c r="B145" s="119"/>
      <c r="C145" s="225" t="s">
        <v>679</v>
      </c>
      <c r="D145" s="225" t="s">
        <v>100</v>
      </c>
      <c r="E145" s="226" t="s">
        <v>1210</v>
      </c>
      <c r="F145" s="227" t="s">
        <v>1211</v>
      </c>
      <c r="G145" s="228" t="s">
        <v>114</v>
      </c>
      <c r="H145" s="229">
        <v>63.58</v>
      </c>
      <c r="I145" s="229"/>
      <c r="J145" s="229">
        <f t="shared" si="10"/>
        <v>0</v>
      </c>
      <c r="K145" s="126"/>
      <c r="L145" s="24"/>
      <c r="M145" s="231" t="s">
        <v>1</v>
      </c>
      <c r="N145" s="232" t="s">
        <v>32</v>
      </c>
      <c r="O145" s="233">
        <v>4.2999999999999997E-2</v>
      </c>
      <c r="P145" s="233">
        <f t="shared" si="11"/>
        <v>2.7339399999999996</v>
      </c>
      <c r="Q145" s="233">
        <v>1.0000000000000001E-5</v>
      </c>
      <c r="R145" s="233">
        <f t="shared" si="12"/>
        <v>6.3580000000000006E-4</v>
      </c>
      <c r="S145" s="233">
        <v>0</v>
      </c>
      <c r="T145" s="234">
        <f t="shared" si="13"/>
        <v>0</v>
      </c>
      <c r="AR145" s="235" t="s">
        <v>102</v>
      </c>
      <c r="AT145" s="235" t="s">
        <v>100</v>
      </c>
      <c r="AU145" s="235" t="s">
        <v>75</v>
      </c>
      <c r="AY145" s="12" t="s">
        <v>97</v>
      </c>
      <c r="BE145" s="132">
        <f t="shared" si="14"/>
        <v>0</v>
      </c>
      <c r="BF145" s="132">
        <f t="shared" si="15"/>
        <v>0</v>
      </c>
      <c r="BG145" s="132">
        <f t="shared" si="16"/>
        <v>0</v>
      </c>
      <c r="BH145" s="132">
        <f t="shared" si="17"/>
        <v>0</v>
      </c>
      <c r="BI145" s="132">
        <f t="shared" si="18"/>
        <v>0</v>
      </c>
      <c r="BJ145" s="12" t="s">
        <v>75</v>
      </c>
      <c r="BK145" s="162">
        <f t="shared" si="19"/>
        <v>0</v>
      </c>
      <c r="BL145" s="12" t="s">
        <v>102</v>
      </c>
      <c r="BM145" s="235" t="s">
        <v>1212</v>
      </c>
    </row>
    <row r="146" spans="2:65" s="1" customFormat="1" ht="24.2" customHeight="1">
      <c r="B146" s="119"/>
      <c r="C146" s="236" t="s">
        <v>586</v>
      </c>
      <c r="D146" s="236" t="s">
        <v>133</v>
      </c>
      <c r="E146" s="237" t="s">
        <v>1213</v>
      </c>
      <c r="F146" s="238" t="s">
        <v>1214</v>
      </c>
      <c r="G146" s="239" t="s">
        <v>110</v>
      </c>
      <c r="H146" s="240">
        <v>66.759</v>
      </c>
      <c r="I146" s="240"/>
      <c r="J146" s="240">
        <f t="shared" si="10"/>
        <v>0</v>
      </c>
      <c r="K146" s="242"/>
      <c r="L146" s="243"/>
      <c r="M146" s="244" t="s">
        <v>1</v>
      </c>
      <c r="N146" s="245" t="s">
        <v>32</v>
      </c>
      <c r="O146" s="233">
        <v>0</v>
      </c>
      <c r="P146" s="233">
        <f t="shared" si="11"/>
        <v>0</v>
      </c>
      <c r="Q146" s="233">
        <v>3.6700000000000001E-3</v>
      </c>
      <c r="R146" s="233">
        <f t="shared" si="12"/>
        <v>0.24500553</v>
      </c>
      <c r="S146" s="233">
        <v>0</v>
      </c>
      <c r="T146" s="234">
        <f t="shared" si="13"/>
        <v>0</v>
      </c>
      <c r="AR146" s="235" t="s">
        <v>185</v>
      </c>
      <c r="AT146" s="235" t="s">
        <v>133</v>
      </c>
      <c r="AU146" s="235" t="s">
        <v>75</v>
      </c>
      <c r="AY146" s="12" t="s">
        <v>97</v>
      </c>
      <c r="BE146" s="132">
        <f t="shared" si="14"/>
        <v>0</v>
      </c>
      <c r="BF146" s="132">
        <f t="shared" si="15"/>
        <v>0</v>
      </c>
      <c r="BG146" s="132">
        <f t="shared" si="16"/>
        <v>0</v>
      </c>
      <c r="BH146" s="132">
        <f t="shared" si="17"/>
        <v>0</v>
      </c>
      <c r="BI146" s="132">
        <f t="shared" si="18"/>
        <v>0</v>
      </c>
      <c r="BJ146" s="12" t="s">
        <v>75</v>
      </c>
      <c r="BK146" s="162">
        <f t="shared" si="19"/>
        <v>0</v>
      </c>
      <c r="BL146" s="12" t="s">
        <v>102</v>
      </c>
      <c r="BM146" s="235" t="s">
        <v>1215</v>
      </c>
    </row>
    <row r="147" spans="2:65" s="1" customFormat="1" ht="24.2" customHeight="1">
      <c r="B147" s="119"/>
      <c r="C147" s="225" t="s">
        <v>7</v>
      </c>
      <c r="D147" s="225" t="s">
        <v>100</v>
      </c>
      <c r="E147" s="226" t="s">
        <v>1216</v>
      </c>
      <c r="F147" s="227" t="s">
        <v>1217</v>
      </c>
      <c r="G147" s="228" t="s">
        <v>110</v>
      </c>
      <c r="H147" s="229">
        <v>1</v>
      </c>
      <c r="I147" s="229"/>
      <c r="J147" s="229">
        <f t="shared" si="10"/>
        <v>0</v>
      </c>
      <c r="K147" s="126"/>
      <c r="L147" s="24"/>
      <c r="M147" s="231" t="s">
        <v>1</v>
      </c>
      <c r="N147" s="232" t="s">
        <v>32</v>
      </c>
      <c r="O147" s="233">
        <v>6.5650000000000004</v>
      </c>
      <c r="P147" s="233">
        <f t="shared" si="11"/>
        <v>6.5650000000000004</v>
      </c>
      <c r="Q147" s="233">
        <v>0</v>
      </c>
      <c r="R147" s="233">
        <f t="shared" si="12"/>
        <v>0</v>
      </c>
      <c r="S147" s="233">
        <v>0</v>
      </c>
      <c r="T147" s="234">
        <f t="shared" si="13"/>
        <v>0</v>
      </c>
      <c r="AR147" s="235" t="s">
        <v>102</v>
      </c>
      <c r="AT147" s="235" t="s">
        <v>100</v>
      </c>
      <c r="AU147" s="235" t="s">
        <v>75</v>
      </c>
      <c r="AY147" s="12" t="s">
        <v>97</v>
      </c>
      <c r="BE147" s="132">
        <f t="shared" si="14"/>
        <v>0</v>
      </c>
      <c r="BF147" s="132">
        <f t="shared" si="15"/>
        <v>0</v>
      </c>
      <c r="BG147" s="132">
        <f t="shared" si="16"/>
        <v>0</v>
      </c>
      <c r="BH147" s="132">
        <f t="shared" si="17"/>
        <v>0</v>
      </c>
      <c r="BI147" s="132">
        <f t="shared" si="18"/>
        <v>0</v>
      </c>
      <c r="BJ147" s="12" t="s">
        <v>75</v>
      </c>
      <c r="BK147" s="162">
        <f t="shared" si="19"/>
        <v>0</v>
      </c>
      <c r="BL147" s="12" t="s">
        <v>102</v>
      </c>
      <c r="BM147" s="235" t="s">
        <v>1218</v>
      </c>
    </row>
    <row r="148" spans="2:65" s="1" customFormat="1" ht="16.5" customHeight="1">
      <c r="B148" s="119"/>
      <c r="C148" s="236" t="s">
        <v>587</v>
      </c>
      <c r="D148" s="236" t="s">
        <v>133</v>
      </c>
      <c r="E148" s="237" t="s">
        <v>1219</v>
      </c>
      <c r="F148" s="238" t="s">
        <v>2465</v>
      </c>
      <c r="G148" s="239" t="s">
        <v>110</v>
      </c>
      <c r="H148" s="240">
        <v>1</v>
      </c>
      <c r="I148" s="240"/>
      <c r="J148" s="240">
        <f t="shared" si="10"/>
        <v>0</v>
      </c>
      <c r="K148" s="242"/>
      <c r="L148" s="243"/>
      <c r="M148" s="244" t="s">
        <v>1</v>
      </c>
      <c r="N148" s="245" t="s">
        <v>32</v>
      </c>
      <c r="O148" s="233">
        <v>0</v>
      </c>
      <c r="P148" s="233">
        <f t="shared" si="11"/>
        <v>0</v>
      </c>
      <c r="Q148" s="233">
        <v>0</v>
      </c>
      <c r="R148" s="233">
        <f t="shared" si="12"/>
        <v>0</v>
      </c>
      <c r="S148" s="233">
        <v>0</v>
      </c>
      <c r="T148" s="234">
        <f t="shared" si="13"/>
        <v>0</v>
      </c>
      <c r="AR148" s="235" t="s">
        <v>185</v>
      </c>
      <c r="AT148" s="235" t="s">
        <v>133</v>
      </c>
      <c r="AU148" s="235" t="s">
        <v>75</v>
      </c>
      <c r="AY148" s="12" t="s">
        <v>97</v>
      </c>
      <c r="BE148" s="132">
        <f t="shared" si="14"/>
        <v>0</v>
      </c>
      <c r="BF148" s="132">
        <f t="shared" si="15"/>
        <v>0</v>
      </c>
      <c r="BG148" s="132">
        <f t="shared" si="16"/>
        <v>0</v>
      </c>
      <c r="BH148" s="132">
        <f t="shared" si="17"/>
        <v>0</v>
      </c>
      <c r="BI148" s="132">
        <f t="shared" si="18"/>
        <v>0</v>
      </c>
      <c r="BJ148" s="12" t="s">
        <v>75</v>
      </c>
      <c r="BK148" s="162">
        <f t="shared" si="19"/>
        <v>0</v>
      </c>
      <c r="BL148" s="12" t="s">
        <v>102</v>
      </c>
      <c r="BM148" s="235" t="s">
        <v>1220</v>
      </c>
    </row>
    <row r="149" spans="2:65" s="1" customFormat="1" ht="37.9" customHeight="1">
      <c r="B149" s="119"/>
      <c r="C149" s="225" t="s">
        <v>588</v>
      </c>
      <c r="D149" s="225" t="s">
        <v>100</v>
      </c>
      <c r="E149" s="226" t="s">
        <v>1185</v>
      </c>
      <c r="F149" s="227" t="s">
        <v>1186</v>
      </c>
      <c r="G149" s="228" t="s">
        <v>110</v>
      </c>
      <c r="H149" s="229">
        <v>3</v>
      </c>
      <c r="I149" s="229"/>
      <c r="J149" s="229">
        <f t="shared" si="10"/>
        <v>0</v>
      </c>
      <c r="K149" s="126"/>
      <c r="L149" s="24"/>
      <c r="M149" s="231" t="s">
        <v>1</v>
      </c>
      <c r="N149" s="232" t="s">
        <v>32</v>
      </c>
      <c r="O149" s="233">
        <v>1.8525</v>
      </c>
      <c r="P149" s="233">
        <f t="shared" si="11"/>
        <v>5.5575000000000001</v>
      </c>
      <c r="Q149" s="233">
        <v>0</v>
      </c>
      <c r="R149" s="233">
        <f t="shared" si="12"/>
        <v>0</v>
      </c>
      <c r="S149" s="233">
        <v>0</v>
      </c>
      <c r="T149" s="234">
        <f t="shared" si="13"/>
        <v>0</v>
      </c>
      <c r="AR149" s="235" t="s">
        <v>102</v>
      </c>
      <c r="AT149" s="235" t="s">
        <v>100</v>
      </c>
      <c r="AU149" s="235" t="s">
        <v>75</v>
      </c>
      <c r="AY149" s="12" t="s">
        <v>97</v>
      </c>
      <c r="BE149" s="132">
        <f t="shared" si="14"/>
        <v>0</v>
      </c>
      <c r="BF149" s="132">
        <f t="shared" si="15"/>
        <v>0</v>
      </c>
      <c r="BG149" s="132">
        <f t="shared" si="16"/>
        <v>0</v>
      </c>
      <c r="BH149" s="132">
        <f t="shared" si="17"/>
        <v>0</v>
      </c>
      <c r="BI149" s="132">
        <f t="shared" si="18"/>
        <v>0</v>
      </c>
      <c r="BJ149" s="12" t="s">
        <v>75</v>
      </c>
      <c r="BK149" s="162">
        <f t="shared" si="19"/>
        <v>0</v>
      </c>
      <c r="BL149" s="12" t="s">
        <v>102</v>
      </c>
      <c r="BM149" s="235" t="s">
        <v>1221</v>
      </c>
    </row>
    <row r="150" spans="2:65" s="1" customFormat="1" ht="24.2" customHeight="1">
      <c r="B150" s="119"/>
      <c r="C150" s="236" t="s">
        <v>691</v>
      </c>
      <c r="D150" s="236" t="s">
        <v>133</v>
      </c>
      <c r="E150" s="237" t="s">
        <v>1222</v>
      </c>
      <c r="F150" s="238" t="s">
        <v>1223</v>
      </c>
      <c r="G150" s="239" t="s">
        <v>110</v>
      </c>
      <c r="H150" s="240">
        <v>3</v>
      </c>
      <c r="I150" s="240"/>
      <c r="J150" s="240">
        <f t="shared" si="10"/>
        <v>0</v>
      </c>
      <c r="K150" s="242"/>
      <c r="L150" s="243"/>
      <c r="M150" s="244" t="s">
        <v>1</v>
      </c>
      <c r="N150" s="245" t="s">
        <v>32</v>
      </c>
      <c r="O150" s="233">
        <v>0</v>
      </c>
      <c r="P150" s="233">
        <f t="shared" si="11"/>
        <v>0</v>
      </c>
      <c r="Q150" s="233">
        <v>1.035E-2</v>
      </c>
      <c r="R150" s="233">
        <f t="shared" si="12"/>
        <v>3.1050000000000001E-2</v>
      </c>
      <c r="S150" s="233">
        <v>0</v>
      </c>
      <c r="T150" s="234">
        <f t="shared" si="13"/>
        <v>0</v>
      </c>
      <c r="AR150" s="235" t="s">
        <v>185</v>
      </c>
      <c r="AT150" s="235" t="s">
        <v>133</v>
      </c>
      <c r="AU150" s="235" t="s">
        <v>75</v>
      </c>
      <c r="AY150" s="12" t="s">
        <v>97</v>
      </c>
      <c r="BE150" s="132">
        <f t="shared" si="14"/>
        <v>0</v>
      </c>
      <c r="BF150" s="132">
        <f t="shared" si="15"/>
        <v>0</v>
      </c>
      <c r="BG150" s="132">
        <f t="shared" si="16"/>
        <v>0</v>
      </c>
      <c r="BH150" s="132">
        <f t="shared" si="17"/>
        <v>0</v>
      </c>
      <c r="BI150" s="132">
        <f t="shared" si="18"/>
        <v>0</v>
      </c>
      <c r="BJ150" s="12" t="s">
        <v>75</v>
      </c>
      <c r="BK150" s="162">
        <f t="shared" si="19"/>
        <v>0</v>
      </c>
      <c r="BL150" s="12" t="s">
        <v>102</v>
      </c>
      <c r="BM150" s="235" t="s">
        <v>1224</v>
      </c>
    </row>
    <row r="151" spans="2:65" s="1" customFormat="1" ht="24.2" customHeight="1">
      <c r="B151" s="119"/>
      <c r="C151" s="236" t="s">
        <v>694</v>
      </c>
      <c r="D151" s="236" t="s">
        <v>133</v>
      </c>
      <c r="E151" s="237" t="s">
        <v>1225</v>
      </c>
      <c r="F151" s="238" t="s">
        <v>1226</v>
      </c>
      <c r="G151" s="239" t="s">
        <v>110</v>
      </c>
      <c r="H151" s="240">
        <v>3</v>
      </c>
      <c r="I151" s="240"/>
      <c r="J151" s="240">
        <f t="shared" si="10"/>
        <v>0</v>
      </c>
      <c r="K151" s="242"/>
      <c r="L151" s="243"/>
      <c r="M151" s="244" t="s">
        <v>1</v>
      </c>
      <c r="N151" s="245" t="s">
        <v>32</v>
      </c>
      <c r="O151" s="233">
        <v>0</v>
      </c>
      <c r="P151" s="233">
        <f t="shared" si="11"/>
        <v>0</v>
      </c>
      <c r="Q151" s="233">
        <v>1.4489999999999999E-2</v>
      </c>
      <c r="R151" s="233">
        <f t="shared" si="12"/>
        <v>4.3469999999999995E-2</v>
      </c>
      <c r="S151" s="233">
        <v>0</v>
      </c>
      <c r="T151" s="234">
        <f t="shared" si="13"/>
        <v>0</v>
      </c>
      <c r="AR151" s="235" t="s">
        <v>185</v>
      </c>
      <c r="AT151" s="235" t="s">
        <v>133</v>
      </c>
      <c r="AU151" s="235" t="s">
        <v>75</v>
      </c>
      <c r="AY151" s="12" t="s">
        <v>97</v>
      </c>
      <c r="BE151" s="132">
        <f t="shared" si="14"/>
        <v>0</v>
      </c>
      <c r="BF151" s="132">
        <f t="shared" si="15"/>
        <v>0</v>
      </c>
      <c r="BG151" s="132">
        <f t="shared" si="16"/>
        <v>0</v>
      </c>
      <c r="BH151" s="132">
        <f t="shared" si="17"/>
        <v>0</v>
      </c>
      <c r="BI151" s="132">
        <f t="shared" si="18"/>
        <v>0</v>
      </c>
      <c r="BJ151" s="12" t="s">
        <v>75</v>
      </c>
      <c r="BK151" s="162">
        <f t="shared" si="19"/>
        <v>0</v>
      </c>
      <c r="BL151" s="12" t="s">
        <v>102</v>
      </c>
      <c r="BM151" s="235" t="s">
        <v>1227</v>
      </c>
    </row>
    <row r="152" spans="2:65" s="1" customFormat="1" ht="24.2" customHeight="1">
      <c r="B152" s="119"/>
      <c r="C152" s="236" t="s">
        <v>589</v>
      </c>
      <c r="D152" s="236" t="s">
        <v>133</v>
      </c>
      <c r="E152" s="237" t="s">
        <v>1228</v>
      </c>
      <c r="F152" s="238" t="s">
        <v>1229</v>
      </c>
      <c r="G152" s="239" t="s">
        <v>110</v>
      </c>
      <c r="H152" s="240">
        <v>3</v>
      </c>
      <c r="I152" s="240"/>
      <c r="J152" s="240">
        <f t="shared" si="10"/>
        <v>0</v>
      </c>
      <c r="K152" s="242"/>
      <c r="L152" s="243"/>
      <c r="M152" s="244" t="s">
        <v>1</v>
      </c>
      <c r="N152" s="245" t="s">
        <v>32</v>
      </c>
      <c r="O152" s="233">
        <v>0</v>
      </c>
      <c r="P152" s="233">
        <f t="shared" si="11"/>
        <v>0</v>
      </c>
      <c r="Q152" s="233">
        <v>5.8799999999999998E-3</v>
      </c>
      <c r="R152" s="233">
        <f t="shared" si="12"/>
        <v>1.7639999999999999E-2</v>
      </c>
      <c r="S152" s="233">
        <v>0</v>
      </c>
      <c r="T152" s="234">
        <f t="shared" si="13"/>
        <v>0</v>
      </c>
      <c r="AR152" s="235" t="s">
        <v>185</v>
      </c>
      <c r="AT152" s="235" t="s">
        <v>133</v>
      </c>
      <c r="AU152" s="235" t="s">
        <v>75</v>
      </c>
      <c r="AY152" s="12" t="s">
        <v>97</v>
      </c>
      <c r="BE152" s="132">
        <f t="shared" si="14"/>
        <v>0</v>
      </c>
      <c r="BF152" s="132">
        <f t="shared" si="15"/>
        <v>0</v>
      </c>
      <c r="BG152" s="132">
        <f t="shared" si="16"/>
        <v>0</v>
      </c>
      <c r="BH152" s="132">
        <f t="shared" si="17"/>
        <v>0</v>
      </c>
      <c r="BI152" s="132">
        <f t="shared" si="18"/>
        <v>0</v>
      </c>
      <c r="BJ152" s="12" t="s">
        <v>75</v>
      </c>
      <c r="BK152" s="162">
        <f t="shared" si="19"/>
        <v>0</v>
      </c>
      <c r="BL152" s="12" t="s">
        <v>102</v>
      </c>
      <c r="BM152" s="235" t="s">
        <v>1230</v>
      </c>
    </row>
    <row r="153" spans="2:65" s="1" customFormat="1" ht="24.2" customHeight="1">
      <c r="B153" s="119"/>
      <c r="C153" s="236" t="s">
        <v>700</v>
      </c>
      <c r="D153" s="236" t="s">
        <v>133</v>
      </c>
      <c r="E153" s="237" t="s">
        <v>1231</v>
      </c>
      <c r="F153" s="238" t="s">
        <v>1232</v>
      </c>
      <c r="G153" s="239" t="s">
        <v>110</v>
      </c>
      <c r="H153" s="240">
        <v>6</v>
      </c>
      <c r="I153" s="240"/>
      <c r="J153" s="240">
        <f t="shared" si="10"/>
        <v>0</v>
      </c>
      <c r="K153" s="242"/>
      <c r="L153" s="243"/>
      <c r="M153" s="244" t="s">
        <v>1</v>
      </c>
      <c r="N153" s="245" t="s">
        <v>32</v>
      </c>
      <c r="O153" s="233">
        <v>0</v>
      </c>
      <c r="P153" s="233">
        <f t="shared" si="11"/>
        <v>0</v>
      </c>
      <c r="Q153" s="233">
        <v>6.6E-4</v>
      </c>
      <c r="R153" s="233">
        <f t="shared" si="12"/>
        <v>3.96E-3</v>
      </c>
      <c r="S153" s="233">
        <v>0</v>
      </c>
      <c r="T153" s="234">
        <f t="shared" si="13"/>
        <v>0</v>
      </c>
      <c r="AR153" s="235" t="s">
        <v>185</v>
      </c>
      <c r="AT153" s="235" t="s">
        <v>133</v>
      </c>
      <c r="AU153" s="235" t="s">
        <v>75</v>
      </c>
      <c r="AY153" s="12" t="s">
        <v>97</v>
      </c>
      <c r="BE153" s="132">
        <f t="shared" si="14"/>
        <v>0</v>
      </c>
      <c r="BF153" s="132">
        <f t="shared" si="15"/>
        <v>0</v>
      </c>
      <c r="BG153" s="132">
        <f t="shared" si="16"/>
        <v>0</v>
      </c>
      <c r="BH153" s="132">
        <f t="shared" si="17"/>
        <v>0</v>
      </c>
      <c r="BI153" s="132">
        <f t="shared" si="18"/>
        <v>0</v>
      </c>
      <c r="BJ153" s="12" t="s">
        <v>75</v>
      </c>
      <c r="BK153" s="162">
        <f t="shared" si="19"/>
        <v>0</v>
      </c>
      <c r="BL153" s="12" t="s">
        <v>102</v>
      </c>
      <c r="BM153" s="235" t="s">
        <v>1233</v>
      </c>
    </row>
    <row r="154" spans="2:65" s="1" customFormat="1" ht="24.2" customHeight="1">
      <c r="B154" s="119"/>
      <c r="C154" s="236" t="s">
        <v>704</v>
      </c>
      <c r="D154" s="236" t="s">
        <v>133</v>
      </c>
      <c r="E154" s="237" t="s">
        <v>1234</v>
      </c>
      <c r="F154" s="238" t="s">
        <v>1235</v>
      </c>
      <c r="G154" s="239" t="s">
        <v>110</v>
      </c>
      <c r="H154" s="240">
        <v>3</v>
      </c>
      <c r="I154" s="240"/>
      <c r="J154" s="240">
        <f t="shared" si="10"/>
        <v>0</v>
      </c>
      <c r="K154" s="242"/>
      <c r="L154" s="243"/>
      <c r="M154" s="244" t="s">
        <v>1</v>
      </c>
      <c r="N154" s="245" t="s">
        <v>32</v>
      </c>
      <c r="O154" s="233">
        <v>0</v>
      </c>
      <c r="P154" s="233">
        <f t="shared" si="11"/>
        <v>0</v>
      </c>
      <c r="Q154" s="233">
        <v>2.0500000000000001E-2</v>
      </c>
      <c r="R154" s="233">
        <f t="shared" si="12"/>
        <v>6.1499999999999999E-2</v>
      </c>
      <c r="S154" s="233">
        <v>0</v>
      </c>
      <c r="T154" s="234">
        <f t="shared" si="13"/>
        <v>0</v>
      </c>
      <c r="AR154" s="235" t="s">
        <v>185</v>
      </c>
      <c r="AT154" s="235" t="s">
        <v>133</v>
      </c>
      <c r="AU154" s="235" t="s">
        <v>75</v>
      </c>
      <c r="AY154" s="12" t="s">
        <v>97</v>
      </c>
      <c r="BE154" s="132">
        <f t="shared" si="14"/>
        <v>0</v>
      </c>
      <c r="BF154" s="132">
        <f t="shared" si="15"/>
        <v>0</v>
      </c>
      <c r="BG154" s="132">
        <f t="shared" si="16"/>
        <v>0</v>
      </c>
      <c r="BH154" s="132">
        <f t="shared" si="17"/>
        <v>0</v>
      </c>
      <c r="BI154" s="132">
        <f t="shared" si="18"/>
        <v>0</v>
      </c>
      <c r="BJ154" s="12" t="s">
        <v>75</v>
      </c>
      <c r="BK154" s="162">
        <f t="shared" si="19"/>
        <v>0</v>
      </c>
      <c r="BL154" s="12" t="s">
        <v>102</v>
      </c>
      <c r="BM154" s="235" t="s">
        <v>1236</v>
      </c>
    </row>
    <row r="155" spans="2:65" s="1" customFormat="1" ht="33" customHeight="1">
      <c r="B155" s="119"/>
      <c r="C155" s="225" t="s">
        <v>708</v>
      </c>
      <c r="D155" s="225" t="s">
        <v>100</v>
      </c>
      <c r="E155" s="226" t="s">
        <v>1237</v>
      </c>
      <c r="F155" s="227" t="s">
        <v>1238</v>
      </c>
      <c r="G155" s="228" t="s">
        <v>110</v>
      </c>
      <c r="H155" s="229">
        <v>2</v>
      </c>
      <c r="I155" s="229"/>
      <c r="J155" s="229">
        <f t="shared" si="10"/>
        <v>0</v>
      </c>
      <c r="K155" s="126"/>
      <c r="L155" s="24"/>
      <c r="M155" s="231" t="s">
        <v>1</v>
      </c>
      <c r="N155" s="232" t="s">
        <v>32</v>
      </c>
      <c r="O155" s="233">
        <v>1.25</v>
      </c>
      <c r="P155" s="233">
        <f t="shared" si="11"/>
        <v>2.5</v>
      </c>
      <c r="Q155" s="233">
        <v>0</v>
      </c>
      <c r="R155" s="233">
        <f t="shared" si="12"/>
        <v>0</v>
      </c>
      <c r="S155" s="233">
        <v>0</v>
      </c>
      <c r="T155" s="234">
        <f t="shared" si="13"/>
        <v>0</v>
      </c>
      <c r="AR155" s="235" t="s">
        <v>102</v>
      </c>
      <c r="AT155" s="235" t="s">
        <v>100</v>
      </c>
      <c r="AU155" s="235" t="s">
        <v>75</v>
      </c>
      <c r="AY155" s="12" t="s">
        <v>97</v>
      </c>
      <c r="BE155" s="132">
        <f t="shared" si="14"/>
        <v>0</v>
      </c>
      <c r="BF155" s="132">
        <f t="shared" si="15"/>
        <v>0</v>
      </c>
      <c r="BG155" s="132">
        <f t="shared" si="16"/>
        <v>0</v>
      </c>
      <c r="BH155" s="132">
        <f t="shared" si="17"/>
        <v>0</v>
      </c>
      <c r="BI155" s="132">
        <f t="shared" si="18"/>
        <v>0</v>
      </c>
      <c r="BJ155" s="12" t="s">
        <v>75</v>
      </c>
      <c r="BK155" s="162">
        <f t="shared" si="19"/>
        <v>0</v>
      </c>
      <c r="BL155" s="12" t="s">
        <v>102</v>
      </c>
      <c r="BM155" s="235" t="s">
        <v>1239</v>
      </c>
    </row>
    <row r="156" spans="2:65" s="1" customFormat="1" ht="21.75" customHeight="1">
      <c r="B156" s="119"/>
      <c r="C156" s="236" t="s">
        <v>711</v>
      </c>
      <c r="D156" s="236" t="s">
        <v>133</v>
      </c>
      <c r="E156" s="237" t="s">
        <v>1240</v>
      </c>
      <c r="F156" s="238" t="s">
        <v>1241</v>
      </c>
      <c r="G156" s="239" t="s">
        <v>110</v>
      </c>
      <c r="H156" s="240">
        <v>2</v>
      </c>
      <c r="I156" s="240"/>
      <c r="J156" s="240">
        <f t="shared" si="10"/>
        <v>0</v>
      </c>
      <c r="K156" s="242"/>
      <c r="L156" s="243"/>
      <c r="M156" s="244" t="s">
        <v>1</v>
      </c>
      <c r="N156" s="245" t="s">
        <v>32</v>
      </c>
      <c r="O156" s="233">
        <v>0</v>
      </c>
      <c r="P156" s="233">
        <f t="shared" si="11"/>
        <v>0</v>
      </c>
      <c r="Q156" s="233">
        <v>2.5000000000000001E-2</v>
      </c>
      <c r="R156" s="233">
        <f t="shared" si="12"/>
        <v>0.05</v>
      </c>
      <c r="S156" s="233">
        <v>0</v>
      </c>
      <c r="T156" s="234">
        <f t="shared" si="13"/>
        <v>0</v>
      </c>
      <c r="AR156" s="235" t="s">
        <v>185</v>
      </c>
      <c r="AT156" s="235" t="s">
        <v>133</v>
      </c>
      <c r="AU156" s="235" t="s">
        <v>75</v>
      </c>
      <c r="AY156" s="12" t="s">
        <v>97</v>
      </c>
      <c r="BE156" s="132">
        <f t="shared" si="14"/>
        <v>0</v>
      </c>
      <c r="BF156" s="132">
        <f t="shared" si="15"/>
        <v>0</v>
      </c>
      <c r="BG156" s="132">
        <f t="shared" si="16"/>
        <v>0</v>
      </c>
      <c r="BH156" s="132">
        <f t="shared" si="17"/>
        <v>0</v>
      </c>
      <c r="BI156" s="132">
        <f t="shared" si="18"/>
        <v>0</v>
      </c>
      <c r="BJ156" s="12" t="s">
        <v>75</v>
      </c>
      <c r="BK156" s="162">
        <f t="shared" si="19"/>
        <v>0</v>
      </c>
      <c r="BL156" s="12" t="s">
        <v>102</v>
      </c>
      <c r="BM156" s="235" t="s">
        <v>1242</v>
      </c>
    </row>
    <row r="157" spans="2:65" s="1" customFormat="1" ht="16.5" customHeight="1">
      <c r="B157" s="119"/>
      <c r="C157" s="225" t="s">
        <v>707</v>
      </c>
      <c r="D157" s="225" t="s">
        <v>100</v>
      </c>
      <c r="E157" s="226" t="s">
        <v>1183</v>
      </c>
      <c r="F157" s="227" t="s">
        <v>1184</v>
      </c>
      <c r="G157" s="228" t="s">
        <v>114</v>
      </c>
      <c r="H157" s="229">
        <v>106.37</v>
      </c>
      <c r="I157" s="229"/>
      <c r="J157" s="229">
        <f t="shared" si="10"/>
        <v>0</v>
      </c>
      <c r="K157" s="126"/>
      <c r="L157" s="24"/>
      <c r="M157" s="231" t="s">
        <v>1</v>
      </c>
      <c r="N157" s="232" t="s">
        <v>32</v>
      </c>
      <c r="O157" s="233">
        <v>5.7000000000000002E-2</v>
      </c>
      <c r="P157" s="233">
        <f t="shared" si="11"/>
        <v>6.0630900000000008</v>
      </c>
      <c r="Q157" s="233">
        <v>0</v>
      </c>
      <c r="R157" s="233">
        <f t="shared" si="12"/>
        <v>0</v>
      </c>
      <c r="S157" s="233">
        <v>0</v>
      </c>
      <c r="T157" s="234">
        <f t="shared" si="13"/>
        <v>0</v>
      </c>
      <c r="AR157" s="235" t="s">
        <v>102</v>
      </c>
      <c r="AT157" s="235" t="s">
        <v>100</v>
      </c>
      <c r="AU157" s="235" t="s">
        <v>75</v>
      </c>
      <c r="AY157" s="12" t="s">
        <v>97</v>
      </c>
      <c r="BE157" s="132">
        <f t="shared" si="14"/>
        <v>0</v>
      </c>
      <c r="BF157" s="132">
        <f t="shared" si="15"/>
        <v>0</v>
      </c>
      <c r="BG157" s="132">
        <f t="shared" si="16"/>
        <v>0</v>
      </c>
      <c r="BH157" s="132">
        <f t="shared" si="17"/>
        <v>0</v>
      </c>
      <c r="BI157" s="132">
        <f t="shared" si="18"/>
        <v>0</v>
      </c>
      <c r="BJ157" s="12" t="s">
        <v>75</v>
      </c>
      <c r="BK157" s="162">
        <f t="shared" si="19"/>
        <v>0</v>
      </c>
      <c r="BL157" s="12" t="s">
        <v>102</v>
      </c>
      <c r="BM157" s="235" t="s">
        <v>868</v>
      </c>
    </row>
    <row r="158" spans="2:65" s="1" customFormat="1" ht="33" customHeight="1">
      <c r="B158" s="119"/>
      <c r="C158" s="225" t="s">
        <v>718</v>
      </c>
      <c r="D158" s="225" t="s">
        <v>100</v>
      </c>
      <c r="E158" s="226" t="s">
        <v>652</v>
      </c>
      <c r="F158" s="227" t="s">
        <v>653</v>
      </c>
      <c r="G158" s="228" t="s">
        <v>120</v>
      </c>
      <c r="H158" s="229">
        <v>45.939</v>
      </c>
      <c r="I158" s="229"/>
      <c r="J158" s="229">
        <f t="shared" si="10"/>
        <v>0</v>
      </c>
      <c r="K158" s="126"/>
      <c r="L158" s="24"/>
      <c r="M158" s="231" t="s">
        <v>1</v>
      </c>
      <c r="N158" s="232" t="s">
        <v>32</v>
      </c>
      <c r="O158" s="233">
        <v>1.2889999999999999</v>
      </c>
      <c r="P158" s="233">
        <f t="shared" si="11"/>
        <v>59.215370999999998</v>
      </c>
      <c r="Q158" s="233">
        <v>0</v>
      </c>
      <c r="R158" s="233">
        <f t="shared" si="12"/>
        <v>0</v>
      </c>
      <c r="S158" s="233">
        <v>0</v>
      </c>
      <c r="T158" s="234">
        <f t="shared" si="13"/>
        <v>0</v>
      </c>
      <c r="AR158" s="235" t="s">
        <v>102</v>
      </c>
      <c r="AT158" s="235" t="s">
        <v>100</v>
      </c>
      <c r="AU158" s="235" t="s">
        <v>75</v>
      </c>
      <c r="AY158" s="12" t="s">
        <v>97</v>
      </c>
      <c r="BE158" s="132">
        <f t="shared" si="14"/>
        <v>0</v>
      </c>
      <c r="BF158" s="132">
        <f t="shared" si="15"/>
        <v>0</v>
      </c>
      <c r="BG158" s="132">
        <f t="shared" si="16"/>
        <v>0</v>
      </c>
      <c r="BH158" s="132">
        <f t="shared" si="17"/>
        <v>0</v>
      </c>
      <c r="BI158" s="132">
        <f t="shared" si="18"/>
        <v>0</v>
      </c>
      <c r="BJ158" s="12" t="s">
        <v>75</v>
      </c>
      <c r="BK158" s="162">
        <f t="shared" si="19"/>
        <v>0</v>
      </c>
      <c r="BL158" s="12" t="s">
        <v>102</v>
      </c>
      <c r="BM158" s="235" t="s">
        <v>1116</v>
      </c>
    </row>
    <row r="159" spans="2:65" s="213" customFormat="1" ht="25.9" customHeight="1">
      <c r="B159" s="214"/>
      <c r="D159" s="215" t="s">
        <v>65</v>
      </c>
      <c r="E159" s="216" t="s">
        <v>1121</v>
      </c>
      <c r="F159" s="216" t="s">
        <v>1122</v>
      </c>
      <c r="J159" s="252">
        <f>BK159</f>
        <v>0</v>
      </c>
      <c r="L159" s="214"/>
      <c r="M159" s="218"/>
      <c r="P159" s="219">
        <f>SUM(P160:P161)</f>
        <v>2.4569999999999999</v>
      </c>
      <c r="R159" s="219">
        <f>SUM(R160:R161)</f>
        <v>9.3600000000000003E-3</v>
      </c>
      <c r="T159" s="220">
        <f>SUM(T160:T161)</f>
        <v>0</v>
      </c>
      <c r="AR159" s="215" t="s">
        <v>106</v>
      </c>
      <c r="AT159" s="221" t="s">
        <v>65</v>
      </c>
      <c r="AU159" s="221" t="s">
        <v>66</v>
      </c>
      <c r="AY159" s="215" t="s">
        <v>97</v>
      </c>
      <c r="BK159" s="253">
        <f>SUM(BK160:BK161)</f>
        <v>0</v>
      </c>
    </row>
    <row r="160" spans="2:65" s="1" customFormat="1" ht="24.2" customHeight="1">
      <c r="B160" s="119"/>
      <c r="C160" s="225" t="s">
        <v>659</v>
      </c>
      <c r="D160" s="225" t="s">
        <v>100</v>
      </c>
      <c r="E160" s="226" t="s">
        <v>2376</v>
      </c>
      <c r="F160" s="227" t="s">
        <v>2377</v>
      </c>
      <c r="G160" s="228" t="s">
        <v>114</v>
      </c>
      <c r="H160" s="229">
        <v>46.8</v>
      </c>
      <c r="I160" s="229"/>
      <c r="J160" s="229">
        <f>ROUND(I160*H160,3)</f>
        <v>0</v>
      </c>
      <c r="K160" s="126"/>
      <c r="L160" s="24"/>
      <c r="M160" s="231" t="s">
        <v>1</v>
      </c>
      <c r="N160" s="232" t="s">
        <v>32</v>
      </c>
      <c r="O160" s="233">
        <v>5.2499999999999998E-2</v>
      </c>
      <c r="P160" s="233">
        <f>O160*H160</f>
        <v>2.4569999999999999</v>
      </c>
      <c r="Q160" s="233">
        <v>1E-4</v>
      </c>
      <c r="R160" s="233">
        <f>Q160*H160</f>
        <v>4.6800000000000001E-3</v>
      </c>
      <c r="S160" s="233">
        <v>0</v>
      </c>
      <c r="T160" s="234">
        <f>S160*H160</f>
        <v>0</v>
      </c>
      <c r="AR160" s="235" t="s">
        <v>820</v>
      </c>
      <c r="AT160" s="235" t="s">
        <v>100</v>
      </c>
      <c r="AU160" s="235" t="s">
        <v>71</v>
      </c>
      <c r="AY160" s="12" t="s">
        <v>97</v>
      </c>
      <c r="BE160" s="132">
        <f>IF(N160="základná",J160,0)</f>
        <v>0</v>
      </c>
      <c r="BF160" s="132">
        <f>IF(N160="znížená",J160,0)</f>
        <v>0</v>
      </c>
      <c r="BG160" s="132">
        <f>IF(N160="zákl. prenesená",J160,0)</f>
        <v>0</v>
      </c>
      <c r="BH160" s="132">
        <f>IF(N160="zníž. prenesená",J160,0)</f>
        <v>0</v>
      </c>
      <c r="BI160" s="132">
        <f>IF(N160="nulová",J160,0)</f>
        <v>0</v>
      </c>
      <c r="BJ160" s="12" t="s">
        <v>75</v>
      </c>
      <c r="BK160" s="162">
        <f>ROUND(I160*H160,3)</f>
        <v>0</v>
      </c>
      <c r="BL160" s="12" t="s">
        <v>820</v>
      </c>
      <c r="BM160" s="235" t="s">
        <v>2383</v>
      </c>
    </row>
    <row r="161" spans="2:65" s="1" customFormat="1" ht="24.2" customHeight="1">
      <c r="B161" s="119"/>
      <c r="C161" s="236" t="s">
        <v>725</v>
      </c>
      <c r="D161" s="236" t="s">
        <v>133</v>
      </c>
      <c r="E161" s="237" t="s">
        <v>2379</v>
      </c>
      <c r="F161" s="238" t="s">
        <v>2380</v>
      </c>
      <c r="G161" s="239" t="s">
        <v>114</v>
      </c>
      <c r="H161" s="240">
        <v>46.8</v>
      </c>
      <c r="I161" s="240"/>
      <c r="J161" s="240">
        <f>ROUND(I161*H161,3)</f>
        <v>0</v>
      </c>
      <c r="K161" s="242"/>
      <c r="L161" s="243"/>
      <c r="M161" s="255" t="s">
        <v>1</v>
      </c>
      <c r="N161" s="256" t="s">
        <v>32</v>
      </c>
      <c r="O161" s="248">
        <v>0</v>
      </c>
      <c r="P161" s="248">
        <f>O161*H161</f>
        <v>0</v>
      </c>
      <c r="Q161" s="248">
        <v>1E-4</v>
      </c>
      <c r="R161" s="248">
        <f>Q161*H161</f>
        <v>4.6800000000000001E-3</v>
      </c>
      <c r="S161" s="248">
        <v>0</v>
      </c>
      <c r="T161" s="249">
        <f>S161*H161</f>
        <v>0</v>
      </c>
      <c r="AR161" s="235" t="s">
        <v>1125</v>
      </c>
      <c r="AT161" s="235" t="s">
        <v>133</v>
      </c>
      <c r="AU161" s="235" t="s">
        <v>71</v>
      </c>
      <c r="AY161" s="12" t="s">
        <v>97</v>
      </c>
      <c r="BE161" s="132">
        <f>IF(N161="základná",J161,0)</f>
        <v>0</v>
      </c>
      <c r="BF161" s="132">
        <f>IF(N161="znížená",J161,0)</f>
        <v>0</v>
      </c>
      <c r="BG161" s="132">
        <f>IF(N161="zákl. prenesená",J161,0)</f>
        <v>0</v>
      </c>
      <c r="BH161" s="132">
        <f>IF(N161="zníž. prenesená",J161,0)</f>
        <v>0</v>
      </c>
      <c r="BI161" s="132">
        <f>IF(N161="nulová",J161,0)</f>
        <v>0</v>
      </c>
      <c r="BJ161" s="12" t="s">
        <v>75</v>
      </c>
      <c r="BK161" s="162">
        <f>ROUND(I161*H161,3)</f>
        <v>0</v>
      </c>
      <c r="BL161" s="12" t="s">
        <v>820</v>
      </c>
      <c r="BM161" s="235" t="s">
        <v>2384</v>
      </c>
    </row>
    <row r="162" spans="2:65" s="1" customFormat="1" ht="6.95" customHeight="1">
      <c r="B162" s="39"/>
      <c r="C162" s="40"/>
      <c r="D162" s="40"/>
      <c r="E162" s="40"/>
      <c r="F162" s="40"/>
      <c r="G162" s="40"/>
      <c r="H162" s="40"/>
      <c r="I162" s="40"/>
      <c r="J162" s="40"/>
      <c r="K162" s="40"/>
      <c r="L162" s="24"/>
    </row>
  </sheetData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.31496062992125984" footer="0.31496062992125984"/>
  <pageSetup paperSize="9" scale="88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E4536-5942-4D45-9DD8-271F430C75D4}">
  <sheetPr>
    <pageSetUpPr fitToPage="1"/>
  </sheetPr>
  <dimension ref="B2:BM157"/>
  <sheetViews>
    <sheetView showGridLines="0" topLeftCell="A150" zoomScaleNormal="100" workbookViewId="0">
      <selection activeCell="I153" sqref="I153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3" max="13" width="10.83203125" hidden="1" customWidth="1"/>
    <col min="14" max="14" width="0" hidden="1" customWidth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</cols>
  <sheetData>
    <row r="2" spans="2:46" ht="36.950000000000003" customHeight="1">
      <c r="L2" s="321" t="s">
        <v>5</v>
      </c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12" t="s">
        <v>2193</v>
      </c>
    </row>
    <row r="3" spans="2:46" ht="6.95" hidden="1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  <c r="AT3" s="12" t="s">
        <v>66</v>
      </c>
    </row>
    <row r="4" spans="2:46" ht="24.95" hidden="1" customHeight="1">
      <c r="B4" s="15"/>
      <c r="D4" s="164" t="s">
        <v>78</v>
      </c>
      <c r="L4" s="15"/>
      <c r="M4" s="165" t="s">
        <v>9</v>
      </c>
      <c r="AT4" s="12" t="s">
        <v>3</v>
      </c>
    </row>
    <row r="5" spans="2:46" ht="6.95" hidden="1" customHeight="1">
      <c r="B5" s="15"/>
      <c r="L5" s="15"/>
    </row>
    <row r="6" spans="2:46" ht="12" hidden="1" customHeight="1">
      <c r="B6" s="15"/>
      <c r="D6" s="166" t="s">
        <v>12</v>
      </c>
      <c r="L6" s="15"/>
    </row>
    <row r="7" spans="2:46" ht="16.5" hidden="1" customHeight="1">
      <c r="B7" s="15"/>
      <c r="E7" s="319" t="s">
        <v>2899</v>
      </c>
      <c r="F7" s="320"/>
      <c r="G7" s="320"/>
      <c r="H7" s="320"/>
      <c r="L7" s="15"/>
    </row>
    <row r="8" spans="2:46" s="1" customFormat="1" ht="12" hidden="1" customHeight="1">
      <c r="B8" s="24"/>
      <c r="D8" s="166" t="s">
        <v>79</v>
      </c>
      <c r="L8" s="24"/>
    </row>
    <row r="9" spans="2:46" s="1" customFormat="1" ht="16.5" hidden="1" customHeight="1">
      <c r="B9" s="24"/>
      <c r="E9" s="318" t="s">
        <v>1736</v>
      </c>
      <c r="F9" s="315"/>
      <c r="G9" s="315"/>
      <c r="H9" s="315"/>
      <c r="L9" s="24"/>
    </row>
    <row r="10" spans="2:46" s="1" customFormat="1" hidden="1">
      <c r="B10" s="24"/>
      <c r="L10" s="24"/>
    </row>
    <row r="11" spans="2:46" s="1" customFormat="1" ht="12" hidden="1" customHeight="1">
      <c r="B11" s="24"/>
      <c r="D11" s="166" t="s">
        <v>13</v>
      </c>
      <c r="F11" s="167" t="s">
        <v>1</v>
      </c>
      <c r="I11" s="166" t="s">
        <v>14</v>
      </c>
      <c r="J11" s="167" t="s">
        <v>1</v>
      </c>
      <c r="L11" s="24"/>
    </row>
    <row r="12" spans="2:46" s="1" customFormat="1" ht="12" hidden="1" customHeight="1">
      <c r="B12" s="24"/>
      <c r="D12" s="166" t="s">
        <v>15</v>
      </c>
      <c r="F12" s="167" t="s">
        <v>19</v>
      </c>
      <c r="I12" s="166" t="s">
        <v>16</v>
      </c>
      <c r="J12" s="168" t="s">
        <v>2900</v>
      </c>
      <c r="L12" s="24"/>
    </row>
    <row r="13" spans="2:46" s="1" customFormat="1" ht="10.9" hidden="1" customHeight="1">
      <c r="B13" s="24"/>
      <c r="L13" s="24"/>
    </row>
    <row r="14" spans="2:46" s="1" customFormat="1" ht="12" hidden="1" customHeight="1">
      <c r="B14" s="24"/>
      <c r="D14" s="166" t="s">
        <v>17</v>
      </c>
      <c r="I14" s="166" t="s">
        <v>18</v>
      </c>
      <c r="J14" s="167" t="s">
        <v>1</v>
      </c>
      <c r="L14" s="24"/>
    </row>
    <row r="15" spans="2:46" s="1" customFormat="1" ht="18" hidden="1" customHeight="1">
      <c r="B15" s="24"/>
      <c r="E15" s="167" t="s">
        <v>19</v>
      </c>
      <c r="I15" s="166" t="s">
        <v>20</v>
      </c>
      <c r="J15" s="167" t="s">
        <v>1</v>
      </c>
      <c r="L15" s="24"/>
    </row>
    <row r="16" spans="2:46" s="1" customFormat="1" ht="6.95" hidden="1" customHeight="1">
      <c r="B16" s="24"/>
      <c r="L16" s="24"/>
    </row>
    <row r="17" spans="2:12" s="1" customFormat="1" ht="12" hidden="1" customHeight="1">
      <c r="B17" s="24"/>
      <c r="D17" s="166" t="s">
        <v>21</v>
      </c>
      <c r="I17" s="166" t="s">
        <v>18</v>
      </c>
      <c r="J17" s="167" t="s">
        <v>1</v>
      </c>
      <c r="L17" s="24"/>
    </row>
    <row r="18" spans="2:12" s="1" customFormat="1" ht="18" hidden="1" customHeight="1">
      <c r="B18" s="24"/>
      <c r="E18" s="322" t="s">
        <v>19</v>
      </c>
      <c r="F18" s="322"/>
      <c r="G18" s="322"/>
      <c r="H18" s="322"/>
      <c r="I18" s="166" t="s">
        <v>20</v>
      </c>
      <c r="J18" s="167" t="s">
        <v>1</v>
      </c>
      <c r="L18" s="24"/>
    </row>
    <row r="19" spans="2:12" s="1" customFormat="1" ht="6.95" hidden="1" customHeight="1">
      <c r="B19" s="24"/>
      <c r="L19" s="24"/>
    </row>
    <row r="20" spans="2:12" s="1" customFormat="1" ht="12" hidden="1" customHeight="1">
      <c r="B20" s="24"/>
      <c r="D20" s="166" t="s">
        <v>22</v>
      </c>
      <c r="I20" s="166" t="s">
        <v>18</v>
      </c>
      <c r="J20" s="167" t="s">
        <v>1</v>
      </c>
      <c r="L20" s="24"/>
    </row>
    <row r="21" spans="2:12" s="1" customFormat="1" ht="18" hidden="1" customHeight="1">
      <c r="B21" s="24"/>
      <c r="E21" s="167" t="s">
        <v>1546</v>
      </c>
      <c r="I21" s="166" t="s">
        <v>20</v>
      </c>
      <c r="J21" s="167" t="s">
        <v>1</v>
      </c>
      <c r="L21" s="24"/>
    </row>
    <row r="22" spans="2:12" s="1" customFormat="1" ht="6.95" hidden="1" customHeight="1">
      <c r="B22" s="24"/>
      <c r="L22" s="24"/>
    </row>
    <row r="23" spans="2:12" s="1" customFormat="1" ht="12" hidden="1" customHeight="1">
      <c r="B23" s="24"/>
      <c r="D23" s="166" t="s">
        <v>23</v>
      </c>
      <c r="I23" s="166" t="s">
        <v>18</v>
      </c>
      <c r="J23" s="167" t="s">
        <v>1</v>
      </c>
      <c r="L23" s="24"/>
    </row>
    <row r="24" spans="2:12" s="1" customFormat="1" ht="18" hidden="1" customHeight="1">
      <c r="B24" s="24"/>
      <c r="E24" s="167" t="s">
        <v>1546</v>
      </c>
      <c r="I24" s="166" t="s">
        <v>20</v>
      </c>
      <c r="J24" s="167" t="s">
        <v>1</v>
      </c>
      <c r="L24" s="24"/>
    </row>
    <row r="25" spans="2:12" s="1" customFormat="1" ht="6.95" hidden="1" customHeight="1">
      <c r="B25" s="24"/>
      <c r="L25" s="24"/>
    </row>
    <row r="26" spans="2:12" s="1" customFormat="1" ht="12" hidden="1" customHeight="1">
      <c r="B26" s="24"/>
      <c r="D26" s="166" t="s">
        <v>25</v>
      </c>
      <c r="L26" s="24"/>
    </row>
    <row r="27" spans="2:12" s="7" customFormat="1" ht="16.5" hidden="1" customHeight="1">
      <c r="B27" s="85"/>
      <c r="E27" s="323" t="s">
        <v>1</v>
      </c>
      <c r="F27" s="323"/>
      <c r="G27" s="323"/>
      <c r="H27" s="323"/>
      <c r="L27" s="85"/>
    </row>
    <row r="28" spans="2:12" s="1" customFormat="1" ht="6.95" hidden="1" customHeight="1">
      <c r="B28" s="24"/>
      <c r="L28" s="24"/>
    </row>
    <row r="29" spans="2:12" s="1" customFormat="1" ht="6.95" hidden="1" customHeight="1">
      <c r="B29" s="24"/>
      <c r="D29" s="48"/>
      <c r="E29" s="48"/>
      <c r="F29" s="48"/>
      <c r="G29" s="48"/>
      <c r="H29" s="48"/>
      <c r="I29" s="48"/>
      <c r="J29" s="48"/>
      <c r="K29" s="48"/>
      <c r="L29" s="24"/>
    </row>
    <row r="30" spans="2:12" s="1" customFormat="1" ht="25.35" hidden="1" customHeight="1">
      <c r="B30" s="24"/>
      <c r="D30" s="170" t="s">
        <v>26</v>
      </c>
      <c r="J30" s="171">
        <f>ROUND(J121, 2)</f>
        <v>0</v>
      </c>
      <c r="L30" s="24"/>
    </row>
    <row r="31" spans="2:12" s="1" customFormat="1" ht="6.95" hidden="1" customHeight="1">
      <c r="B31" s="24"/>
      <c r="D31" s="48"/>
      <c r="E31" s="48"/>
      <c r="F31" s="48"/>
      <c r="G31" s="48"/>
      <c r="H31" s="48"/>
      <c r="I31" s="48"/>
      <c r="J31" s="48"/>
      <c r="K31" s="48"/>
      <c r="L31" s="24"/>
    </row>
    <row r="32" spans="2:12" s="1" customFormat="1" ht="14.45" hidden="1" customHeight="1">
      <c r="B32" s="24"/>
      <c r="F32" s="172" t="s">
        <v>28</v>
      </c>
      <c r="I32" s="172" t="s">
        <v>27</v>
      </c>
      <c r="J32" s="172" t="s">
        <v>29</v>
      </c>
      <c r="L32" s="24"/>
    </row>
    <row r="33" spans="2:12" s="1" customFormat="1" ht="14.45" hidden="1" customHeight="1">
      <c r="B33" s="24"/>
      <c r="D33" s="173" t="s">
        <v>30</v>
      </c>
      <c r="E33" s="174" t="s">
        <v>31</v>
      </c>
      <c r="F33" s="175">
        <f>ROUND((SUM(BE121:BE156)),  2)</f>
        <v>0</v>
      </c>
      <c r="G33" s="176"/>
      <c r="H33" s="176"/>
      <c r="I33" s="177">
        <v>0.23</v>
      </c>
      <c r="J33" s="175">
        <f>ROUND(((SUM(BE121:BE156))*I33),  2)</f>
        <v>0</v>
      </c>
      <c r="L33" s="24"/>
    </row>
    <row r="34" spans="2:12" s="1" customFormat="1" ht="14.45" hidden="1" customHeight="1">
      <c r="B34" s="24"/>
      <c r="E34" s="174" t="s">
        <v>32</v>
      </c>
      <c r="F34" s="178">
        <f>ROUND((SUM(BF121:BF156)),  2)</f>
        <v>0</v>
      </c>
      <c r="I34" s="179">
        <v>0.23</v>
      </c>
      <c r="J34" s="178">
        <f>ROUND(((SUM(BF121:BF156))*I34),  2)</f>
        <v>0</v>
      </c>
      <c r="L34" s="24"/>
    </row>
    <row r="35" spans="2:12" s="1" customFormat="1" ht="14.45" hidden="1" customHeight="1">
      <c r="B35" s="24"/>
      <c r="E35" s="166" t="s">
        <v>33</v>
      </c>
      <c r="F35" s="178">
        <f>ROUND((SUM(BG121:BG156)),  2)</f>
        <v>0</v>
      </c>
      <c r="I35" s="179">
        <v>0.23</v>
      </c>
      <c r="J35" s="178">
        <f>0</f>
        <v>0</v>
      </c>
      <c r="L35" s="24"/>
    </row>
    <row r="36" spans="2:12" s="1" customFormat="1" ht="14.45" hidden="1" customHeight="1">
      <c r="B36" s="24"/>
      <c r="E36" s="166" t="s">
        <v>34</v>
      </c>
      <c r="F36" s="178">
        <f>ROUND((SUM(BH121:BH156)),  2)</f>
        <v>0</v>
      </c>
      <c r="I36" s="179">
        <v>0.23</v>
      </c>
      <c r="J36" s="178">
        <f>0</f>
        <v>0</v>
      </c>
      <c r="L36" s="24"/>
    </row>
    <row r="37" spans="2:12" s="1" customFormat="1" ht="14.45" hidden="1" customHeight="1">
      <c r="B37" s="24"/>
      <c r="E37" s="174" t="s">
        <v>35</v>
      </c>
      <c r="F37" s="175">
        <f>ROUND((SUM(BI121:BI156)),  2)</f>
        <v>0</v>
      </c>
      <c r="G37" s="176"/>
      <c r="H37" s="176"/>
      <c r="I37" s="177">
        <v>0</v>
      </c>
      <c r="J37" s="175">
        <f>0</f>
        <v>0</v>
      </c>
      <c r="L37" s="24"/>
    </row>
    <row r="38" spans="2:12" s="1" customFormat="1" ht="6.95" hidden="1" customHeight="1">
      <c r="B38" s="24"/>
      <c r="L38" s="24"/>
    </row>
    <row r="39" spans="2:12" s="1" customFormat="1" ht="25.35" hidden="1" customHeight="1">
      <c r="B39" s="24"/>
      <c r="C39" s="91"/>
      <c r="D39" s="180" t="s">
        <v>36</v>
      </c>
      <c r="E39" s="52"/>
      <c r="F39" s="52"/>
      <c r="G39" s="181" t="s">
        <v>37</v>
      </c>
      <c r="H39" s="182" t="s">
        <v>38</v>
      </c>
      <c r="I39" s="52"/>
      <c r="J39" s="183">
        <f>SUM(J30:J37)</f>
        <v>0</v>
      </c>
      <c r="K39" s="96"/>
      <c r="L39" s="24"/>
    </row>
    <row r="40" spans="2:12" s="1" customFormat="1" ht="14.45" hidden="1" customHeight="1">
      <c r="B40" s="24"/>
      <c r="L40" s="24"/>
    </row>
    <row r="41" spans="2:12" ht="14.45" hidden="1" customHeight="1">
      <c r="B41" s="15"/>
      <c r="L41" s="15"/>
    </row>
    <row r="42" spans="2:12" ht="14.45" hidden="1" customHeight="1">
      <c r="B42" s="15"/>
      <c r="L42" s="15"/>
    </row>
    <row r="43" spans="2:12" ht="14.45" hidden="1" customHeight="1">
      <c r="B43" s="15"/>
      <c r="L43" s="15"/>
    </row>
    <row r="44" spans="2:12" ht="14.45" hidden="1" customHeight="1">
      <c r="B44" s="15"/>
      <c r="L44" s="15"/>
    </row>
    <row r="45" spans="2:12" ht="14.45" hidden="1" customHeight="1">
      <c r="B45" s="15"/>
      <c r="L45" s="15"/>
    </row>
    <row r="46" spans="2:12" ht="14.45" hidden="1" customHeight="1">
      <c r="B46" s="15"/>
      <c r="L46" s="15"/>
    </row>
    <row r="47" spans="2:12" ht="14.45" hidden="1" customHeight="1">
      <c r="B47" s="15"/>
      <c r="L47" s="15"/>
    </row>
    <row r="48" spans="2:12" ht="14.45" hidden="1" customHeight="1">
      <c r="B48" s="15"/>
      <c r="L48" s="15"/>
    </row>
    <row r="49" spans="2:12" ht="14.45" hidden="1" customHeight="1">
      <c r="B49" s="15"/>
      <c r="L49" s="15"/>
    </row>
    <row r="50" spans="2:12" s="1" customFormat="1" ht="14.45" hidden="1" customHeight="1">
      <c r="B50" s="24"/>
      <c r="D50" s="184" t="s">
        <v>39</v>
      </c>
      <c r="E50" s="37"/>
      <c r="F50" s="37"/>
      <c r="G50" s="184" t="s">
        <v>40</v>
      </c>
      <c r="H50" s="37"/>
      <c r="I50" s="37"/>
      <c r="J50" s="37"/>
      <c r="K50" s="37"/>
      <c r="L50" s="24"/>
    </row>
    <row r="51" spans="2:12" hidden="1">
      <c r="B51" s="15"/>
      <c r="L51" s="15"/>
    </row>
    <row r="52" spans="2:12" hidden="1">
      <c r="B52" s="15"/>
      <c r="L52" s="15"/>
    </row>
    <row r="53" spans="2:12" hidden="1">
      <c r="B53" s="15"/>
      <c r="L53" s="15"/>
    </row>
    <row r="54" spans="2:12" hidden="1">
      <c r="B54" s="15"/>
      <c r="L54" s="15"/>
    </row>
    <row r="55" spans="2:12" hidden="1">
      <c r="B55" s="15"/>
      <c r="L55" s="15"/>
    </row>
    <row r="56" spans="2:12" hidden="1">
      <c r="B56" s="15"/>
      <c r="L56" s="15"/>
    </row>
    <row r="57" spans="2:12" hidden="1">
      <c r="B57" s="15"/>
      <c r="L57" s="15"/>
    </row>
    <row r="58" spans="2:12" hidden="1">
      <c r="B58" s="15"/>
      <c r="L58" s="15"/>
    </row>
    <row r="59" spans="2:12" hidden="1">
      <c r="B59" s="15"/>
      <c r="L59" s="15"/>
    </row>
    <row r="60" spans="2:12" hidden="1">
      <c r="B60" s="15"/>
      <c r="L60" s="15"/>
    </row>
    <row r="61" spans="2:12" s="1" customFormat="1" ht="12.75" hidden="1">
      <c r="B61" s="24"/>
      <c r="D61" s="185" t="s">
        <v>41</v>
      </c>
      <c r="E61" s="26"/>
      <c r="F61" s="186" t="s">
        <v>42</v>
      </c>
      <c r="G61" s="185" t="s">
        <v>41</v>
      </c>
      <c r="H61" s="26"/>
      <c r="I61" s="26"/>
      <c r="J61" s="187" t="s">
        <v>42</v>
      </c>
      <c r="K61" s="26"/>
      <c r="L61" s="24"/>
    </row>
    <row r="62" spans="2:12" hidden="1">
      <c r="B62" s="15"/>
      <c r="L62" s="15"/>
    </row>
    <row r="63" spans="2:12" hidden="1">
      <c r="B63" s="15"/>
      <c r="L63" s="15"/>
    </row>
    <row r="64" spans="2:12" hidden="1">
      <c r="B64" s="15"/>
      <c r="L64" s="15"/>
    </row>
    <row r="65" spans="2:12" s="1" customFormat="1" ht="12.75" hidden="1">
      <c r="B65" s="24"/>
      <c r="D65" s="184" t="s">
        <v>43</v>
      </c>
      <c r="E65" s="37"/>
      <c r="F65" s="37"/>
      <c r="G65" s="184" t="s">
        <v>44</v>
      </c>
      <c r="H65" s="37"/>
      <c r="I65" s="37"/>
      <c r="J65" s="37"/>
      <c r="K65" s="37"/>
      <c r="L65" s="24"/>
    </row>
    <row r="66" spans="2:12" hidden="1">
      <c r="B66" s="15"/>
      <c r="L66" s="15"/>
    </row>
    <row r="67" spans="2:12" hidden="1">
      <c r="B67" s="15"/>
      <c r="L67" s="15"/>
    </row>
    <row r="68" spans="2:12" hidden="1">
      <c r="B68" s="15"/>
      <c r="L68" s="15"/>
    </row>
    <row r="69" spans="2:12" hidden="1">
      <c r="B69" s="15"/>
      <c r="L69" s="15"/>
    </row>
    <row r="70" spans="2:12" hidden="1">
      <c r="B70" s="15"/>
      <c r="L70" s="15"/>
    </row>
    <row r="71" spans="2:12" hidden="1">
      <c r="B71" s="15"/>
      <c r="L71" s="15"/>
    </row>
    <row r="72" spans="2:12" hidden="1">
      <c r="B72" s="15"/>
      <c r="L72" s="15"/>
    </row>
    <row r="73" spans="2:12" hidden="1">
      <c r="B73" s="15"/>
      <c r="L73" s="15"/>
    </row>
    <row r="74" spans="2:12" hidden="1">
      <c r="B74" s="15"/>
      <c r="L74" s="15"/>
    </row>
    <row r="75" spans="2:12" hidden="1">
      <c r="B75" s="15"/>
      <c r="L75" s="15"/>
    </row>
    <row r="76" spans="2:12" s="1" customFormat="1" ht="12.75" hidden="1">
      <c r="B76" s="24"/>
      <c r="D76" s="185" t="s">
        <v>41</v>
      </c>
      <c r="E76" s="26"/>
      <c r="F76" s="186" t="s">
        <v>42</v>
      </c>
      <c r="G76" s="185" t="s">
        <v>41</v>
      </c>
      <c r="H76" s="26"/>
      <c r="I76" s="26"/>
      <c r="J76" s="187" t="s">
        <v>42</v>
      </c>
      <c r="K76" s="26"/>
      <c r="L76" s="24"/>
    </row>
    <row r="77" spans="2:12" s="1" customFormat="1" ht="14.45" hidden="1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4"/>
    </row>
    <row r="78" spans="2:12" hidden="1"/>
    <row r="79" spans="2:12" hidden="1"/>
    <row r="80" spans="2:12" hidden="1"/>
    <row r="81" spans="2:47" s="1" customFormat="1" ht="6.95" hidden="1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4"/>
    </row>
    <row r="82" spans="2:47" s="1" customFormat="1" ht="24.95" hidden="1" customHeight="1">
      <c r="B82" s="24"/>
      <c r="C82" s="164" t="s">
        <v>497</v>
      </c>
      <c r="L82" s="24"/>
    </row>
    <row r="83" spans="2:47" s="1" customFormat="1" ht="6.95" hidden="1" customHeight="1">
      <c r="B83" s="24"/>
      <c r="L83" s="24"/>
    </row>
    <row r="84" spans="2:47" s="1" customFormat="1" ht="12" hidden="1" customHeight="1">
      <c r="B84" s="24"/>
      <c r="C84" s="166" t="s">
        <v>12</v>
      </c>
      <c r="L84" s="24"/>
    </row>
    <row r="85" spans="2:47" s="1" customFormat="1" ht="16.5" hidden="1" customHeight="1">
      <c r="B85" s="24"/>
      <c r="E85" s="319" t="str">
        <f>E7</f>
        <v>KC Raca_RP</v>
      </c>
      <c r="F85" s="320"/>
      <c r="G85" s="320"/>
      <c r="H85" s="320"/>
      <c r="L85" s="24"/>
    </row>
    <row r="86" spans="2:47" s="1" customFormat="1" ht="12" hidden="1" customHeight="1">
      <c r="B86" s="24"/>
      <c r="C86" s="166" t="s">
        <v>79</v>
      </c>
      <c r="L86" s="24"/>
    </row>
    <row r="87" spans="2:47" s="1" customFormat="1" ht="16.5" hidden="1" customHeight="1">
      <c r="B87" s="24"/>
      <c r="E87" s="318" t="str">
        <f>E9</f>
        <v xml:space="preserve">SO601 - Preložka distribučného rozvodu </v>
      </c>
      <c r="F87" s="315"/>
      <c r="G87" s="315"/>
      <c r="H87" s="315"/>
      <c r="L87" s="24"/>
    </row>
    <row r="88" spans="2:47" s="1" customFormat="1" ht="6.95" hidden="1" customHeight="1">
      <c r="B88" s="24"/>
      <c r="L88" s="24"/>
    </row>
    <row r="89" spans="2:47" s="1" customFormat="1" ht="12" hidden="1" customHeight="1">
      <c r="B89" s="24"/>
      <c r="C89" s="166" t="s">
        <v>15</v>
      </c>
      <c r="F89" s="167" t="str">
        <f>F12</f>
        <v xml:space="preserve"> </v>
      </c>
      <c r="I89" s="166" t="s">
        <v>16</v>
      </c>
      <c r="J89" s="168" t="str">
        <f>IF(J12="","",J12)</f>
        <v>31. 1. 2025</v>
      </c>
      <c r="L89" s="24"/>
    </row>
    <row r="90" spans="2:47" s="1" customFormat="1" ht="6.95" hidden="1" customHeight="1">
      <c r="B90" s="24"/>
      <c r="L90" s="24"/>
    </row>
    <row r="91" spans="2:47" s="1" customFormat="1" ht="15.2" hidden="1" customHeight="1">
      <c r="B91" s="24"/>
      <c r="C91" s="166" t="s">
        <v>17</v>
      </c>
      <c r="F91" s="167" t="str">
        <f>E15</f>
        <v xml:space="preserve"> </v>
      </c>
      <c r="I91" s="166" t="s">
        <v>22</v>
      </c>
      <c r="J91" s="169" t="str">
        <f>E21</f>
        <v>Ing. Ján Kišeľa</v>
      </c>
      <c r="L91" s="24"/>
    </row>
    <row r="92" spans="2:47" s="1" customFormat="1" ht="15.2" hidden="1" customHeight="1">
      <c r="B92" s="24"/>
      <c r="C92" s="166" t="s">
        <v>21</v>
      </c>
      <c r="F92" s="167" t="str">
        <f>IF(E18="","",E18)</f>
        <v xml:space="preserve"> </v>
      </c>
      <c r="I92" s="166" t="s">
        <v>23</v>
      </c>
      <c r="J92" s="169" t="str">
        <f>E24</f>
        <v>Ing. Ján Kišeľa</v>
      </c>
      <c r="L92" s="24"/>
    </row>
    <row r="93" spans="2:47" s="1" customFormat="1" ht="10.35" hidden="1" customHeight="1">
      <c r="B93" s="24"/>
      <c r="L93" s="24"/>
    </row>
    <row r="94" spans="2:47" s="1" customFormat="1" ht="29.25" hidden="1" customHeight="1">
      <c r="B94" s="24"/>
      <c r="C94" s="188" t="s">
        <v>498</v>
      </c>
      <c r="D94" s="91"/>
      <c r="E94" s="91"/>
      <c r="F94" s="91"/>
      <c r="G94" s="91"/>
      <c r="H94" s="91"/>
      <c r="I94" s="91"/>
      <c r="J94" s="189" t="s">
        <v>80</v>
      </c>
      <c r="K94" s="91"/>
      <c r="L94" s="24"/>
    </row>
    <row r="95" spans="2:47" s="1" customFormat="1" ht="10.35" hidden="1" customHeight="1">
      <c r="B95" s="24"/>
      <c r="L95" s="24"/>
    </row>
    <row r="96" spans="2:47" s="1" customFormat="1" ht="22.9" hidden="1" customHeight="1">
      <c r="B96" s="24"/>
      <c r="C96" s="190" t="s">
        <v>81</v>
      </c>
      <c r="J96" s="171">
        <f>J121</f>
        <v>0</v>
      </c>
      <c r="L96" s="24"/>
      <c r="AU96" s="12" t="s">
        <v>82</v>
      </c>
    </row>
    <row r="97" spans="2:12" s="191" customFormat="1" ht="24.95" hidden="1" customHeight="1">
      <c r="B97" s="192"/>
      <c r="D97" s="193" t="s">
        <v>1283</v>
      </c>
      <c r="E97" s="194"/>
      <c r="F97" s="194"/>
      <c r="G97" s="194"/>
      <c r="H97" s="194"/>
      <c r="I97" s="194"/>
      <c r="J97" s="195">
        <f>J122</f>
        <v>0</v>
      </c>
      <c r="L97" s="192"/>
    </row>
    <row r="98" spans="2:12" s="196" customFormat="1" ht="19.899999999999999" hidden="1" customHeight="1">
      <c r="B98" s="197"/>
      <c r="D98" s="198" t="s">
        <v>1284</v>
      </c>
      <c r="E98" s="199"/>
      <c r="F98" s="199"/>
      <c r="G98" s="199"/>
      <c r="H98" s="199"/>
      <c r="I98" s="199"/>
      <c r="J98" s="200">
        <f>J123</f>
        <v>0</v>
      </c>
      <c r="L98" s="197"/>
    </row>
    <row r="99" spans="2:12" s="196" customFormat="1" ht="19.899999999999999" hidden="1" customHeight="1">
      <c r="B99" s="197"/>
      <c r="D99" s="198" t="s">
        <v>1727</v>
      </c>
      <c r="E99" s="199"/>
      <c r="F99" s="199"/>
      <c r="G99" s="199"/>
      <c r="H99" s="199"/>
      <c r="I99" s="199"/>
      <c r="J99" s="200">
        <f>J139</f>
        <v>0</v>
      </c>
      <c r="L99" s="197"/>
    </row>
    <row r="100" spans="2:12" s="191" customFormat="1" ht="24.95" hidden="1" customHeight="1">
      <c r="B100" s="192"/>
      <c r="D100" s="193" t="s">
        <v>492</v>
      </c>
      <c r="E100" s="194"/>
      <c r="F100" s="194"/>
      <c r="G100" s="194"/>
      <c r="H100" s="194"/>
      <c r="I100" s="194"/>
      <c r="J100" s="195">
        <f>J150</f>
        <v>0</v>
      </c>
      <c r="L100" s="192"/>
    </row>
    <row r="101" spans="2:12" s="191" customFormat="1" ht="24.95" hidden="1" customHeight="1">
      <c r="B101" s="192"/>
      <c r="D101" s="193" t="s">
        <v>1548</v>
      </c>
      <c r="E101" s="194"/>
      <c r="F101" s="194"/>
      <c r="G101" s="194"/>
      <c r="H101" s="194"/>
      <c r="I101" s="194"/>
      <c r="J101" s="195">
        <f>J153</f>
        <v>0</v>
      </c>
      <c r="L101" s="192"/>
    </row>
    <row r="102" spans="2:12" s="1" customFormat="1" ht="21.75" hidden="1" customHeight="1">
      <c r="B102" s="24"/>
      <c r="L102" s="24"/>
    </row>
    <row r="103" spans="2:12" s="1" customFormat="1" ht="6.95" hidden="1" customHeight="1"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24"/>
    </row>
    <row r="104" spans="2:12" hidden="1"/>
    <row r="105" spans="2:12" hidden="1"/>
    <row r="106" spans="2:12" hidden="1"/>
    <row r="107" spans="2:12" s="1" customFormat="1" ht="6.95" customHeight="1">
      <c r="B107" s="41"/>
      <c r="C107" s="42"/>
      <c r="D107" s="42"/>
      <c r="E107" s="42"/>
      <c r="F107" s="42"/>
      <c r="G107" s="42"/>
      <c r="H107" s="42"/>
      <c r="I107" s="42"/>
      <c r="J107" s="42"/>
      <c r="K107" s="42"/>
      <c r="L107" s="24"/>
    </row>
    <row r="108" spans="2:12" s="1" customFormat="1" ht="24.95" customHeight="1">
      <c r="B108" s="24"/>
      <c r="C108" s="164" t="s">
        <v>83</v>
      </c>
      <c r="L108" s="24"/>
    </row>
    <row r="109" spans="2:12" s="1" customFormat="1" ht="6.95" customHeight="1">
      <c r="B109" s="24"/>
      <c r="L109" s="24"/>
    </row>
    <row r="110" spans="2:12" s="1" customFormat="1" ht="12" customHeight="1">
      <c r="B110" s="24"/>
      <c r="C110" s="166" t="s">
        <v>12</v>
      </c>
      <c r="L110" s="24"/>
    </row>
    <row r="111" spans="2:12" s="1" customFormat="1" ht="16.5" customHeight="1">
      <c r="B111" s="24"/>
      <c r="E111" s="319" t="str">
        <f>E7</f>
        <v>KC Raca_RP</v>
      </c>
      <c r="F111" s="320"/>
      <c r="G111" s="320"/>
      <c r="H111" s="320"/>
      <c r="L111" s="24"/>
    </row>
    <row r="112" spans="2:12" s="1" customFormat="1" ht="12" customHeight="1">
      <c r="B112" s="24"/>
      <c r="C112" s="166" t="s">
        <v>79</v>
      </c>
      <c r="L112" s="24"/>
    </row>
    <row r="113" spans="2:65" s="1" customFormat="1" ht="16.5" customHeight="1">
      <c r="B113" s="24"/>
      <c r="E113" s="318" t="str">
        <f>E9</f>
        <v xml:space="preserve">SO601 - Preložka distribučného rozvodu </v>
      </c>
      <c r="F113" s="315"/>
      <c r="G113" s="315"/>
      <c r="H113" s="315"/>
      <c r="L113" s="24"/>
    </row>
    <row r="114" spans="2:65" s="1" customFormat="1" ht="6.95" customHeight="1">
      <c r="B114" s="24"/>
      <c r="L114" s="24"/>
    </row>
    <row r="115" spans="2:65" s="1" customFormat="1" ht="12" customHeight="1">
      <c r="B115" s="24"/>
      <c r="C115" s="166" t="s">
        <v>15</v>
      </c>
      <c r="F115" s="167" t="str">
        <f>F12</f>
        <v xml:space="preserve"> </v>
      </c>
      <c r="I115" s="166" t="s">
        <v>16</v>
      </c>
      <c r="J115" s="168" t="str">
        <f>IF(J12="","",J12)</f>
        <v>31. 1. 2025</v>
      </c>
      <c r="L115" s="24"/>
    </row>
    <row r="116" spans="2:65" s="1" customFormat="1" ht="6.95" customHeight="1">
      <c r="B116" s="24"/>
      <c r="L116" s="24"/>
    </row>
    <row r="117" spans="2:65" s="1" customFormat="1" ht="15.2" customHeight="1">
      <c r="B117" s="24"/>
      <c r="C117" s="166" t="s">
        <v>17</v>
      </c>
      <c r="F117" s="167" t="str">
        <f>E15</f>
        <v xml:space="preserve"> </v>
      </c>
      <c r="I117" s="166" t="s">
        <v>22</v>
      </c>
      <c r="J117" s="169" t="str">
        <f>E21</f>
        <v>Ing. Ján Kišeľa</v>
      </c>
      <c r="L117" s="24"/>
    </row>
    <row r="118" spans="2:65" s="1" customFormat="1" ht="15.2" customHeight="1">
      <c r="B118" s="24"/>
      <c r="C118" s="166" t="s">
        <v>21</v>
      </c>
      <c r="F118" s="167" t="str">
        <f>IF(E18="","",E18)</f>
        <v xml:space="preserve"> </v>
      </c>
      <c r="I118" s="166" t="s">
        <v>23</v>
      </c>
      <c r="J118" s="169" t="str">
        <f>E24</f>
        <v>Ing. Ján Kišeľa</v>
      </c>
      <c r="L118" s="24"/>
    </row>
    <row r="119" spans="2:65" s="1" customFormat="1" ht="10.35" customHeight="1">
      <c r="B119" s="24"/>
      <c r="L119" s="24"/>
    </row>
    <row r="120" spans="2:65" s="9" customFormat="1" ht="29.25" customHeight="1">
      <c r="B120" s="99"/>
      <c r="C120" s="201" t="s">
        <v>84</v>
      </c>
      <c r="D120" s="202" t="s">
        <v>51</v>
      </c>
      <c r="E120" s="202" t="s">
        <v>47</v>
      </c>
      <c r="F120" s="202" t="s">
        <v>48</v>
      </c>
      <c r="G120" s="202" t="s">
        <v>85</v>
      </c>
      <c r="H120" s="202" t="s">
        <v>86</v>
      </c>
      <c r="I120" s="202" t="s">
        <v>87</v>
      </c>
      <c r="J120" s="203" t="s">
        <v>80</v>
      </c>
      <c r="K120" s="204" t="s">
        <v>88</v>
      </c>
      <c r="L120" s="99"/>
      <c r="M120" s="205" t="s">
        <v>1</v>
      </c>
      <c r="N120" s="206" t="s">
        <v>30</v>
      </c>
      <c r="O120" s="206" t="s">
        <v>89</v>
      </c>
      <c r="P120" s="206" t="s">
        <v>90</v>
      </c>
      <c r="Q120" s="206" t="s">
        <v>91</v>
      </c>
      <c r="R120" s="206" t="s">
        <v>92</v>
      </c>
      <c r="S120" s="206" t="s">
        <v>93</v>
      </c>
      <c r="T120" s="207" t="s">
        <v>94</v>
      </c>
    </row>
    <row r="121" spans="2:65" s="1" customFormat="1" ht="22.9" customHeight="1">
      <c r="B121" s="24"/>
      <c r="C121" s="208" t="s">
        <v>81</v>
      </c>
      <c r="J121" s="209">
        <f>BK121</f>
        <v>0</v>
      </c>
      <c r="L121" s="24"/>
      <c r="M121" s="57"/>
      <c r="N121" s="48"/>
      <c r="O121" s="48"/>
      <c r="P121" s="210">
        <f>P122+P150+P153</f>
        <v>206.26015320000002</v>
      </c>
      <c r="Q121" s="48"/>
      <c r="R121" s="210">
        <f>R122+R150+R153</f>
        <v>1.06053</v>
      </c>
      <c r="S121" s="48"/>
      <c r="T121" s="211">
        <f>T122+T150+T153</f>
        <v>0</v>
      </c>
      <c r="AT121" s="12" t="s">
        <v>65</v>
      </c>
      <c r="AU121" s="12" t="s">
        <v>82</v>
      </c>
      <c r="BK121" s="212">
        <f>BK122+BK150+BK153</f>
        <v>0</v>
      </c>
    </row>
    <row r="122" spans="2:65" s="213" customFormat="1" ht="25.9" customHeight="1">
      <c r="B122" s="214"/>
      <c r="D122" s="215" t="s">
        <v>65</v>
      </c>
      <c r="E122" s="216" t="s">
        <v>133</v>
      </c>
      <c r="F122" s="216" t="s">
        <v>1289</v>
      </c>
      <c r="J122" s="217">
        <f>BK122</f>
        <v>0</v>
      </c>
      <c r="L122" s="214"/>
      <c r="M122" s="218"/>
      <c r="P122" s="219">
        <f>P123+P139</f>
        <v>180.58015320000001</v>
      </c>
      <c r="R122" s="219">
        <f>R123+R139</f>
        <v>1.06053</v>
      </c>
      <c r="T122" s="220">
        <f>T123+T139</f>
        <v>0</v>
      </c>
      <c r="AR122" s="215" t="s">
        <v>106</v>
      </c>
      <c r="AT122" s="221" t="s">
        <v>65</v>
      </c>
      <c r="AU122" s="221" t="s">
        <v>66</v>
      </c>
      <c r="AY122" s="215" t="s">
        <v>97</v>
      </c>
      <c r="BK122" s="222">
        <f>BK123+BK139</f>
        <v>0</v>
      </c>
    </row>
    <row r="123" spans="2:65" s="213" customFormat="1" ht="22.9" customHeight="1">
      <c r="B123" s="214"/>
      <c r="D123" s="215" t="s">
        <v>65</v>
      </c>
      <c r="E123" s="223" t="s">
        <v>1290</v>
      </c>
      <c r="F123" s="223" t="s">
        <v>1291</v>
      </c>
      <c r="J123" s="224">
        <f>BK123</f>
        <v>0</v>
      </c>
      <c r="L123" s="214"/>
      <c r="M123" s="218"/>
      <c r="P123" s="219">
        <f>SUM(P124:P138)</f>
        <v>43.352000000000004</v>
      </c>
      <c r="R123" s="219">
        <f>SUM(R124:R138)</f>
        <v>0.42108000000000001</v>
      </c>
      <c r="T123" s="220">
        <f>SUM(T124:T138)</f>
        <v>0</v>
      </c>
      <c r="AR123" s="215" t="s">
        <v>106</v>
      </c>
      <c r="AT123" s="221" t="s">
        <v>65</v>
      </c>
      <c r="AU123" s="221" t="s">
        <v>71</v>
      </c>
      <c r="AY123" s="215" t="s">
        <v>97</v>
      </c>
      <c r="BK123" s="222">
        <f>SUM(BK124:BK138)</f>
        <v>0</v>
      </c>
    </row>
    <row r="124" spans="2:65" s="1" customFormat="1" ht="24.2" customHeight="1">
      <c r="B124" s="119"/>
      <c r="C124" s="225" t="s">
        <v>71</v>
      </c>
      <c r="D124" s="225" t="s">
        <v>100</v>
      </c>
      <c r="E124" s="226" t="s">
        <v>1737</v>
      </c>
      <c r="F124" s="227" t="s">
        <v>1738</v>
      </c>
      <c r="G124" s="228" t="s">
        <v>110</v>
      </c>
      <c r="H124" s="229">
        <v>2</v>
      </c>
      <c r="I124" s="230"/>
      <c r="J124" s="230">
        <f t="shared" ref="J124:J138" si="0">ROUND(I124*H124,2)</f>
        <v>0</v>
      </c>
      <c r="K124" s="126"/>
      <c r="L124" s="24"/>
      <c r="M124" s="231" t="s">
        <v>1</v>
      </c>
      <c r="N124" s="232" t="s">
        <v>32</v>
      </c>
      <c r="O124" s="233">
        <v>0.98</v>
      </c>
      <c r="P124" s="233">
        <f t="shared" ref="P124:P138" si="1">O124*H124</f>
        <v>1.96</v>
      </c>
      <c r="Q124" s="233">
        <v>0</v>
      </c>
      <c r="R124" s="233">
        <f t="shared" ref="R124:R138" si="2">Q124*H124</f>
        <v>0</v>
      </c>
      <c r="S124" s="233">
        <v>0</v>
      </c>
      <c r="T124" s="234">
        <f t="shared" ref="T124:T138" si="3">S124*H124</f>
        <v>0</v>
      </c>
      <c r="AR124" s="235" t="s">
        <v>820</v>
      </c>
      <c r="AT124" s="235" t="s">
        <v>100</v>
      </c>
      <c r="AU124" s="235" t="s">
        <v>75</v>
      </c>
      <c r="AY124" s="12" t="s">
        <v>97</v>
      </c>
      <c r="BE124" s="132">
        <f t="shared" ref="BE124:BE138" si="4">IF(N124="základná",J124,0)</f>
        <v>0</v>
      </c>
      <c r="BF124" s="132">
        <f t="shared" ref="BF124:BF138" si="5">IF(N124="znížená",J124,0)</f>
        <v>0</v>
      </c>
      <c r="BG124" s="132">
        <f t="shared" ref="BG124:BG138" si="6">IF(N124="zákl. prenesená",J124,0)</f>
        <v>0</v>
      </c>
      <c r="BH124" s="132">
        <f t="shared" ref="BH124:BH138" si="7">IF(N124="zníž. prenesená",J124,0)</f>
        <v>0</v>
      </c>
      <c r="BI124" s="132">
        <f t="shared" ref="BI124:BI138" si="8">IF(N124="nulová",J124,0)</f>
        <v>0</v>
      </c>
      <c r="BJ124" s="12" t="s">
        <v>75</v>
      </c>
      <c r="BK124" s="132">
        <f t="shared" ref="BK124:BK138" si="9">ROUND(I124*H124,2)</f>
        <v>0</v>
      </c>
      <c r="BL124" s="12" t="s">
        <v>820</v>
      </c>
      <c r="BM124" s="235" t="s">
        <v>1739</v>
      </c>
    </row>
    <row r="125" spans="2:65" s="1" customFormat="1" ht="16.5" customHeight="1">
      <c r="B125" s="119"/>
      <c r="C125" s="236" t="s">
        <v>75</v>
      </c>
      <c r="D125" s="236" t="s">
        <v>133</v>
      </c>
      <c r="E125" s="237" t="s">
        <v>1740</v>
      </c>
      <c r="F125" s="238" t="s">
        <v>2194</v>
      </c>
      <c r="G125" s="239" t="s">
        <v>2195</v>
      </c>
      <c r="H125" s="240">
        <v>2</v>
      </c>
      <c r="I125" s="241"/>
      <c r="J125" s="241">
        <f t="shared" si="0"/>
        <v>0</v>
      </c>
      <c r="K125" s="242"/>
      <c r="L125" s="243"/>
      <c r="M125" s="244" t="s">
        <v>1</v>
      </c>
      <c r="N125" s="245" t="s">
        <v>32</v>
      </c>
      <c r="O125" s="233">
        <v>0</v>
      </c>
      <c r="P125" s="233">
        <f t="shared" si="1"/>
        <v>0</v>
      </c>
      <c r="Q125" s="233">
        <v>4.6000000000000001E-4</v>
      </c>
      <c r="R125" s="233">
        <f t="shared" si="2"/>
        <v>9.2000000000000003E-4</v>
      </c>
      <c r="S125" s="233">
        <v>0</v>
      </c>
      <c r="T125" s="234">
        <f t="shared" si="3"/>
        <v>0</v>
      </c>
      <c r="AR125" s="235" t="s">
        <v>1068</v>
      </c>
      <c r="AT125" s="235" t="s">
        <v>133</v>
      </c>
      <c r="AU125" s="235" t="s">
        <v>75</v>
      </c>
      <c r="AY125" s="12" t="s">
        <v>97</v>
      </c>
      <c r="BE125" s="132">
        <f t="shared" si="4"/>
        <v>0</v>
      </c>
      <c r="BF125" s="132">
        <f t="shared" si="5"/>
        <v>0</v>
      </c>
      <c r="BG125" s="132">
        <f t="shared" si="6"/>
        <v>0</v>
      </c>
      <c r="BH125" s="132">
        <f t="shared" si="7"/>
        <v>0</v>
      </c>
      <c r="BI125" s="132">
        <f t="shared" si="8"/>
        <v>0</v>
      </c>
      <c r="BJ125" s="12" t="s">
        <v>75</v>
      </c>
      <c r="BK125" s="132">
        <f t="shared" si="9"/>
        <v>0</v>
      </c>
      <c r="BL125" s="12" t="s">
        <v>1068</v>
      </c>
      <c r="BM125" s="235" t="s">
        <v>1741</v>
      </c>
    </row>
    <row r="126" spans="2:65" s="1" customFormat="1" ht="24.2" customHeight="1">
      <c r="B126" s="119"/>
      <c r="C126" s="225" t="s">
        <v>106</v>
      </c>
      <c r="D126" s="225" t="s">
        <v>100</v>
      </c>
      <c r="E126" s="226" t="s">
        <v>1742</v>
      </c>
      <c r="F126" s="227" t="s">
        <v>1743</v>
      </c>
      <c r="G126" s="228" t="s">
        <v>110</v>
      </c>
      <c r="H126" s="229">
        <v>2</v>
      </c>
      <c r="I126" s="230"/>
      <c r="J126" s="230">
        <f t="shared" si="0"/>
        <v>0</v>
      </c>
      <c r="K126" s="126"/>
      <c r="L126" s="24"/>
      <c r="M126" s="231" t="s">
        <v>1</v>
      </c>
      <c r="N126" s="232" t="s">
        <v>32</v>
      </c>
      <c r="O126" s="233">
        <v>2.46</v>
      </c>
      <c r="P126" s="233">
        <f t="shared" si="1"/>
        <v>4.92</v>
      </c>
      <c r="Q126" s="233">
        <v>0</v>
      </c>
      <c r="R126" s="233">
        <f t="shared" si="2"/>
        <v>0</v>
      </c>
      <c r="S126" s="233">
        <v>0</v>
      </c>
      <c r="T126" s="234">
        <f t="shared" si="3"/>
        <v>0</v>
      </c>
      <c r="AR126" s="235" t="s">
        <v>820</v>
      </c>
      <c r="AT126" s="235" t="s">
        <v>100</v>
      </c>
      <c r="AU126" s="235" t="s">
        <v>75</v>
      </c>
      <c r="AY126" s="12" t="s">
        <v>97</v>
      </c>
      <c r="BE126" s="132">
        <f t="shared" si="4"/>
        <v>0</v>
      </c>
      <c r="BF126" s="132">
        <f t="shared" si="5"/>
        <v>0</v>
      </c>
      <c r="BG126" s="132">
        <f t="shared" si="6"/>
        <v>0</v>
      </c>
      <c r="BH126" s="132">
        <f t="shared" si="7"/>
        <v>0</v>
      </c>
      <c r="BI126" s="132">
        <f t="shared" si="8"/>
        <v>0</v>
      </c>
      <c r="BJ126" s="12" t="s">
        <v>75</v>
      </c>
      <c r="BK126" s="132">
        <f t="shared" si="9"/>
        <v>0</v>
      </c>
      <c r="BL126" s="12" t="s">
        <v>820</v>
      </c>
      <c r="BM126" s="235" t="s">
        <v>1744</v>
      </c>
    </row>
    <row r="127" spans="2:65" s="1" customFormat="1" ht="16.5" customHeight="1">
      <c r="B127" s="119"/>
      <c r="C127" s="236" t="s">
        <v>102</v>
      </c>
      <c r="D127" s="236" t="s">
        <v>133</v>
      </c>
      <c r="E127" s="237" t="s">
        <v>1745</v>
      </c>
      <c r="F127" s="238" t="s">
        <v>2196</v>
      </c>
      <c r="G127" s="239" t="s">
        <v>2195</v>
      </c>
      <c r="H127" s="240">
        <v>2</v>
      </c>
      <c r="I127" s="241"/>
      <c r="J127" s="241">
        <f t="shared" si="0"/>
        <v>0</v>
      </c>
      <c r="K127" s="242"/>
      <c r="L127" s="243"/>
      <c r="M127" s="244" t="s">
        <v>1</v>
      </c>
      <c r="N127" s="245" t="s">
        <v>32</v>
      </c>
      <c r="O127" s="233">
        <v>0</v>
      </c>
      <c r="P127" s="233">
        <f t="shared" si="1"/>
        <v>0</v>
      </c>
      <c r="Q127" s="233">
        <v>5.5999999999999995E-4</v>
      </c>
      <c r="R127" s="233">
        <f t="shared" si="2"/>
        <v>1.1199999999999999E-3</v>
      </c>
      <c r="S127" s="233">
        <v>0</v>
      </c>
      <c r="T127" s="234">
        <f t="shared" si="3"/>
        <v>0</v>
      </c>
      <c r="AR127" s="235" t="s">
        <v>1068</v>
      </c>
      <c r="AT127" s="235" t="s">
        <v>133</v>
      </c>
      <c r="AU127" s="235" t="s">
        <v>75</v>
      </c>
      <c r="AY127" s="12" t="s">
        <v>97</v>
      </c>
      <c r="BE127" s="132">
        <f t="shared" si="4"/>
        <v>0</v>
      </c>
      <c r="BF127" s="132">
        <f t="shared" si="5"/>
        <v>0</v>
      </c>
      <c r="BG127" s="132">
        <f t="shared" si="6"/>
        <v>0</v>
      </c>
      <c r="BH127" s="132">
        <f t="shared" si="7"/>
        <v>0</v>
      </c>
      <c r="BI127" s="132">
        <f t="shared" si="8"/>
        <v>0</v>
      </c>
      <c r="BJ127" s="12" t="s">
        <v>75</v>
      </c>
      <c r="BK127" s="132">
        <f t="shared" si="9"/>
        <v>0</v>
      </c>
      <c r="BL127" s="12" t="s">
        <v>1068</v>
      </c>
      <c r="BM127" s="235" t="s">
        <v>1746</v>
      </c>
    </row>
    <row r="128" spans="2:65" s="1" customFormat="1" ht="24.2" customHeight="1">
      <c r="B128" s="119"/>
      <c r="C128" s="225" t="s">
        <v>644</v>
      </c>
      <c r="D128" s="225" t="s">
        <v>100</v>
      </c>
      <c r="E128" s="226" t="s">
        <v>1747</v>
      </c>
      <c r="F128" s="227" t="s">
        <v>1748</v>
      </c>
      <c r="G128" s="228" t="s">
        <v>110</v>
      </c>
      <c r="H128" s="229">
        <v>1</v>
      </c>
      <c r="I128" s="230"/>
      <c r="J128" s="230">
        <f t="shared" si="0"/>
        <v>0</v>
      </c>
      <c r="K128" s="126"/>
      <c r="L128" s="24"/>
      <c r="M128" s="231" t="s">
        <v>1</v>
      </c>
      <c r="N128" s="232" t="s">
        <v>32</v>
      </c>
      <c r="O128" s="233">
        <v>1.08</v>
      </c>
      <c r="P128" s="233">
        <f t="shared" si="1"/>
        <v>1.08</v>
      </c>
      <c r="Q128" s="233">
        <v>0</v>
      </c>
      <c r="R128" s="233">
        <f t="shared" si="2"/>
        <v>0</v>
      </c>
      <c r="S128" s="233">
        <v>0</v>
      </c>
      <c r="T128" s="234">
        <f t="shared" si="3"/>
        <v>0</v>
      </c>
      <c r="AR128" s="235" t="s">
        <v>820</v>
      </c>
      <c r="AT128" s="235" t="s">
        <v>100</v>
      </c>
      <c r="AU128" s="235" t="s">
        <v>75</v>
      </c>
      <c r="AY128" s="12" t="s">
        <v>97</v>
      </c>
      <c r="BE128" s="132">
        <f t="shared" si="4"/>
        <v>0</v>
      </c>
      <c r="BF128" s="132">
        <f t="shared" si="5"/>
        <v>0</v>
      </c>
      <c r="BG128" s="132">
        <f t="shared" si="6"/>
        <v>0</v>
      </c>
      <c r="BH128" s="132">
        <f t="shared" si="7"/>
        <v>0</v>
      </c>
      <c r="BI128" s="132">
        <f t="shared" si="8"/>
        <v>0</v>
      </c>
      <c r="BJ128" s="12" t="s">
        <v>75</v>
      </c>
      <c r="BK128" s="132">
        <f t="shared" si="9"/>
        <v>0</v>
      </c>
      <c r="BL128" s="12" t="s">
        <v>820</v>
      </c>
      <c r="BM128" s="235" t="s">
        <v>1749</v>
      </c>
    </row>
    <row r="129" spans="2:65" s="1" customFormat="1" ht="24.2" customHeight="1">
      <c r="B129" s="119"/>
      <c r="C129" s="225" t="s">
        <v>98</v>
      </c>
      <c r="D129" s="225" t="s">
        <v>100</v>
      </c>
      <c r="E129" s="226" t="s">
        <v>1750</v>
      </c>
      <c r="F129" s="227" t="s">
        <v>1751</v>
      </c>
      <c r="G129" s="228" t="s">
        <v>110</v>
      </c>
      <c r="H129" s="229">
        <v>1</v>
      </c>
      <c r="I129" s="230"/>
      <c r="J129" s="230">
        <f t="shared" si="0"/>
        <v>0</v>
      </c>
      <c r="K129" s="126"/>
      <c r="L129" s="24"/>
      <c r="M129" s="231" t="s">
        <v>1</v>
      </c>
      <c r="N129" s="232" t="s">
        <v>32</v>
      </c>
      <c r="O129" s="233">
        <v>2.552</v>
      </c>
      <c r="P129" s="233">
        <f t="shared" si="1"/>
        <v>2.552</v>
      </c>
      <c r="Q129" s="233">
        <v>0</v>
      </c>
      <c r="R129" s="233">
        <f t="shared" si="2"/>
        <v>0</v>
      </c>
      <c r="S129" s="233">
        <v>0</v>
      </c>
      <c r="T129" s="234">
        <f t="shared" si="3"/>
        <v>0</v>
      </c>
      <c r="AR129" s="235" t="s">
        <v>820</v>
      </c>
      <c r="AT129" s="235" t="s">
        <v>100</v>
      </c>
      <c r="AU129" s="235" t="s">
        <v>75</v>
      </c>
      <c r="AY129" s="12" t="s">
        <v>97</v>
      </c>
      <c r="BE129" s="132">
        <f t="shared" si="4"/>
        <v>0</v>
      </c>
      <c r="BF129" s="132">
        <f t="shared" si="5"/>
        <v>0</v>
      </c>
      <c r="BG129" s="132">
        <f t="shared" si="6"/>
        <v>0</v>
      </c>
      <c r="BH129" s="132">
        <f t="shared" si="7"/>
        <v>0</v>
      </c>
      <c r="BI129" s="132">
        <f t="shared" si="8"/>
        <v>0</v>
      </c>
      <c r="BJ129" s="12" t="s">
        <v>75</v>
      </c>
      <c r="BK129" s="132">
        <f t="shared" si="9"/>
        <v>0</v>
      </c>
      <c r="BL129" s="12" t="s">
        <v>820</v>
      </c>
      <c r="BM129" s="235" t="s">
        <v>1752</v>
      </c>
    </row>
    <row r="130" spans="2:65" s="1" customFormat="1" ht="24.2" customHeight="1">
      <c r="B130" s="119"/>
      <c r="C130" s="236" t="s">
        <v>649</v>
      </c>
      <c r="D130" s="236" t="s">
        <v>133</v>
      </c>
      <c r="E130" s="237" t="s">
        <v>1753</v>
      </c>
      <c r="F130" s="238" t="s">
        <v>1754</v>
      </c>
      <c r="G130" s="239" t="s">
        <v>110</v>
      </c>
      <c r="H130" s="240">
        <v>1</v>
      </c>
      <c r="I130" s="241"/>
      <c r="J130" s="241">
        <f t="shared" si="0"/>
        <v>0</v>
      </c>
      <c r="K130" s="242"/>
      <c r="L130" s="243"/>
      <c r="M130" s="244" t="s">
        <v>1</v>
      </c>
      <c r="N130" s="245" t="s">
        <v>32</v>
      </c>
      <c r="O130" s="233">
        <v>0</v>
      </c>
      <c r="P130" s="233">
        <f t="shared" si="1"/>
        <v>0</v>
      </c>
      <c r="Q130" s="233">
        <v>0.04</v>
      </c>
      <c r="R130" s="233">
        <f t="shared" si="2"/>
        <v>0.04</v>
      </c>
      <c r="S130" s="233">
        <v>0</v>
      </c>
      <c r="T130" s="234">
        <f t="shared" si="3"/>
        <v>0</v>
      </c>
      <c r="AR130" s="235" t="s">
        <v>1068</v>
      </c>
      <c r="AT130" s="235" t="s">
        <v>133</v>
      </c>
      <c r="AU130" s="235" t="s">
        <v>75</v>
      </c>
      <c r="AY130" s="12" t="s">
        <v>97</v>
      </c>
      <c r="BE130" s="132">
        <f t="shared" si="4"/>
        <v>0</v>
      </c>
      <c r="BF130" s="132">
        <f t="shared" si="5"/>
        <v>0</v>
      </c>
      <c r="BG130" s="132">
        <f t="shared" si="6"/>
        <v>0</v>
      </c>
      <c r="BH130" s="132">
        <f t="shared" si="7"/>
        <v>0</v>
      </c>
      <c r="BI130" s="132">
        <f t="shared" si="8"/>
        <v>0</v>
      </c>
      <c r="BJ130" s="12" t="s">
        <v>75</v>
      </c>
      <c r="BK130" s="132">
        <f t="shared" si="9"/>
        <v>0</v>
      </c>
      <c r="BL130" s="12" t="s">
        <v>1068</v>
      </c>
      <c r="BM130" s="235" t="s">
        <v>1755</v>
      </c>
    </row>
    <row r="131" spans="2:65" s="1" customFormat="1" ht="24.2" customHeight="1">
      <c r="B131" s="119"/>
      <c r="C131" s="225" t="s">
        <v>185</v>
      </c>
      <c r="D131" s="225" t="s">
        <v>100</v>
      </c>
      <c r="E131" s="226" t="s">
        <v>1756</v>
      </c>
      <c r="F131" s="227" t="s">
        <v>1757</v>
      </c>
      <c r="G131" s="228" t="s">
        <v>114</v>
      </c>
      <c r="H131" s="229">
        <v>20</v>
      </c>
      <c r="I131" s="230"/>
      <c r="J131" s="230">
        <f t="shared" si="0"/>
        <v>0</v>
      </c>
      <c r="K131" s="126"/>
      <c r="L131" s="24"/>
      <c r="M131" s="231" t="s">
        <v>1</v>
      </c>
      <c r="N131" s="232" t="s">
        <v>32</v>
      </c>
      <c r="O131" s="233">
        <v>7.4999999999999997E-2</v>
      </c>
      <c r="P131" s="233">
        <f t="shared" si="1"/>
        <v>1.5</v>
      </c>
      <c r="Q131" s="233">
        <v>0</v>
      </c>
      <c r="R131" s="233">
        <f t="shared" si="2"/>
        <v>0</v>
      </c>
      <c r="S131" s="233">
        <v>0</v>
      </c>
      <c r="T131" s="234">
        <f t="shared" si="3"/>
        <v>0</v>
      </c>
      <c r="AR131" s="235" t="s">
        <v>820</v>
      </c>
      <c r="AT131" s="235" t="s">
        <v>100</v>
      </c>
      <c r="AU131" s="235" t="s">
        <v>75</v>
      </c>
      <c r="AY131" s="12" t="s">
        <v>97</v>
      </c>
      <c r="BE131" s="132">
        <f t="shared" si="4"/>
        <v>0</v>
      </c>
      <c r="BF131" s="132">
        <f t="shared" si="5"/>
        <v>0</v>
      </c>
      <c r="BG131" s="132">
        <f t="shared" si="6"/>
        <v>0</v>
      </c>
      <c r="BH131" s="132">
        <f t="shared" si="7"/>
        <v>0</v>
      </c>
      <c r="BI131" s="132">
        <f t="shared" si="8"/>
        <v>0</v>
      </c>
      <c r="BJ131" s="12" t="s">
        <v>75</v>
      </c>
      <c r="BK131" s="132">
        <f t="shared" si="9"/>
        <v>0</v>
      </c>
      <c r="BL131" s="12" t="s">
        <v>820</v>
      </c>
      <c r="BM131" s="235" t="s">
        <v>1758</v>
      </c>
    </row>
    <row r="132" spans="2:65" s="1" customFormat="1" ht="16.5" customHeight="1">
      <c r="B132" s="119"/>
      <c r="C132" s="236" t="s">
        <v>103</v>
      </c>
      <c r="D132" s="236" t="s">
        <v>133</v>
      </c>
      <c r="E132" s="237" t="s">
        <v>1759</v>
      </c>
      <c r="F132" s="238" t="s">
        <v>1732</v>
      </c>
      <c r="G132" s="239" t="s">
        <v>287</v>
      </c>
      <c r="H132" s="240">
        <v>18.84</v>
      </c>
      <c r="I132" s="241"/>
      <c r="J132" s="241">
        <f t="shared" si="0"/>
        <v>0</v>
      </c>
      <c r="K132" s="242"/>
      <c r="L132" s="243"/>
      <c r="M132" s="244" t="s">
        <v>1</v>
      </c>
      <c r="N132" s="245" t="s">
        <v>32</v>
      </c>
      <c r="O132" s="233">
        <v>0</v>
      </c>
      <c r="P132" s="233">
        <f t="shared" si="1"/>
        <v>0</v>
      </c>
      <c r="Q132" s="233">
        <v>1E-3</v>
      </c>
      <c r="R132" s="233">
        <f t="shared" si="2"/>
        <v>1.8839999999999999E-2</v>
      </c>
      <c r="S132" s="233">
        <v>0</v>
      </c>
      <c r="T132" s="234">
        <f t="shared" si="3"/>
        <v>0</v>
      </c>
      <c r="AR132" s="235" t="s">
        <v>1068</v>
      </c>
      <c r="AT132" s="235" t="s">
        <v>133</v>
      </c>
      <c r="AU132" s="235" t="s">
        <v>75</v>
      </c>
      <c r="AY132" s="12" t="s">
        <v>97</v>
      </c>
      <c r="BE132" s="132">
        <f t="shared" si="4"/>
        <v>0</v>
      </c>
      <c r="BF132" s="132">
        <f t="shared" si="5"/>
        <v>0</v>
      </c>
      <c r="BG132" s="132">
        <f t="shared" si="6"/>
        <v>0</v>
      </c>
      <c r="BH132" s="132">
        <f t="shared" si="7"/>
        <v>0</v>
      </c>
      <c r="BI132" s="132">
        <f t="shared" si="8"/>
        <v>0</v>
      </c>
      <c r="BJ132" s="12" t="s">
        <v>75</v>
      </c>
      <c r="BK132" s="132">
        <f t="shared" si="9"/>
        <v>0</v>
      </c>
      <c r="BL132" s="12" t="s">
        <v>1068</v>
      </c>
      <c r="BM132" s="235" t="s">
        <v>1760</v>
      </c>
    </row>
    <row r="133" spans="2:65" s="1" customFormat="1" ht="24.2" customHeight="1">
      <c r="B133" s="119"/>
      <c r="C133" s="225" t="s">
        <v>585</v>
      </c>
      <c r="D133" s="225" t="s">
        <v>100</v>
      </c>
      <c r="E133" s="226" t="s">
        <v>1761</v>
      </c>
      <c r="F133" s="227" t="s">
        <v>1762</v>
      </c>
      <c r="G133" s="228" t="s">
        <v>114</v>
      </c>
      <c r="H133" s="229">
        <v>40</v>
      </c>
      <c r="I133" s="230"/>
      <c r="J133" s="230">
        <f t="shared" si="0"/>
        <v>0</v>
      </c>
      <c r="K133" s="126"/>
      <c r="L133" s="24"/>
      <c r="M133" s="231" t="s">
        <v>1</v>
      </c>
      <c r="N133" s="232" t="s">
        <v>32</v>
      </c>
      <c r="O133" s="233">
        <v>4.1000000000000002E-2</v>
      </c>
      <c r="P133" s="233">
        <f t="shared" si="1"/>
        <v>1.6400000000000001</v>
      </c>
      <c r="Q133" s="233">
        <v>0</v>
      </c>
      <c r="R133" s="233">
        <f t="shared" si="2"/>
        <v>0</v>
      </c>
      <c r="S133" s="233">
        <v>0</v>
      </c>
      <c r="T133" s="234">
        <f t="shared" si="3"/>
        <v>0</v>
      </c>
      <c r="AR133" s="235" t="s">
        <v>820</v>
      </c>
      <c r="AT133" s="235" t="s">
        <v>100</v>
      </c>
      <c r="AU133" s="235" t="s">
        <v>75</v>
      </c>
      <c r="AY133" s="12" t="s">
        <v>97</v>
      </c>
      <c r="BE133" s="132">
        <f t="shared" si="4"/>
        <v>0</v>
      </c>
      <c r="BF133" s="132">
        <f t="shared" si="5"/>
        <v>0</v>
      </c>
      <c r="BG133" s="132">
        <f t="shared" si="6"/>
        <v>0</v>
      </c>
      <c r="BH133" s="132">
        <f t="shared" si="7"/>
        <v>0</v>
      </c>
      <c r="BI133" s="132">
        <f t="shared" si="8"/>
        <v>0</v>
      </c>
      <c r="BJ133" s="12" t="s">
        <v>75</v>
      </c>
      <c r="BK133" s="132">
        <f t="shared" si="9"/>
        <v>0</v>
      </c>
      <c r="BL133" s="12" t="s">
        <v>820</v>
      </c>
      <c r="BM133" s="235" t="s">
        <v>1763</v>
      </c>
    </row>
    <row r="134" spans="2:65" s="1" customFormat="1" ht="24.2" customHeight="1">
      <c r="B134" s="119"/>
      <c r="C134" s="225" t="s">
        <v>656</v>
      </c>
      <c r="D134" s="225" t="s">
        <v>100</v>
      </c>
      <c r="E134" s="226" t="s">
        <v>1764</v>
      </c>
      <c r="F134" s="227" t="s">
        <v>1765</v>
      </c>
      <c r="G134" s="228" t="s">
        <v>114</v>
      </c>
      <c r="H134" s="229">
        <v>50</v>
      </c>
      <c r="I134" s="230"/>
      <c r="J134" s="230">
        <f t="shared" si="0"/>
        <v>0</v>
      </c>
      <c r="K134" s="126"/>
      <c r="L134" s="24"/>
      <c r="M134" s="231" t="s">
        <v>1</v>
      </c>
      <c r="N134" s="232" t="s">
        <v>32</v>
      </c>
      <c r="O134" s="233">
        <v>9.2999999999999999E-2</v>
      </c>
      <c r="P134" s="233">
        <f t="shared" si="1"/>
        <v>4.6500000000000004</v>
      </c>
      <c r="Q134" s="233">
        <v>0</v>
      </c>
      <c r="R134" s="233">
        <f t="shared" si="2"/>
        <v>0</v>
      </c>
      <c r="S134" s="233">
        <v>0</v>
      </c>
      <c r="T134" s="234">
        <f t="shared" si="3"/>
        <v>0</v>
      </c>
      <c r="AR134" s="235" t="s">
        <v>820</v>
      </c>
      <c r="AT134" s="235" t="s">
        <v>100</v>
      </c>
      <c r="AU134" s="235" t="s">
        <v>75</v>
      </c>
      <c r="AY134" s="12" t="s">
        <v>97</v>
      </c>
      <c r="BE134" s="132">
        <f t="shared" si="4"/>
        <v>0</v>
      </c>
      <c r="BF134" s="132">
        <f t="shared" si="5"/>
        <v>0</v>
      </c>
      <c r="BG134" s="132">
        <f t="shared" si="6"/>
        <v>0</v>
      </c>
      <c r="BH134" s="132">
        <f t="shared" si="7"/>
        <v>0</v>
      </c>
      <c r="BI134" s="132">
        <f t="shared" si="8"/>
        <v>0</v>
      </c>
      <c r="BJ134" s="12" t="s">
        <v>75</v>
      </c>
      <c r="BK134" s="132">
        <f t="shared" si="9"/>
        <v>0</v>
      </c>
      <c r="BL134" s="12" t="s">
        <v>820</v>
      </c>
      <c r="BM134" s="235" t="s">
        <v>1766</v>
      </c>
    </row>
    <row r="135" spans="2:65" s="1" customFormat="1" ht="16.5" customHeight="1">
      <c r="B135" s="119"/>
      <c r="C135" s="236" t="s">
        <v>660</v>
      </c>
      <c r="D135" s="236" t="s">
        <v>133</v>
      </c>
      <c r="E135" s="237" t="s">
        <v>1767</v>
      </c>
      <c r="F135" s="238" t="s">
        <v>1768</v>
      </c>
      <c r="G135" s="239" t="s">
        <v>114</v>
      </c>
      <c r="H135" s="240">
        <v>50</v>
      </c>
      <c r="I135" s="241"/>
      <c r="J135" s="241">
        <f t="shared" si="0"/>
        <v>0</v>
      </c>
      <c r="K135" s="242"/>
      <c r="L135" s="243"/>
      <c r="M135" s="244" t="s">
        <v>1</v>
      </c>
      <c r="N135" s="245" t="s">
        <v>32</v>
      </c>
      <c r="O135" s="233">
        <v>0</v>
      </c>
      <c r="P135" s="233">
        <f t="shared" si="1"/>
        <v>0</v>
      </c>
      <c r="Q135" s="233">
        <v>1E-3</v>
      </c>
      <c r="R135" s="233">
        <f t="shared" si="2"/>
        <v>0.05</v>
      </c>
      <c r="S135" s="233">
        <v>0</v>
      </c>
      <c r="T135" s="234">
        <f t="shared" si="3"/>
        <v>0</v>
      </c>
      <c r="AR135" s="235" t="s">
        <v>1068</v>
      </c>
      <c r="AT135" s="235" t="s">
        <v>133</v>
      </c>
      <c r="AU135" s="235" t="s">
        <v>75</v>
      </c>
      <c r="AY135" s="12" t="s">
        <v>97</v>
      </c>
      <c r="BE135" s="132">
        <f t="shared" si="4"/>
        <v>0</v>
      </c>
      <c r="BF135" s="132">
        <f t="shared" si="5"/>
        <v>0</v>
      </c>
      <c r="BG135" s="132">
        <f t="shared" si="6"/>
        <v>0</v>
      </c>
      <c r="BH135" s="132">
        <f t="shared" si="7"/>
        <v>0</v>
      </c>
      <c r="BI135" s="132">
        <f t="shared" si="8"/>
        <v>0</v>
      </c>
      <c r="BJ135" s="12" t="s">
        <v>75</v>
      </c>
      <c r="BK135" s="132">
        <f t="shared" si="9"/>
        <v>0</v>
      </c>
      <c r="BL135" s="12" t="s">
        <v>1068</v>
      </c>
      <c r="BM135" s="235" t="s">
        <v>1769</v>
      </c>
    </row>
    <row r="136" spans="2:65" s="1" customFormat="1" ht="24.2" customHeight="1">
      <c r="B136" s="119"/>
      <c r="C136" s="225" t="s">
        <v>663</v>
      </c>
      <c r="D136" s="225" t="s">
        <v>100</v>
      </c>
      <c r="E136" s="226" t="s">
        <v>1770</v>
      </c>
      <c r="F136" s="227" t="s">
        <v>1771</v>
      </c>
      <c r="G136" s="228" t="s">
        <v>114</v>
      </c>
      <c r="H136" s="229">
        <v>60</v>
      </c>
      <c r="I136" s="230"/>
      <c r="J136" s="230">
        <f t="shared" si="0"/>
        <v>0</v>
      </c>
      <c r="K136" s="126"/>
      <c r="L136" s="24"/>
      <c r="M136" s="231" t="s">
        <v>1</v>
      </c>
      <c r="N136" s="232" t="s">
        <v>32</v>
      </c>
      <c r="O136" s="233">
        <v>0.1195</v>
      </c>
      <c r="P136" s="233">
        <f t="shared" si="1"/>
        <v>7.17</v>
      </c>
      <c r="Q136" s="233">
        <v>0</v>
      </c>
      <c r="R136" s="233">
        <f t="shared" si="2"/>
        <v>0</v>
      </c>
      <c r="S136" s="233">
        <v>0</v>
      </c>
      <c r="T136" s="234">
        <f t="shared" si="3"/>
        <v>0</v>
      </c>
      <c r="AR136" s="235" t="s">
        <v>820</v>
      </c>
      <c r="AT136" s="235" t="s">
        <v>100</v>
      </c>
      <c r="AU136" s="235" t="s">
        <v>75</v>
      </c>
      <c r="AY136" s="12" t="s">
        <v>97</v>
      </c>
      <c r="BE136" s="132">
        <f t="shared" si="4"/>
        <v>0</v>
      </c>
      <c r="BF136" s="132">
        <f t="shared" si="5"/>
        <v>0</v>
      </c>
      <c r="BG136" s="132">
        <f t="shared" si="6"/>
        <v>0</v>
      </c>
      <c r="BH136" s="132">
        <f t="shared" si="7"/>
        <v>0</v>
      </c>
      <c r="BI136" s="132">
        <f t="shared" si="8"/>
        <v>0</v>
      </c>
      <c r="BJ136" s="12" t="s">
        <v>75</v>
      </c>
      <c r="BK136" s="132">
        <f t="shared" si="9"/>
        <v>0</v>
      </c>
      <c r="BL136" s="12" t="s">
        <v>820</v>
      </c>
      <c r="BM136" s="235" t="s">
        <v>1772</v>
      </c>
    </row>
    <row r="137" spans="2:65" s="1" customFormat="1" ht="24.2" customHeight="1">
      <c r="B137" s="119"/>
      <c r="C137" s="225" t="s">
        <v>667</v>
      </c>
      <c r="D137" s="225" t="s">
        <v>100</v>
      </c>
      <c r="E137" s="226" t="s">
        <v>1773</v>
      </c>
      <c r="F137" s="227" t="s">
        <v>1774</v>
      </c>
      <c r="G137" s="228" t="s">
        <v>114</v>
      </c>
      <c r="H137" s="229">
        <v>60</v>
      </c>
      <c r="I137" s="230"/>
      <c r="J137" s="230">
        <f t="shared" si="0"/>
        <v>0</v>
      </c>
      <c r="K137" s="126"/>
      <c r="L137" s="24"/>
      <c r="M137" s="231" t="s">
        <v>1</v>
      </c>
      <c r="N137" s="232" t="s">
        <v>32</v>
      </c>
      <c r="O137" s="233">
        <v>0.29799999999999999</v>
      </c>
      <c r="P137" s="233">
        <f t="shared" si="1"/>
        <v>17.88</v>
      </c>
      <c r="Q137" s="233">
        <v>0</v>
      </c>
      <c r="R137" s="233">
        <f t="shared" si="2"/>
        <v>0</v>
      </c>
      <c r="S137" s="233">
        <v>0</v>
      </c>
      <c r="T137" s="234">
        <f t="shared" si="3"/>
        <v>0</v>
      </c>
      <c r="AR137" s="235" t="s">
        <v>820</v>
      </c>
      <c r="AT137" s="235" t="s">
        <v>100</v>
      </c>
      <c r="AU137" s="235" t="s">
        <v>75</v>
      </c>
      <c r="AY137" s="12" t="s">
        <v>97</v>
      </c>
      <c r="BE137" s="132">
        <f t="shared" si="4"/>
        <v>0</v>
      </c>
      <c r="BF137" s="132">
        <f t="shared" si="5"/>
        <v>0</v>
      </c>
      <c r="BG137" s="132">
        <f t="shared" si="6"/>
        <v>0</v>
      </c>
      <c r="BH137" s="132">
        <f t="shared" si="7"/>
        <v>0</v>
      </c>
      <c r="BI137" s="132">
        <f t="shared" si="8"/>
        <v>0</v>
      </c>
      <c r="BJ137" s="12" t="s">
        <v>75</v>
      </c>
      <c r="BK137" s="132">
        <f t="shared" si="9"/>
        <v>0</v>
      </c>
      <c r="BL137" s="12" t="s">
        <v>820</v>
      </c>
      <c r="BM137" s="235" t="s">
        <v>1775</v>
      </c>
    </row>
    <row r="138" spans="2:65" s="1" customFormat="1" ht="16.5" customHeight="1">
      <c r="B138" s="119"/>
      <c r="C138" s="236" t="s">
        <v>671</v>
      </c>
      <c r="D138" s="236" t="s">
        <v>133</v>
      </c>
      <c r="E138" s="237" t="s">
        <v>1776</v>
      </c>
      <c r="F138" s="238" t="s">
        <v>1777</v>
      </c>
      <c r="G138" s="239" t="s">
        <v>114</v>
      </c>
      <c r="H138" s="240">
        <v>60</v>
      </c>
      <c r="I138" s="241"/>
      <c r="J138" s="241">
        <f t="shared" si="0"/>
        <v>0</v>
      </c>
      <c r="K138" s="242"/>
      <c r="L138" s="243"/>
      <c r="M138" s="244" t="s">
        <v>1</v>
      </c>
      <c r="N138" s="245" t="s">
        <v>32</v>
      </c>
      <c r="O138" s="233">
        <v>0</v>
      </c>
      <c r="P138" s="233">
        <f t="shared" si="1"/>
        <v>0</v>
      </c>
      <c r="Q138" s="233">
        <v>5.1700000000000001E-3</v>
      </c>
      <c r="R138" s="233">
        <f t="shared" si="2"/>
        <v>0.31020000000000003</v>
      </c>
      <c r="S138" s="233">
        <v>0</v>
      </c>
      <c r="T138" s="234">
        <f t="shared" si="3"/>
        <v>0</v>
      </c>
      <c r="AR138" s="235" t="s">
        <v>1068</v>
      </c>
      <c r="AT138" s="235" t="s">
        <v>133</v>
      </c>
      <c r="AU138" s="235" t="s">
        <v>75</v>
      </c>
      <c r="AY138" s="12" t="s">
        <v>97</v>
      </c>
      <c r="BE138" s="132">
        <f t="shared" si="4"/>
        <v>0</v>
      </c>
      <c r="BF138" s="132">
        <f t="shared" si="5"/>
        <v>0</v>
      </c>
      <c r="BG138" s="132">
        <f t="shared" si="6"/>
        <v>0</v>
      </c>
      <c r="BH138" s="132">
        <f t="shared" si="7"/>
        <v>0</v>
      </c>
      <c r="BI138" s="132">
        <f t="shared" si="8"/>
        <v>0</v>
      </c>
      <c r="BJ138" s="12" t="s">
        <v>75</v>
      </c>
      <c r="BK138" s="132">
        <f t="shared" si="9"/>
        <v>0</v>
      </c>
      <c r="BL138" s="12" t="s">
        <v>1068</v>
      </c>
      <c r="BM138" s="235" t="s">
        <v>1778</v>
      </c>
    </row>
    <row r="139" spans="2:65" s="213" customFormat="1" ht="22.9" customHeight="1">
      <c r="B139" s="214"/>
      <c r="D139" s="215" t="s">
        <v>65</v>
      </c>
      <c r="E139" s="223" t="s">
        <v>1121</v>
      </c>
      <c r="F139" s="223" t="s">
        <v>1733</v>
      </c>
      <c r="J139" s="224">
        <f>BK139</f>
        <v>0</v>
      </c>
      <c r="L139" s="214"/>
      <c r="M139" s="218"/>
      <c r="P139" s="219">
        <f>SUM(P140:P149)</f>
        <v>137.22815320000001</v>
      </c>
      <c r="R139" s="219">
        <f>SUM(R140:R149)</f>
        <v>0.63944999999999996</v>
      </c>
      <c r="T139" s="220">
        <f>SUM(T140:T149)</f>
        <v>0</v>
      </c>
      <c r="AR139" s="215" t="s">
        <v>106</v>
      </c>
      <c r="AT139" s="221" t="s">
        <v>65</v>
      </c>
      <c r="AU139" s="221" t="s">
        <v>71</v>
      </c>
      <c r="AY139" s="215" t="s">
        <v>97</v>
      </c>
      <c r="BK139" s="222">
        <f>SUM(BK140:BK149)</f>
        <v>0</v>
      </c>
    </row>
    <row r="140" spans="2:65" s="1" customFormat="1" ht="24.2" customHeight="1">
      <c r="B140" s="119"/>
      <c r="C140" s="225" t="s">
        <v>124</v>
      </c>
      <c r="D140" s="225" t="s">
        <v>100</v>
      </c>
      <c r="E140" s="226" t="s">
        <v>1779</v>
      </c>
      <c r="F140" s="227" t="s">
        <v>1780</v>
      </c>
      <c r="G140" s="228" t="s">
        <v>114</v>
      </c>
      <c r="H140" s="229">
        <v>45</v>
      </c>
      <c r="I140" s="230"/>
      <c r="J140" s="230">
        <f t="shared" ref="J140:J149" si="10">ROUND(I140*H140,2)</f>
        <v>0</v>
      </c>
      <c r="K140" s="126"/>
      <c r="L140" s="24"/>
      <c r="M140" s="231" t="s">
        <v>1</v>
      </c>
      <c r="N140" s="232" t="s">
        <v>32</v>
      </c>
      <c r="O140" s="233">
        <v>1.7989999999999999</v>
      </c>
      <c r="P140" s="233">
        <f t="shared" ref="P140:P149" si="11">O140*H140</f>
        <v>80.954999999999998</v>
      </c>
      <c r="Q140" s="233">
        <v>0</v>
      </c>
      <c r="R140" s="233">
        <f t="shared" ref="R140:R149" si="12">Q140*H140</f>
        <v>0</v>
      </c>
      <c r="S140" s="233">
        <v>0</v>
      </c>
      <c r="T140" s="234">
        <f t="shared" ref="T140:T149" si="13">S140*H140</f>
        <v>0</v>
      </c>
      <c r="AR140" s="235" t="s">
        <v>820</v>
      </c>
      <c r="AT140" s="235" t="s">
        <v>100</v>
      </c>
      <c r="AU140" s="235" t="s">
        <v>75</v>
      </c>
      <c r="AY140" s="12" t="s">
        <v>97</v>
      </c>
      <c r="BE140" s="132">
        <f t="shared" ref="BE140:BE149" si="14">IF(N140="základná",J140,0)</f>
        <v>0</v>
      </c>
      <c r="BF140" s="132">
        <f t="shared" ref="BF140:BF149" si="15">IF(N140="znížená",J140,0)</f>
        <v>0</v>
      </c>
      <c r="BG140" s="132">
        <f t="shared" ref="BG140:BG149" si="16">IF(N140="zákl. prenesená",J140,0)</f>
        <v>0</v>
      </c>
      <c r="BH140" s="132">
        <f t="shared" ref="BH140:BH149" si="17">IF(N140="zníž. prenesená",J140,0)</f>
        <v>0</v>
      </c>
      <c r="BI140" s="132">
        <f t="shared" ref="BI140:BI149" si="18">IF(N140="nulová",J140,0)</f>
        <v>0</v>
      </c>
      <c r="BJ140" s="12" t="s">
        <v>75</v>
      </c>
      <c r="BK140" s="132">
        <f t="shared" ref="BK140:BK149" si="19">ROUND(I140*H140,2)</f>
        <v>0</v>
      </c>
      <c r="BL140" s="12" t="s">
        <v>820</v>
      </c>
      <c r="BM140" s="235" t="s">
        <v>1781</v>
      </c>
    </row>
    <row r="141" spans="2:65" s="1" customFormat="1" ht="24.2" customHeight="1">
      <c r="B141" s="119"/>
      <c r="C141" s="225" t="s">
        <v>676</v>
      </c>
      <c r="D141" s="225" t="s">
        <v>100</v>
      </c>
      <c r="E141" s="226" t="s">
        <v>1782</v>
      </c>
      <c r="F141" s="227" t="s">
        <v>1783</v>
      </c>
      <c r="G141" s="228" t="s">
        <v>114</v>
      </c>
      <c r="H141" s="229">
        <v>45</v>
      </c>
      <c r="I141" s="230"/>
      <c r="J141" s="230">
        <f t="shared" si="10"/>
        <v>0</v>
      </c>
      <c r="K141" s="126"/>
      <c r="L141" s="24"/>
      <c r="M141" s="231" t="s">
        <v>1</v>
      </c>
      <c r="N141" s="232" t="s">
        <v>32</v>
      </c>
      <c r="O141" s="233">
        <v>0.182</v>
      </c>
      <c r="P141" s="233">
        <f t="shared" si="11"/>
        <v>8.19</v>
      </c>
      <c r="Q141" s="233">
        <v>0</v>
      </c>
      <c r="R141" s="233">
        <f t="shared" si="12"/>
        <v>0</v>
      </c>
      <c r="S141" s="233">
        <v>0</v>
      </c>
      <c r="T141" s="234">
        <f t="shared" si="13"/>
        <v>0</v>
      </c>
      <c r="AR141" s="235" t="s">
        <v>820</v>
      </c>
      <c r="AT141" s="235" t="s">
        <v>100</v>
      </c>
      <c r="AU141" s="235" t="s">
        <v>75</v>
      </c>
      <c r="AY141" s="12" t="s">
        <v>97</v>
      </c>
      <c r="BE141" s="132">
        <f t="shared" si="14"/>
        <v>0</v>
      </c>
      <c r="BF141" s="132">
        <f t="shared" si="15"/>
        <v>0</v>
      </c>
      <c r="BG141" s="132">
        <f t="shared" si="16"/>
        <v>0</v>
      </c>
      <c r="BH141" s="132">
        <f t="shared" si="17"/>
        <v>0</v>
      </c>
      <c r="BI141" s="132">
        <f t="shared" si="18"/>
        <v>0</v>
      </c>
      <c r="BJ141" s="12" t="s">
        <v>75</v>
      </c>
      <c r="BK141" s="132">
        <f t="shared" si="19"/>
        <v>0</v>
      </c>
      <c r="BL141" s="12" t="s">
        <v>820</v>
      </c>
      <c r="BM141" s="235" t="s">
        <v>1784</v>
      </c>
    </row>
    <row r="142" spans="2:65" s="1" customFormat="1" ht="33" customHeight="1">
      <c r="B142" s="119"/>
      <c r="C142" s="225" t="s">
        <v>679</v>
      </c>
      <c r="D142" s="225" t="s">
        <v>100</v>
      </c>
      <c r="E142" s="226" t="s">
        <v>1785</v>
      </c>
      <c r="F142" s="227" t="s">
        <v>1786</v>
      </c>
      <c r="G142" s="228" t="s">
        <v>114</v>
      </c>
      <c r="H142" s="229">
        <v>45</v>
      </c>
      <c r="I142" s="230"/>
      <c r="J142" s="230">
        <f t="shared" si="10"/>
        <v>0</v>
      </c>
      <c r="K142" s="126"/>
      <c r="L142" s="24"/>
      <c r="M142" s="231" t="s">
        <v>1</v>
      </c>
      <c r="N142" s="232" t="s">
        <v>32</v>
      </c>
      <c r="O142" s="233">
        <v>0.39129999999999998</v>
      </c>
      <c r="P142" s="233">
        <f t="shared" si="11"/>
        <v>17.608499999999999</v>
      </c>
      <c r="Q142" s="233">
        <v>0</v>
      </c>
      <c r="R142" s="233">
        <f t="shared" si="12"/>
        <v>0</v>
      </c>
      <c r="S142" s="233">
        <v>0</v>
      </c>
      <c r="T142" s="234">
        <f t="shared" si="13"/>
        <v>0</v>
      </c>
      <c r="AR142" s="235" t="s">
        <v>820</v>
      </c>
      <c r="AT142" s="235" t="s">
        <v>100</v>
      </c>
      <c r="AU142" s="235" t="s">
        <v>75</v>
      </c>
      <c r="AY142" s="12" t="s">
        <v>97</v>
      </c>
      <c r="BE142" s="132">
        <f t="shared" si="14"/>
        <v>0</v>
      </c>
      <c r="BF142" s="132">
        <f t="shared" si="15"/>
        <v>0</v>
      </c>
      <c r="BG142" s="132">
        <f t="shared" si="16"/>
        <v>0</v>
      </c>
      <c r="BH142" s="132">
        <f t="shared" si="17"/>
        <v>0</v>
      </c>
      <c r="BI142" s="132">
        <f t="shared" si="18"/>
        <v>0</v>
      </c>
      <c r="BJ142" s="12" t="s">
        <v>75</v>
      </c>
      <c r="BK142" s="132">
        <f t="shared" si="19"/>
        <v>0</v>
      </c>
      <c r="BL142" s="12" t="s">
        <v>820</v>
      </c>
      <c r="BM142" s="235" t="s">
        <v>1787</v>
      </c>
    </row>
    <row r="143" spans="2:65" s="1" customFormat="1" ht="16.5" customHeight="1">
      <c r="B143" s="119"/>
      <c r="C143" s="236" t="s">
        <v>586</v>
      </c>
      <c r="D143" s="236" t="s">
        <v>133</v>
      </c>
      <c r="E143" s="237" t="s">
        <v>1788</v>
      </c>
      <c r="F143" s="238" t="s">
        <v>1789</v>
      </c>
      <c r="G143" s="239" t="s">
        <v>120</v>
      </c>
      <c r="H143" s="240">
        <v>0.63</v>
      </c>
      <c r="I143" s="241"/>
      <c r="J143" s="241">
        <f t="shared" si="10"/>
        <v>0</v>
      </c>
      <c r="K143" s="242"/>
      <c r="L143" s="243"/>
      <c r="M143" s="244" t="s">
        <v>1</v>
      </c>
      <c r="N143" s="245" t="s">
        <v>32</v>
      </c>
      <c r="O143" s="233">
        <v>0</v>
      </c>
      <c r="P143" s="233">
        <f t="shared" si="11"/>
        <v>0</v>
      </c>
      <c r="Q143" s="233">
        <v>1</v>
      </c>
      <c r="R143" s="233">
        <f t="shared" si="12"/>
        <v>0.63</v>
      </c>
      <c r="S143" s="233">
        <v>0</v>
      </c>
      <c r="T143" s="234">
        <f t="shared" si="13"/>
        <v>0</v>
      </c>
      <c r="AR143" s="235" t="s">
        <v>1068</v>
      </c>
      <c r="AT143" s="235" t="s">
        <v>133</v>
      </c>
      <c r="AU143" s="235" t="s">
        <v>75</v>
      </c>
      <c r="AY143" s="12" t="s">
        <v>97</v>
      </c>
      <c r="BE143" s="132">
        <f t="shared" si="14"/>
        <v>0</v>
      </c>
      <c r="BF143" s="132">
        <f t="shared" si="15"/>
        <v>0</v>
      </c>
      <c r="BG143" s="132">
        <f t="shared" si="16"/>
        <v>0</v>
      </c>
      <c r="BH143" s="132">
        <f t="shared" si="17"/>
        <v>0</v>
      </c>
      <c r="BI143" s="132">
        <f t="shared" si="18"/>
        <v>0</v>
      </c>
      <c r="BJ143" s="12" t="s">
        <v>75</v>
      </c>
      <c r="BK143" s="132">
        <f t="shared" si="19"/>
        <v>0</v>
      </c>
      <c r="BL143" s="12" t="s">
        <v>1068</v>
      </c>
      <c r="BM143" s="235" t="s">
        <v>1790</v>
      </c>
    </row>
    <row r="144" spans="2:65" s="1" customFormat="1" ht="24.2" customHeight="1">
      <c r="B144" s="119"/>
      <c r="C144" s="225" t="s">
        <v>7</v>
      </c>
      <c r="D144" s="225" t="s">
        <v>100</v>
      </c>
      <c r="E144" s="226" t="s">
        <v>1791</v>
      </c>
      <c r="F144" s="227" t="s">
        <v>1792</v>
      </c>
      <c r="G144" s="228" t="s">
        <v>114</v>
      </c>
      <c r="H144" s="229">
        <v>45</v>
      </c>
      <c r="I144" s="230"/>
      <c r="J144" s="230">
        <f t="shared" si="10"/>
        <v>0</v>
      </c>
      <c r="K144" s="126"/>
      <c r="L144" s="24"/>
      <c r="M144" s="231" t="s">
        <v>1</v>
      </c>
      <c r="N144" s="232" t="s">
        <v>32</v>
      </c>
      <c r="O144" s="233">
        <v>3.2500000000000001E-2</v>
      </c>
      <c r="P144" s="233">
        <f t="shared" si="11"/>
        <v>1.4625000000000001</v>
      </c>
      <c r="Q144" s="233">
        <v>0</v>
      </c>
      <c r="R144" s="233">
        <f t="shared" si="12"/>
        <v>0</v>
      </c>
      <c r="S144" s="233">
        <v>0</v>
      </c>
      <c r="T144" s="234">
        <f t="shared" si="13"/>
        <v>0</v>
      </c>
      <c r="AR144" s="235" t="s">
        <v>820</v>
      </c>
      <c r="AT144" s="235" t="s">
        <v>100</v>
      </c>
      <c r="AU144" s="235" t="s">
        <v>75</v>
      </c>
      <c r="AY144" s="12" t="s">
        <v>97</v>
      </c>
      <c r="BE144" s="132">
        <f t="shared" si="14"/>
        <v>0</v>
      </c>
      <c r="BF144" s="132">
        <f t="shared" si="15"/>
        <v>0</v>
      </c>
      <c r="BG144" s="132">
        <f t="shared" si="16"/>
        <v>0</v>
      </c>
      <c r="BH144" s="132">
        <f t="shared" si="17"/>
        <v>0</v>
      </c>
      <c r="BI144" s="132">
        <f t="shared" si="18"/>
        <v>0</v>
      </c>
      <c r="BJ144" s="12" t="s">
        <v>75</v>
      </c>
      <c r="BK144" s="132">
        <f t="shared" si="19"/>
        <v>0</v>
      </c>
      <c r="BL144" s="12" t="s">
        <v>820</v>
      </c>
      <c r="BM144" s="235" t="s">
        <v>1793</v>
      </c>
    </row>
    <row r="145" spans="2:65" s="1" customFormat="1" ht="24.2" customHeight="1">
      <c r="B145" s="119"/>
      <c r="C145" s="236" t="s">
        <v>587</v>
      </c>
      <c r="D145" s="236" t="s">
        <v>133</v>
      </c>
      <c r="E145" s="237" t="s">
        <v>1794</v>
      </c>
      <c r="F145" s="238" t="s">
        <v>2197</v>
      </c>
      <c r="G145" s="239" t="s">
        <v>114</v>
      </c>
      <c r="H145" s="240">
        <v>45</v>
      </c>
      <c r="I145" s="241"/>
      <c r="J145" s="241">
        <f t="shared" si="10"/>
        <v>0</v>
      </c>
      <c r="K145" s="242"/>
      <c r="L145" s="243"/>
      <c r="M145" s="244" t="s">
        <v>1</v>
      </c>
      <c r="N145" s="245" t="s">
        <v>32</v>
      </c>
      <c r="O145" s="233">
        <v>0</v>
      </c>
      <c r="P145" s="233">
        <f t="shared" si="11"/>
        <v>0</v>
      </c>
      <c r="Q145" s="233">
        <v>2.1000000000000001E-4</v>
      </c>
      <c r="R145" s="233">
        <f t="shared" si="12"/>
        <v>9.4500000000000001E-3</v>
      </c>
      <c r="S145" s="233">
        <v>0</v>
      </c>
      <c r="T145" s="234">
        <f t="shared" si="13"/>
        <v>0</v>
      </c>
      <c r="AR145" s="235" t="s">
        <v>1068</v>
      </c>
      <c r="AT145" s="235" t="s">
        <v>133</v>
      </c>
      <c r="AU145" s="235" t="s">
        <v>75</v>
      </c>
      <c r="AY145" s="12" t="s">
        <v>97</v>
      </c>
      <c r="BE145" s="132">
        <f t="shared" si="14"/>
        <v>0</v>
      </c>
      <c r="BF145" s="132">
        <f t="shared" si="15"/>
        <v>0</v>
      </c>
      <c r="BG145" s="132">
        <f t="shared" si="16"/>
        <v>0</v>
      </c>
      <c r="BH145" s="132">
        <f t="shared" si="17"/>
        <v>0</v>
      </c>
      <c r="BI145" s="132">
        <f t="shared" si="18"/>
        <v>0</v>
      </c>
      <c r="BJ145" s="12" t="s">
        <v>75</v>
      </c>
      <c r="BK145" s="132">
        <f t="shared" si="19"/>
        <v>0</v>
      </c>
      <c r="BL145" s="12" t="s">
        <v>1068</v>
      </c>
      <c r="BM145" s="235" t="s">
        <v>1795</v>
      </c>
    </row>
    <row r="146" spans="2:65" s="1" customFormat="1" ht="33" customHeight="1">
      <c r="B146" s="119"/>
      <c r="C146" s="225" t="s">
        <v>588</v>
      </c>
      <c r="D146" s="225" t="s">
        <v>100</v>
      </c>
      <c r="E146" s="226" t="s">
        <v>1796</v>
      </c>
      <c r="F146" s="227" t="s">
        <v>1797</v>
      </c>
      <c r="G146" s="228" t="s">
        <v>114</v>
      </c>
      <c r="H146" s="229">
        <v>45</v>
      </c>
      <c r="I146" s="230"/>
      <c r="J146" s="230">
        <f t="shared" si="10"/>
        <v>0</v>
      </c>
      <c r="K146" s="126"/>
      <c r="L146" s="24"/>
      <c r="M146" s="231" t="s">
        <v>1</v>
      </c>
      <c r="N146" s="232" t="s">
        <v>32</v>
      </c>
      <c r="O146" s="233">
        <v>0.43290000000000001</v>
      </c>
      <c r="P146" s="233">
        <f t="shared" si="11"/>
        <v>19.480499999999999</v>
      </c>
      <c r="Q146" s="233">
        <v>0</v>
      </c>
      <c r="R146" s="233">
        <f t="shared" si="12"/>
        <v>0</v>
      </c>
      <c r="S146" s="233">
        <v>0</v>
      </c>
      <c r="T146" s="234">
        <f t="shared" si="13"/>
        <v>0</v>
      </c>
      <c r="AR146" s="235" t="s">
        <v>820</v>
      </c>
      <c r="AT146" s="235" t="s">
        <v>100</v>
      </c>
      <c r="AU146" s="235" t="s">
        <v>75</v>
      </c>
      <c r="AY146" s="12" t="s">
        <v>97</v>
      </c>
      <c r="BE146" s="132">
        <f t="shared" si="14"/>
        <v>0</v>
      </c>
      <c r="BF146" s="132">
        <f t="shared" si="15"/>
        <v>0</v>
      </c>
      <c r="BG146" s="132">
        <f t="shared" si="16"/>
        <v>0</v>
      </c>
      <c r="BH146" s="132">
        <f t="shared" si="17"/>
        <v>0</v>
      </c>
      <c r="BI146" s="132">
        <f t="shared" si="18"/>
        <v>0</v>
      </c>
      <c r="BJ146" s="12" t="s">
        <v>75</v>
      </c>
      <c r="BK146" s="132">
        <f t="shared" si="19"/>
        <v>0</v>
      </c>
      <c r="BL146" s="12" t="s">
        <v>820</v>
      </c>
      <c r="BM146" s="235" t="s">
        <v>1798</v>
      </c>
    </row>
    <row r="147" spans="2:65" s="1" customFormat="1" ht="24.2" customHeight="1">
      <c r="B147" s="119"/>
      <c r="C147" s="225" t="s">
        <v>691</v>
      </c>
      <c r="D147" s="225" t="s">
        <v>100</v>
      </c>
      <c r="E147" s="226" t="s">
        <v>1799</v>
      </c>
      <c r="F147" s="227" t="s">
        <v>1800</v>
      </c>
      <c r="G147" s="228" t="s">
        <v>158</v>
      </c>
      <c r="H147" s="229">
        <v>9.6430000000000007</v>
      </c>
      <c r="I147" s="230"/>
      <c r="J147" s="230">
        <f t="shared" si="10"/>
        <v>0</v>
      </c>
      <c r="K147" s="126"/>
      <c r="L147" s="24"/>
      <c r="M147" s="231" t="s">
        <v>1</v>
      </c>
      <c r="N147" s="232" t="s">
        <v>32</v>
      </c>
      <c r="O147" s="233">
        <v>0.46500000000000002</v>
      </c>
      <c r="P147" s="233">
        <f t="shared" si="11"/>
        <v>4.4839950000000002</v>
      </c>
      <c r="Q147" s="233">
        <v>0</v>
      </c>
      <c r="R147" s="233">
        <f t="shared" si="12"/>
        <v>0</v>
      </c>
      <c r="S147" s="233">
        <v>0</v>
      </c>
      <c r="T147" s="234">
        <f t="shared" si="13"/>
        <v>0</v>
      </c>
      <c r="AR147" s="235" t="s">
        <v>820</v>
      </c>
      <c r="AT147" s="235" t="s">
        <v>100</v>
      </c>
      <c r="AU147" s="235" t="s">
        <v>75</v>
      </c>
      <c r="AY147" s="12" t="s">
        <v>97</v>
      </c>
      <c r="BE147" s="132">
        <f t="shared" si="14"/>
        <v>0</v>
      </c>
      <c r="BF147" s="132">
        <f t="shared" si="15"/>
        <v>0</v>
      </c>
      <c r="BG147" s="132">
        <f t="shared" si="16"/>
        <v>0</v>
      </c>
      <c r="BH147" s="132">
        <f t="shared" si="17"/>
        <v>0</v>
      </c>
      <c r="BI147" s="132">
        <f t="shared" si="18"/>
        <v>0</v>
      </c>
      <c r="BJ147" s="12" t="s">
        <v>75</v>
      </c>
      <c r="BK147" s="132">
        <f t="shared" si="19"/>
        <v>0</v>
      </c>
      <c r="BL147" s="12" t="s">
        <v>820</v>
      </c>
      <c r="BM147" s="235" t="s">
        <v>1801</v>
      </c>
    </row>
    <row r="148" spans="2:65" s="1" customFormat="1" ht="24.2" customHeight="1">
      <c r="B148" s="119"/>
      <c r="C148" s="225" t="s">
        <v>694</v>
      </c>
      <c r="D148" s="225" t="s">
        <v>100</v>
      </c>
      <c r="E148" s="226" t="s">
        <v>1802</v>
      </c>
      <c r="F148" s="227" t="s">
        <v>1803</v>
      </c>
      <c r="G148" s="228" t="s">
        <v>158</v>
      </c>
      <c r="H148" s="229">
        <v>96.429000000000002</v>
      </c>
      <c r="I148" s="230"/>
      <c r="J148" s="230">
        <f t="shared" si="10"/>
        <v>0</v>
      </c>
      <c r="K148" s="126"/>
      <c r="L148" s="24"/>
      <c r="M148" s="231" t="s">
        <v>1</v>
      </c>
      <c r="N148" s="232" t="s">
        <v>32</v>
      </c>
      <c r="O148" s="233">
        <v>0</v>
      </c>
      <c r="P148" s="233">
        <f t="shared" si="11"/>
        <v>0</v>
      </c>
      <c r="Q148" s="233">
        <v>0</v>
      </c>
      <c r="R148" s="233">
        <f t="shared" si="12"/>
        <v>0</v>
      </c>
      <c r="S148" s="233">
        <v>0</v>
      </c>
      <c r="T148" s="234">
        <f t="shared" si="13"/>
        <v>0</v>
      </c>
      <c r="AR148" s="235" t="s">
        <v>820</v>
      </c>
      <c r="AT148" s="235" t="s">
        <v>100</v>
      </c>
      <c r="AU148" s="235" t="s">
        <v>75</v>
      </c>
      <c r="AY148" s="12" t="s">
        <v>97</v>
      </c>
      <c r="BE148" s="132">
        <f t="shared" si="14"/>
        <v>0</v>
      </c>
      <c r="BF148" s="132">
        <f t="shared" si="15"/>
        <v>0</v>
      </c>
      <c r="BG148" s="132">
        <f t="shared" si="16"/>
        <v>0</v>
      </c>
      <c r="BH148" s="132">
        <f t="shared" si="17"/>
        <v>0</v>
      </c>
      <c r="BI148" s="132">
        <f t="shared" si="18"/>
        <v>0</v>
      </c>
      <c r="BJ148" s="12" t="s">
        <v>75</v>
      </c>
      <c r="BK148" s="132">
        <f t="shared" si="19"/>
        <v>0</v>
      </c>
      <c r="BL148" s="12" t="s">
        <v>820</v>
      </c>
      <c r="BM148" s="235" t="s">
        <v>1804</v>
      </c>
    </row>
    <row r="149" spans="2:65" s="1" customFormat="1" ht="33" customHeight="1">
      <c r="B149" s="119"/>
      <c r="C149" s="225" t="s">
        <v>589</v>
      </c>
      <c r="D149" s="225" t="s">
        <v>100</v>
      </c>
      <c r="E149" s="226" t="s">
        <v>1734</v>
      </c>
      <c r="F149" s="227" t="s">
        <v>1735</v>
      </c>
      <c r="G149" s="228" t="s">
        <v>101</v>
      </c>
      <c r="H149" s="229">
        <v>25.713999999999999</v>
      </c>
      <c r="I149" s="230"/>
      <c r="J149" s="230">
        <f t="shared" si="10"/>
        <v>0</v>
      </c>
      <c r="K149" s="126"/>
      <c r="L149" s="24"/>
      <c r="M149" s="231" t="s">
        <v>1</v>
      </c>
      <c r="N149" s="232" t="s">
        <v>32</v>
      </c>
      <c r="O149" s="233">
        <v>0.1963</v>
      </c>
      <c r="P149" s="233">
        <f t="shared" si="11"/>
        <v>5.0476581999999999</v>
      </c>
      <c r="Q149" s="233">
        <v>0</v>
      </c>
      <c r="R149" s="233">
        <f t="shared" si="12"/>
        <v>0</v>
      </c>
      <c r="S149" s="233">
        <v>0</v>
      </c>
      <c r="T149" s="234">
        <f t="shared" si="13"/>
        <v>0</v>
      </c>
      <c r="AR149" s="235" t="s">
        <v>820</v>
      </c>
      <c r="AT149" s="235" t="s">
        <v>100</v>
      </c>
      <c r="AU149" s="235" t="s">
        <v>75</v>
      </c>
      <c r="AY149" s="12" t="s">
        <v>97</v>
      </c>
      <c r="BE149" s="132">
        <f t="shared" si="14"/>
        <v>0</v>
      </c>
      <c r="BF149" s="132">
        <f t="shared" si="15"/>
        <v>0</v>
      </c>
      <c r="BG149" s="132">
        <f t="shared" si="16"/>
        <v>0</v>
      </c>
      <c r="BH149" s="132">
        <f t="shared" si="17"/>
        <v>0</v>
      </c>
      <c r="BI149" s="132">
        <f t="shared" si="18"/>
        <v>0</v>
      </c>
      <c r="BJ149" s="12" t="s">
        <v>75</v>
      </c>
      <c r="BK149" s="132">
        <f t="shared" si="19"/>
        <v>0</v>
      </c>
      <c r="BL149" s="12" t="s">
        <v>820</v>
      </c>
      <c r="BM149" s="235" t="s">
        <v>1805</v>
      </c>
    </row>
    <row r="150" spans="2:65" s="213" customFormat="1" ht="25.9" customHeight="1">
      <c r="B150" s="214"/>
      <c r="D150" s="215" t="s">
        <v>65</v>
      </c>
      <c r="E150" s="216" t="s">
        <v>957</v>
      </c>
      <c r="F150" s="216" t="s">
        <v>958</v>
      </c>
      <c r="J150" s="217">
        <f>BK150</f>
        <v>0</v>
      </c>
      <c r="L150" s="214"/>
      <c r="M150" s="218"/>
      <c r="P150" s="219">
        <f>SUM(P151:P152)</f>
        <v>25.68</v>
      </c>
      <c r="R150" s="219">
        <f>SUM(R151:R152)</f>
        <v>0</v>
      </c>
      <c r="T150" s="220">
        <f>SUM(T151:T152)</f>
        <v>0</v>
      </c>
      <c r="AR150" s="215" t="s">
        <v>102</v>
      </c>
      <c r="AT150" s="221" t="s">
        <v>65</v>
      </c>
      <c r="AU150" s="221" t="s">
        <v>66</v>
      </c>
      <c r="AY150" s="215" t="s">
        <v>97</v>
      </c>
      <c r="BK150" s="222">
        <f>SUM(BK151:BK152)</f>
        <v>0</v>
      </c>
    </row>
    <row r="151" spans="2:65" s="1" customFormat="1" ht="37.9" customHeight="1">
      <c r="B151" s="119"/>
      <c r="C151" s="225" t="s">
        <v>700</v>
      </c>
      <c r="D151" s="225" t="s">
        <v>100</v>
      </c>
      <c r="E151" s="226" t="s">
        <v>1806</v>
      </c>
      <c r="F151" s="227" t="s">
        <v>1807</v>
      </c>
      <c r="G151" s="228" t="s">
        <v>1440</v>
      </c>
      <c r="H151" s="229">
        <v>16</v>
      </c>
      <c r="I151" s="230"/>
      <c r="J151" s="230">
        <f>ROUND(I151*H151,2)</f>
        <v>0</v>
      </c>
      <c r="K151" s="126"/>
      <c r="L151" s="24"/>
      <c r="M151" s="231" t="s">
        <v>1</v>
      </c>
      <c r="N151" s="232" t="s">
        <v>32</v>
      </c>
      <c r="O151" s="233">
        <v>1.06</v>
      </c>
      <c r="P151" s="233">
        <f>O151*H151</f>
        <v>16.96</v>
      </c>
      <c r="Q151" s="233">
        <v>0</v>
      </c>
      <c r="R151" s="233">
        <f>Q151*H151</f>
        <v>0</v>
      </c>
      <c r="S151" s="233">
        <v>0</v>
      </c>
      <c r="T151" s="234">
        <f>S151*H151</f>
        <v>0</v>
      </c>
      <c r="AR151" s="235" t="s">
        <v>1441</v>
      </c>
      <c r="AT151" s="235" t="s">
        <v>100</v>
      </c>
      <c r="AU151" s="235" t="s">
        <v>71</v>
      </c>
      <c r="AY151" s="12" t="s">
        <v>97</v>
      </c>
      <c r="BE151" s="132">
        <f>IF(N151="základná",J151,0)</f>
        <v>0</v>
      </c>
      <c r="BF151" s="132">
        <f>IF(N151="znížená",J151,0)</f>
        <v>0</v>
      </c>
      <c r="BG151" s="132">
        <f>IF(N151="zákl. prenesená",J151,0)</f>
        <v>0</v>
      </c>
      <c r="BH151" s="132">
        <f>IF(N151="zníž. prenesená",J151,0)</f>
        <v>0</v>
      </c>
      <c r="BI151" s="132">
        <f>IF(N151="nulová",J151,0)</f>
        <v>0</v>
      </c>
      <c r="BJ151" s="12" t="s">
        <v>75</v>
      </c>
      <c r="BK151" s="132">
        <f>ROUND(I151*H151,2)</f>
        <v>0</v>
      </c>
      <c r="BL151" s="12" t="s">
        <v>1441</v>
      </c>
      <c r="BM151" s="235" t="s">
        <v>1808</v>
      </c>
    </row>
    <row r="152" spans="2:65" s="1" customFormat="1" ht="37.9" customHeight="1">
      <c r="B152" s="119"/>
      <c r="C152" s="225" t="s">
        <v>704</v>
      </c>
      <c r="D152" s="225" t="s">
        <v>100</v>
      </c>
      <c r="E152" s="226" t="s">
        <v>1809</v>
      </c>
      <c r="F152" s="227" t="s">
        <v>1810</v>
      </c>
      <c r="G152" s="228" t="s">
        <v>1440</v>
      </c>
      <c r="H152" s="229">
        <v>8</v>
      </c>
      <c r="I152" s="230"/>
      <c r="J152" s="230">
        <f>ROUND(I152*H152,2)</f>
        <v>0</v>
      </c>
      <c r="K152" s="126"/>
      <c r="L152" s="24"/>
      <c r="M152" s="231" t="s">
        <v>1</v>
      </c>
      <c r="N152" s="232" t="s">
        <v>32</v>
      </c>
      <c r="O152" s="233">
        <v>1.0900000000000001</v>
      </c>
      <c r="P152" s="233">
        <f>O152*H152</f>
        <v>8.7200000000000006</v>
      </c>
      <c r="Q152" s="233">
        <v>0</v>
      </c>
      <c r="R152" s="233">
        <f>Q152*H152</f>
        <v>0</v>
      </c>
      <c r="S152" s="233">
        <v>0</v>
      </c>
      <c r="T152" s="234">
        <f>S152*H152</f>
        <v>0</v>
      </c>
      <c r="AR152" s="235" t="s">
        <v>1441</v>
      </c>
      <c r="AT152" s="235" t="s">
        <v>100</v>
      </c>
      <c r="AU152" s="235" t="s">
        <v>71</v>
      </c>
      <c r="AY152" s="12" t="s">
        <v>97</v>
      </c>
      <c r="BE152" s="132">
        <f>IF(N152="základná",J152,0)</f>
        <v>0</v>
      </c>
      <c r="BF152" s="132">
        <f>IF(N152="znížená",J152,0)</f>
        <v>0</v>
      </c>
      <c r="BG152" s="132">
        <f>IF(N152="zákl. prenesená",J152,0)</f>
        <v>0</v>
      </c>
      <c r="BH152" s="132">
        <f>IF(N152="zníž. prenesená",J152,0)</f>
        <v>0</v>
      </c>
      <c r="BI152" s="132">
        <f>IF(N152="nulová",J152,0)</f>
        <v>0</v>
      </c>
      <c r="BJ152" s="12" t="s">
        <v>75</v>
      </c>
      <c r="BK152" s="132">
        <f>ROUND(I152*H152,2)</f>
        <v>0</v>
      </c>
      <c r="BL152" s="12" t="s">
        <v>1441</v>
      </c>
      <c r="BM152" s="235" t="s">
        <v>1811</v>
      </c>
    </row>
    <row r="153" spans="2:65" s="213" customFormat="1" ht="25.9" customHeight="1">
      <c r="B153" s="214"/>
      <c r="D153" s="215" t="s">
        <v>65</v>
      </c>
      <c r="E153" s="216" t="s">
        <v>2156</v>
      </c>
      <c r="F153" s="216" t="s">
        <v>2157</v>
      </c>
      <c r="J153" s="217">
        <f>BK153</f>
        <v>0</v>
      </c>
      <c r="L153" s="214"/>
      <c r="M153" s="218"/>
      <c r="P153" s="219">
        <f>SUM(P154:P156)</f>
        <v>0</v>
      </c>
      <c r="R153" s="219">
        <f>SUM(R154:R156)</f>
        <v>0</v>
      </c>
      <c r="T153" s="220">
        <f>SUM(T154:T156)</f>
        <v>0</v>
      </c>
      <c r="AR153" s="215" t="s">
        <v>644</v>
      </c>
      <c r="AT153" s="221" t="s">
        <v>65</v>
      </c>
      <c r="AU153" s="221" t="s">
        <v>66</v>
      </c>
      <c r="AY153" s="215" t="s">
        <v>97</v>
      </c>
      <c r="BK153" s="222">
        <f>SUM(BK154:BK156)</f>
        <v>0</v>
      </c>
    </row>
    <row r="154" spans="2:65" s="1" customFormat="1" ht="24.2" customHeight="1">
      <c r="B154" s="119"/>
      <c r="C154" s="225" t="s">
        <v>708</v>
      </c>
      <c r="D154" s="225" t="s">
        <v>100</v>
      </c>
      <c r="E154" s="226" t="s">
        <v>1812</v>
      </c>
      <c r="F154" s="227" t="s">
        <v>1813</v>
      </c>
      <c r="G154" s="228" t="s">
        <v>110</v>
      </c>
      <c r="H154" s="229">
        <v>1</v>
      </c>
      <c r="I154" s="230"/>
      <c r="J154" s="230">
        <f>ROUND(I154*H154,2)</f>
        <v>0</v>
      </c>
      <c r="K154" s="126"/>
      <c r="L154" s="24"/>
      <c r="M154" s="231" t="s">
        <v>1</v>
      </c>
      <c r="N154" s="232" t="s">
        <v>32</v>
      </c>
      <c r="O154" s="233">
        <v>0</v>
      </c>
      <c r="P154" s="233">
        <f>O154*H154</f>
        <v>0</v>
      </c>
      <c r="Q154" s="233">
        <v>0</v>
      </c>
      <c r="R154" s="233">
        <f>Q154*H154</f>
        <v>0</v>
      </c>
      <c r="S154" s="233">
        <v>0</v>
      </c>
      <c r="T154" s="234">
        <f>S154*H154</f>
        <v>0</v>
      </c>
      <c r="AR154" s="235" t="s">
        <v>1387</v>
      </c>
      <c r="AT154" s="235" t="s">
        <v>100</v>
      </c>
      <c r="AU154" s="235" t="s">
        <v>71</v>
      </c>
      <c r="AY154" s="12" t="s">
        <v>97</v>
      </c>
      <c r="BE154" s="132">
        <f>IF(N154="základná",J154,0)</f>
        <v>0</v>
      </c>
      <c r="BF154" s="132">
        <f>IF(N154="znížená",J154,0)</f>
        <v>0</v>
      </c>
      <c r="BG154" s="132">
        <f>IF(N154="zákl. prenesená",J154,0)</f>
        <v>0</v>
      </c>
      <c r="BH154" s="132">
        <f>IF(N154="zníž. prenesená",J154,0)</f>
        <v>0</v>
      </c>
      <c r="BI154" s="132">
        <f>IF(N154="nulová",J154,0)</f>
        <v>0</v>
      </c>
      <c r="BJ154" s="12" t="s">
        <v>75</v>
      </c>
      <c r="BK154" s="132">
        <f>ROUND(I154*H154,2)</f>
        <v>0</v>
      </c>
      <c r="BL154" s="12" t="s">
        <v>1387</v>
      </c>
      <c r="BM154" s="235" t="s">
        <v>1814</v>
      </c>
    </row>
    <row r="155" spans="2:65" s="1" customFormat="1" ht="44.25" customHeight="1">
      <c r="B155" s="119"/>
      <c r="C155" s="225" t="s">
        <v>711</v>
      </c>
      <c r="D155" s="225" t="s">
        <v>100</v>
      </c>
      <c r="E155" s="226" t="s">
        <v>1815</v>
      </c>
      <c r="F155" s="227" t="s">
        <v>1816</v>
      </c>
      <c r="G155" s="228" t="s">
        <v>110</v>
      </c>
      <c r="H155" s="229">
        <v>1</v>
      </c>
      <c r="I155" s="230"/>
      <c r="J155" s="230">
        <f>ROUND(I155*H155,2)</f>
        <v>0</v>
      </c>
      <c r="K155" s="126"/>
      <c r="L155" s="24"/>
      <c r="M155" s="231" t="s">
        <v>1</v>
      </c>
      <c r="N155" s="232" t="s">
        <v>32</v>
      </c>
      <c r="O155" s="233">
        <v>0</v>
      </c>
      <c r="P155" s="233">
        <f>O155*H155</f>
        <v>0</v>
      </c>
      <c r="Q155" s="233">
        <v>0</v>
      </c>
      <c r="R155" s="233">
        <f>Q155*H155</f>
        <v>0</v>
      </c>
      <c r="S155" s="233">
        <v>0</v>
      </c>
      <c r="T155" s="234">
        <f>S155*H155</f>
        <v>0</v>
      </c>
      <c r="AR155" s="235" t="s">
        <v>1387</v>
      </c>
      <c r="AT155" s="235" t="s">
        <v>100</v>
      </c>
      <c r="AU155" s="235" t="s">
        <v>71</v>
      </c>
      <c r="AY155" s="12" t="s">
        <v>97</v>
      </c>
      <c r="BE155" s="132">
        <f>IF(N155="základná",J155,0)</f>
        <v>0</v>
      </c>
      <c r="BF155" s="132">
        <f>IF(N155="znížená",J155,0)</f>
        <v>0</v>
      </c>
      <c r="BG155" s="132">
        <f>IF(N155="zákl. prenesená",J155,0)</f>
        <v>0</v>
      </c>
      <c r="BH155" s="132">
        <f>IF(N155="zníž. prenesená",J155,0)</f>
        <v>0</v>
      </c>
      <c r="BI155" s="132">
        <f>IF(N155="nulová",J155,0)</f>
        <v>0</v>
      </c>
      <c r="BJ155" s="12" t="s">
        <v>75</v>
      </c>
      <c r="BK155" s="132">
        <f>ROUND(I155*H155,2)</f>
        <v>0</v>
      </c>
      <c r="BL155" s="12" t="s">
        <v>1387</v>
      </c>
      <c r="BM155" s="235" t="s">
        <v>1817</v>
      </c>
    </row>
    <row r="156" spans="2:65" s="1" customFormat="1" ht="21.75" customHeight="1">
      <c r="B156" s="119"/>
      <c r="C156" s="225" t="s">
        <v>707</v>
      </c>
      <c r="D156" s="225" t="s">
        <v>100</v>
      </c>
      <c r="E156" s="226" t="s">
        <v>1625</v>
      </c>
      <c r="F156" s="227" t="s">
        <v>2914</v>
      </c>
      <c r="G156" s="228" t="s">
        <v>110</v>
      </c>
      <c r="H156" s="229">
        <v>1</v>
      </c>
      <c r="I156" s="230"/>
      <c r="J156" s="230">
        <f>ROUND(I156*H156,2)</f>
        <v>0</v>
      </c>
      <c r="K156" s="126"/>
      <c r="L156" s="24"/>
      <c r="M156" s="246" t="s">
        <v>1</v>
      </c>
      <c r="N156" s="247" t="s">
        <v>32</v>
      </c>
      <c r="O156" s="248">
        <v>0</v>
      </c>
      <c r="P156" s="248">
        <f>O156*H156</f>
        <v>0</v>
      </c>
      <c r="Q156" s="248">
        <v>0</v>
      </c>
      <c r="R156" s="248">
        <f>Q156*H156</f>
        <v>0</v>
      </c>
      <c r="S156" s="248">
        <v>0</v>
      </c>
      <c r="T156" s="249">
        <f>S156*H156</f>
        <v>0</v>
      </c>
      <c r="AR156" s="235" t="s">
        <v>1387</v>
      </c>
      <c r="AT156" s="235" t="s">
        <v>100</v>
      </c>
      <c r="AU156" s="235" t="s">
        <v>71</v>
      </c>
      <c r="AY156" s="12" t="s">
        <v>97</v>
      </c>
      <c r="BE156" s="132">
        <f>IF(N156="základná",J156,0)</f>
        <v>0</v>
      </c>
      <c r="BF156" s="132">
        <f>IF(N156="znížená",J156,0)</f>
        <v>0</v>
      </c>
      <c r="BG156" s="132">
        <f>IF(N156="zákl. prenesená",J156,0)</f>
        <v>0</v>
      </c>
      <c r="BH156" s="132">
        <f>IF(N156="zníž. prenesená",J156,0)</f>
        <v>0</v>
      </c>
      <c r="BI156" s="132">
        <f>IF(N156="nulová",J156,0)</f>
        <v>0</v>
      </c>
      <c r="BJ156" s="12" t="s">
        <v>75</v>
      </c>
      <c r="BK156" s="132">
        <f>ROUND(I156*H156,2)</f>
        <v>0</v>
      </c>
      <c r="BL156" s="12" t="s">
        <v>1387</v>
      </c>
      <c r="BM156" s="235" t="s">
        <v>1818</v>
      </c>
    </row>
    <row r="157" spans="2:65" s="1" customFormat="1" ht="6.95" customHeight="1">
      <c r="B157" s="39"/>
      <c r="C157" s="40"/>
      <c r="D157" s="40"/>
      <c r="E157" s="40"/>
      <c r="F157" s="40"/>
      <c r="G157" s="40"/>
      <c r="H157" s="40"/>
      <c r="I157" s="40"/>
      <c r="J157" s="40"/>
      <c r="K157" s="40"/>
      <c r="L157" s="24"/>
    </row>
  </sheetData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.31496062992125984" footer="0.31496062992125984"/>
  <pageSetup paperSize="9" scale="8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18"/>
  <sheetViews>
    <sheetView showGridLines="0" topLeftCell="A109" zoomScaleNormal="100" workbookViewId="0">
      <selection activeCell="I115" sqref="I115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 customWidth="1"/>
  </cols>
  <sheetData>
    <row r="2" spans="2:46" ht="36.950000000000003" customHeight="1">
      <c r="L2" s="298" t="s">
        <v>5</v>
      </c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12" t="s">
        <v>76</v>
      </c>
    </row>
    <row r="3" spans="2:46" ht="6.95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  <c r="AT3" s="12" t="s">
        <v>66</v>
      </c>
    </row>
    <row r="4" spans="2:46" ht="24.95" customHeight="1">
      <c r="B4" s="15"/>
      <c r="D4" s="16" t="s">
        <v>78</v>
      </c>
      <c r="L4" s="15"/>
      <c r="M4" s="84" t="s">
        <v>9</v>
      </c>
      <c r="AT4" s="12" t="s">
        <v>3</v>
      </c>
    </row>
    <row r="5" spans="2:46" ht="6.95" customHeight="1">
      <c r="B5" s="15"/>
      <c r="L5" s="15"/>
    </row>
    <row r="6" spans="2:46" ht="12" customHeight="1">
      <c r="B6" s="15"/>
      <c r="D6" s="21" t="s">
        <v>12</v>
      </c>
      <c r="L6" s="15"/>
    </row>
    <row r="7" spans="2:46" ht="16.5" customHeight="1">
      <c r="B7" s="15"/>
      <c r="E7" s="316" t="str">
        <f>'Rekapitulácia stavby'!K6</f>
        <v>KULTÚRNE STREDISKO A KNIŽNICA ŽARNOVICKÁ - RAČA</v>
      </c>
      <c r="F7" s="317"/>
      <c r="G7" s="317"/>
      <c r="H7" s="317"/>
      <c r="L7" s="15"/>
    </row>
    <row r="8" spans="2:46" ht="12" customHeight="1">
      <c r="B8" s="15"/>
      <c r="D8" s="21" t="s">
        <v>79</v>
      </c>
      <c r="L8" s="15"/>
    </row>
    <row r="9" spans="2:46" s="1" customFormat="1" ht="16.5" customHeight="1">
      <c r="B9" s="24"/>
      <c r="E9" s="295" t="s">
        <v>166</v>
      </c>
      <c r="F9" s="315"/>
      <c r="G9" s="315"/>
      <c r="H9" s="315"/>
      <c r="L9" s="24"/>
    </row>
    <row r="10" spans="2:46" s="1" customFormat="1">
      <c r="B10" s="24"/>
      <c r="L10" s="24"/>
    </row>
    <row r="11" spans="2:46" s="1" customFormat="1" ht="12" customHeight="1">
      <c r="B11" s="24"/>
      <c r="D11" s="21" t="s">
        <v>13</v>
      </c>
      <c r="F11" s="19" t="s">
        <v>1</v>
      </c>
      <c r="I11" s="21" t="s">
        <v>14</v>
      </c>
      <c r="J11" s="19" t="s">
        <v>1</v>
      </c>
      <c r="L11" s="24"/>
    </row>
    <row r="12" spans="2:46" s="1" customFormat="1" ht="12" customHeight="1">
      <c r="B12" s="24"/>
      <c r="D12" s="21" t="s">
        <v>15</v>
      </c>
      <c r="F12" s="19" t="s">
        <v>135</v>
      </c>
      <c r="I12" s="21" t="s">
        <v>16</v>
      </c>
      <c r="J12" s="47">
        <f>'Rekapitulácia stavby'!AN8</f>
        <v>45776</v>
      </c>
      <c r="L12" s="24"/>
    </row>
    <row r="13" spans="2:46" s="1" customFormat="1" ht="10.9" customHeight="1">
      <c r="B13" s="24"/>
      <c r="L13" s="24"/>
    </row>
    <row r="14" spans="2:46" s="1" customFormat="1" ht="12" customHeight="1">
      <c r="B14" s="24"/>
      <c r="D14" s="21" t="s">
        <v>17</v>
      </c>
      <c r="I14" s="21" t="s">
        <v>18</v>
      </c>
      <c r="J14" s="19" t="str">
        <f>IF('Rekapitulácia stavby'!AN10="","",'Rekapitulácia stavby'!AN10)</f>
        <v/>
      </c>
      <c r="L14" s="24"/>
    </row>
    <row r="15" spans="2:46" s="1" customFormat="1" ht="18" customHeight="1">
      <c r="B15" s="24"/>
      <c r="E15" s="19" t="str">
        <f>IF('Rekapitulácia stavby'!E11="","",'Rekapitulácia stavby'!E11)</f>
        <v>Mestská časť Bratislava - Rača</v>
      </c>
      <c r="I15" s="21" t="s">
        <v>20</v>
      </c>
      <c r="J15" s="19" t="str">
        <f>IF('Rekapitulácia stavby'!AN11="","",'Rekapitulácia stavby'!AN11)</f>
        <v/>
      </c>
      <c r="L15" s="24"/>
    </row>
    <row r="16" spans="2:46" s="1" customFormat="1" ht="6.95" customHeight="1">
      <c r="B16" s="24"/>
      <c r="L16" s="24"/>
    </row>
    <row r="17" spans="2:12" s="1" customFormat="1" ht="12" customHeight="1">
      <c r="B17" s="24"/>
      <c r="D17" s="21" t="s">
        <v>21</v>
      </c>
      <c r="I17" s="21" t="s">
        <v>18</v>
      </c>
      <c r="J17" s="19" t="str">
        <f>'Rekapitulácia stavby'!AN13</f>
        <v/>
      </c>
      <c r="L17" s="24"/>
    </row>
    <row r="18" spans="2:12" s="1" customFormat="1" ht="18" customHeight="1">
      <c r="B18" s="24"/>
      <c r="E18" s="310" t="str">
        <f>'Rekapitulácia stavby'!E14</f>
        <v xml:space="preserve"> </v>
      </c>
      <c r="F18" s="310"/>
      <c r="G18" s="310"/>
      <c r="H18" s="310"/>
      <c r="I18" s="21" t="s">
        <v>20</v>
      </c>
      <c r="J18" s="19" t="str">
        <f>'Rekapitulácia stavby'!AN14</f>
        <v/>
      </c>
      <c r="L18" s="24"/>
    </row>
    <row r="19" spans="2:12" s="1" customFormat="1" ht="6.95" customHeight="1">
      <c r="B19" s="24"/>
      <c r="L19" s="24"/>
    </row>
    <row r="20" spans="2:12" s="1" customFormat="1" ht="12" customHeight="1">
      <c r="B20" s="24"/>
      <c r="D20" s="21" t="s">
        <v>22</v>
      </c>
      <c r="I20" s="21" t="s">
        <v>18</v>
      </c>
      <c r="J20" s="19" t="str">
        <f>IF('Rekapitulácia stavby'!AN16="","",'Rekapitulácia stavby'!AN16)</f>
        <v/>
      </c>
      <c r="L20" s="24"/>
    </row>
    <row r="21" spans="2:12" s="1" customFormat="1" ht="18" customHeight="1">
      <c r="B21" s="24"/>
      <c r="E21" s="19" t="str">
        <f>IF('Rekapitulácia stavby'!E17="","",'Rekapitulácia stavby'!E17)</f>
        <v>young.s architekti s.r.o.</v>
      </c>
      <c r="I21" s="21" t="s">
        <v>20</v>
      </c>
      <c r="J21" s="19" t="str">
        <f>IF('Rekapitulácia stavby'!AN17="","",'Rekapitulácia stavby'!AN17)</f>
        <v/>
      </c>
      <c r="L21" s="24"/>
    </row>
    <row r="22" spans="2:12" s="1" customFormat="1" ht="6.95" customHeight="1">
      <c r="B22" s="24"/>
      <c r="L22" s="24"/>
    </row>
    <row r="23" spans="2:12" s="1" customFormat="1" ht="12" customHeight="1">
      <c r="B23" s="24"/>
      <c r="D23" s="21" t="s">
        <v>23</v>
      </c>
      <c r="I23" s="21" t="s">
        <v>18</v>
      </c>
      <c r="J23" s="19" t="str">
        <f>IF('Rekapitulácia stavby'!AN19="","",'Rekapitulácia stavby'!AN19)</f>
        <v/>
      </c>
      <c r="L23" s="24"/>
    </row>
    <row r="24" spans="2:12" s="1" customFormat="1" ht="18" customHeight="1">
      <c r="B24" s="24"/>
      <c r="E24" s="19" t="str">
        <f>IF('Rekapitulácia stavby'!E20="","",'Rekapitulácia stavby'!E20)</f>
        <v/>
      </c>
      <c r="I24" s="21" t="s">
        <v>20</v>
      </c>
      <c r="J24" s="19" t="str">
        <f>IF('Rekapitulácia stavby'!AN20="","",'Rekapitulácia stavby'!AN20)</f>
        <v/>
      </c>
      <c r="L24" s="24"/>
    </row>
    <row r="25" spans="2:12" s="1" customFormat="1" ht="6.95" customHeight="1">
      <c r="B25" s="24"/>
      <c r="L25" s="24"/>
    </row>
    <row r="26" spans="2:12" s="1" customFormat="1" ht="12" customHeight="1">
      <c r="B26" s="24"/>
      <c r="D26" s="21" t="s">
        <v>25</v>
      </c>
      <c r="L26" s="24"/>
    </row>
    <row r="27" spans="2:12" s="7" customFormat="1" ht="16.5" customHeight="1">
      <c r="B27" s="85"/>
      <c r="E27" s="312" t="s">
        <v>1</v>
      </c>
      <c r="F27" s="312"/>
      <c r="G27" s="312"/>
      <c r="H27" s="312"/>
      <c r="L27" s="85"/>
    </row>
    <row r="28" spans="2:12" s="1" customFormat="1" ht="6.95" customHeight="1">
      <c r="B28" s="24"/>
      <c r="L28" s="24"/>
    </row>
    <row r="29" spans="2:12" s="1" customFormat="1" ht="6.95" customHeight="1">
      <c r="B29" s="24"/>
      <c r="D29" s="48"/>
      <c r="E29" s="48"/>
      <c r="F29" s="48"/>
      <c r="G29" s="48"/>
      <c r="H29" s="48"/>
      <c r="I29" s="48"/>
      <c r="J29" s="48"/>
      <c r="K29" s="48"/>
      <c r="L29" s="24"/>
    </row>
    <row r="30" spans="2:12" s="1" customFormat="1" ht="25.35" customHeight="1">
      <c r="B30" s="24"/>
      <c r="D30" s="86" t="s">
        <v>26</v>
      </c>
      <c r="J30" s="61">
        <f>ROUND(J93, 2)</f>
        <v>0</v>
      </c>
      <c r="L30" s="24"/>
    </row>
    <row r="31" spans="2:12" s="1" customFormat="1" ht="6.95" customHeight="1">
      <c r="B31" s="24"/>
      <c r="D31" s="48"/>
      <c r="E31" s="48"/>
      <c r="F31" s="48"/>
      <c r="G31" s="48"/>
      <c r="H31" s="48"/>
      <c r="I31" s="48"/>
      <c r="J31" s="48"/>
      <c r="K31" s="48"/>
      <c r="L31" s="24"/>
    </row>
    <row r="32" spans="2:12" s="1" customFormat="1" ht="14.45" customHeight="1">
      <c r="B32" s="24"/>
      <c r="F32" s="27" t="s">
        <v>28</v>
      </c>
      <c r="I32" s="27" t="s">
        <v>27</v>
      </c>
      <c r="J32" s="27" t="s">
        <v>29</v>
      </c>
      <c r="L32" s="24"/>
    </row>
    <row r="33" spans="2:12" s="1" customFormat="1" ht="14.45" customHeight="1">
      <c r="B33" s="24"/>
      <c r="D33" s="50" t="s">
        <v>30</v>
      </c>
      <c r="E33" s="29" t="s">
        <v>31</v>
      </c>
      <c r="F33" s="87">
        <f>ROUND((SUM(BE93:BE117)),  2)</f>
        <v>0</v>
      </c>
      <c r="G33" s="88"/>
      <c r="H33" s="88"/>
      <c r="I33" s="89">
        <v>0.2</v>
      </c>
      <c r="J33" s="87">
        <f>ROUND(((SUM(BE93:BE117))*I33),  2)</f>
        <v>0</v>
      </c>
      <c r="L33" s="24"/>
    </row>
    <row r="34" spans="2:12" s="1" customFormat="1" ht="14.45" customHeight="1">
      <c r="B34" s="24"/>
      <c r="E34" s="29" t="s">
        <v>32</v>
      </c>
      <c r="F34" s="81">
        <f>ROUND((SUM(BF93:BF117)),  2)</f>
        <v>0</v>
      </c>
      <c r="I34" s="90">
        <v>0.23</v>
      </c>
      <c r="J34" s="81">
        <f>ROUND(((SUM(BF93:BF117))*I34),  2)</f>
        <v>0</v>
      </c>
      <c r="L34" s="24"/>
    </row>
    <row r="35" spans="2:12" s="1" customFormat="1" ht="14.45" hidden="1" customHeight="1">
      <c r="B35" s="24"/>
      <c r="E35" s="21" t="s">
        <v>33</v>
      </c>
      <c r="F35" s="81">
        <f>ROUND((SUM(BG93:BG117)),  2)</f>
        <v>0</v>
      </c>
      <c r="I35" s="90">
        <v>0.2</v>
      </c>
      <c r="J35" s="81">
        <f>0</f>
        <v>0</v>
      </c>
      <c r="L35" s="24"/>
    </row>
    <row r="36" spans="2:12" s="1" customFormat="1" ht="14.45" hidden="1" customHeight="1">
      <c r="B36" s="24"/>
      <c r="E36" s="21" t="s">
        <v>34</v>
      </c>
      <c r="F36" s="81">
        <f>ROUND((SUM(BH93:BH117)),  2)</f>
        <v>0</v>
      </c>
      <c r="I36" s="90">
        <v>0.2</v>
      </c>
      <c r="J36" s="81">
        <f>0</f>
        <v>0</v>
      </c>
      <c r="L36" s="24"/>
    </row>
    <row r="37" spans="2:12" s="1" customFormat="1" ht="14.45" hidden="1" customHeight="1">
      <c r="B37" s="24"/>
      <c r="E37" s="29" t="s">
        <v>35</v>
      </c>
      <c r="F37" s="87">
        <f>ROUND((SUM(BI93:BI117)),  2)</f>
        <v>0</v>
      </c>
      <c r="G37" s="88"/>
      <c r="H37" s="88"/>
      <c r="I37" s="89">
        <v>0</v>
      </c>
      <c r="J37" s="87">
        <f>0</f>
        <v>0</v>
      </c>
      <c r="L37" s="24"/>
    </row>
    <row r="38" spans="2:12" s="1" customFormat="1" ht="6.95" customHeight="1">
      <c r="B38" s="24"/>
      <c r="L38" s="24"/>
    </row>
    <row r="39" spans="2:12" s="1" customFormat="1" ht="25.35" customHeight="1">
      <c r="B39" s="24"/>
      <c r="C39" s="91"/>
      <c r="D39" s="92" t="s">
        <v>36</v>
      </c>
      <c r="E39" s="52"/>
      <c r="F39" s="52"/>
      <c r="G39" s="93" t="s">
        <v>37</v>
      </c>
      <c r="H39" s="94" t="s">
        <v>38</v>
      </c>
      <c r="I39" s="52"/>
      <c r="J39" s="95">
        <f>SUM(J30:J37)</f>
        <v>0</v>
      </c>
      <c r="K39" s="96"/>
      <c r="L39" s="24"/>
    </row>
    <row r="40" spans="2:12" s="1" customFormat="1" ht="14.45" customHeight="1">
      <c r="B40" s="24"/>
      <c r="L40" s="24"/>
    </row>
    <row r="41" spans="2:12" ht="14.45" customHeight="1">
      <c r="B41" s="15"/>
      <c r="L41" s="15"/>
    </row>
    <row r="42" spans="2:12" ht="14.45" customHeight="1">
      <c r="B42" s="15"/>
      <c r="L42" s="15"/>
    </row>
    <row r="43" spans="2:12" ht="14.45" customHeight="1">
      <c r="B43" s="15"/>
      <c r="L43" s="15"/>
    </row>
    <row r="44" spans="2:12" ht="14.45" customHeight="1">
      <c r="B44" s="15"/>
      <c r="L44" s="15"/>
    </row>
    <row r="45" spans="2:12" ht="14.45" customHeight="1">
      <c r="B45" s="15"/>
      <c r="L45" s="15"/>
    </row>
    <row r="46" spans="2:12" ht="14.45" customHeight="1">
      <c r="B46" s="15"/>
      <c r="L46" s="15"/>
    </row>
    <row r="47" spans="2:12" ht="14.45" customHeight="1">
      <c r="B47" s="15"/>
      <c r="L47" s="15"/>
    </row>
    <row r="48" spans="2:12" s="1" customFormat="1" ht="14.45" customHeight="1">
      <c r="B48" s="24"/>
      <c r="D48" s="36" t="s">
        <v>39</v>
      </c>
      <c r="E48" s="37"/>
      <c r="F48" s="37"/>
      <c r="G48" s="36" t="s">
        <v>40</v>
      </c>
      <c r="H48" s="37"/>
      <c r="I48" s="37"/>
      <c r="J48" s="37"/>
      <c r="K48" s="37"/>
      <c r="L48" s="24"/>
    </row>
    <row r="49" spans="2:12">
      <c r="B49" s="15"/>
      <c r="L49" s="15"/>
    </row>
    <row r="50" spans="2:12">
      <c r="B50" s="15"/>
      <c r="L50" s="15"/>
    </row>
    <row r="51" spans="2:12">
      <c r="B51" s="15"/>
      <c r="L51" s="15"/>
    </row>
    <row r="52" spans="2:12">
      <c r="B52" s="15"/>
      <c r="L52" s="15"/>
    </row>
    <row r="53" spans="2:12">
      <c r="B53" s="15"/>
      <c r="L53" s="15"/>
    </row>
    <row r="54" spans="2:12">
      <c r="B54" s="15"/>
      <c r="L54" s="15"/>
    </row>
    <row r="55" spans="2:12">
      <c r="B55" s="15"/>
      <c r="L55" s="15"/>
    </row>
    <row r="56" spans="2:12">
      <c r="B56" s="15"/>
      <c r="L56" s="15"/>
    </row>
    <row r="57" spans="2:12">
      <c r="B57" s="15"/>
      <c r="L57" s="15"/>
    </row>
    <row r="58" spans="2:12">
      <c r="B58" s="15"/>
      <c r="L58" s="15"/>
    </row>
    <row r="59" spans="2:12" s="1" customFormat="1" ht="12.75">
      <c r="B59" s="24"/>
      <c r="D59" s="38" t="s">
        <v>41</v>
      </c>
      <c r="E59" s="26"/>
      <c r="F59" s="97" t="s">
        <v>42</v>
      </c>
      <c r="G59" s="38" t="s">
        <v>41</v>
      </c>
      <c r="H59" s="26"/>
      <c r="I59" s="26"/>
      <c r="J59" s="98" t="s">
        <v>42</v>
      </c>
      <c r="K59" s="26"/>
      <c r="L59" s="24"/>
    </row>
    <row r="60" spans="2:12">
      <c r="B60" s="15"/>
      <c r="L60" s="15"/>
    </row>
    <row r="61" spans="2:12">
      <c r="B61" s="15"/>
      <c r="L61" s="15"/>
    </row>
    <row r="62" spans="2:12">
      <c r="B62" s="15"/>
      <c r="L62" s="15"/>
    </row>
    <row r="63" spans="2:12" s="1" customFormat="1" ht="12.75">
      <c r="B63" s="24"/>
      <c r="D63" s="36" t="s">
        <v>43</v>
      </c>
      <c r="E63" s="37"/>
      <c r="F63" s="37"/>
      <c r="G63" s="36" t="s">
        <v>44</v>
      </c>
      <c r="H63" s="37"/>
      <c r="I63" s="37"/>
      <c r="J63" s="37"/>
      <c r="K63" s="37"/>
      <c r="L63" s="24"/>
    </row>
    <row r="64" spans="2:12">
      <c r="B64" s="15"/>
      <c r="L64" s="15"/>
    </row>
    <row r="65" spans="2:12">
      <c r="B65" s="15"/>
      <c r="L65" s="15"/>
    </row>
    <row r="66" spans="2:12">
      <c r="B66" s="15"/>
      <c r="L66" s="15"/>
    </row>
    <row r="67" spans="2:12">
      <c r="B67" s="15"/>
      <c r="L67" s="15"/>
    </row>
    <row r="68" spans="2:12">
      <c r="B68" s="15"/>
      <c r="L68" s="15"/>
    </row>
    <row r="69" spans="2:12">
      <c r="B69" s="15"/>
      <c r="L69" s="15"/>
    </row>
    <row r="70" spans="2:12">
      <c r="B70" s="15"/>
      <c r="L70" s="15"/>
    </row>
    <row r="71" spans="2:12">
      <c r="B71" s="15"/>
      <c r="L71" s="15"/>
    </row>
    <row r="72" spans="2:12">
      <c r="B72" s="15"/>
      <c r="L72" s="15"/>
    </row>
    <row r="73" spans="2:12">
      <c r="B73" s="15"/>
      <c r="L73" s="15"/>
    </row>
    <row r="74" spans="2:12" s="1" customFormat="1" ht="12.75">
      <c r="B74" s="24"/>
      <c r="D74" s="38" t="s">
        <v>41</v>
      </c>
      <c r="E74" s="26"/>
      <c r="F74" s="97" t="s">
        <v>42</v>
      </c>
      <c r="G74" s="38" t="s">
        <v>41</v>
      </c>
      <c r="H74" s="26"/>
      <c r="I74" s="26"/>
      <c r="J74" s="98" t="s">
        <v>42</v>
      </c>
      <c r="K74" s="26"/>
      <c r="L74" s="24"/>
    </row>
    <row r="75" spans="2:12" s="1" customFormat="1" ht="14.45" customHeight="1">
      <c r="B75" s="39"/>
      <c r="C75" s="40"/>
      <c r="D75" s="40"/>
      <c r="E75" s="40"/>
      <c r="F75" s="40"/>
      <c r="G75" s="40"/>
      <c r="H75" s="40"/>
      <c r="I75" s="40"/>
      <c r="J75" s="40"/>
      <c r="K75" s="40"/>
      <c r="L75" s="24"/>
    </row>
    <row r="79" spans="2:12" s="1" customFormat="1" ht="6.95" customHeight="1"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24"/>
    </row>
    <row r="80" spans="2:12" s="1" customFormat="1" ht="24.95" customHeight="1">
      <c r="B80" s="24"/>
      <c r="C80" s="16" t="s">
        <v>83</v>
      </c>
      <c r="L80" s="24"/>
    </row>
    <row r="81" spans="2:65" s="1" customFormat="1" ht="6.95" customHeight="1">
      <c r="B81" s="24"/>
      <c r="L81" s="24"/>
    </row>
    <row r="82" spans="2:65" s="1" customFormat="1" ht="12" customHeight="1">
      <c r="B82" s="24"/>
      <c r="C82" s="21" t="s">
        <v>12</v>
      </c>
      <c r="L82" s="24"/>
    </row>
    <row r="83" spans="2:65" s="1" customFormat="1" ht="16.5" customHeight="1">
      <c r="B83" s="24"/>
      <c r="E83" s="316" t="str">
        <f>E7</f>
        <v>KULTÚRNE STREDISKO A KNIŽNICA ŽARNOVICKÁ - RAČA</v>
      </c>
      <c r="F83" s="317"/>
      <c r="G83" s="317"/>
      <c r="H83" s="317"/>
      <c r="L83" s="24"/>
    </row>
    <row r="84" spans="2:65" ht="12" customHeight="1">
      <c r="B84" s="15"/>
      <c r="C84" s="21" t="s">
        <v>79</v>
      </c>
      <c r="L84" s="15"/>
    </row>
    <row r="85" spans="2:65" s="1" customFormat="1" ht="16.5" customHeight="1">
      <c r="B85" s="24"/>
      <c r="E85" s="295" t="s">
        <v>73</v>
      </c>
      <c r="F85" s="315"/>
      <c r="G85" s="315"/>
      <c r="H85" s="315"/>
      <c r="L85" s="24"/>
    </row>
    <row r="86" spans="2:65" s="1" customFormat="1" ht="6.95" customHeight="1">
      <c r="B86" s="24"/>
      <c r="L86" s="24"/>
    </row>
    <row r="87" spans="2:65" s="1" customFormat="1" ht="12" customHeight="1">
      <c r="B87" s="24"/>
      <c r="C87" s="21" t="s">
        <v>15</v>
      </c>
      <c r="F87" s="19" t="str">
        <f>F12</f>
        <v>Bratislava</v>
      </c>
      <c r="I87" s="21" t="s">
        <v>16</v>
      </c>
      <c r="J87" s="47">
        <f>IF(J12="","",J12)</f>
        <v>45776</v>
      </c>
      <c r="L87" s="24"/>
    </row>
    <row r="88" spans="2:65" s="1" customFormat="1" ht="6.95" customHeight="1">
      <c r="B88" s="24"/>
      <c r="L88" s="24"/>
    </row>
    <row r="89" spans="2:65" s="1" customFormat="1" ht="25.5" customHeight="1">
      <c r="B89" s="24"/>
      <c r="C89" s="21" t="s">
        <v>17</v>
      </c>
      <c r="F89" s="19" t="str">
        <f>E15</f>
        <v>Mestská časť Bratislava - Rača</v>
      </c>
      <c r="I89" s="21" t="s">
        <v>22</v>
      </c>
      <c r="J89" s="22" t="str">
        <f>E21</f>
        <v>young.s architekti s.r.o.</v>
      </c>
      <c r="L89" s="24"/>
    </row>
    <row r="90" spans="2:65" s="1" customFormat="1" ht="15.2" customHeight="1">
      <c r="B90" s="24"/>
      <c r="C90" s="21" t="s">
        <v>21</v>
      </c>
      <c r="F90" s="19" t="str">
        <f>IF(E18="","",E18)</f>
        <v xml:space="preserve"> </v>
      </c>
      <c r="I90" s="21" t="s">
        <v>23</v>
      </c>
      <c r="J90" s="22" t="str">
        <f>E24</f>
        <v/>
      </c>
      <c r="L90" s="24"/>
    </row>
    <row r="91" spans="2:65" s="1" customFormat="1" ht="10.35" customHeight="1">
      <c r="B91" s="24"/>
      <c r="L91" s="24"/>
    </row>
    <row r="92" spans="2:65" s="9" customFormat="1" ht="29.25" customHeight="1">
      <c r="B92" s="99"/>
      <c r="C92" s="100" t="s">
        <v>84</v>
      </c>
      <c r="D92" s="101" t="s">
        <v>51</v>
      </c>
      <c r="E92" s="101" t="s">
        <v>47</v>
      </c>
      <c r="F92" s="101" t="s">
        <v>48</v>
      </c>
      <c r="G92" s="101" t="s">
        <v>85</v>
      </c>
      <c r="H92" s="101" t="s">
        <v>86</v>
      </c>
      <c r="I92" s="101" t="s">
        <v>87</v>
      </c>
      <c r="J92" s="102" t="s">
        <v>80</v>
      </c>
      <c r="K92" s="103" t="s">
        <v>88</v>
      </c>
      <c r="L92" s="99"/>
      <c r="M92" s="54" t="s">
        <v>1</v>
      </c>
      <c r="N92" s="55" t="s">
        <v>30</v>
      </c>
      <c r="O92" s="55" t="s">
        <v>89</v>
      </c>
      <c r="P92" s="55" t="s">
        <v>90</v>
      </c>
      <c r="Q92" s="55" t="s">
        <v>91</v>
      </c>
      <c r="R92" s="55" t="s">
        <v>92</v>
      </c>
      <c r="S92" s="55" t="s">
        <v>93</v>
      </c>
      <c r="T92" s="56" t="s">
        <v>94</v>
      </c>
    </row>
    <row r="93" spans="2:65" s="1" customFormat="1" ht="22.9" customHeight="1">
      <c r="B93" s="24"/>
      <c r="C93" s="59" t="s">
        <v>81</v>
      </c>
      <c r="J93" s="104">
        <f>BK93</f>
        <v>0</v>
      </c>
      <c r="L93" s="24"/>
      <c r="M93" s="57"/>
      <c r="N93" s="48"/>
      <c r="O93" s="48"/>
      <c r="P93" s="105" t="e">
        <f>P94+#REF!</f>
        <v>#REF!</v>
      </c>
      <c r="Q93" s="48"/>
      <c r="R93" s="105" t="e">
        <f>R94+#REF!</f>
        <v>#REF!</v>
      </c>
      <c r="S93" s="48"/>
      <c r="T93" s="106" t="e">
        <f>T94+#REF!</f>
        <v>#REF!</v>
      </c>
      <c r="AT93" s="12" t="s">
        <v>65</v>
      </c>
      <c r="AU93" s="12" t="s">
        <v>82</v>
      </c>
      <c r="BK93" s="107">
        <f>BK94</f>
        <v>0</v>
      </c>
    </row>
    <row r="94" spans="2:65" s="10" customFormat="1" ht="25.9" customHeight="1">
      <c r="B94" s="108"/>
      <c r="D94" s="109" t="s">
        <v>65</v>
      </c>
      <c r="E94" s="110" t="s">
        <v>95</v>
      </c>
      <c r="F94" s="110" t="s">
        <v>96</v>
      </c>
      <c r="J94" s="111">
        <f>BK94</f>
        <v>0</v>
      </c>
      <c r="L94" s="108"/>
      <c r="M94" s="112"/>
      <c r="P94" s="113" t="e">
        <f>#REF!+P95+#REF!</f>
        <v>#REF!</v>
      </c>
      <c r="R94" s="113" t="e">
        <f>#REF!+R95+#REF!</f>
        <v>#REF!</v>
      </c>
      <c r="T94" s="114" t="e">
        <f>#REF!+T95+#REF!</f>
        <v>#REF!</v>
      </c>
      <c r="AR94" s="109" t="s">
        <v>71</v>
      </c>
      <c r="AT94" s="115" t="s">
        <v>65</v>
      </c>
      <c r="AU94" s="115" t="s">
        <v>66</v>
      </c>
      <c r="AY94" s="109" t="s">
        <v>97</v>
      </c>
      <c r="BK94" s="116">
        <f>BK95+BK116</f>
        <v>0</v>
      </c>
    </row>
    <row r="95" spans="2:65" s="10" customFormat="1" ht="22.9" customHeight="1">
      <c r="B95" s="108"/>
      <c r="D95" s="109" t="s">
        <v>65</v>
      </c>
      <c r="E95" s="117" t="s">
        <v>103</v>
      </c>
      <c r="F95" s="117" t="s">
        <v>104</v>
      </c>
      <c r="J95" s="118">
        <f>BK95</f>
        <v>0</v>
      </c>
      <c r="L95" s="108"/>
      <c r="M95" s="112"/>
      <c r="P95" s="113">
        <f>SUM(P96:P115)</f>
        <v>24442.287151999997</v>
      </c>
      <c r="R95" s="113">
        <f>SUM(R96:R115)</f>
        <v>3218.6044176145524</v>
      </c>
      <c r="T95" s="114">
        <f>SUM(T96:T115)</f>
        <v>625.80650999999989</v>
      </c>
      <c r="AR95" s="109" t="s">
        <v>71</v>
      </c>
      <c r="AT95" s="115" t="s">
        <v>65</v>
      </c>
      <c r="AU95" s="115" t="s">
        <v>71</v>
      </c>
      <c r="AY95" s="109" t="s">
        <v>97</v>
      </c>
      <c r="BK95" s="116">
        <f>SUM(BK96:BK115)</f>
        <v>0</v>
      </c>
    </row>
    <row r="96" spans="2:65" s="1" customFormat="1" ht="24">
      <c r="B96" s="119"/>
      <c r="C96" s="120">
        <v>1</v>
      </c>
      <c r="D96" s="120" t="s">
        <v>100</v>
      </c>
      <c r="E96" s="121" t="s">
        <v>1999</v>
      </c>
      <c r="F96" s="122" t="s">
        <v>2000</v>
      </c>
      <c r="G96" s="123" t="s">
        <v>158</v>
      </c>
      <c r="H96" s="124">
        <v>15.939</v>
      </c>
      <c r="I96" s="125"/>
      <c r="J96" s="125">
        <f t="shared" ref="J96:J115" si="0">ROUND(I96*H96,2)</f>
        <v>0</v>
      </c>
      <c r="K96" s="126"/>
      <c r="L96" s="24"/>
      <c r="M96" s="127" t="s">
        <v>1</v>
      </c>
      <c r="N96" s="128" t="s">
        <v>32</v>
      </c>
      <c r="O96" s="129">
        <v>1.5649999999999999</v>
      </c>
      <c r="P96" s="129">
        <f t="shared" ref="P96:P115" si="1">O96*H96</f>
        <v>24.944534999999998</v>
      </c>
      <c r="Q96" s="129">
        <v>4.8507887999999999E-2</v>
      </c>
      <c r="R96" s="129">
        <f t="shared" ref="R96:R115" si="2">Q96*H96</f>
        <v>0.77316722683200001</v>
      </c>
      <c r="S96" s="129">
        <v>1.905</v>
      </c>
      <c r="T96" s="130">
        <f t="shared" ref="T96:T115" si="3">S96*H96</f>
        <v>30.363795</v>
      </c>
      <c r="AR96" s="131" t="s">
        <v>102</v>
      </c>
      <c r="AT96" s="131" t="s">
        <v>100</v>
      </c>
      <c r="AU96" s="131" t="s">
        <v>75</v>
      </c>
      <c r="AY96" s="12" t="s">
        <v>97</v>
      </c>
      <c r="BE96" s="132">
        <f t="shared" ref="BE96:BE115" si="4">IF(N96="základná",J96,0)</f>
        <v>0</v>
      </c>
      <c r="BF96" s="132">
        <f t="shared" ref="BF96:BF115" si="5">IF(N96="znížená",J96,0)</f>
        <v>0</v>
      </c>
      <c r="BG96" s="132">
        <f t="shared" ref="BG96:BG115" si="6">IF(N96="zákl. prenesená",J96,0)</f>
        <v>0</v>
      </c>
      <c r="BH96" s="132">
        <f t="shared" ref="BH96:BH115" si="7">IF(N96="zníž. prenesená",J96,0)</f>
        <v>0</v>
      </c>
      <c r="BI96" s="132">
        <f t="shared" ref="BI96:BI115" si="8">IF(N96="nulová",J96,0)</f>
        <v>0</v>
      </c>
      <c r="BJ96" s="12" t="s">
        <v>75</v>
      </c>
      <c r="BK96" s="132">
        <f t="shared" ref="BK96:BK115" si="9">ROUND(I96*H96,2)</f>
        <v>0</v>
      </c>
      <c r="BL96" s="12" t="s">
        <v>102</v>
      </c>
      <c r="BM96" s="131" t="s">
        <v>105</v>
      </c>
    </row>
    <row r="97" spans="2:65" s="1" customFormat="1" ht="24">
      <c r="B97" s="119"/>
      <c r="C97" s="120">
        <v>2</v>
      </c>
      <c r="D97" s="120" t="s">
        <v>100</v>
      </c>
      <c r="E97" s="121" t="s">
        <v>2001</v>
      </c>
      <c r="F97" s="122" t="s">
        <v>2002</v>
      </c>
      <c r="G97" s="123" t="s">
        <v>158</v>
      </c>
      <c r="H97" s="124">
        <v>1.4390000000000001</v>
      </c>
      <c r="I97" s="125"/>
      <c r="J97" s="125">
        <f t="shared" si="0"/>
        <v>0</v>
      </c>
      <c r="K97" s="126"/>
      <c r="L97" s="24"/>
      <c r="M97" s="127" t="s">
        <v>1</v>
      </c>
      <c r="N97" s="128" t="s">
        <v>32</v>
      </c>
      <c r="O97" s="129">
        <v>6.3550000000000004</v>
      </c>
      <c r="P97" s="129">
        <f t="shared" si="1"/>
        <v>9.1448450000000001</v>
      </c>
      <c r="Q97" s="129">
        <v>0.25271591999999998</v>
      </c>
      <c r="R97" s="129">
        <f t="shared" si="2"/>
        <v>0.36365820888</v>
      </c>
      <c r="S97" s="129">
        <v>2.4</v>
      </c>
      <c r="T97" s="130">
        <f t="shared" si="3"/>
        <v>3.4536000000000002</v>
      </c>
      <c r="AR97" s="131" t="s">
        <v>102</v>
      </c>
      <c r="AT97" s="131" t="s">
        <v>100</v>
      </c>
      <c r="AU97" s="131" t="s">
        <v>75</v>
      </c>
      <c r="AY97" s="12" t="s">
        <v>97</v>
      </c>
      <c r="BE97" s="132">
        <f t="shared" si="4"/>
        <v>0</v>
      </c>
      <c r="BF97" s="132">
        <f t="shared" si="5"/>
        <v>0</v>
      </c>
      <c r="BG97" s="132">
        <f t="shared" si="6"/>
        <v>0</v>
      </c>
      <c r="BH97" s="132">
        <f t="shared" si="7"/>
        <v>0</v>
      </c>
      <c r="BI97" s="132">
        <f t="shared" si="8"/>
        <v>0</v>
      </c>
      <c r="BJ97" s="12" t="s">
        <v>75</v>
      </c>
      <c r="BK97" s="132">
        <f t="shared" si="9"/>
        <v>0</v>
      </c>
      <c r="BL97" s="12" t="s">
        <v>102</v>
      </c>
      <c r="BM97" s="131" t="s">
        <v>107</v>
      </c>
    </row>
    <row r="98" spans="2:65" s="1" customFormat="1" ht="24">
      <c r="B98" s="119"/>
      <c r="C98" s="120">
        <v>3</v>
      </c>
      <c r="D98" s="120" t="s">
        <v>100</v>
      </c>
      <c r="E98" s="121" t="s">
        <v>156</v>
      </c>
      <c r="F98" s="122" t="s">
        <v>157</v>
      </c>
      <c r="G98" s="123" t="s">
        <v>158</v>
      </c>
      <c r="H98" s="124">
        <v>38.338999999999999</v>
      </c>
      <c r="I98" s="125"/>
      <c r="J98" s="125">
        <f t="shared" si="0"/>
        <v>0</v>
      </c>
      <c r="K98" s="126"/>
      <c r="L98" s="24"/>
      <c r="M98" s="127" t="s">
        <v>1</v>
      </c>
      <c r="N98" s="128" t="s">
        <v>32</v>
      </c>
      <c r="O98" s="129">
        <v>0.13400000000000001</v>
      </c>
      <c r="P98" s="129">
        <f t="shared" si="1"/>
        <v>5.1374260000000005</v>
      </c>
      <c r="Q98" s="129">
        <v>0</v>
      </c>
      <c r="R98" s="129">
        <f t="shared" si="2"/>
        <v>0</v>
      </c>
      <c r="S98" s="129">
        <v>0.115</v>
      </c>
      <c r="T98" s="130">
        <f t="shared" si="3"/>
        <v>4.4089850000000004</v>
      </c>
      <c r="AR98" s="131" t="s">
        <v>102</v>
      </c>
      <c r="AT98" s="131" t="s">
        <v>100</v>
      </c>
      <c r="AU98" s="131" t="s">
        <v>75</v>
      </c>
      <c r="AY98" s="12" t="s">
        <v>97</v>
      </c>
      <c r="BE98" s="132">
        <f t="shared" si="4"/>
        <v>0</v>
      </c>
      <c r="BF98" s="132">
        <f t="shared" si="5"/>
        <v>0</v>
      </c>
      <c r="BG98" s="132">
        <f t="shared" si="6"/>
        <v>0</v>
      </c>
      <c r="BH98" s="132">
        <f t="shared" si="7"/>
        <v>0</v>
      </c>
      <c r="BI98" s="132">
        <f t="shared" si="8"/>
        <v>0</v>
      </c>
      <c r="BJ98" s="12" t="s">
        <v>75</v>
      </c>
      <c r="BK98" s="132">
        <f t="shared" si="9"/>
        <v>0</v>
      </c>
      <c r="BL98" s="12" t="s">
        <v>102</v>
      </c>
      <c r="BM98" s="131" t="s">
        <v>108</v>
      </c>
    </row>
    <row r="99" spans="2:65" s="1" customFormat="1" ht="24">
      <c r="B99" s="119"/>
      <c r="C99" s="120">
        <v>4</v>
      </c>
      <c r="D99" s="120" t="s">
        <v>100</v>
      </c>
      <c r="E99" s="121" t="s">
        <v>2003</v>
      </c>
      <c r="F99" s="122" t="s">
        <v>2004</v>
      </c>
      <c r="G99" s="123" t="s">
        <v>158</v>
      </c>
      <c r="H99" s="124">
        <v>0.95899999999999996</v>
      </c>
      <c r="I99" s="125"/>
      <c r="J99" s="125">
        <f t="shared" si="0"/>
        <v>0</v>
      </c>
      <c r="K99" s="126"/>
      <c r="L99" s="24"/>
      <c r="M99" s="127" t="s">
        <v>1</v>
      </c>
      <c r="N99" s="128" t="s">
        <v>32</v>
      </c>
      <c r="O99" s="129">
        <v>1.0409999999999999</v>
      </c>
      <c r="P99" s="129">
        <f t="shared" si="1"/>
        <v>0.99831899999999985</v>
      </c>
      <c r="Q99" s="129">
        <v>0</v>
      </c>
      <c r="R99" s="129">
        <f t="shared" si="2"/>
        <v>0</v>
      </c>
      <c r="S99" s="129">
        <v>1.4</v>
      </c>
      <c r="T99" s="130">
        <f t="shared" si="3"/>
        <v>1.3425999999999998</v>
      </c>
      <c r="AR99" s="131" t="s">
        <v>102</v>
      </c>
      <c r="AT99" s="131" t="s">
        <v>100</v>
      </c>
      <c r="AU99" s="131" t="s">
        <v>75</v>
      </c>
      <c r="AY99" s="12" t="s">
        <v>97</v>
      </c>
      <c r="BE99" s="132">
        <f t="shared" si="4"/>
        <v>0</v>
      </c>
      <c r="BF99" s="132">
        <f t="shared" si="5"/>
        <v>0</v>
      </c>
      <c r="BG99" s="132">
        <f t="shared" si="6"/>
        <v>0</v>
      </c>
      <c r="BH99" s="132">
        <f t="shared" si="7"/>
        <v>0</v>
      </c>
      <c r="BI99" s="132">
        <f t="shared" si="8"/>
        <v>0</v>
      </c>
      <c r="BJ99" s="12" t="s">
        <v>75</v>
      </c>
      <c r="BK99" s="132">
        <f t="shared" si="9"/>
        <v>0</v>
      </c>
      <c r="BL99" s="12" t="s">
        <v>102</v>
      </c>
      <c r="BM99" s="131" t="s">
        <v>109</v>
      </c>
    </row>
    <row r="100" spans="2:65" s="1" customFormat="1" ht="24">
      <c r="B100" s="119"/>
      <c r="C100" s="120">
        <v>5</v>
      </c>
      <c r="D100" s="120" t="s">
        <v>100</v>
      </c>
      <c r="E100" s="121" t="s">
        <v>448</v>
      </c>
      <c r="F100" s="122" t="s">
        <v>449</v>
      </c>
      <c r="G100" s="123" t="s">
        <v>101</v>
      </c>
      <c r="H100" s="124">
        <v>230.4</v>
      </c>
      <c r="I100" s="125"/>
      <c r="J100" s="125">
        <f t="shared" ref="J100:J106" si="10">ROUND(I100*H100,2)</f>
        <v>0</v>
      </c>
      <c r="K100" s="126"/>
      <c r="L100" s="24"/>
      <c r="M100" s="127" t="s">
        <v>1</v>
      </c>
      <c r="N100" s="128" t="s">
        <v>32</v>
      </c>
      <c r="O100" s="129">
        <v>0.185</v>
      </c>
      <c r="P100" s="129">
        <f t="shared" ref="P100:P106" si="11">O100*H100</f>
        <v>42.624000000000002</v>
      </c>
      <c r="Q100" s="129">
        <v>0</v>
      </c>
      <c r="R100" s="129">
        <f t="shared" ref="R100:R106" si="12">Q100*H100</f>
        <v>0</v>
      </c>
      <c r="S100" s="129">
        <v>4.0000000000000001E-3</v>
      </c>
      <c r="T100" s="130">
        <f t="shared" ref="T100:T106" si="13">S100*H100</f>
        <v>0.92160000000000009</v>
      </c>
      <c r="AR100" s="131" t="s">
        <v>102</v>
      </c>
      <c r="AT100" s="131" t="s">
        <v>100</v>
      </c>
      <c r="AU100" s="131" t="s">
        <v>75</v>
      </c>
      <c r="AY100" s="12" t="s">
        <v>97</v>
      </c>
      <c r="BE100" s="132">
        <f t="shared" ref="BE100:BE106" si="14">IF(N100="základná",J100,0)</f>
        <v>0</v>
      </c>
      <c r="BF100" s="132">
        <f t="shared" ref="BF100:BF106" si="15">IF(N100="znížená",J100,0)</f>
        <v>0</v>
      </c>
      <c r="BG100" s="132">
        <f t="shared" ref="BG100:BG106" si="16">IF(N100="zákl. prenesená",J100,0)</f>
        <v>0</v>
      </c>
      <c r="BH100" s="132">
        <f t="shared" ref="BH100:BH106" si="17">IF(N100="zníž. prenesená",J100,0)</f>
        <v>0</v>
      </c>
      <c r="BI100" s="132">
        <f t="shared" ref="BI100:BI106" si="18">IF(N100="nulová",J100,0)</f>
        <v>0</v>
      </c>
      <c r="BJ100" s="12" t="s">
        <v>75</v>
      </c>
      <c r="BK100" s="132">
        <f t="shared" ref="BK100:BK106" si="19">ROUND(I100*H100,2)</f>
        <v>0</v>
      </c>
      <c r="BL100" s="12" t="s">
        <v>102</v>
      </c>
      <c r="BM100" s="131" t="s">
        <v>111</v>
      </c>
    </row>
    <row r="101" spans="2:65" s="1" customFormat="1" ht="24">
      <c r="B101" s="119"/>
      <c r="C101" s="120">
        <v>6</v>
      </c>
      <c r="D101" s="120" t="s">
        <v>100</v>
      </c>
      <c r="E101" s="121" t="s">
        <v>159</v>
      </c>
      <c r="F101" s="122" t="s">
        <v>160</v>
      </c>
      <c r="G101" s="123" t="s">
        <v>158</v>
      </c>
      <c r="H101" s="124">
        <v>0.56699999999999995</v>
      </c>
      <c r="I101" s="125"/>
      <c r="J101" s="125">
        <f t="shared" si="10"/>
        <v>0</v>
      </c>
      <c r="K101" s="126"/>
      <c r="L101" s="24"/>
      <c r="M101" s="127" t="s">
        <v>1</v>
      </c>
      <c r="N101" s="128" t="s">
        <v>32</v>
      </c>
      <c r="O101" s="129">
        <v>0.27500000000000002</v>
      </c>
      <c r="P101" s="129">
        <f t="shared" si="11"/>
        <v>0.15592500000000001</v>
      </c>
      <c r="Q101" s="129">
        <v>0</v>
      </c>
      <c r="R101" s="129">
        <f t="shared" si="12"/>
        <v>0</v>
      </c>
      <c r="S101" s="129">
        <v>0.05</v>
      </c>
      <c r="T101" s="130">
        <f t="shared" si="13"/>
        <v>2.835E-2</v>
      </c>
      <c r="AR101" s="131" t="s">
        <v>102</v>
      </c>
      <c r="AT101" s="131" t="s">
        <v>100</v>
      </c>
      <c r="AU101" s="131" t="s">
        <v>75</v>
      </c>
      <c r="AY101" s="12" t="s">
        <v>97</v>
      </c>
      <c r="BE101" s="132">
        <f t="shared" si="14"/>
        <v>0</v>
      </c>
      <c r="BF101" s="132">
        <f t="shared" si="15"/>
        <v>0</v>
      </c>
      <c r="BG101" s="132">
        <f t="shared" si="16"/>
        <v>0</v>
      </c>
      <c r="BH101" s="132">
        <f t="shared" si="17"/>
        <v>0</v>
      </c>
      <c r="BI101" s="132">
        <f t="shared" si="18"/>
        <v>0</v>
      </c>
      <c r="BJ101" s="12" t="s">
        <v>75</v>
      </c>
      <c r="BK101" s="132">
        <f t="shared" si="19"/>
        <v>0</v>
      </c>
      <c r="BL101" s="12" t="s">
        <v>102</v>
      </c>
      <c r="BM101" s="131" t="s">
        <v>112</v>
      </c>
    </row>
    <row r="102" spans="2:65" s="1" customFormat="1" ht="16.5" customHeight="1">
      <c r="B102" s="119"/>
      <c r="C102" s="120">
        <v>7</v>
      </c>
      <c r="D102" s="120" t="s">
        <v>100</v>
      </c>
      <c r="E102" s="121" t="s">
        <v>118</v>
      </c>
      <c r="F102" s="122" t="s">
        <v>119</v>
      </c>
      <c r="G102" s="123" t="s">
        <v>120</v>
      </c>
      <c r="H102" s="124">
        <v>1099.5319999999999</v>
      </c>
      <c r="I102" s="125"/>
      <c r="J102" s="125">
        <f t="shared" si="10"/>
        <v>0</v>
      </c>
      <c r="K102" s="126"/>
      <c r="L102" s="24"/>
      <c r="M102" s="127" t="s">
        <v>1</v>
      </c>
      <c r="N102" s="128" t="s">
        <v>32</v>
      </c>
      <c r="O102" s="129">
        <v>0.27500000000000002</v>
      </c>
      <c r="P102" s="129">
        <f t="shared" si="11"/>
        <v>302.37130000000002</v>
      </c>
      <c r="Q102" s="129">
        <v>0</v>
      </c>
      <c r="R102" s="129">
        <f t="shared" si="12"/>
        <v>0</v>
      </c>
      <c r="S102" s="129">
        <v>0.52500000000000002</v>
      </c>
      <c r="T102" s="130">
        <f t="shared" si="13"/>
        <v>577.25429999999994</v>
      </c>
      <c r="AR102" s="131" t="s">
        <v>102</v>
      </c>
      <c r="AT102" s="131" t="s">
        <v>100</v>
      </c>
      <c r="AU102" s="131" t="s">
        <v>75</v>
      </c>
      <c r="AY102" s="12" t="s">
        <v>97</v>
      </c>
      <c r="BE102" s="132">
        <f t="shared" si="14"/>
        <v>0</v>
      </c>
      <c r="BF102" s="132">
        <f t="shared" si="15"/>
        <v>0</v>
      </c>
      <c r="BG102" s="132">
        <f t="shared" si="16"/>
        <v>0</v>
      </c>
      <c r="BH102" s="132">
        <f t="shared" si="17"/>
        <v>0</v>
      </c>
      <c r="BI102" s="132">
        <f t="shared" si="18"/>
        <v>0</v>
      </c>
      <c r="BJ102" s="12" t="s">
        <v>75</v>
      </c>
      <c r="BK102" s="132">
        <f t="shared" si="19"/>
        <v>0</v>
      </c>
      <c r="BL102" s="12" t="s">
        <v>102</v>
      </c>
      <c r="BM102" s="131" t="s">
        <v>113</v>
      </c>
    </row>
    <row r="103" spans="2:65" s="1" customFormat="1" ht="24">
      <c r="B103" s="119"/>
      <c r="C103" s="120">
        <v>8</v>
      </c>
      <c r="D103" s="120" t="s">
        <v>100</v>
      </c>
      <c r="E103" s="121" t="s">
        <v>122</v>
      </c>
      <c r="F103" s="122" t="s">
        <v>123</v>
      </c>
      <c r="G103" s="123" t="s">
        <v>120</v>
      </c>
      <c r="H103" s="124">
        <v>26388.768</v>
      </c>
      <c r="I103" s="125"/>
      <c r="J103" s="125">
        <f t="shared" si="10"/>
        <v>0</v>
      </c>
      <c r="K103" s="126"/>
      <c r="L103" s="24"/>
      <c r="M103" s="127" t="s">
        <v>1</v>
      </c>
      <c r="N103" s="128" t="s">
        <v>32</v>
      </c>
      <c r="O103" s="129">
        <v>0.80300000000000005</v>
      </c>
      <c r="P103" s="129">
        <f t="shared" si="11"/>
        <v>21190.180704000002</v>
      </c>
      <c r="Q103" s="129">
        <v>0.1217216</v>
      </c>
      <c r="R103" s="129">
        <f t="shared" si="12"/>
        <v>3212.0830629888001</v>
      </c>
      <c r="S103" s="129">
        <v>0</v>
      </c>
      <c r="T103" s="130">
        <f t="shared" si="13"/>
        <v>0</v>
      </c>
      <c r="AR103" s="131" t="s">
        <v>102</v>
      </c>
      <c r="AT103" s="131" t="s">
        <v>100</v>
      </c>
      <c r="AU103" s="131" t="s">
        <v>75</v>
      </c>
      <c r="AY103" s="12" t="s">
        <v>97</v>
      </c>
      <c r="BE103" s="132">
        <f t="shared" si="14"/>
        <v>0</v>
      </c>
      <c r="BF103" s="132">
        <f t="shared" si="15"/>
        <v>0</v>
      </c>
      <c r="BG103" s="132">
        <f t="shared" si="16"/>
        <v>0</v>
      </c>
      <c r="BH103" s="132">
        <f t="shared" si="17"/>
        <v>0</v>
      </c>
      <c r="BI103" s="132">
        <f t="shared" si="18"/>
        <v>0</v>
      </c>
      <c r="BJ103" s="12" t="s">
        <v>75</v>
      </c>
      <c r="BK103" s="132">
        <f t="shared" si="19"/>
        <v>0</v>
      </c>
      <c r="BL103" s="12" t="s">
        <v>102</v>
      </c>
      <c r="BM103" s="131" t="s">
        <v>115</v>
      </c>
    </row>
    <row r="104" spans="2:65" s="1" customFormat="1" ht="24">
      <c r="B104" s="119"/>
      <c r="C104" s="120">
        <v>9</v>
      </c>
      <c r="D104" s="120" t="s">
        <v>100</v>
      </c>
      <c r="E104" s="121" t="s">
        <v>450</v>
      </c>
      <c r="F104" s="122" t="s">
        <v>451</v>
      </c>
      <c r="G104" s="123" t="s">
        <v>120</v>
      </c>
      <c r="H104" s="124">
        <v>3.226</v>
      </c>
      <c r="I104" s="125"/>
      <c r="J104" s="125">
        <f t="shared" si="10"/>
        <v>0</v>
      </c>
      <c r="K104" s="126"/>
      <c r="L104" s="24"/>
      <c r="M104" s="127" t="s">
        <v>1</v>
      </c>
      <c r="N104" s="128" t="s">
        <v>32</v>
      </c>
      <c r="O104" s="129">
        <v>0.08</v>
      </c>
      <c r="P104" s="129">
        <f t="shared" si="11"/>
        <v>0.25807999999999998</v>
      </c>
      <c r="Q104" s="129">
        <v>1.067066E-2</v>
      </c>
      <c r="R104" s="129">
        <f t="shared" si="12"/>
        <v>3.4423549159999997E-2</v>
      </c>
      <c r="S104" s="129">
        <v>0</v>
      </c>
      <c r="T104" s="130">
        <f t="shared" si="13"/>
        <v>0</v>
      </c>
      <c r="AR104" s="131" t="s">
        <v>102</v>
      </c>
      <c r="AT104" s="131" t="s">
        <v>100</v>
      </c>
      <c r="AU104" s="131" t="s">
        <v>75</v>
      </c>
      <c r="AY104" s="12" t="s">
        <v>97</v>
      </c>
      <c r="BE104" s="132">
        <f t="shared" si="14"/>
        <v>0</v>
      </c>
      <c r="BF104" s="132">
        <f t="shared" si="15"/>
        <v>0</v>
      </c>
      <c r="BG104" s="132">
        <f t="shared" si="16"/>
        <v>0</v>
      </c>
      <c r="BH104" s="132">
        <f t="shared" si="17"/>
        <v>0</v>
      </c>
      <c r="BI104" s="132">
        <f t="shared" si="18"/>
        <v>0</v>
      </c>
      <c r="BJ104" s="12" t="s">
        <v>75</v>
      </c>
      <c r="BK104" s="132">
        <f t="shared" si="19"/>
        <v>0</v>
      </c>
      <c r="BL104" s="12" t="s">
        <v>102</v>
      </c>
      <c r="BM104" s="131" t="s">
        <v>116</v>
      </c>
    </row>
    <row r="105" spans="2:65" s="1" customFormat="1" ht="24">
      <c r="B105" s="119"/>
      <c r="C105" s="120">
        <v>10</v>
      </c>
      <c r="D105" s="120" t="s">
        <v>100</v>
      </c>
      <c r="E105" s="121" t="s">
        <v>161</v>
      </c>
      <c r="F105" s="122" t="s">
        <v>162</v>
      </c>
      <c r="G105" s="123" t="s">
        <v>120</v>
      </c>
      <c r="H105" s="124">
        <v>96.441999999999993</v>
      </c>
      <c r="I105" s="125"/>
      <c r="J105" s="125">
        <f t="shared" si="10"/>
        <v>0</v>
      </c>
      <c r="K105" s="126"/>
      <c r="L105" s="24"/>
      <c r="M105" s="127" t="s">
        <v>1</v>
      </c>
      <c r="N105" s="128" t="s">
        <v>32</v>
      </c>
      <c r="O105" s="129">
        <v>0.65600000000000003</v>
      </c>
      <c r="P105" s="129">
        <f t="shared" si="11"/>
        <v>63.265951999999999</v>
      </c>
      <c r="Q105" s="129">
        <v>0</v>
      </c>
      <c r="R105" s="129">
        <f t="shared" si="12"/>
        <v>0</v>
      </c>
      <c r="S105" s="129">
        <v>0</v>
      </c>
      <c r="T105" s="130">
        <f t="shared" si="13"/>
        <v>0</v>
      </c>
      <c r="AR105" s="131" t="s">
        <v>102</v>
      </c>
      <c r="AT105" s="131" t="s">
        <v>100</v>
      </c>
      <c r="AU105" s="131" t="s">
        <v>75</v>
      </c>
      <c r="AY105" s="12" t="s">
        <v>97</v>
      </c>
      <c r="BE105" s="132">
        <f t="shared" si="14"/>
        <v>0</v>
      </c>
      <c r="BF105" s="132">
        <f t="shared" si="15"/>
        <v>0</v>
      </c>
      <c r="BG105" s="132">
        <f t="shared" si="16"/>
        <v>0</v>
      </c>
      <c r="BH105" s="132">
        <f t="shared" si="17"/>
        <v>0</v>
      </c>
      <c r="BI105" s="132">
        <f t="shared" si="18"/>
        <v>0</v>
      </c>
      <c r="BJ105" s="12" t="s">
        <v>75</v>
      </c>
      <c r="BK105" s="132">
        <f t="shared" si="19"/>
        <v>0</v>
      </c>
      <c r="BL105" s="12" t="s">
        <v>102</v>
      </c>
      <c r="BM105" s="131" t="s">
        <v>117</v>
      </c>
    </row>
    <row r="106" spans="2:65" s="1" customFormat="1" ht="36">
      <c r="B106" s="119"/>
      <c r="C106" s="120">
        <v>11</v>
      </c>
      <c r="D106" s="120" t="s">
        <v>100</v>
      </c>
      <c r="E106" s="121" t="s">
        <v>452</v>
      </c>
      <c r="F106" s="122" t="s">
        <v>453</v>
      </c>
      <c r="G106" s="123" t="s">
        <v>120</v>
      </c>
      <c r="H106" s="124">
        <v>31.634</v>
      </c>
      <c r="I106" s="125"/>
      <c r="J106" s="125">
        <f t="shared" si="10"/>
        <v>0</v>
      </c>
      <c r="K106" s="126"/>
      <c r="L106" s="24"/>
      <c r="M106" s="127" t="s">
        <v>1</v>
      </c>
      <c r="N106" s="128" t="s">
        <v>32</v>
      </c>
      <c r="O106" s="129">
        <v>0.59799999999999998</v>
      </c>
      <c r="P106" s="129">
        <f t="shared" si="11"/>
        <v>18.917131999999999</v>
      </c>
      <c r="Q106" s="129">
        <v>0</v>
      </c>
      <c r="R106" s="129">
        <f t="shared" si="12"/>
        <v>0</v>
      </c>
      <c r="S106" s="129">
        <v>0</v>
      </c>
      <c r="T106" s="130">
        <f t="shared" si="13"/>
        <v>0</v>
      </c>
      <c r="AR106" s="131" t="s">
        <v>102</v>
      </c>
      <c r="AT106" s="131" t="s">
        <v>100</v>
      </c>
      <c r="AU106" s="131" t="s">
        <v>75</v>
      </c>
      <c r="AY106" s="12" t="s">
        <v>97</v>
      </c>
      <c r="BE106" s="132">
        <f t="shared" si="14"/>
        <v>0</v>
      </c>
      <c r="BF106" s="132">
        <f t="shared" si="15"/>
        <v>0</v>
      </c>
      <c r="BG106" s="132">
        <f t="shared" si="16"/>
        <v>0</v>
      </c>
      <c r="BH106" s="132">
        <f t="shared" si="17"/>
        <v>0</v>
      </c>
      <c r="BI106" s="132">
        <f t="shared" si="18"/>
        <v>0</v>
      </c>
      <c r="BJ106" s="12" t="s">
        <v>75</v>
      </c>
      <c r="BK106" s="132">
        <f t="shared" si="19"/>
        <v>0</v>
      </c>
      <c r="BL106" s="12" t="s">
        <v>102</v>
      </c>
      <c r="BM106" s="131" t="s">
        <v>121</v>
      </c>
    </row>
    <row r="107" spans="2:65" s="1" customFormat="1" ht="24">
      <c r="B107" s="119"/>
      <c r="C107" s="120">
        <v>12</v>
      </c>
      <c r="D107" s="120" t="s">
        <v>100</v>
      </c>
      <c r="E107" s="121" t="s">
        <v>454</v>
      </c>
      <c r="F107" s="122" t="s">
        <v>455</v>
      </c>
      <c r="G107" s="123" t="s">
        <v>120</v>
      </c>
      <c r="H107" s="124">
        <v>117.645</v>
      </c>
      <c r="I107" s="125"/>
      <c r="J107" s="125">
        <f t="shared" si="0"/>
        <v>0</v>
      </c>
      <c r="K107" s="126"/>
      <c r="L107" s="24"/>
      <c r="M107" s="127" t="s">
        <v>1</v>
      </c>
      <c r="N107" s="128" t="s">
        <v>32</v>
      </c>
      <c r="O107" s="129">
        <v>0.185</v>
      </c>
      <c r="P107" s="129">
        <f t="shared" si="1"/>
        <v>21.764324999999999</v>
      </c>
      <c r="Q107" s="129">
        <v>0</v>
      </c>
      <c r="R107" s="129">
        <f t="shared" si="2"/>
        <v>0</v>
      </c>
      <c r="S107" s="129">
        <v>4.0000000000000001E-3</v>
      </c>
      <c r="T107" s="130">
        <f t="shared" si="3"/>
        <v>0.47058</v>
      </c>
      <c r="AR107" s="131" t="s">
        <v>102</v>
      </c>
      <c r="AT107" s="131" t="s">
        <v>100</v>
      </c>
      <c r="AU107" s="131" t="s">
        <v>75</v>
      </c>
      <c r="AY107" s="12" t="s">
        <v>97</v>
      </c>
      <c r="BE107" s="132">
        <f t="shared" si="4"/>
        <v>0</v>
      </c>
      <c r="BF107" s="132">
        <f t="shared" si="5"/>
        <v>0</v>
      </c>
      <c r="BG107" s="132">
        <f t="shared" si="6"/>
        <v>0</v>
      </c>
      <c r="BH107" s="132">
        <f t="shared" si="7"/>
        <v>0</v>
      </c>
      <c r="BI107" s="132">
        <f t="shared" si="8"/>
        <v>0</v>
      </c>
      <c r="BJ107" s="12" t="s">
        <v>75</v>
      </c>
      <c r="BK107" s="132">
        <f t="shared" si="9"/>
        <v>0</v>
      </c>
      <c r="BL107" s="12" t="s">
        <v>102</v>
      </c>
      <c r="BM107" s="131" t="s">
        <v>111</v>
      </c>
    </row>
    <row r="108" spans="2:65" s="1" customFormat="1" ht="36">
      <c r="B108" s="119"/>
      <c r="C108" s="120">
        <v>13</v>
      </c>
      <c r="D108" s="120" t="s">
        <v>100</v>
      </c>
      <c r="E108" s="121" t="s">
        <v>456</v>
      </c>
      <c r="F108" s="122" t="s">
        <v>457</v>
      </c>
      <c r="G108" s="123" t="s">
        <v>120</v>
      </c>
      <c r="H108" s="124">
        <v>81.387</v>
      </c>
      <c r="I108" s="125"/>
      <c r="J108" s="125">
        <f t="shared" si="0"/>
        <v>0</v>
      </c>
      <c r="K108" s="126"/>
      <c r="L108" s="24"/>
      <c r="M108" s="127" t="s">
        <v>1</v>
      </c>
      <c r="N108" s="128" t="s">
        <v>32</v>
      </c>
      <c r="O108" s="129">
        <v>0.27500000000000002</v>
      </c>
      <c r="P108" s="129">
        <f t="shared" si="1"/>
        <v>22.381425000000004</v>
      </c>
      <c r="Q108" s="129">
        <v>0</v>
      </c>
      <c r="R108" s="129">
        <f t="shared" si="2"/>
        <v>0</v>
      </c>
      <c r="S108" s="129">
        <v>0.05</v>
      </c>
      <c r="T108" s="130">
        <f t="shared" si="3"/>
        <v>4.06935</v>
      </c>
      <c r="AR108" s="131" t="s">
        <v>102</v>
      </c>
      <c r="AT108" s="131" t="s">
        <v>100</v>
      </c>
      <c r="AU108" s="131" t="s">
        <v>75</v>
      </c>
      <c r="AY108" s="12" t="s">
        <v>97</v>
      </c>
      <c r="BE108" s="132">
        <f t="shared" si="4"/>
        <v>0</v>
      </c>
      <c r="BF108" s="132">
        <f t="shared" si="5"/>
        <v>0</v>
      </c>
      <c r="BG108" s="132">
        <f t="shared" si="6"/>
        <v>0</v>
      </c>
      <c r="BH108" s="132">
        <f t="shared" si="7"/>
        <v>0</v>
      </c>
      <c r="BI108" s="132">
        <f t="shared" si="8"/>
        <v>0</v>
      </c>
      <c r="BJ108" s="12" t="s">
        <v>75</v>
      </c>
      <c r="BK108" s="132">
        <f t="shared" si="9"/>
        <v>0</v>
      </c>
      <c r="BL108" s="12" t="s">
        <v>102</v>
      </c>
      <c r="BM108" s="131" t="s">
        <v>112</v>
      </c>
    </row>
    <row r="109" spans="2:65" s="1" customFormat="1" ht="24">
      <c r="B109" s="119"/>
      <c r="C109" s="120">
        <v>14</v>
      </c>
      <c r="D109" s="120" t="s">
        <v>100</v>
      </c>
      <c r="E109" s="121" t="s">
        <v>458</v>
      </c>
      <c r="F109" s="122" t="s">
        <v>459</v>
      </c>
      <c r="G109" s="123" t="s">
        <v>120</v>
      </c>
      <c r="H109" s="124">
        <v>6.6539999999999999</v>
      </c>
      <c r="I109" s="125"/>
      <c r="J109" s="125">
        <f t="shared" si="0"/>
        <v>0</v>
      </c>
      <c r="K109" s="126"/>
      <c r="L109" s="24"/>
      <c r="M109" s="127" t="s">
        <v>1</v>
      </c>
      <c r="N109" s="128" t="s">
        <v>32</v>
      </c>
      <c r="O109" s="129">
        <v>0.27500000000000002</v>
      </c>
      <c r="P109" s="129">
        <f t="shared" si="1"/>
        <v>1.8298500000000002</v>
      </c>
      <c r="Q109" s="129">
        <v>0</v>
      </c>
      <c r="R109" s="129">
        <f t="shared" si="2"/>
        <v>0</v>
      </c>
      <c r="S109" s="129">
        <v>0.52500000000000002</v>
      </c>
      <c r="T109" s="130">
        <f t="shared" si="3"/>
        <v>3.49335</v>
      </c>
      <c r="AR109" s="131" t="s">
        <v>102</v>
      </c>
      <c r="AT109" s="131" t="s">
        <v>100</v>
      </c>
      <c r="AU109" s="131" t="s">
        <v>75</v>
      </c>
      <c r="AY109" s="12" t="s">
        <v>97</v>
      </c>
      <c r="BE109" s="132">
        <f t="shared" si="4"/>
        <v>0</v>
      </c>
      <c r="BF109" s="132">
        <f t="shared" si="5"/>
        <v>0</v>
      </c>
      <c r="BG109" s="132">
        <f t="shared" si="6"/>
        <v>0</v>
      </c>
      <c r="BH109" s="132">
        <f t="shared" si="7"/>
        <v>0</v>
      </c>
      <c r="BI109" s="132">
        <f t="shared" si="8"/>
        <v>0</v>
      </c>
      <c r="BJ109" s="12" t="s">
        <v>75</v>
      </c>
      <c r="BK109" s="132">
        <f t="shared" si="9"/>
        <v>0</v>
      </c>
      <c r="BL109" s="12" t="s">
        <v>102</v>
      </c>
      <c r="BM109" s="131" t="s">
        <v>113</v>
      </c>
    </row>
    <row r="110" spans="2:65" s="1" customFormat="1" ht="24">
      <c r="B110" s="119"/>
      <c r="C110" s="120">
        <v>15</v>
      </c>
      <c r="D110" s="120" t="s">
        <v>100</v>
      </c>
      <c r="E110" s="121" t="s">
        <v>460</v>
      </c>
      <c r="F110" s="122" t="s">
        <v>461</v>
      </c>
      <c r="G110" s="123" t="s">
        <v>120</v>
      </c>
      <c r="H110" s="124">
        <v>4.4359999999999999</v>
      </c>
      <c r="I110" s="125"/>
      <c r="J110" s="125">
        <f t="shared" ref="J110:J112" si="20">ROUND(I110*H110,2)</f>
        <v>0</v>
      </c>
      <c r="K110" s="126"/>
      <c r="L110" s="24"/>
      <c r="M110" s="127" t="s">
        <v>1</v>
      </c>
      <c r="N110" s="128" t="s">
        <v>32</v>
      </c>
      <c r="O110" s="129">
        <v>0.80300000000000005</v>
      </c>
      <c r="P110" s="129">
        <f t="shared" ref="P110:P112" si="21">O110*H110</f>
        <v>3.5621080000000003</v>
      </c>
      <c r="Q110" s="129">
        <v>0.1217216</v>
      </c>
      <c r="R110" s="129">
        <f t="shared" ref="R110:R112" si="22">Q110*H110</f>
        <v>0.53995701760000003</v>
      </c>
      <c r="S110" s="129">
        <v>0</v>
      </c>
      <c r="T110" s="130">
        <f t="shared" ref="T110:T112" si="23">S110*H110</f>
        <v>0</v>
      </c>
      <c r="AR110" s="131" t="s">
        <v>102</v>
      </c>
      <c r="AT110" s="131" t="s">
        <v>100</v>
      </c>
      <c r="AU110" s="131" t="s">
        <v>75</v>
      </c>
      <c r="AY110" s="12" t="s">
        <v>97</v>
      </c>
      <c r="BE110" s="132">
        <f t="shared" ref="BE110:BE112" si="24">IF(N110="základná",J110,0)</f>
        <v>0</v>
      </c>
      <c r="BF110" s="132">
        <f t="shared" ref="BF110:BF112" si="25">IF(N110="znížená",J110,0)</f>
        <v>0</v>
      </c>
      <c r="BG110" s="132">
        <f t="shared" ref="BG110:BG112" si="26">IF(N110="zákl. prenesená",J110,0)</f>
        <v>0</v>
      </c>
      <c r="BH110" s="132">
        <f t="shared" ref="BH110:BH112" si="27">IF(N110="zníž. prenesená",J110,0)</f>
        <v>0</v>
      </c>
      <c r="BI110" s="132">
        <f t="shared" ref="BI110:BI112" si="28">IF(N110="nulová",J110,0)</f>
        <v>0</v>
      </c>
      <c r="BJ110" s="12" t="s">
        <v>75</v>
      </c>
      <c r="BK110" s="132">
        <f t="shared" ref="BK110:BK112" si="29">ROUND(I110*H110,2)</f>
        <v>0</v>
      </c>
      <c r="BL110" s="12" t="s">
        <v>102</v>
      </c>
      <c r="BM110" s="131" t="s">
        <v>115</v>
      </c>
    </row>
    <row r="111" spans="2:65" s="1" customFormat="1" ht="24">
      <c r="B111" s="119"/>
      <c r="C111" s="120">
        <v>16</v>
      </c>
      <c r="D111" s="120" t="s">
        <v>100</v>
      </c>
      <c r="E111" s="121" t="s">
        <v>462</v>
      </c>
      <c r="F111" s="122" t="s">
        <v>463</v>
      </c>
      <c r="G111" s="123" t="s">
        <v>120</v>
      </c>
      <c r="H111" s="124">
        <v>10.29</v>
      </c>
      <c r="I111" s="125"/>
      <c r="J111" s="125">
        <f t="shared" si="20"/>
        <v>0</v>
      </c>
      <c r="K111" s="126"/>
      <c r="L111" s="24"/>
      <c r="M111" s="127" t="s">
        <v>1</v>
      </c>
      <c r="N111" s="128" t="s">
        <v>32</v>
      </c>
      <c r="O111" s="129">
        <v>0.08</v>
      </c>
      <c r="P111" s="129">
        <f t="shared" si="21"/>
        <v>0.82319999999999993</v>
      </c>
      <c r="Q111" s="129">
        <v>1.067066E-2</v>
      </c>
      <c r="R111" s="129">
        <f t="shared" si="22"/>
        <v>0.10980109139999999</v>
      </c>
      <c r="S111" s="129">
        <v>0</v>
      </c>
      <c r="T111" s="130">
        <f t="shared" si="23"/>
        <v>0</v>
      </c>
      <c r="AR111" s="131" t="s">
        <v>102</v>
      </c>
      <c r="AT111" s="131" t="s">
        <v>100</v>
      </c>
      <c r="AU111" s="131" t="s">
        <v>75</v>
      </c>
      <c r="AY111" s="12" t="s">
        <v>97</v>
      </c>
      <c r="BE111" s="132">
        <f t="shared" si="24"/>
        <v>0</v>
      </c>
      <c r="BF111" s="132">
        <f t="shared" si="25"/>
        <v>0</v>
      </c>
      <c r="BG111" s="132">
        <f t="shared" si="26"/>
        <v>0</v>
      </c>
      <c r="BH111" s="132">
        <f t="shared" si="27"/>
        <v>0</v>
      </c>
      <c r="BI111" s="132">
        <f t="shared" si="28"/>
        <v>0</v>
      </c>
      <c r="BJ111" s="12" t="s">
        <v>75</v>
      </c>
      <c r="BK111" s="132">
        <f t="shared" si="29"/>
        <v>0</v>
      </c>
      <c r="BL111" s="12" t="s">
        <v>102</v>
      </c>
      <c r="BM111" s="131" t="s">
        <v>116</v>
      </c>
    </row>
    <row r="112" spans="2:65" s="1" customFormat="1" ht="24">
      <c r="B112" s="119"/>
      <c r="C112" s="120">
        <v>17</v>
      </c>
      <c r="D112" s="120" t="s">
        <v>100</v>
      </c>
      <c r="E112" s="121" t="s">
        <v>464</v>
      </c>
      <c r="F112" s="122" t="s">
        <v>465</v>
      </c>
      <c r="G112" s="123" t="s">
        <v>120</v>
      </c>
      <c r="H112" s="124">
        <v>395.89</v>
      </c>
      <c r="I112" s="125"/>
      <c r="J112" s="125">
        <f t="shared" si="20"/>
        <v>0</v>
      </c>
      <c r="K112" s="126"/>
      <c r="L112" s="24"/>
      <c r="M112" s="127" t="s">
        <v>1</v>
      </c>
      <c r="N112" s="128" t="s">
        <v>32</v>
      </c>
      <c r="O112" s="129">
        <v>0.65600000000000003</v>
      </c>
      <c r="P112" s="129">
        <f t="shared" si="21"/>
        <v>259.70384000000001</v>
      </c>
      <c r="Q112" s="129">
        <v>0</v>
      </c>
      <c r="R112" s="129">
        <f t="shared" si="22"/>
        <v>0</v>
      </c>
      <c r="S112" s="129">
        <v>0</v>
      </c>
      <c r="T112" s="130">
        <f t="shared" si="23"/>
        <v>0</v>
      </c>
      <c r="AR112" s="131" t="s">
        <v>102</v>
      </c>
      <c r="AT112" s="131" t="s">
        <v>100</v>
      </c>
      <c r="AU112" s="131" t="s">
        <v>75</v>
      </c>
      <c r="AY112" s="12" t="s">
        <v>97</v>
      </c>
      <c r="BE112" s="132">
        <f t="shared" si="24"/>
        <v>0</v>
      </c>
      <c r="BF112" s="132">
        <f t="shared" si="25"/>
        <v>0</v>
      </c>
      <c r="BG112" s="132">
        <f t="shared" si="26"/>
        <v>0</v>
      </c>
      <c r="BH112" s="132">
        <f t="shared" si="27"/>
        <v>0</v>
      </c>
      <c r="BI112" s="132">
        <f t="shared" si="28"/>
        <v>0</v>
      </c>
      <c r="BJ112" s="12" t="s">
        <v>75</v>
      </c>
      <c r="BK112" s="132">
        <f t="shared" si="29"/>
        <v>0</v>
      </c>
      <c r="BL112" s="12" t="s">
        <v>102</v>
      </c>
      <c r="BM112" s="131" t="s">
        <v>117</v>
      </c>
    </row>
    <row r="113" spans="2:65" s="1" customFormat="1" ht="24">
      <c r="B113" s="119"/>
      <c r="C113" s="120">
        <v>18</v>
      </c>
      <c r="D113" s="120" t="s">
        <v>100</v>
      </c>
      <c r="E113" s="121" t="s">
        <v>466</v>
      </c>
      <c r="F113" s="122" t="s">
        <v>467</v>
      </c>
      <c r="G113" s="123" t="s">
        <v>120</v>
      </c>
      <c r="H113" s="124">
        <v>8.51</v>
      </c>
      <c r="I113" s="125"/>
      <c r="J113" s="125">
        <f t="shared" si="0"/>
        <v>0</v>
      </c>
      <c r="K113" s="126"/>
      <c r="L113" s="24"/>
      <c r="M113" s="127" t="s">
        <v>1</v>
      </c>
      <c r="N113" s="128" t="s">
        <v>32</v>
      </c>
      <c r="O113" s="129">
        <v>0.80300000000000005</v>
      </c>
      <c r="P113" s="129">
        <f t="shared" si="1"/>
        <v>6.8335300000000005</v>
      </c>
      <c r="Q113" s="129">
        <v>0.1217216</v>
      </c>
      <c r="R113" s="129">
        <f t="shared" si="2"/>
        <v>1.035850816</v>
      </c>
      <c r="S113" s="129">
        <v>0</v>
      </c>
      <c r="T113" s="130">
        <f t="shared" si="3"/>
        <v>0</v>
      </c>
      <c r="AR113" s="131" t="s">
        <v>102</v>
      </c>
      <c r="AT113" s="131" t="s">
        <v>100</v>
      </c>
      <c r="AU113" s="131" t="s">
        <v>75</v>
      </c>
      <c r="AY113" s="12" t="s">
        <v>97</v>
      </c>
      <c r="BE113" s="132">
        <f t="shared" si="4"/>
        <v>0</v>
      </c>
      <c r="BF113" s="132">
        <f t="shared" si="5"/>
        <v>0</v>
      </c>
      <c r="BG113" s="132">
        <f t="shared" si="6"/>
        <v>0</v>
      </c>
      <c r="BH113" s="132">
        <f t="shared" si="7"/>
        <v>0</v>
      </c>
      <c r="BI113" s="132">
        <f t="shared" si="8"/>
        <v>0</v>
      </c>
      <c r="BJ113" s="12" t="s">
        <v>75</v>
      </c>
      <c r="BK113" s="132">
        <f t="shared" si="9"/>
        <v>0</v>
      </c>
      <c r="BL113" s="12" t="s">
        <v>102</v>
      </c>
      <c r="BM113" s="131" t="s">
        <v>115</v>
      </c>
    </row>
    <row r="114" spans="2:65" s="1" customFormat="1" ht="24">
      <c r="B114" s="119"/>
      <c r="C114" s="120">
        <v>19</v>
      </c>
      <c r="D114" s="120" t="s">
        <v>100</v>
      </c>
      <c r="E114" s="121" t="s">
        <v>468</v>
      </c>
      <c r="F114" s="122" t="s">
        <v>469</v>
      </c>
      <c r="G114" s="123" t="s">
        <v>120</v>
      </c>
      <c r="H114" s="124">
        <v>343.41800000000001</v>
      </c>
      <c r="I114" s="125"/>
      <c r="J114" s="125">
        <f t="shared" si="0"/>
        <v>0</v>
      </c>
      <c r="K114" s="126"/>
      <c r="L114" s="24"/>
      <c r="M114" s="127" t="s">
        <v>1</v>
      </c>
      <c r="N114" s="128" t="s">
        <v>32</v>
      </c>
      <c r="O114" s="129">
        <v>0.08</v>
      </c>
      <c r="P114" s="129">
        <f t="shared" si="1"/>
        <v>27.47344</v>
      </c>
      <c r="Q114" s="129">
        <v>1.067066E-2</v>
      </c>
      <c r="R114" s="129">
        <f t="shared" si="2"/>
        <v>3.6644967158799999</v>
      </c>
      <c r="S114" s="129">
        <v>0</v>
      </c>
      <c r="T114" s="130">
        <f t="shared" si="3"/>
        <v>0</v>
      </c>
      <c r="AR114" s="131" t="s">
        <v>102</v>
      </c>
      <c r="AT114" s="131" t="s">
        <v>100</v>
      </c>
      <c r="AU114" s="131" t="s">
        <v>75</v>
      </c>
      <c r="AY114" s="12" t="s">
        <v>97</v>
      </c>
      <c r="BE114" s="132">
        <f t="shared" si="4"/>
        <v>0</v>
      </c>
      <c r="BF114" s="132">
        <f t="shared" si="5"/>
        <v>0</v>
      </c>
      <c r="BG114" s="132">
        <f t="shared" si="6"/>
        <v>0</v>
      </c>
      <c r="BH114" s="132">
        <f t="shared" si="7"/>
        <v>0</v>
      </c>
      <c r="BI114" s="132">
        <f t="shared" si="8"/>
        <v>0</v>
      </c>
      <c r="BJ114" s="12" t="s">
        <v>75</v>
      </c>
      <c r="BK114" s="132">
        <f t="shared" si="9"/>
        <v>0</v>
      </c>
      <c r="BL114" s="12" t="s">
        <v>102</v>
      </c>
      <c r="BM114" s="131" t="s">
        <v>116</v>
      </c>
    </row>
    <row r="115" spans="2:65" s="1" customFormat="1" ht="24">
      <c r="B115" s="119"/>
      <c r="C115" s="120">
        <v>20</v>
      </c>
      <c r="D115" s="120" t="s">
        <v>100</v>
      </c>
      <c r="E115" s="121" t="s">
        <v>1245</v>
      </c>
      <c r="F115" s="122" t="s">
        <v>1871</v>
      </c>
      <c r="G115" s="123" t="s">
        <v>158</v>
      </c>
      <c r="H115" s="124">
        <v>3719.386</v>
      </c>
      <c r="I115" s="125"/>
      <c r="J115" s="125">
        <f t="shared" si="0"/>
        <v>0</v>
      </c>
      <c r="K115" s="126"/>
      <c r="L115" s="24"/>
      <c r="M115" s="127" t="s">
        <v>1</v>
      </c>
      <c r="N115" s="128" t="s">
        <v>32</v>
      </c>
      <c r="O115" s="129">
        <v>0.65600000000000003</v>
      </c>
      <c r="P115" s="129">
        <f t="shared" si="1"/>
        <v>2439.9172160000003</v>
      </c>
      <c r="Q115" s="129">
        <v>0</v>
      </c>
      <c r="R115" s="129">
        <f t="shared" si="2"/>
        <v>0</v>
      </c>
      <c r="S115" s="129">
        <v>0</v>
      </c>
      <c r="T115" s="130">
        <f t="shared" si="3"/>
        <v>0</v>
      </c>
      <c r="AR115" s="131" t="s">
        <v>102</v>
      </c>
      <c r="AT115" s="131" t="s">
        <v>100</v>
      </c>
      <c r="AU115" s="131" t="s">
        <v>75</v>
      </c>
      <c r="AY115" s="12" t="s">
        <v>97</v>
      </c>
      <c r="BE115" s="132">
        <f t="shared" si="4"/>
        <v>0</v>
      </c>
      <c r="BF115" s="132">
        <f t="shared" si="5"/>
        <v>0</v>
      </c>
      <c r="BG115" s="132">
        <f t="shared" si="6"/>
        <v>0</v>
      </c>
      <c r="BH115" s="132">
        <f t="shared" si="7"/>
        <v>0</v>
      </c>
      <c r="BI115" s="132">
        <f t="shared" si="8"/>
        <v>0</v>
      </c>
      <c r="BJ115" s="12" t="s">
        <v>75</v>
      </c>
      <c r="BK115" s="132">
        <f t="shared" si="9"/>
        <v>0</v>
      </c>
      <c r="BL115" s="12" t="s">
        <v>102</v>
      </c>
      <c r="BM115" s="131" t="s">
        <v>117</v>
      </c>
    </row>
    <row r="116" spans="2:65" s="10" customFormat="1" ht="22.9" customHeight="1">
      <c r="B116" s="108"/>
      <c r="D116" s="109" t="s">
        <v>65</v>
      </c>
      <c r="E116" s="117" t="s">
        <v>125</v>
      </c>
      <c r="F116" s="117" t="s">
        <v>126</v>
      </c>
      <c r="J116" s="118">
        <f>BK116</f>
        <v>0</v>
      </c>
      <c r="L116" s="108"/>
      <c r="M116" s="112"/>
      <c r="P116" s="113">
        <f>SUM(P117:P117)</f>
        <v>19.917335999999999</v>
      </c>
      <c r="R116" s="113">
        <f>SUM(R117:R117)</f>
        <v>0.18808701929999999</v>
      </c>
      <c r="T116" s="114">
        <f>SUM(T117:T117)</f>
        <v>0</v>
      </c>
      <c r="AR116" s="109" t="s">
        <v>75</v>
      </c>
      <c r="AT116" s="115" t="s">
        <v>65</v>
      </c>
      <c r="AU116" s="115" t="s">
        <v>71</v>
      </c>
      <c r="AY116" s="109" t="s">
        <v>97</v>
      </c>
      <c r="BK116" s="116">
        <f>BK117</f>
        <v>0</v>
      </c>
    </row>
    <row r="117" spans="2:65" s="1" customFormat="1" ht="32.25" customHeight="1">
      <c r="B117" s="119"/>
      <c r="C117" s="120">
        <v>21</v>
      </c>
      <c r="D117" s="120" t="s">
        <v>100</v>
      </c>
      <c r="E117" s="121" t="s">
        <v>163</v>
      </c>
      <c r="F117" s="122" t="s">
        <v>164</v>
      </c>
      <c r="G117" s="123" t="s">
        <v>120</v>
      </c>
      <c r="H117" s="124">
        <v>48.817</v>
      </c>
      <c r="I117" s="125"/>
      <c r="J117" s="125">
        <f t="shared" ref="J117" si="30">ROUND(I117*H117,2)</f>
        <v>0</v>
      </c>
      <c r="K117" s="126"/>
      <c r="L117" s="24"/>
      <c r="M117" s="127" t="s">
        <v>1</v>
      </c>
      <c r="N117" s="128" t="s">
        <v>32</v>
      </c>
      <c r="O117" s="129">
        <v>0.40799999999999997</v>
      </c>
      <c r="P117" s="129">
        <f t="shared" ref="P117" si="31">O117*H117</f>
        <v>19.917335999999999</v>
      </c>
      <c r="Q117" s="129">
        <v>3.8528999999999998E-3</v>
      </c>
      <c r="R117" s="129">
        <f t="shared" ref="R117" si="32">Q117*H117</f>
        <v>0.18808701929999999</v>
      </c>
      <c r="S117" s="129">
        <v>0</v>
      </c>
      <c r="T117" s="130">
        <f t="shared" ref="T117" si="33">S117*H117</f>
        <v>0</v>
      </c>
      <c r="V117" s="132"/>
      <c r="AR117" s="131" t="s">
        <v>124</v>
      </c>
      <c r="AT117" s="131" t="s">
        <v>100</v>
      </c>
      <c r="AU117" s="131" t="s">
        <v>75</v>
      </c>
      <c r="AY117" s="12" t="s">
        <v>97</v>
      </c>
      <c r="BE117" s="132">
        <f t="shared" ref="BE117" si="34">IF(N117="základná",J117,0)</f>
        <v>0</v>
      </c>
      <c r="BF117" s="132">
        <f t="shared" ref="BF117" si="35">IF(N117="znížená",J117,0)</f>
        <v>0</v>
      </c>
      <c r="BG117" s="132">
        <f t="shared" ref="BG117" si="36">IF(N117="zákl. prenesená",J117,0)</f>
        <v>0</v>
      </c>
      <c r="BH117" s="132">
        <f t="shared" ref="BH117" si="37">IF(N117="zníž. prenesená",J117,0)</f>
        <v>0</v>
      </c>
      <c r="BI117" s="132">
        <f t="shared" ref="BI117" si="38">IF(N117="nulová",J117,0)</f>
        <v>0</v>
      </c>
      <c r="BJ117" s="12" t="s">
        <v>75</v>
      </c>
      <c r="BK117" s="132">
        <f t="shared" ref="BK117" si="39">ROUND(I117*H117,2)</f>
        <v>0</v>
      </c>
      <c r="BL117" s="12" t="s">
        <v>124</v>
      </c>
      <c r="BM117" s="131" t="s">
        <v>129</v>
      </c>
    </row>
    <row r="118" spans="2:65" s="1" customFormat="1" ht="6.95" customHeight="1"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24"/>
    </row>
  </sheetData>
  <autoFilter ref="C92:K117" xr:uid="{00000000-0009-0000-0000-000001000000}"/>
  <mergeCells count="7">
    <mergeCell ref="L2:V2"/>
    <mergeCell ref="E85:H85"/>
    <mergeCell ref="E83:H83"/>
    <mergeCell ref="E7:H7"/>
    <mergeCell ref="E9:H9"/>
    <mergeCell ref="E18:H18"/>
    <mergeCell ref="E27:H27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1B3A0-95D5-4557-9488-8D6094624A64}">
  <sheetPr>
    <pageSetUpPr fitToPage="1"/>
  </sheetPr>
  <dimension ref="B2:BM151"/>
  <sheetViews>
    <sheetView showGridLines="0" topLeftCell="A144" workbookViewId="0">
      <selection activeCell="I149" sqref="I149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3" max="13" width="10.83203125" hidden="1" customWidth="1"/>
    <col min="14" max="14" width="0" hidden="1" customWidth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</cols>
  <sheetData>
    <row r="2" spans="2:46" ht="36.950000000000003" customHeight="1">
      <c r="L2" s="321" t="s">
        <v>5</v>
      </c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12" t="s">
        <v>2198</v>
      </c>
    </row>
    <row r="3" spans="2:46" ht="6.95" hidden="1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  <c r="AT3" s="12" t="s">
        <v>66</v>
      </c>
    </row>
    <row r="4" spans="2:46" ht="24.95" hidden="1" customHeight="1">
      <c r="B4" s="15"/>
      <c r="D4" s="164" t="s">
        <v>78</v>
      </c>
      <c r="L4" s="15"/>
      <c r="M4" s="165" t="s">
        <v>9</v>
      </c>
      <c r="AT4" s="12" t="s">
        <v>3</v>
      </c>
    </row>
    <row r="5" spans="2:46" ht="6.95" hidden="1" customHeight="1">
      <c r="B5" s="15"/>
      <c r="L5" s="15"/>
    </row>
    <row r="6" spans="2:46" ht="12" hidden="1" customHeight="1">
      <c r="B6" s="15"/>
      <c r="D6" s="166" t="s">
        <v>12</v>
      </c>
      <c r="L6" s="15"/>
    </row>
    <row r="7" spans="2:46" ht="16.5" hidden="1" customHeight="1">
      <c r="B7" s="15"/>
      <c r="E7" s="319" t="s">
        <v>2899</v>
      </c>
      <c r="F7" s="320"/>
      <c r="G7" s="320"/>
      <c r="H7" s="320"/>
      <c r="L7" s="15"/>
    </row>
    <row r="8" spans="2:46" s="1" customFormat="1" ht="12" hidden="1" customHeight="1">
      <c r="B8" s="24"/>
      <c r="D8" s="166" t="s">
        <v>79</v>
      </c>
      <c r="L8" s="24"/>
    </row>
    <row r="9" spans="2:46" s="1" customFormat="1" ht="16.5" hidden="1" customHeight="1">
      <c r="B9" s="24"/>
      <c r="E9" s="318" t="s">
        <v>1819</v>
      </c>
      <c r="F9" s="315"/>
      <c r="G9" s="315"/>
      <c r="H9" s="315"/>
      <c r="L9" s="24"/>
    </row>
    <row r="10" spans="2:46" s="1" customFormat="1" hidden="1">
      <c r="B10" s="24"/>
      <c r="L10" s="24"/>
    </row>
    <row r="11" spans="2:46" s="1" customFormat="1" ht="12" hidden="1" customHeight="1">
      <c r="B11" s="24"/>
      <c r="D11" s="166" t="s">
        <v>13</v>
      </c>
      <c r="F11" s="167" t="s">
        <v>1</v>
      </c>
      <c r="I11" s="166" t="s">
        <v>14</v>
      </c>
      <c r="J11" s="167" t="s">
        <v>1</v>
      </c>
      <c r="L11" s="24"/>
    </row>
    <row r="12" spans="2:46" s="1" customFormat="1" ht="12" hidden="1" customHeight="1">
      <c r="B12" s="24"/>
      <c r="D12" s="166" t="s">
        <v>15</v>
      </c>
      <c r="F12" s="167" t="s">
        <v>19</v>
      </c>
      <c r="I12" s="166" t="s">
        <v>16</v>
      </c>
      <c r="J12" s="168" t="s">
        <v>2900</v>
      </c>
      <c r="L12" s="24"/>
    </row>
    <row r="13" spans="2:46" s="1" customFormat="1" ht="10.9" hidden="1" customHeight="1">
      <c r="B13" s="24"/>
      <c r="L13" s="24"/>
    </row>
    <row r="14" spans="2:46" s="1" customFormat="1" ht="12" hidden="1" customHeight="1">
      <c r="B14" s="24"/>
      <c r="D14" s="166" t="s">
        <v>17</v>
      </c>
      <c r="I14" s="166" t="s">
        <v>18</v>
      </c>
      <c r="J14" s="167" t="s">
        <v>1</v>
      </c>
      <c r="L14" s="24"/>
    </row>
    <row r="15" spans="2:46" s="1" customFormat="1" ht="18" hidden="1" customHeight="1">
      <c r="B15" s="24"/>
      <c r="E15" s="167" t="s">
        <v>19</v>
      </c>
      <c r="I15" s="166" t="s">
        <v>20</v>
      </c>
      <c r="J15" s="167" t="s">
        <v>1</v>
      </c>
      <c r="L15" s="24"/>
    </row>
    <row r="16" spans="2:46" s="1" customFormat="1" ht="6.95" hidden="1" customHeight="1">
      <c r="B16" s="24"/>
      <c r="L16" s="24"/>
    </row>
    <row r="17" spans="2:12" s="1" customFormat="1" ht="12" hidden="1" customHeight="1">
      <c r="B17" s="24"/>
      <c r="D17" s="166" t="s">
        <v>21</v>
      </c>
      <c r="I17" s="166" t="s">
        <v>18</v>
      </c>
      <c r="J17" s="167" t="s">
        <v>1</v>
      </c>
      <c r="L17" s="24"/>
    </row>
    <row r="18" spans="2:12" s="1" customFormat="1" ht="18" hidden="1" customHeight="1">
      <c r="B18" s="24"/>
      <c r="E18" s="322" t="s">
        <v>19</v>
      </c>
      <c r="F18" s="322"/>
      <c r="G18" s="322"/>
      <c r="H18" s="322"/>
      <c r="I18" s="166" t="s">
        <v>20</v>
      </c>
      <c r="J18" s="167" t="s">
        <v>1</v>
      </c>
      <c r="L18" s="24"/>
    </row>
    <row r="19" spans="2:12" s="1" customFormat="1" ht="6.95" hidden="1" customHeight="1">
      <c r="B19" s="24"/>
      <c r="L19" s="24"/>
    </row>
    <row r="20" spans="2:12" s="1" customFormat="1" ht="12" hidden="1" customHeight="1">
      <c r="B20" s="24"/>
      <c r="D20" s="166" t="s">
        <v>22</v>
      </c>
      <c r="I20" s="166" t="s">
        <v>18</v>
      </c>
      <c r="J20" s="167" t="s">
        <v>1</v>
      </c>
      <c r="L20" s="24"/>
    </row>
    <row r="21" spans="2:12" s="1" customFormat="1" ht="18" hidden="1" customHeight="1">
      <c r="B21" s="24"/>
      <c r="E21" s="167" t="s">
        <v>1546</v>
      </c>
      <c r="I21" s="166" t="s">
        <v>20</v>
      </c>
      <c r="J21" s="167" t="s">
        <v>1</v>
      </c>
      <c r="L21" s="24"/>
    </row>
    <row r="22" spans="2:12" s="1" customFormat="1" ht="6.95" hidden="1" customHeight="1">
      <c r="B22" s="24"/>
      <c r="L22" s="24"/>
    </row>
    <row r="23" spans="2:12" s="1" customFormat="1" ht="12" hidden="1" customHeight="1">
      <c r="B23" s="24"/>
      <c r="D23" s="166" t="s">
        <v>23</v>
      </c>
      <c r="I23" s="166" t="s">
        <v>18</v>
      </c>
      <c r="J23" s="167" t="s">
        <v>1</v>
      </c>
      <c r="L23" s="24"/>
    </row>
    <row r="24" spans="2:12" s="1" customFormat="1" ht="18" hidden="1" customHeight="1">
      <c r="B24" s="24"/>
      <c r="E24" s="167" t="s">
        <v>1546</v>
      </c>
      <c r="I24" s="166" t="s">
        <v>20</v>
      </c>
      <c r="J24" s="167" t="s">
        <v>1</v>
      </c>
      <c r="L24" s="24"/>
    </row>
    <row r="25" spans="2:12" s="1" customFormat="1" ht="6.95" hidden="1" customHeight="1">
      <c r="B25" s="24"/>
      <c r="L25" s="24"/>
    </row>
    <row r="26" spans="2:12" s="1" customFormat="1" ht="12" hidden="1" customHeight="1">
      <c r="B26" s="24"/>
      <c r="D26" s="166" t="s">
        <v>25</v>
      </c>
      <c r="L26" s="24"/>
    </row>
    <row r="27" spans="2:12" s="7" customFormat="1" ht="16.5" hidden="1" customHeight="1">
      <c r="B27" s="85"/>
      <c r="E27" s="323" t="s">
        <v>1</v>
      </c>
      <c r="F27" s="323"/>
      <c r="G27" s="323"/>
      <c r="H27" s="323"/>
      <c r="L27" s="85"/>
    </row>
    <row r="28" spans="2:12" s="1" customFormat="1" ht="6.95" hidden="1" customHeight="1">
      <c r="B28" s="24"/>
      <c r="L28" s="24"/>
    </row>
    <row r="29" spans="2:12" s="1" customFormat="1" ht="6.95" hidden="1" customHeight="1">
      <c r="B29" s="24"/>
      <c r="D29" s="48"/>
      <c r="E29" s="48"/>
      <c r="F29" s="48"/>
      <c r="G29" s="48"/>
      <c r="H29" s="48"/>
      <c r="I29" s="48"/>
      <c r="J29" s="48"/>
      <c r="K29" s="48"/>
      <c r="L29" s="24"/>
    </row>
    <row r="30" spans="2:12" s="1" customFormat="1" ht="25.35" hidden="1" customHeight="1">
      <c r="B30" s="24"/>
      <c r="D30" s="170" t="s">
        <v>26</v>
      </c>
      <c r="J30" s="171">
        <f>ROUND(J122, 2)</f>
        <v>0</v>
      </c>
      <c r="L30" s="24"/>
    </row>
    <row r="31" spans="2:12" s="1" customFormat="1" ht="6.95" hidden="1" customHeight="1">
      <c r="B31" s="24"/>
      <c r="D31" s="48"/>
      <c r="E31" s="48"/>
      <c r="F31" s="48"/>
      <c r="G31" s="48"/>
      <c r="H31" s="48"/>
      <c r="I31" s="48"/>
      <c r="J31" s="48"/>
      <c r="K31" s="48"/>
      <c r="L31" s="24"/>
    </row>
    <row r="32" spans="2:12" s="1" customFormat="1" ht="14.45" hidden="1" customHeight="1">
      <c r="B32" s="24"/>
      <c r="F32" s="172" t="s">
        <v>28</v>
      </c>
      <c r="I32" s="172" t="s">
        <v>27</v>
      </c>
      <c r="J32" s="172" t="s">
        <v>29</v>
      </c>
      <c r="L32" s="24"/>
    </row>
    <row r="33" spans="2:12" s="1" customFormat="1" ht="14.45" hidden="1" customHeight="1">
      <c r="B33" s="24"/>
      <c r="D33" s="173" t="s">
        <v>30</v>
      </c>
      <c r="E33" s="174" t="s">
        <v>31</v>
      </c>
      <c r="F33" s="175">
        <f>ROUND((SUM(BE122:BE150)),  2)</f>
        <v>0</v>
      </c>
      <c r="G33" s="176"/>
      <c r="H33" s="176"/>
      <c r="I33" s="177">
        <v>0.23</v>
      </c>
      <c r="J33" s="175">
        <f>ROUND(((SUM(BE122:BE150))*I33),  2)</f>
        <v>0</v>
      </c>
      <c r="L33" s="24"/>
    </row>
    <row r="34" spans="2:12" s="1" customFormat="1" ht="14.45" hidden="1" customHeight="1">
      <c r="B34" s="24"/>
      <c r="E34" s="174" t="s">
        <v>32</v>
      </c>
      <c r="F34" s="178">
        <f>ROUND((SUM(BF122:BF150)),  2)</f>
        <v>0</v>
      </c>
      <c r="I34" s="179">
        <v>0.23</v>
      </c>
      <c r="J34" s="178">
        <f>ROUND(((SUM(BF122:BF150))*I34),  2)</f>
        <v>0</v>
      </c>
      <c r="L34" s="24"/>
    </row>
    <row r="35" spans="2:12" s="1" customFormat="1" ht="14.45" hidden="1" customHeight="1">
      <c r="B35" s="24"/>
      <c r="E35" s="166" t="s">
        <v>33</v>
      </c>
      <c r="F35" s="178">
        <f>ROUND((SUM(BG122:BG150)),  2)</f>
        <v>0</v>
      </c>
      <c r="I35" s="179">
        <v>0.23</v>
      </c>
      <c r="J35" s="178">
        <f>0</f>
        <v>0</v>
      </c>
      <c r="L35" s="24"/>
    </row>
    <row r="36" spans="2:12" s="1" customFormat="1" ht="14.45" hidden="1" customHeight="1">
      <c r="B36" s="24"/>
      <c r="E36" s="166" t="s">
        <v>34</v>
      </c>
      <c r="F36" s="178">
        <f>ROUND((SUM(BH122:BH150)),  2)</f>
        <v>0</v>
      </c>
      <c r="I36" s="179">
        <v>0.23</v>
      </c>
      <c r="J36" s="178">
        <f>0</f>
        <v>0</v>
      </c>
      <c r="L36" s="24"/>
    </row>
    <row r="37" spans="2:12" s="1" customFormat="1" ht="14.45" hidden="1" customHeight="1">
      <c r="B37" s="24"/>
      <c r="E37" s="174" t="s">
        <v>35</v>
      </c>
      <c r="F37" s="175">
        <f>ROUND((SUM(BI122:BI150)),  2)</f>
        <v>0</v>
      </c>
      <c r="G37" s="176"/>
      <c r="H37" s="176"/>
      <c r="I37" s="177">
        <v>0</v>
      </c>
      <c r="J37" s="175">
        <f>0</f>
        <v>0</v>
      </c>
      <c r="L37" s="24"/>
    </row>
    <row r="38" spans="2:12" s="1" customFormat="1" ht="6.95" hidden="1" customHeight="1">
      <c r="B38" s="24"/>
      <c r="L38" s="24"/>
    </row>
    <row r="39" spans="2:12" s="1" customFormat="1" ht="25.35" hidden="1" customHeight="1">
      <c r="B39" s="24"/>
      <c r="C39" s="91"/>
      <c r="D39" s="180" t="s">
        <v>36</v>
      </c>
      <c r="E39" s="52"/>
      <c r="F39" s="52"/>
      <c r="G39" s="181" t="s">
        <v>37</v>
      </c>
      <c r="H39" s="182" t="s">
        <v>38</v>
      </c>
      <c r="I39" s="52"/>
      <c r="J39" s="183">
        <f>SUM(J30:J37)</f>
        <v>0</v>
      </c>
      <c r="K39" s="96"/>
      <c r="L39" s="24"/>
    </row>
    <row r="40" spans="2:12" s="1" customFormat="1" ht="14.45" hidden="1" customHeight="1">
      <c r="B40" s="24"/>
      <c r="L40" s="24"/>
    </row>
    <row r="41" spans="2:12" ht="14.45" hidden="1" customHeight="1">
      <c r="B41" s="15"/>
      <c r="L41" s="15"/>
    </row>
    <row r="42" spans="2:12" ht="14.45" hidden="1" customHeight="1">
      <c r="B42" s="15"/>
      <c r="L42" s="15"/>
    </row>
    <row r="43" spans="2:12" ht="14.45" hidden="1" customHeight="1">
      <c r="B43" s="15"/>
      <c r="L43" s="15"/>
    </row>
    <row r="44" spans="2:12" ht="14.45" hidden="1" customHeight="1">
      <c r="B44" s="15"/>
      <c r="L44" s="15"/>
    </row>
    <row r="45" spans="2:12" ht="14.45" hidden="1" customHeight="1">
      <c r="B45" s="15"/>
      <c r="L45" s="15"/>
    </row>
    <row r="46" spans="2:12" ht="14.45" hidden="1" customHeight="1">
      <c r="B46" s="15"/>
      <c r="L46" s="15"/>
    </row>
    <row r="47" spans="2:12" ht="14.45" hidden="1" customHeight="1">
      <c r="B47" s="15"/>
      <c r="L47" s="15"/>
    </row>
    <row r="48" spans="2:12" ht="14.45" hidden="1" customHeight="1">
      <c r="B48" s="15"/>
      <c r="L48" s="15"/>
    </row>
    <row r="49" spans="2:12" ht="14.45" hidden="1" customHeight="1">
      <c r="B49" s="15"/>
      <c r="L49" s="15"/>
    </row>
    <row r="50" spans="2:12" s="1" customFormat="1" ht="14.45" hidden="1" customHeight="1">
      <c r="B50" s="24"/>
      <c r="D50" s="184" t="s">
        <v>39</v>
      </c>
      <c r="E50" s="37"/>
      <c r="F50" s="37"/>
      <c r="G50" s="184" t="s">
        <v>40</v>
      </c>
      <c r="H50" s="37"/>
      <c r="I50" s="37"/>
      <c r="J50" s="37"/>
      <c r="K50" s="37"/>
      <c r="L50" s="24"/>
    </row>
    <row r="51" spans="2:12" hidden="1">
      <c r="B51" s="15"/>
      <c r="L51" s="15"/>
    </row>
    <row r="52" spans="2:12" hidden="1">
      <c r="B52" s="15"/>
      <c r="L52" s="15"/>
    </row>
    <row r="53" spans="2:12" hidden="1">
      <c r="B53" s="15"/>
      <c r="L53" s="15"/>
    </row>
    <row r="54" spans="2:12" hidden="1">
      <c r="B54" s="15"/>
      <c r="L54" s="15"/>
    </row>
    <row r="55" spans="2:12" hidden="1">
      <c r="B55" s="15"/>
      <c r="L55" s="15"/>
    </row>
    <row r="56" spans="2:12" hidden="1">
      <c r="B56" s="15"/>
      <c r="L56" s="15"/>
    </row>
    <row r="57" spans="2:12" hidden="1">
      <c r="B57" s="15"/>
      <c r="L57" s="15"/>
    </row>
    <row r="58" spans="2:12" hidden="1">
      <c r="B58" s="15"/>
      <c r="L58" s="15"/>
    </row>
    <row r="59" spans="2:12" hidden="1">
      <c r="B59" s="15"/>
      <c r="L59" s="15"/>
    </row>
    <row r="60" spans="2:12" hidden="1">
      <c r="B60" s="15"/>
      <c r="L60" s="15"/>
    </row>
    <row r="61" spans="2:12" s="1" customFormat="1" ht="12.75" hidden="1">
      <c r="B61" s="24"/>
      <c r="D61" s="185" t="s">
        <v>41</v>
      </c>
      <c r="E61" s="26"/>
      <c r="F61" s="186" t="s">
        <v>42</v>
      </c>
      <c r="G61" s="185" t="s">
        <v>41</v>
      </c>
      <c r="H61" s="26"/>
      <c r="I61" s="26"/>
      <c r="J61" s="187" t="s">
        <v>42</v>
      </c>
      <c r="K61" s="26"/>
      <c r="L61" s="24"/>
    </row>
    <row r="62" spans="2:12" hidden="1">
      <c r="B62" s="15"/>
      <c r="L62" s="15"/>
    </row>
    <row r="63" spans="2:12" hidden="1">
      <c r="B63" s="15"/>
      <c r="L63" s="15"/>
    </row>
    <row r="64" spans="2:12" hidden="1">
      <c r="B64" s="15"/>
      <c r="L64" s="15"/>
    </row>
    <row r="65" spans="2:12" s="1" customFormat="1" ht="12.75" hidden="1">
      <c r="B65" s="24"/>
      <c r="D65" s="184" t="s">
        <v>43</v>
      </c>
      <c r="E65" s="37"/>
      <c r="F65" s="37"/>
      <c r="G65" s="184" t="s">
        <v>44</v>
      </c>
      <c r="H65" s="37"/>
      <c r="I65" s="37"/>
      <c r="J65" s="37"/>
      <c r="K65" s="37"/>
      <c r="L65" s="24"/>
    </row>
    <row r="66" spans="2:12" hidden="1">
      <c r="B66" s="15"/>
      <c r="L66" s="15"/>
    </row>
    <row r="67" spans="2:12" hidden="1">
      <c r="B67" s="15"/>
      <c r="L67" s="15"/>
    </row>
    <row r="68" spans="2:12" hidden="1">
      <c r="B68" s="15"/>
      <c r="L68" s="15"/>
    </row>
    <row r="69" spans="2:12" hidden="1">
      <c r="B69" s="15"/>
      <c r="L69" s="15"/>
    </row>
    <row r="70" spans="2:12" hidden="1">
      <c r="B70" s="15"/>
      <c r="L70" s="15"/>
    </row>
    <row r="71" spans="2:12" hidden="1">
      <c r="B71" s="15"/>
      <c r="L71" s="15"/>
    </row>
    <row r="72" spans="2:12" hidden="1">
      <c r="B72" s="15"/>
      <c r="L72" s="15"/>
    </row>
    <row r="73" spans="2:12" hidden="1">
      <c r="B73" s="15"/>
      <c r="L73" s="15"/>
    </row>
    <row r="74" spans="2:12" hidden="1">
      <c r="B74" s="15"/>
      <c r="L74" s="15"/>
    </row>
    <row r="75" spans="2:12" hidden="1">
      <c r="B75" s="15"/>
      <c r="L75" s="15"/>
    </row>
    <row r="76" spans="2:12" s="1" customFormat="1" ht="12.75" hidden="1">
      <c r="B76" s="24"/>
      <c r="D76" s="185" t="s">
        <v>41</v>
      </c>
      <c r="E76" s="26"/>
      <c r="F76" s="186" t="s">
        <v>42</v>
      </c>
      <c r="G76" s="185" t="s">
        <v>41</v>
      </c>
      <c r="H76" s="26"/>
      <c r="I76" s="26"/>
      <c r="J76" s="187" t="s">
        <v>42</v>
      </c>
      <c r="K76" s="26"/>
      <c r="L76" s="24"/>
    </row>
    <row r="77" spans="2:12" s="1" customFormat="1" ht="14.45" hidden="1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4"/>
    </row>
    <row r="78" spans="2:12" hidden="1"/>
    <row r="79" spans="2:12" hidden="1"/>
    <row r="80" spans="2:12" hidden="1"/>
    <row r="81" spans="2:47" s="1" customFormat="1" ht="6.95" hidden="1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4"/>
    </row>
    <row r="82" spans="2:47" s="1" customFormat="1" ht="24.95" hidden="1" customHeight="1">
      <c r="B82" s="24"/>
      <c r="C82" s="164" t="s">
        <v>497</v>
      </c>
      <c r="L82" s="24"/>
    </row>
    <row r="83" spans="2:47" s="1" customFormat="1" ht="6.95" hidden="1" customHeight="1">
      <c r="B83" s="24"/>
      <c r="L83" s="24"/>
    </row>
    <row r="84" spans="2:47" s="1" customFormat="1" ht="12" hidden="1" customHeight="1">
      <c r="B84" s="24"/>
      <c r="C84" s="166" t="s">
        <v>12</v>
      </c>
      <c r="L84" s="24"/>
    </row>
    <row r="85" spans="2:47" s="1" customFormat="1" ht="16.5" hidden="1" customHeight="1">
      <c r="B85" s="24"/>
      <c r="E85" s="319" t="str">
        <f>E7</f>
        <v>KC Raca_RP</v>
      </c>
      <c r="F85" s="320"/>
      <c r="G85" s="320"/>
      <c r="H85" s="320"/>
      <c r="L85" s="24"/>
    </row>
    <row r="86" spans="2:47" s="1" customFormat="1" ht="12" hidden="1" customHeight="1">
      <c r="B86" s="24"/>
      <c r="C86" s="166" t="s">
        <v>79</v>
      </c>
      <c r="L86" s="24"/>
    </row>
    <row r="87" spans="2:47" s="1" customFormat="1" ht="16.5" hidden="1" customHeight="1">
      <c r="B87" s="24"/>
      <c r="E87" s="318" t="str">
        <f>E9</f>
        <v>SO602 - Prípojka NN</v>
      </c>
      <c r="F87" s="315"/>
      <c r="G87" s="315"/>
      <c r="H87" s="315"/>
      <c r="L87" s="24"/>
    </row>
    <row r="88" spans="2:47" s="1" customFormat="1" ht="6.95" hidden="1" customHeight="1">
      <c r="B88" s="24"/>
      <c r="L88" s="24"/>
    </row>
    <row r="89" spans="2:47" s="1" customFormat="1" ht="12" hidden="1" customHeight="1">
      <c r="B89" s="24"/>
      <c r="C89" s="166" t="s">
        <v>15</v>
      </c>
      <c r="F89" s="167" t="str">
        <f>F12</f>
        <v xml:space="preserve"> </v>
      </c>
      <c r="I89" s="166" t="s">
        <v>16</v>
      </c>
      <c r="J89" s="168" t="str">
        <f>IF(J12="","",J12)</f>
        <v>31. 1. 2025</v>
      </c>
      <c r="L89" s="24"/>
    </row>
    <row r="90" spans="2:47" s="1" customFormat="1" ht="6.95" hidden="1" customHeight="1">
      <c r="B90" s="24"/>
      <c r="L90" s="24"/>
    </row>
    <row r="91" spans="2:47" s="1" customFormat="1" ht="15.2" hidden="1" customHeight="1">
      <c r="B91" s="24"/>
      <c r="C91" s="166" t="s">
        <v>17</v>
      </c>
      <c r="F91" s="167" t="str">
        <f>E15</f>
        <v xml:space="preserve"> </v>
      </c>
      <c r="I91" s="166" t="s">
        <v>22</v>
      </c>
      <c r="J91" s="169" t="str">
        <f>E21</f>
        <v>Ing. Ján Kišeľa</v>
      </c>
      <c r="L91" s="24"/>
    </row>
    <row r="92" spans="2:47" s="1" customFormat="1" ht="15.2" hidden="1" customHeight="1">
      <c r="B92" s="24"/>
      <c r="C92" s="166" t="s">
        <v>21</v>
      </c>
      <c r="F92" s="167" t="str">
        <f>IF(E18="","",E18)</f>
        <v xml:space="preserve"> </v>
      </c>
      <c r="I92" s="166" t="s">
        <v>23</v>
      </c>
      <c r="J92" s="169" t="str">
        <f>E24</f>
        <v>Ing. Ján Kišeľa</v>
      </c>
      <c r="L92" s="24"/>
    </row>
    <row r="93" spans="2:47" s="1" customFormat="1" ht="10.35" hidden="1" customHeight="1">
      <c r="B93" s="24"/>
      <c r="L93" s="24"/>
    </row>
    <row r="94" spans="2:47" s="1" customFormat="1" ht="29.25" hidden="1" customHeight="1">
      <c r="B94" s="24"/>
      <c r="C94" s="188" t="s">
        <v>498</v>
      </c>
      <c r="D94" s="91"/>
      <c r="E94" s="91"/>
      <c r="F94" s="91"/>
      <c r="G94" s="91"/>
      <c r="H94" s="91"/>
      <c r="I94" s="91"/>
      <c r="J94" s="189" t="s">
        <v>80</v>
      </c>
      <c r="K94" s="91"/>
      <c r="L94" s="24"/>
    </row>
    <row r="95" spans="2:47" s="1" customFormat="1" ht="10.35" hidden="1" customHeight="1">
      <c r="B95" s="24"/>
      <c r="L95" s="24"/>
    </row>
    <row r="96" spans="2:47" s="1" customFormat="1" ht="22.9" hidden="1" customHeight="1">
      <c r="B96" s="24"/>
      <c r="C96" s="190" t="s">
        <v>81</v>
      </c>
      <c r="J96" s="171">
        <f>J122</f>
        <v>0</v>
      </c>
      <c r="L96" s="24"/>
      <c r="AU96" s="12" t="s">
        <v>82</v>
      </c>
    </row>
    <row r="97" spans="2:12" s="191" customFormat="1" ht="24.95" hidden="1" customHeight="1">
      <c r="B97" s="192"/>
      <c r="D97" s="193" t="s">
        <v>975</v>
      </c>
      <c r="E97" s="194"/>
      <c r="F97" s="194"/>
      <c r="G97" s="194"/>
      <c r="H97" s="194"/>
      <c r="I97" s="194"/>
      <c r="J97" s="195">
        <f>J123</f>
        <v>0</v>
      </c>
      <c r="L97" s="192"/>
    </row>
    <row r="98" spans="2:12" s="191" customFormat="1" ht="24.95" hidden="1" customHeight="1">
      <c r="B98" s="192"/>
      <c r="D98" s="193" t="s">
        <v>1283</v>
      </c>
      <c r="E98" s="194"/>
      <c r="F98" s="194"/>
      <c r="G98" s="194"/>
      <c r="H98" s="194"/>
      <c r="I98" s="194"/>
      <c r="J98" s="195">
        <f>J125</f>
        <v>0</v>
      </c>
      <c r="L98" s="192"/>
    </row>
    <row r="99" spans="2:12" s="196" customFormat="1" ht="19.899999999999999" hidden="1" customHeight="1">
      <c r="B99" s="197"/>
      <c r="D99" s="198" t="s">
        <v>1284</v>
      </c>
      <c r="E99" s="199"/>
      <c r="F99" s="199"/>
      <c r="G99" s="199"/>
      <c r="H99" s="199"/>
      <c r="I99" s="199"/>
      <c r="J99" s="200">
        <f>J126</f>
        <v>0</v>
      </c>
      <c r="L99" s="197"/>
    </row>
    <row r="100" spans="2:12" s="191" customFormat="1" ht="24.95" hidden="1" customHeight="1">
      <c r="B100" s="192"/>
      <c r="D100" s="193" t="s">
        <v>492</v>
      </c>
      <c r="E100" s="194"/>
      <c r="F100" s="194"/>
      <c r="G100" s="194"/>
      <c r="H100" s="194"/>
      <c r="I100" s="194"/>
      <c r="J100" s="195">
        <f>J137</f>
        <v>0</v>
      </c>
      <c r="L100" s="192"/>
    </row>
    <row r="101" spans="2:12" s="196" customFormat="1" ht="19.899999999999999" hidden="1" customHeight="1">
      <c r="B101" s="197"/>
      <c r="D101" s="198" t="s">
        <v>1727</v>
      </c>
      <c r="E101" s="199"/>
      <c r="F101" s="199"/>
      <c r="G101" s="199"/>
      <c r="H101" s="199"/>
      <c r="I101" s="199"/>
      <c r="J101" s="200">
        <f>J139</f>
        <v>0</v>
      </c>
      <c r="L101" s="197"/>
    </row>
    <row r="102" spans="2:12" s="191" customFormat="1" ht="24.95" hidden="1" customHeight="1">
      <c r="B102" s="192"/>
      <c r="D102" s="193" t="s">
        <v>1548</v>
      </c>
      <c r="E102" s="194"/>
      <c r="F102" s="194"/>
      <c r="G102" s="194"/>
      <c r="H102" s="194"/>
      <c r="I102" s="194"/>
      <c r="J102" s="195">
        <f>J147</f>
        <v>0</v>
      </c>
      <c r="L102" s="192"/>
    </row>
    <row r="103" spans="2:12" s="1" customFormat="1" ht="21.75" hidden="1" customHeight="1">
      <c r="B103" s="24"/>
      <c r="L103" s="24"/>
    </row>
    <row r="104" spans="2:12" s="1" customFormat="1" ht="6.95" hidden="1" customHeight="1"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24"/>
    </row>
    <row r="105" spans="2:12" hidden="1"/>
    <row r="106" spans="2:12" hidden="1"/>
    <row r="107" spans="2:12" hidden="1"/>
    <row r="108" spans="2:12" s="1" customFormat="1" ht="6.95" customHeight="1">
      <c r="B108" s="41"/>
      <c r="C108" s="42"/>
      <c r="D108" s="42"/>
      <c r="E108" s="42"/>
      <c r="F108" s="42"/>
      <c r="G108" s="42"/>
      <c r="H108" s="42"/>
      <c r="I108" s="42"/>
      <c r="J108" s="42"/>
      <c r="K108" s="42"/>
      <c r="L108" s="24"/>
    </row>
    <row r="109" spans="2:12" s="1" customFormat="1" ht="24.95" customHeight="1">
      <c r="B109" s="24"/>
      <c r="C109" s="164" t="s">
        <v>83</v>
      </c>
      <c r="L109" s="24"/>
    </row>
    <row r="110" spans="2:12" s="1" customFormat="1" ht="6.95" customHeight="1">
      <c r="B110" s="24"/>
      <c r="L110" s="24"/>
    </row>
    <row r="111" spans="2:12" s="1" customFormat="1" ht="12" customHeight="1">
      <c r="B111" s="24"/>
      <c r="C111" s="166" t="s">
        <v>12</v>
      </c>
      <c r="L111" s="24"/>
    </row>
    <row r="112" spans="2:12" s="1" customFormat="1" ht="16.5" customHeight="1">
      <c r="B112" s="24"/>
      <c r="E112" s="319" t="str">
        <f>E7</f>
        <v>KC Raca_RP</v>
      </c>
      <c r="F112" s="320"/>
      <c r="G112" s="320"/>
      <c r="H112" s="320"/>
      <c r="L112" s="24"/>
    </row>
    <row r="113" spans="2:65" s="1" customFormat="1" ht="12" customHeight="1">
      <c r="B113" s="24"/>
      <c r="C113" s="166" t="s">
        <v>79</v>
      </c>
      <c r="L113" s="24"/>
    </row>
    <row r="114" spans="2:65" s="1" customFormat="1" ht="16.5" customHeight="1">
      <c r="B114" s="24"/>
      <c r="E114" s="318" t="str">
        <f>E9</f>
        <v>SO602 - Prípojka NN</v>
      </c>
      <c r="F114" s="315"/>
      <c r="G114" s="315"/>
      <c r="H114" s="315"/>
      <c r="L114" s="24"/>
    </row>
    <row r="115" spans="2:65" s="1" customFormat="1" ht="6.95" customHeight="1">
      <c r="B115" s="24"/>
      <c r="L115" s="24"/>
    </row>
    <row r="116" spans="2:65" s="1" customFormat="1" ht="12" customHeight="1">
      <c r="B116" s="24"/>
      <c r="C116" s="166" t="s">
        <v>15</v>
      </c>
      <c r="F116" s="167" t="str">
        <f>F12</f>
        <v xml:space="preserve"> </v>
      </c>
      <c r="I116" s="166" t="s">
        <v>16</v>
      </c>
      <c r="J116" s="168" t="str">
        <f>IF(J12="","",J12)</f>
        <v>31. 1. 2025</v>
      </c>
      <c r="L116" s="24"/>
    </row>
    <row r="117" spans="2:65" s="1" customFormat="1" ht="6.95" customHeight="1">
      <c r="B117" s="24"/>
      <c r="L117" s="24"/>
    </row>
    <row r="118" spans="2:65" s="1" customFormat="1" ht="15.2" customHeight="1">
      <c r="B118" s="24"/>
      <c r="C118" s="166" t="s">
        <v>17</v>
      </c>
      <c r="F118" s="167" t="str">
        <f>E15</f>
        <v xml:space="preserve"> </v>
      </c>
      <c r="I118" s="166" t="s">
        <v>22</v>
      </c>
      <c r="J118" s="169" t="str">
        <f>E21</f>
        <v>Ing. Ján Kišeľa</v>
      </c>
      <c r="L118" s="24"/>
    </row>
    <row r="119" spans="2:65" s="1" customFormat="1" ht="15.2" customHeight="1">
      <c r="B119" s="24"/>
      <c r="C119" s="166" t="s">
        <v>21</v>
      </c>
      <c r="F119" s="167" t="str">
        <f>IF(E18="","",E18)</f>
        <v xml:space="preserve"> </v>
      </c>
      <c r="I119" s="166" t="s">
        <v>23</v>
      </c>
      <c r="J119" s="169" t="str">
        <f>E24</f>
        <v>Ing. Ján Kišeľa</v>
      </c>
      <c r="L119" s="24"/>
    </row>
    <row r="120" spans="2:65" s="1" customFormat="1" ht="10.35" customHeight="1">
      <c r="B120" s="24"/>
      <c r="L120" s="24"/>
    </row>
    <row r="121" spans="2:65" s="9" customFormat="1" ht="29.25" customHeight="1">
      <c r="B121" s="99"/>
      <c r="C121" s="201" t="s">
        <v>84</v>
      </c>
      <c r="D121" s="202" t="s">
        <v>51</v>
      </c>
      <c r="E121" s="202" t="s">
        <v>47</v>
      </c>
      <c r="F121" s="202" t="s">
        <v>48</v>
      </c>
      <c r="G121" s="202" t="s">
        <v>85</v>
      </c>
      <c r="H121" s="202" t="s">
        <v>86</v>
      </c>
      <c r="I121" s="202" t="s">
        <v>87</v>
      </c>
      <c r="J121" s="203" t="s">
        <v>80</v>
      </c>
      <c r="K121" s="204" t="s">
        <v>88</v>
      </c>
      <c r="L121" s="99"/>
      <c r="M121" s="205" t="s">
        <v>1</v>
      </c>
      <c r="N121" s="206" t="s">
        <v>30</v>
      </c>
      <c r="O121" s="206" t="s">
        <v>89</v>
      </c>
      <c r="P121" s="206" t="s">
        <v>90</v>
      </c>
      <c r="Q121" s="206" t="s">
        <v>91</v>
      </c>
      <c r="R121" s="206" t="s">
        <v>92</v>
      </c>
      <c r="S121" s="206" t="s">
        <v>93</v>
      </c>
      <c r="T121" s="207" t="s">
        <v>94</v>
      </c>
    </row>
    <row r="122" spans="2:65" s="1" customFormat="1" ht="22.9" customHeight="1">
      <c r="B122" s="24"/>
      <c r="C122" s="208" t="s">
        <v>81</v>
      </c>
      <c r="J122" s="209">
        <f>BK122</f>
        <v>0</v>
      </c>
      <c r="L122" s="24"/>
      <c r="M122" s="57"/>
      <c r="N122" s="48"/>
      <c r="O122" s="48"/>
      <c r="P122" s="210">
        <f>P123+P125+P137+P147</f>
        <v>114.56912699999999</v>
      </c>
      <c r="Q122" s="48"/>
      <c r="R122" s="210">
        <f>R123+R125+R137+R147</f>
        <v>2.8325800000000001</v>
      </c>
      <c r="S122" s="48"/>
      <c r="T122" s="211">
        <f>T123+T125+T137+T147</f>
        <v>0</v>
      </c>
      <c r="AT122" s="12" t="s">
        <v>65</v>
      </c>
      <c r="AU122" s="12" t="s">
        <v>82</v>
      </c>
      <c r="BK122" s="212">
        <f>BK123+BK125+BK137+BK147</f>
        <v>0</v>
      </c>
    </row>
    <row r="123" spans="2:65" s="213" customFormat="1" ht="25.9" customHeight="1">
      <c r="B123" s="214"/>
      <c r="D123" s="215" t="s">
        <v>65</v>
      </c>
      <c r="E123" s="216" t="s">
        <v>103</v>
      </c>
      <c r="F123" s="216" t="s">
        <v>104</v>
      </c>
      <c r="J123" s="217">
        <f>BK123</f>
        <v>0</v>
      </c>
      <c r="L123" s="214"/>
      <c r="M123" s="218"/>
      <c r="P123" s="219">
        <f>P124</f>
        <v>13.530000000000001</v>
      </c>
      <c r="R123" s="219">
        <f>R124</f>
        <v>3.0000000000000003E-4</v>
      </c>
      <c r="T123" s="220">
        <f>T124</f>
        <v>0</v>
      </c>
      <c r="AR123" s="215" t="s">
        <v>71</v>
      </c>
      <c r="AT123" s="221" t="s">
        <v>65</v>
      </c>
      <c r="AU123" s="221" t="s">
        <v>66</v>
      </c>
      <c r="AY123" s="215" t="s">
        <v>97</v>
      </c>
      <c r="BK123" s="222">
        <f>BK124</f>
        <v>0</v>
      </c>
    </row>
    <row r="124" spans="2:65" s="1" customFormat="1" ht="24.2" customHeight="1">
      <c r="B124" s="119"/>
      <c r="C124" s="225" t="s">
        <v>71</v>
      </c>
      <c r="D124" s="225" t="s">
        <v>100</v>
      </c>
      <c r="E124" s="226" t="s">
        <v>1728</v>
      </c>
      <c r="F124" s="227" t="s">
        <v>1729</v>
      </c>
      <c r="G124" s="228" t="s">
        <v>114</v>
      </c>
      <c r="H124" s="229">
        <v>30</v>
      </c>
      <c r="I124" s="230"/>
      <c r="J124" s="230">
        <f>ROUND(I124*H124,2)</f>
        <v>0</v>
      </c>
      <c r="K124" s="126"/>
      <c r="L124" s="24"/>
      <c r="M124" s="231" t="s">
        <v>1</v>
      </c>
      <c r="N124" s="232" t="s">
        <v>32</v>
      </c>
      <c r="O124" s="233">
        <v>0.45100000000000001</v>
      </c>
      <c r="P124" s="233">
        <f>O124*H124</f>
        <v>13.530000000000001</v>
      </c>
      <c r="Q124" s="233">
        <v>1.0000000000000001E-5</v>
      </c>
      <c r="R124" s="233">
        <f>Q124*H124</f>
        <v>3.0000000000000003E-4</v>
      </c>
      <c r="S124" s="233">
        <v>0</v>
      </c>
      <c r="T124" s="234">
        <f>S124*H124</f>
        <v>0</v>
      </c>
      <c r="AR124" s="235" t="s">
        <v>102</v>
      </c>
      <c r="AT124" s="235" t="s">
        <v>100</v>
      </c>
      <c r="AU124" s="235" t="s">
        <v>71</v>
      </c>
      <c r="AY124" s="12" t="s">
        <v>97</v>
      </c>
      <c r="BE124" s="132">
        <f>IF(N124="základná",J124,0)</f>
        <v>0</v>
      </c>
      <c r="BF124" s="132">
        <f>IF(N124="znížená",J124,0)</f>
        <v>0</v>
      </c>
      <c r="BG124" s="132">
        <f>IF(N124="zákl. prenesená",J124,0)</f>
        <v>0</v>
      </c>
      <c r="BH124" s="132">
        <f>IF(N124="zníž. prenesená",J124,0)</f>
        <v>0</v>
      </c>
      <c r="BI124" s="132">
        <f>IF(N124="nulová",J124,0)</f>
        <v>0</v>
      </c>
      <c r="BJ124" s="12" t="s">
        <v>75</v>
      </c>
      <c r="BK124" s="132">
        <f>ROUND(I124*H124,2)</f>
        <v>0</v>
      </c>
      <c r="BL124" s="12" t="s">
        <v>102</v>
      </c>
      <c r="BM124" s="235" t="s">
        <v>1820</v>
      </c>
    </row>
    <row r="125" spans="2:65" s="213" customFormat="1" ht="25.9" customHeight="1">
      <c r="B125" s="214"/>
      <c r="D125" s="215" t="s">
        <v>65</v>
      </c>
      <c r="E125" s="216" t="s">
        <v>133</v>
      </c>
      <c r="F125" s="216" t="s">
        <v>1289</v>
      </c>
      <c r="J125" s="217">
        <f>BK125</f>
        <v>0</v>
      </c>
      <c r="L125" s="214"/>
      <c r="M125" s="218"/>
      <c r="P125" s="219">
        <f>P126</f>
        <v>14.363</v>
      </c>
      <c r="R125" s="219">
        <f>R126</f>
        <v>0.22703000000000001</v>
      </c>
      <c r="T125" s="220">
        <f>T126</f>
        <v>0</v>
      </c>
      <c r="AR125" s="215" t="s">
        <v>106</v>
      </c>
      <c r="AT125" s="221" t="s">
        <v>65</v>
      </c>
      <c r="AU125" s="221" t="s">
        <v>66</v>
      </c>
      <c r="AY125" s="215" t="s">
        <v>97</v>
      </c>
      <c r="BK125" s="222">
        <f>BK126</f>
        <v>0</v>
      </c>
    </row>
    <row r="126" spans="2:65" s="213" customFormat="1" ht="22.9" customHeight="1">
      <c r="B126" s="214"/>
      <c r="D126" s="215" t="s">
        <v>65</v>
      </c>
      <c r="E126" s="223" t="s">
        <v>1290</v>
      </c>
      <c r="F126" s="223" t="s">
        <v>1291</v>
      </c>
      <c r="J126" s="224">
        <f>BK126</f>
        <v>0</v>
      </c>
      <c r="L126" s="214"/>
      <c r="M126" s="218"/>
      <c r="P126" s="219">
        <f>SUM(P127:P136)</f>
        <v>14.363</v>
      </c>
      <c r="R126" s="219">
        <f>SUM(R127:R136)</f>
        <v>0.22703000000000001</v>
      </c>
      <c r="T126" s="220">
        <f>SUM(T127:T136)</f>
        <v>0</v>
      </c>
      <c r="AR126" s="215" t="s">
        <v>106</v>
      </c>
      <c r="AT126" s="221" t="s">
        <v>65</v>
      </c>
      <c r="AU126" s="221" t="s">
        <v>71</v>
      </c>
      <c r="AY126" s="215" t="s">
        <v>97</v>
      </c>
      <c r="BK126" s="222">
        <f>SUM(BK127:BK136)</f>
        <v>0</v>
      </c>
    </row>
    <row r="127" spans="2:65" s="1" customFormat="1" ht="33" customHeight="1">
      <c r="B127" s="119"/>
      <c r="C127" s="225" t="s">
        <v>75</v>
      </c>
      <c r="D127" s="225" t="s">
        <v>100</v>
      </c>
      <c r="E127" s="226" t="s">
        <v>1821</v>
      </c>
      <c r="F127" s="227" t="s">
        <v>1822</v>
      </c>
      <c r="G127" s="228" t="s">
        <v>110</v>
      </c>
      <c r="H127" s="229">
        <v>8</v>
      </c>
      <c r="I127" s="230"/>
      <c r="J127" s="230">
        <f t="shared" ref="J127:J136" si="0">ROUND(I127*H127,2)</f>
        <v>0</v>
      </c>
      <c r="K127" s="126"/>
      <c r="L127" s="24"/>
      <c r="M127" s="231" t="s">
        <v>1</v>
      </c>
      <c r="N127" s="232" t="s">
        <v>32</v>
      </c>
      <c r="O127" s="233">
        <v>0.28599999999999998</v>
      </c>
      <c r="P127" s="233">
        <f t="shared" ref="P127:P136" si="1">O127*H127</f>
        <v>2.2879999999999998</v>
      </c>
      <c r="Q127" s="233">
        <v>0</v>
      </c>
      <c r="R127" s="233">
        <f t="shared" ref="R127:R136" si="2">Q127*H127</f>
        <v>0</v>
      </c>
      <c r="S127" s="233">
        <v>0</v>
      </c>
      <c r="T127" s="234">
        <f t="shared" ref="T127:T136" si="3">S127*H127</f>
        <v>0</v>
      </c>
      <c r="AR127" s="235" t="s">
        <v>820</v>
      </c>
      <c r="AT127" s="235" t="s">
        <v>100</v>
      </c>
      <c r="AU127" s="235" t="s">
        <v>75</v>
      </c>
      <c r="AY127" s="12" t="s">
        <v>97</v>
      </c>
      <c r="BE127" s="132">
        <f t="shared" ref="BE127:BE136" si="4">IF(N127="základná",J127,0)</f>
        <v>0</v>
      </c>
      <c r="BF127" s="132">
        <f t="shared" ref="BF127:BF136" si="5">IF(N127="znížená",J127,0)</f>
        <v>0</v>
      </c>
      <c r="BG127" s="132">
        <f t="shared" ref="BG127:BG136" si="6">IF(N127="zákl. prenesená",J127,0)</f>
        <v>0</v>
      </c>
      <c r="BH127" s="132">
        <f t="shared" ref="BH127:BH136" si="7">IF(N127="zníž. prenesená",J127,0)</f>
        <v>0</v>
      </c>
      <c r="BI127" s="132">
        <f t="shared" ref="BI127:BI136" si="8">IF(N127="nulová",J127,0)</f>
        <v>0</v>
      </c>
      <c r="BJ127" s="12" t="s">
        <v>75</v>
      </c>
      <c r="BK127" s="132">
        <f t="shared" ref="BK127:BK136" si="9">ROUND(I127*H127,2)</f>
        <v>0</v>
      </c>
      <c r="BL127" s="12" t="s">
        <v>820</v>
      </c>
      <c r="BM127" s="235" t="s">
        <v>1823</v>
      </c>
    </row>
    <row r="128" spans="2:65" s="1" customFormat="1" ht="16.5" customHeight="1">
      <c r="B128" s="119"/>
      <c r="C128" s="236" t="s">
        <v>106</v>
      </c>
      <c r="D128" s="236" t="s">
        <v>133</v>
      </c>
      <c r="E128" s="237" t="s">
        <v>1824</v>
      </c>
      <c r="F128" s="238" t="s">
        <v>1825</v>
      </c>
      <c r="G128" s="239" t="s">
        <v>110</v>
      </c>
      <c r="H128" s="240">
        <v>8</v>
      </c>
      <c r="I128" s="241"/>
      <c r="J128" s="241">
        <f t="shared" si="0"/>
        <v>0</v>
      </c>
      <c r="K128" s="242"/>
      <c r="L128" s="243"/>
      <c r="M128" s="244" t="s">
        <v>1</v>
      </c>
      <c r="N128" s="245" t="s">
        <v>32</v>
      </c>
      <c r="O128" s="233">
        <v>0</v>
      </c>
      <c r="P128" s="233">
        <f t="shared" si="1"/>
        <v>0</v>
      </c>
      <c r="Q128" s="233">
        <v>3.0000000000000001E-5</v>
      </c>
      <c r="R128" s="233">
        <f t="shared" si="2"/>
        <v>2.4000000000000001E-4</v>
      </c>
      <c r="S128" s="233">
        <v>0</v>
      </c>
      <c r="T128" s="234">
        <f t="shared" si="3"/>
        <v>0</v>
      </c>
      <c r="AR128" s="235" t="s">
        <v>1068</v>
      </c>
      <c r="AT128" s="235" t="s">
        <v>133</v>
      </c>
      <c r="AU128" s="235" t="s">
        <v>75</v>
      </c>
      <c r="AY128" s="12" t="s">
        <v>97</v>
      </c>
      <c r="BE128" s="132">
        <f t="shared" si="4"/>
        <v>0</v>
      </c>
      <c r="BF128" s="132">
        <f t="shared" si="5"/>
        <v>0</v>
      </c>
      <c r="BG128" s="132">
        <f t="shared" si="6"/>
        <v>0</v>
      </c>
      <c r="BH128" s="132">
        <f t="shared" si="7"/>
        <v>0</v>
      </c>
      <c r="BI128" s="132">
        <f t="shared" si="8"/>
        <v>0</v>
      </c>
      <c r="BJ128" s="12" t="s">
        <v>75</v>
      </c>
      <c r="BK128" s="132">
        <f t="shared" si="9"/>
        <v>0</v>
      </c>
      <c r="BL128" s="12" t="s">
        <v>1068</v>
      </c>
      <c r="BM128" s="235" t="s">
        <v>1826</v>
      </c>
    </row>
    <row r="129" spans="2:65" s="1" customFormat="1" ht="24.2" customHeight="1">
      <c r="B129" s="119"/>
      <c r="C129" s="225" t="s">
        <v>102</v>
      </c>
      <c r="D129" s="225" t="s">
        <v>100</v>
      </c>
      <c r="E129" s="226" t="s">
        <v>1827</v>
      </c>
      <c r="F129" s="227" t="s">
        <v>1828</v>
      </c>
      <c r="G129" s="228" t="s">
        <v>110</v>
      </c>
      <c r="H129" s="229">
        <v>1</v>
      </c>
      <c r="I129" s="230"/>
      <c r="J129" s="230">
        <f t="shared" si="0"/>
        <v>0</v>
      </c>
      <c r="K129" s="126"/>
      <c r="L129" s="24"/>
      <c r="M129" s="231" t="s">
        <v>1</v>
      </c>
      <c r="N129" s="232" t="s">
        <v>32</v>
      </c>
      <c r="O129" s="233">
        <v>1.2</v>
      </c>
      <c r="P129" s="233">
        <f t="shared" si="1"/>
        <v>1.2</v>
      </c>
      <c r="Q129" s="233">
        <v>0</v>
      </c>
      <c r="R129" s="233">
        <f t="shared" si="2"/>
        <v>0</v>
      </c>
      <c r="S129" s="233">
        <v>0</v>
      </c>
      <c r="T129" s="234">
        <f t="shared" si="3"/>
        <v>0</v>
      </c>
      <c r="AR129" s="235" t="s">
        <v>820</v>
      </c>
      <c r="AT129" s="235" t="s">
        <v>100</v>
      </c>
      <c r="AU129" s="235" t="s">
        <v>75</v>
      </c>
      <c r="AY129" s="12" t="s">
        <v>97</v>
      </c>
      <c r="BE129" s="132">
        <f t="shared" si="4"/>
        <v>0</v>
      </c>
      <c r="BF129" s="132">
        <f t="shared" si="5"/>
        <v>0</v>
      </c>
      <c r="BG129" s="132">
        <f t="shared" si="6"/>
        <v>0</v>
      </c>
      <c r="BH129" s="132">
        <f t="shared" si="7"/>
        <v>0</v>
      </c>
      <c r="BI129" s="132">
        <f t="shared" si="8"/>
        <v>0</v>
      </c>
      <c r="BJ129" s="12" t="s">
        <v>75</v>
      </c>
      <c r="BK129" s="132">
        <f t="shared" si="9"/>
        <v>0</v>
      </c>
      <c r="BL129" s="12" t="s">
        <v>820</v>
      </c>
      <c r="BM129" s="235" t="s">
        <v>1829</v>
      </c>
    </row>
    <row r="130" spans="2:65" s="1" customFormat="1" ht="24.2" customHeight="1">
      <c r="B130" s="119"/>
      <c r="C130" s="236" t="s">
        <v>644</v>
      </c>
      <c r="D130" s="236" t="s">
        <v>133</v>
      </c>
      <c r="E130" s="237" t="s">
        <v>1830</v>
      </c>
      <c r="F130" s="238" t="s">
        <v>2898</v>
      </c>
      <c r="G130" s="239" t="s">
        <v>110</v>
      </c>
      <c r="H130" s="240">
        <v>1</v>
      </c>
      <c r="I130" s="241"/>
      <c r="J130" s="241">
        <f t="shared" si="0"/>
        <v>0</v>
      </c>
      <c r="K130" s="242"/>
      <c r="L130" s="243"/>
      <c r="M130" s="244" t="s">
        <v>1</v>
      </c>
      <c r="N130" s="245" t="s">
        <v>32</v>
      </c>
      <c r="O130" s="233">
        <v>0</v>
      </c>
      <c r="P130" s="233">
        <f t="shared" si="1"/>
        <v>0</v>
      </c>
      <c r="Q130" s="233">
        <v>0</v>
      </c>
      <c r="R130" s="233">
        <f t="shared" si="2"/>
        <v>0</v>
      </c>
      <c r="S130" s="233">
        <v>0</v>
      </c>
      <c r="T130" s="234">
        <f t="shared" si="3"/>
        <v>0</v>
      </c>
      <c r="AR130" s="235" t="s">
        <v>1125</v>
      </c>
      <c r="AT130" s="235" t="s">
        <v>133</v>
      </c>
      <c r="AU130" s="235" t="s">
        <v>75</v>
      </c>
      <c r="AY130" s="12" t="s">
        <v>97</v>
      </c>
      <c r="BE130" s="132">
        <f t="shared" si="4"/>
        <v>0</v>
      </c>
      <c r="BF130" s="132">
        <f t="shared" si="5"/>
        <v>0</v>
      </c>
      <c r="BG130" s="132">
        <f t="shared" si="6"/>
        <v>0</v>
      </c>
      <c r="BH130" s="132">
        <f t="shared" si="7"/>
        <v>0</v>
      </c>
      <c r="BI130" s="132">
        <f t="shared" si="8"/>
        <v>0</v>
      </c>
      <c r="BJ130" s="12" t="s">
        <v>75</v>
      </c>
      <c r="BK130" s="132">
        <f t="shared" si="9"/>
        <v>0</v>
      </c>
      <c r="BL130" s="12" t="s">
        <v>820</v>
      </c>
      <c r="BM130" s="235" t="s">
        <v>1831</v>
      </c>
    </row>
    <row r="131" spans="2:65" s="1" customFormat="1" ht="24.2" customHeight="1">
      <c r="B131" s="119"/>
      <c r="C131" s="225" t="s">
        <v>98</v>
      </c>
      <c r="D131" s="225" t="s">
        <v>100</v>
      </c>
      <c r="E131" s="226" t="s">
        <v>1730</v>
      </c>
      <c r="F131" s="227" t="s">
        <v>1731</v>
      </c>
      <c r="G131" s="228" t="s">
        <v>114</v>
      </c>
      <c r="H131" s="229">
        <v>20</v>
      </c>
      <c r="I131" s="230"/>
      <c r="J131" s="230">
        <f t="shared" si="0"/>
        <v>0</v>
      </c>
      <c r="K131" s="126"/>
      <c r="L131" s="24"/>
      <c r="M131" s="231" t="s">
        <v>1</v>
      </c>
      <c r="N131" s="232" t="s">
        <v>32</v>
      </c>
      <c r="O131" s="233">
        <v>0.11799999999999999</v>
      </c>
      <c r="P131" s="233">
        <f t="shared" si="1"/>
        <v>2.36</v>
      </c>
      <c r="Q131" s="233">
        <v>0</v>
      </c>
      <c r="R131" s="233">
        <f t="shared" si="2"/>
        <v>0</v>
      </c>
      <c r="S131" s="233">
        <v>0</v>
      </c>
      <c r="T131" s="234">
        <f t="shared" si="3"/>
        <v>0</v>
      </c>
      <c r="AR131" s="235" t="s">
        <v>820</v>
      </c>
      <c r="AT131" s="235" t="s">
        <v>100</v>
      </c>
      <c r="AU131" s="235" t="s">
        <v>75</v>
      </c>
      <c r="AY131" s="12" t="s">
        <v>97</v>
      </c>
      <c r="BE131" s="132">
        <f t="shared" si="4"/>
        <v>0</v>
      </c>
      <c r="BF131" s="132">
        <f t="shared" si="5"/>
        <v>0</v>
      </c>
      <c r="BG131" s="132">
        <f t="shared" si="6"/>
        <v>0</v>
      </c>
      <c r="BH131" s="132">
        <f t="shared" si="7"/>
        <v>0</v>
      </c>
      <c r="BI131" s="132">
        <f t="shared" si="8"/>
        <v>0</v>
      </c>
      <c r="BJ131" s="12" t="s">
        <v>75</v>
      </c>
      <c r="BK131" s="132">
        <f t="shared" si="9"/>
        <v>0</v>
      </c>
      <c r="BL131" s="12" t="s">
        <v>820</v>
      </c>
      <c r="BM131" s="235" t="s">
        <v>1832</v>
      </c>
    </row>
    <row r="132" spans="2:65" s="1" customFormat="1" ht="16.5" customHeight="1">
      <c r="B132" s="119"/>
      <c r="C132" s="236" t="s">
        <v>649</v>
      </c>
      <c r="D132" s="236" t="s">
        <v>133</v>
      </c>
      <c r="E132" s="237" t="s">
        <v>1759</v>
      </c>
      <c r="F132" s="238" t="s">
        <v>1732</v>
      </c>
      <c r="G132" s="239" t="s">
        <v>287</v>
      </c>
      <c r="H132" s="240">
        <v>18.84</v>
      </c>
      <c r="I132" s="241"/>
      <c r="J132" s="241">
        <f t="shared" si="0"/>
        <v>0</v>
      </c>
      <c r="K132" s="242"/>
      <c r="L132" s="243"/>
      <c r="M132" s="244" t="s">
        <v>1</v>
      </c>
      <c r="N132" s="245" t="s">
        <v>32</v>
      </c>
      <c r="O132" s="233">
        <v>0</v>
      </c>
      <c r="P132" s="233">
        <f t="shared" si="1"/>
        <v>0</v>
      </c>
      <c r="Q132" s="233">
        <v>1E-3</v>
      </c>
      <c r="R132" s="233">
        <f t="shared" si="2"/>
        <v>1.8839999999999999E-2</v>
      </c>
      <c r="S132" s="233">
        <v>0</v>
      </c>
      <c r="T132" s="234">
        <f t="shared" si="3"/>
        <v>0</v>
      </c>
      <c r="AR132" s="235" t="s">
        <v>1068</v>
      </c>
      <c r="AT132" s="235" t="s">
        <v>133</v>
      </c>
      <c r="AU132" s="235" t="s">
        <v>75</v>
      </c>
      <c r="AY132" s="12" t="s">
        <v>97</v>
      </c>
      <c r="BE132" s="132">
        <f t="shared" si="4"/>
        <v>0</v>
      </c>
      <c r="BF132" s="132">
        <f t="shared" si="5"/>
        <v>0</v>
      </c>
      <c r="BG132" s="132">
        <f t="shared" si="6"/>
        <v>0</v>
      </c>
      <c r="BH132" s="132">
        <f t="shared" si="7"/>
        <v>0</v>
      </c>
      <c r="BI132" s="132">
        <f t="shared" si="8"/>
        <v>0</v>
      </c>
      <c r="BJ132" s="12" t="s">
        <v>75</v>
      </c>
      <c r="BK132" s="132">
        <f t="shared" si="9"/>
        <v>0</v>
      </c>
      <c r="BL132" s="12" t="s">
        <v>1068</v>
      </c>
      <c r="BM132" s="235" t="s">
        <v>1833</v>
      </c>
    </row>
    <row r="133" spans="2:65" s="1" customFormat="1" ht="24.2" customHeight="1">
      <c r="B133" s="119"/>
      <c r="C133" s="225" t="s">
        <v>185</v>
      </c>
      <c r="D133" s="225" t="s">
        <v>100</v>
      </c>
      <c r="E133" s="226" t="s">
        <v>1834</v>
      </c>
      <c r="F133" s="227" t="s">
        <v>1835</v>
      </c>
      <c r="G133" s="228" t="s">
        <v>114</v>
      </c>
      <c r="H133" s="229">
        <v>40</v>
      </c>
      <c r="I133" s="230"/>
      <c r="J133" s="230">
        <f t="shared" si="0"/>
        <v>0</v>
      </c>
      <c r="K133" s="126"/>
      <c r="L133" s="24"/>
      <c r="M133" s="231" t="s">
        <v>1</v>
      </c>
      <c r="N133" s="232" t="s">
        <v>32</v>
      </c>
      <c r="O133" s="233">
        <v>0.13900000000000001</v>
      </c>
      <c r="P133" s="233">
        <f t="shared" si="1"/>
        <v>5.5600000000000005</v>
      </c>
      <c r="Q133" s="233">
        <v>0</v>
      </c>
      <c r="R133" s="233">
        <f t="shared" si="2"/>
        <v>0</v>
      </c>
      <c r="S133" s="233">
        <v>0</v>
      </c>
      <c r="T133" s="234">
        <f t="shared" si="3"/>
        <v>0</v>
      </c>
      <c r="AR133" s="235" t="s">
        <v>820</v>
      </c>
      <c r="AT133" s="235" t="s">
        <v>100</v>
      </c>
      <c r="AU133" s="235" t="s">
        <v>75</v>
      </c>
      <c r="AY133" s="12" t="s">
        <v>97</v>
      </c>
      <c r="BE133" s="132">
        <f t="shared" si="4"/>
        <v>0</v>
      </c>
      <c r="BF133" s="132">
        <f t="shared" si="5"/>
        <v>0</v>
      </c>
      <c r="BG133" s="132">
        <f t="shared" si="6"/>
        <v>0</v>
      </c>
      <c r="BH133" s="132">
        <f t="shared" si="7"/>
        <v>0</v>
      </c>
      <c r="BI133" s="132">
        <f t="shared" si="8"/>
        <v>0</v>
      </c>
      <c r="BJ133" s="12" t="s">
        <v>75</v>
      </c>
      <c r="BK133" s="132">
        <f t="shared" si="9"/>
        <v>0</v>
      </c>
      <c r="BL133" s="12" t="s">
        <v>820</v>
      </c>
      <c r="BM133" s="235" t="s">
        <v>1836</v>
      </c>
    </row>
    <row r="134" spans="2:65" s="1" customFormat="1" ht="16.5" customHeight="1">
      <c r="B134" s="119"/>
      <c r="C134" s="236" t="s">
        <v>103</v>
      </c>
      <c r="D134" s="236" t="s">
        <v>133</v>
      </c>
      <c r="E134" s="237" t="s">
        <v>1837</v>
      </c>
      <c r="F134" s="238" t="s">
        <v>1838</v>
      </c>
      <c r="G134" s="239" t="s">
        <v>114</v>
      </c>
      <c r="H134" s="240">
        <v>40</v>
      </c>
      <c r="I134" s="241"/>
      <c r="J134" s="241">
        <f t="shared" si="0"/>
        <v>0</v>
      </c>
      <c r="K134" s="242"/>
      <c r="L134" s="243"/>
      <c r="M134" s="244" t="s">
        <v>1</v>
      </c>
      <c r="N134" s="245" t="s">
        <v>32</v>
      </c>
      <c r="O134" s="233">
        <v>0</v>
      </c>
      <c r="P134" s="233">
        <f t="shared" si="1"/>
        <v>0</v>
      </c>
      <c r="Q134" s="233">
        <v>4.1000000000000003E-3</v>
      </c>
      <c r="R134" s="233">
        <f t="shared" si="2"/>
        <v>0.16400000000000001</v>
      </c>
      <c r="S134" s="233">
        <v>0</v>
      </c>
      <c r="T134" s="234">
        <f t="shared" si="3"/>
        <v>0</v>
      </c>
      <c r="AR134" s="235" t="s">
        <v>1068</v>
      </c>
      <c r="AT134" s="235" t="s">
        <v>133</v>
      </c>
      <c r="AU134" s="235" t="s">
        <v>75</v>
      </c>
      <c r="AY134" s="12" t="s">
        <v>97</v>
      </c>
      <c r="BE134" s="132">
        <f t="shared" si="4"/>
        <v>0</v>
      </c>
      <c r="BF134" s="132">
        <f t="shared" si="5"/>
        <v>0</v>
      </c>
      <c r="BG134" s="132">
        <f t="shared" si="6"/>
        <v>0</v>
      </c>
      <c r="BH134" s="132">
        <f t="shared" si="7"/>
        <v>0</v>
      </c>
      <c r="BI134" s="132">
        <f t="shared" si="8"/>
        <v>0</v>
      </c>
      <c r="BJ134" s="12" t="s">
        <v>75</v>
      </c>
      <c r="BK134" s="132">
        <f t="shared" si="9"/>
        <v>0</v>
      </c>
      <c r="BL134" s="12" t="s">
        <v>1068</v>
      </c>
      <c r="BM134" s="235" t="s">
        <v>1839</v>
      </c>
    </row>
    <row r="135" spans="2:65" s="1" customFormat="1" ht="24.2" customHeight="1">
      <c r="B135" s="119"/>
      <c r="C135" s="225" t="s">
        <v>585</v>
      </c>
      <c r="D135" s="225" t="s">
        <v>100</v>
      </c>
      <c r="E135" s="226" t="s">
        <v>1840</v>
      </c>
      <c r="F135" s="227" t="s">
        <v>1841</v>
      </c>
      <c r="G135" s="228" t="s">
        <v>114</v>
      </c>
      <c r="H135" s="229">
        <v>15</v>
      </c>
      <c r="I135" s="230"/>
      <c r="J135" s="230">
        <f t="shared" si="0"/>
        <v>0</v>
      </c>
      <c r="K135" s="126"/>
      <c r="L135" s="24"/>
      <c r="M135" s="231" t="s">
        <v>1</v>
      </c>
      <c r="N135" s="232" t="s">
        <v>32</v>
      </c>
      <c r="O135" s="233">
        <v>0.19700000000000001</v>
      </c>
      <c r="P135" s="233">
        <f t="shared" si="1"/>
        <v>2.9550000000000001</v>
      </c>
      <c r="Q135" s="233">
        <v>0</v>
      </c>
      <c r="R135" s="233">
        <f t="shared" si="2"/>
        <v>0</v>
      </c>
      <c r="S135" s="233">
        <v>0</v>
      </c>
      <c r="T135" s="234">
        <f t="shared" si="3"/>
        <v>0</v>
      </c>
      <c r="AR135" s="235" t="s">
        <v>820</v>
      </c>
      <c r="AT135" s="235" t="s">
        <v>100</v>
      </c>
      <c r="AU135" s="235" t="s">
        <v>75</v>
      </c>
      <c r="AY135" s="12" t="s">
        <v>97</v>
      </c>
      <c r="BE135" s="132">
        <f t="shared" si="4"/>
        <v>0</v>
      </c>
      <c r="BF135" s="132">
        <f t="shared" si="5"/>
        <v>0</v>
      </c>
      <c r="BG135" s="132">
        <f t="shared" si="6"/>
        <v>0</v>
      </c>
      <c r="BH135" s="132">
        <f t="shared" si="7"/>
        <v>0</v>
      </c>
      <c r="BI135" s="132">
        <f t="shared" si="8"/>
        <v>0</v>
      </c>
      <c r="BJ135" s="12" t="s">
        <v>75</v>
      </c>
      <c r="BK135" s="132">
        <f t="shared" si="9"/>
        <v>0</v>
      </c>
      <c r="BL135" s="12" t="s">
        <v>820</v>
      </c>
      <c r="BM135" s="235" t="s">
        <v>1842</v>
      </c>
    </row>
    <row r="136" spans="2:65" s="1" customFormat="1" ht="16.5" customHeight="1">
      <c r="B136" s="119"/>
      <c r="C136" s="236" t="s">
        <v>656</v>
      </c>
      <c r="D136" s="236" t="s">
        <v>133</v>
      </c>
      <c r="E136" s="237" t="s">
        <v>1843</v>
      </c>
      <c r="F136" s="238" t="s">
        <v>1844</v>
      </c>
      <c r="G136" s="239" t="s">
        <v>114</v>
      </c>
      <c r="H136" s="240">
        <v>15</v>
      </c>
      <c r="I136" s="241"/>
      <c r="J136" s="241">
        <f t="shared" si="0"/>
        <v>0</v>
      </c>
      <c r="K136" s="242"/>
      <c r="L136" s="243"/>
      <c r="M136" s="244" t="s">
        <v>1</v>
      </c>
      <c r="N136" s="245" t="s">
        <v>32</v>
      </c>
      <c r="O136" s="233">
        <v>0</v>
      </c>
      <c r="P136" s="233">
        <f t="shared" si="1"/>
        <v>0</v>
      </c>
      <c r="Q136" s="233">
        <v>2.9299999999999999E-3</v>
      </c>
      <c r="R136" s="233">
        <f t="shared" si="2"/>
        <v>4.3949999999999996E-2</v>
      </c>
      <c r="S136" s="233">
        <v>0</v>
      </c>
      <c r="T136" s="234">
        <f t="shared" si="3"/>
        <v>0</v>
      </c>
      <c r="AR136" s="235" t="s">
        <v>1068</v>
      </c>
      <c r="AT136" s="235" t="s">
        <v>133</v>
      </c>
      <c r="AU136" s="235" t="s">
        <v>75</v>
      </c>
      <c r="AY136" s="12" t="s">
        <v>97</v>
      </c>
      <c r="BE136" s="132">
        <f t="shared" si="4"/>
        <v>0</v>
      </c>
      <c r="BF136" s="132">
        <f t="shared" si="5"/>
        <v>0</v>
      </c>
      <c r="BG136" s="132">
        <f t="shared" si="6"/>
        <v>0</v>
      </c>
      <c r="BH136" s="132">
        <f t="shared" si="7"/>
        <v>0</v>
      </c>
      <c r="BI136" s="132">
        <f t="shared" si="8"/>
        <v>0</v>
      </c>
      <c r="BJ136" s="12" t="s">
        <v>75</v>
      </c>
      <c r="BK136" s="132">
        <f t="shared" si="9"/>
        <v>0</v>
      </c>
      <c r="BL136" s="12" t="s">
        <v>1068</v>
      </c>
      <c r="BM136" s="235" t="s">
        <v>1845</v>
      </c>
    </row>
    <row r="137" spans="2:65" s="213" customFormat="1" ht="25.9" customHeight="1">
      <c r="B137" s="214"/>
      <c r="D137" s="215" t="s">
        <v>65</v>
      </c>
      <c r="E137" s="216" t="s">
        <v>957</v>
      </c>
      <c r="F137" s="216" t="s">
        <v>958</v>
      </c>
      <c r="J137" s="217">
        <f>BK137</f>
        <v>0</v>
      </c>
      <c r="L137" s="214"/>
      <c r="M137" s="218"/>
      <c r="P137" s="219">
        <f>P138+P139</f>
        <v>86.676126999999994</v>
      </c>
      <c r="R137" s="219">
        <f>R138+R139</f>
        <v>2.6052500000000003</v>
      </c>
      <c r="T137" s="220">
        <f>T138+T139</f>
        <v>0</v>
      </c>
      <c r="AR137" s="215" t="s">
        <v>102</v>
      </c>
      <c r="AT137" s="221" t="s">
        <v>65</v>
      </c>
      <c r="AU137" s="221" t="s">
        <v>66</v>
      </c>
      <c r="AY137" s="215" t="s">
        <v>97</v>
      </c>
      <c r="BK137" s="222">
        <f>BK138+BK139</f>
        <v>0</v>
      </c>
    </row>
    <row r="138" spans="2:65" s="1" customFormat="1" ht="33" customHeight="1">
      <c r="B138" s="119"/>
      <c r="C138" s="225" t="s">
        <v>660</v>
      </c>
      <c r="D138" s="225" t="s">
        <v>100</v>
      </c>
      <c r="E138" s="226" t="s">
        <v>1846</v>
      </c>
      <c r="F138" s="227" t="s">
        <v>1719</v>
      </c>
      <c r="G138" s="228" t="s">
        <v>1440</v>
      </c>
      <c r="H138" s="229">
        <v>24</v>
      </c>
      <c r="I138" s="230"/>
      <c r="J138" s="230">
        <f>ROUND(I138*H138,2)</f>
        <v>0</v>
      </c>
      <c r="K138" s="126"/>
      <c r="L138" s="24"/>
      <c r="M138" s="231" t="s">
        <v>1</v>
      </c>
      <c r="N138" s="232" t="s">
        <v>32</v>
      </c>
      <c r="O138" s="233">
        <v>1.06</v>
      </c>
      <c r="P138" s="233">
        <f>O138*H138</f>
        <v>25.44</v>
      </c>
      <c r="Q138" s="233">
        <v>0</v>
      </c>
      <c r="R138" s="233">
        <f>Q138*H138</f>
        <v>0</v>
      </c>
      <c r="S138" s="233">
        <v>0</v>
      </c>
      <c r="T138" s="234">
        <f>S138*H138</f>
        <v>0</v>
      </c>
      <c r="AR138" s="235" t="s">
        <v>1441</v>
      </c>
      <c r="AT138" s="235" t="s">
        <v>100</v>
      </c>
      <c r="AU138" s="235" t="s">
        <v>71</v>
      </c>
      <c r="AY138" s="12" t="s">
        <v>97</v>
      </c>
      <c r="BE138" s="132">
        <f>IF(N138="základná",J138,0)</f>
        <v>0</v>
      </c>
      <c r="BF138" s="132">
        <f>IF(N138="znížená",J138,0)</f>
        <v>0</v>
      </c>
      <c r="BG138" s="132">
        <f>IF(N138="zákl. prenesená",J138,0)</f>
        <v>0</v>
      </c>
      <c r="BH138" s="132">
        <f>IF(N138="zníž. prenesená",J138,0)</f>
        <v>0</v>
      </c>
      <c r="BI138" s="132">
        <f>IF(N138="nulová",J138,0)</f>
        <v>0</v>
      </c>
      <c r="BJ138" s="12" t="s">
        <v>75</v>
      </c>
      <c r="BK138" s="132">
        <f>ROUND(I138*H138,2)</f>
        <v>0</v>
      </c>
      <c r="BL138" s="12" t="s">
        <v>1441</v>
      </c>
      <c r="BM138" s="235" t="s">
        <v>1847</v>
      </c>
    </row>
    <row r="139" spans="2:65" s="213" customFormat="1" ht="22.9" customHeight="1">
      <c r="B139" s="214"/>
      <c r="D139" s="215" t="s">
        <v>65</v>
      </c>
      <c r="E139" s="223" t="s">
        <v>1121</v>
      </c>
      <c r="F139" s="223" t="s">
        <v>1733</v>
      </c>
      <c r="J139" s="224">
        <f>BK139</f>
        <v>0</v>
      </c>
      <c r="L139" s="214"/>
      <c r="M139" s="218"/>
      <c r="P139" s="219">
        <f>SUM(P140:P146)</f>
        <v>61.236126999999996</v>
      </c>
      <c r="R139" s="219">
        <f>SUM(R140:R146)</f>
        <v>2.6052500000000003</v>
      </c>
      <c r="T139" s="220">
        <f>SUM(T140:T146)</f>
        <v>0</v>
      </c>
      <c r="AR139" s="215" t="s">
        <v>106</v>
      </c>
      <c r="AT139" s="221" t="s">
        <v>65</v>
      </c>
      <c r="AU139" s="221" t="s">
        <v>71</v>
      </c>
      <c r="AY139" s="215" t="s">
        <v>97</v>
      </c>
      <c r="BK139" s="222">
        <f>SUM(BK140:BK146)</f>
        <v>0</v>
      </c>
    </row>
    <row r="140" spans="2:65" s="1" customFormat="1" ht="24.2" customHeight="1">
      <c r="B140" s="119"/>
      <c r="C140" s="225" t="s">
        <v>663</v>
      </c>
      <c r="D140" s="225" t="s">
        <v>100</v>
      </c>
      <c r="E140" s="226" t="s">
        <v>1848</v>
      </c>
      <c r="F140" s="227" t="s">
        <v>1849</v>
      </c>
      <c r="G140" s="228" t="s">
        <v>114</v>
      </c>
      <c r="H140" s="229">
        <v>25</v>
      </c>
      <c r="I140" s="230"/>
      <c r="J140" s="230">
        <f t="shared" ref="J140:J146" si="10">ROUND(I140*H140,2)</f>
        <v>0</v>
      </c>
      <c r="K140" s="126"/>
      <c r="L140" s="24"/>
      <c r="M140" s="231" t="s">
        <v>1</v>
      </c>
      <c r="N140" s="232" t="s">
        <v>32</v>
      </c>
      <c r="O140" s="233">
        <v>1.9419999999999999</v>
      </c>
      <c r="P140" s="233">
        <f t="shared" ref="P140:P146" si="11">O140*H140</f>
        <v>48.55</v>
      </c>
      <c r="Q140" s="233">
        <v>0</v>
      </c>
      <c r="R140" s="233">
        <f t="shared" ref="R140:R146" si="12">Q140*H140</f>
        <v>0</v>
      </c>
      <c r="S140" s="233">
        <v>0</v>
      </c>
      <c r="T140" s="234">
        <f t="shared" ref="T140:T146" si="13">S140*H140</f>
        <v>0</v>
      </c>
      <c r="AR140" s="235" t="s">
        <v>820</v>
      </c>
      <c r="AT140" s="235" t="s">
        <v>100</v>
      </c>
      <c r="AU140" s="235" t="s">
        <v>75</v>
      </c>
      <c r="AY140" s="12" t="s">
        <v>97</v>
      </c>
      <c r="BE140" s="132">
        <f t="shared" ref="BE140:BE146" si="14">IF(N140="základná",J140,0)</f>
        <v>0</v>
      </c>
      <c r="BF140" s="132">
        <f t="shared" ref="BF140:BF146" si="15">IF(N140="znížená",J140,0)</f>
        <v>0</v>
      </c>
      <c r="BG140" s="132">
        <f t="shared" ref="BG140:BG146" si="16">IF(N140="zákl. prenesená",J140,0)</f>
        <v>0</v>
      </c>
      <c r="BH140" s="132">
        <f t="shared" ref="BH140:BH146" si="17">IF(N140="zníž. prenesená",J140,0)</f>
        <v>0</v>
      </c>
      <c r="BI140" s="132">
        <f t="shared" ref="BI140:BI146" si="18">IF(N140="nulová",J140,0)</f>
        <v>0</v>
      </c>
      <c r="BJ140" s="12" t="s">
        <v>75</v>
      </c>
      <c r="BK140" s="132">
        <f t="shared" ref="BK140:BK146" si="19">ROUND(I140*H140,2)</f>
        <v>0</v>
      </c>
      <c r="BL140" s="12" t="s">
        <v>820</v>
      </c>
      <c r="BM140" s="235" t="s">
        <v>1850</v>
      </c>
    </row>
    <row r="141" spans="2:65" s="1" customFormat="1" ht="33" customHeight="1">
      <c r="B141" s="119"/>
      <c r="C141" s="225" t="s">
        <v>667</v>
      </c>
      <c r="D141" s="225" t="s">
        <v>100</v>
      </c>
      <c r="E141" s="226" t="s">
        <v>1851</v>
      </c>
      <c r="F141" s="227" t="s">
        <v>1852</v>
      </c>
      <c r="G141" s="228" t="s">
        <v>114</v>
      </c>
      <c r="H141" s="229">
        <v>25</v>
      </c>
      <c r="I141" s="230"/>
      <c r="J141" s="230">
        <f t="shared" si="10"/>
        <v>0</v>
      </c>
      <c r="K141" s="126"/>
      <c r="L141" s="24"/>
      <c r="M141" s="231" t="s">
        <v>1</v>
      </c>
      <c r="N141" s="232" t="s">
        <v>32</v>
      </c>
      <c r="O141" s="233">
        <v>9.0999999999999998E-2</v>
      </c>
      <c r="P141" s="233">
        <f t="shared" si="11"/>
        <v>2.2749999999999999</v>
      </c>
      <c r="Q141" s="233">
        <v>0</v>
      </c>
      <c r="R141" s="233">
        <f t="shared" si="12"/>
        <v>0</v>
      </c>
      <c r="S141" s="233">
        <v>0</v>
      </c>
      <c r="T141" s="234">
        <f t="shared" si="13"/>
        <v>0</v>
      </c>
      <c r="AR141" s="235" t="s">
        <v>820</v>
      </c>
      <c r="AT141" s="235" t="s">
        <v>100</v>
      </c>
      <c r="AU141" s="235" t="s">
        <v>75</v>
      </c>
      <c r="AY141" s="12" t="s">
        <v>97</v>
      </c>
      <c r="BE141" s="132">
        <f t="shared" si="14"/>
        <v>0</v>
      </c>
      <c r="BF141" s="132">
        <f t="shared" si="15"/>
        <v>0</v>
      </c>
      <c r="BG141" s="132">
        <f t="shared" si="16"/>
        <v>0</v>
      </c>
      <c r="BH141" s="132">
        <f t="shared" si="17"/>
        <v>0</v>
      </c>
      <c r="BI141" s="132">
        <f t="shared" si="18"/>
        <v>0</v>
      </c>
      <c r="BJ141" s="12" t="s">
        <v>75</v>
      </c>
      <c r="BK141" s="132">
        <f t="shared" si="19"/>
        <v>0</v>
      </c>
      <c r="BL141" s="12" t="s">
        <v>820</v>
      </c>
      <c r="BM141" s="235" t="s">
        <v>1853</v>
      </c>
    </row>
    <row r="142" spans="2:65" s="1" customFormat="1" ht="16.5" customHeight="1">
      <c r="B142" s="119"/>
      <c r="C142" s="236" t="s">
        <v>671</v>
      </c>
      <c r="D142" s="236" t="s">
        <v>133</v>
      </c>
      <c r="E142" s="237" t="s">
        <v>1854</v>
      </c>
      <c r="F142" s="238" t="s">
        <v>1855</v>
      </c>
      <c r="G142" s="239" t="s">
        <v>120</v>
      </c>
      <c r="H142" s="240">
        <v>2.6</v>
      </c>
      <c r="I142" s="241"/>
      <c r="J142" s="241">
        <f t="shared" si="10"/>
        <v>0</v>
      </c>
      <c r="K142" s="242"/>
      <c r="L142" s="243"/>
      <c r="M142" s="244" t="s">
        <v>1</v>
      </c>
      <c r="N142" s="245" t="s">
        <v>32</v>
      </c>
      <c r="O142" s="233">
        <v>0</v>
      </c>
      <c r="P142" s="233">
        <f t="shared" si="11"/>
        <v>0</v>
      </c>
      <c r="Q142" s="233">
        <v>1</v>
      </c>
      <c r="R142" s="233">
        <f t="shared" si="12"/>
        <v>2.6</v>
      </c>
      <c r="S142" s="233">
        <v>0</v>
      </c>
      <c r="T142" s="234">
        <f t="shared" si="13"/>
        <v>0</v>
      </c>
      <c r="AR142" s="235" t="s">
        <v>1068</v>
      </c>
      <c r="AT142" s="235" t="s">
        <v>133</v>
      </c>
      <c r="AU142" s="235" t="s">
        <v>75</v>
      </c>
      <c r="AY142" s="12" t="s">
        <v>97</v>
      </c>
      <c r="BE142" s="132">
        <f t="shared" si="14"/>
        <v>0</v>
      </c>
      <c r="BF142" s="132">
        <f t="shared" si="15"/>
        <v>0</v>
      </c>
      <c r="BG142" s="132">
        <f t="shared" si="16"/>
        <v>0</v>
      </c>
      <c r="BH142" s="132">
        <f t="shared" si="17"/>
        <v>0</v>
      </c>
      <c r="BI142" s="132">
        <f t="shared" si="18"/>
        <v>0</v>
      </c>
      <c r="BJ142" s="12" t="s">
        <v>75</v>
      </c>
      <c r="BK142" s="132">
        <f t="shared" si="19"/>
        <v>0</v>
      </c>
      <c r="BL142" s="12" t="s">
        <v>1068</v>
      </c>
      <c r="BM142" s="235" t="s">
        <v>1856</v>
      </c>
    </row>
    <row r="143" spans="2:65" s="1" customFormat="1" ht="24.2" customHeight="1">
      <c r="B143" s="119"/>
      <c r="C143" s="225" t="s">
        <v>124</v>
      </c>
      <c r="D143" s="225" t="s">
        <v>100</v>
      </c>
      <c r="E143" s="226" t="s">
        <v>1123</v>
      </c>
      <c r="F143" s="227" t="s">
        <v>1857</v>
      </c>
      <c r="G143" s="228" t="s">
        <v>114</v>
      </c>
      <c r="H143" s="229">
        <v>25</v>
      </c>
      <c r="I143" s="230"/>
      <c r="J143" s="230">
        <f t="shared" si="10"/>
        <v>0</v>
      </c>
      <c r="K143" s="126"/>
      <c r="L143" s="24"/>
      <c r="M143" s="231" t="s">
        <v>1</v>
      </c>
      <c r="N143" s="232" t="s">
        <v>32</v>
      </c>
      <c r="O143" s="233">
        <v>3.3000000000000002E-2</v>
      </c>
      <c r="P143" s="233">
        <f t="shared" si="11"/>
        <v>0.82500000000000007</v>
      </c>
      <c r="Q143" s="233">
        <v>0</v>
      </c>
      <c r="R143" s="233">
        <f t="shared" si="12"/>
        <v>0</v>
      </c>
      <c r="S143" s="233">
        <v>0</v>
      </c>
      <c r="T143" s="234">
        <f t="shared" si="13"/>
        <v>0</v>
      </c>
      <c r="AR143" s="235" t="s">
        <v>820</v>
      </c>
      <c r="AT143" s="235" t="s">
        <v>100</v>
      </c>
      <c r="AU143" s="235" t="s">
        <v>75</v>
      </c>
      <c r="AY143" s="12" t="s">
        <v>97</v>
      </c>
      <c r="BE143" s="132">
        <f t="shared" si="14"/>
        <v>0</v>
      </c>
      <c r="BF143" s="132">
        <f t="shared" si="15"/>
        <v>0</v>
      </c>
      <c r="BG143" s="132">
        <f t="shared" si="16"/>
        <v>0</v>
      </c>
      <c r="BH143" s="132">
        <f t="shared" si="17"/>
        <v>0</v>
      </c>
      <c r="BI143" s="132">
        <f t="shared" si="18"/>
        <v>0</v>
      </c>
      <c r="BJ143" s="12" t="s">
        <v>75</v>
      </c>
      <c r="BK143" s="132">
        <f t="shared" si="19"/>
        <v>0</v>
      </c>
      <c r="BL143" s="12" t="s">
        <v>820</v>
      </c>
      <c r="BM143" s="235" t="s">
        <v>1858</v>
      </c>
    </row>
    <row r="144" spans="2:65" s="1" customFormat="1" ht="24.2" customHeight="1">
      <c r="B144" s="119"/>
      <c r="C144" s="236" t="s">
        <v>676</v>
      </c>
      <c r="D144" s="236" t="s">
        <v>133</v>
      </c>
      <c r="E144" s="237" t="s">
        <v>1794</v>
      </c>
      <c r="F144" s="238" t="s">
        <v>2199</v>
      </c>
      <c r="G144" s="239" t="s">
        <v>114</v>
      </c>
      <c r="H144" s="240">
        <v>25</v>
      </c>
      <c r="I144" s="241"/>
      <c r="J144" s="241">
        <f t="shared" si="10"/>
        <v>0</v>
      </c>
      <c r="K144" s="242"/>
      <c r="L144" s="243"/>
      <c r="M144" s="244" t="s">
        <v>1</v>
      </c>
      <c r="N144" s="245" t="s">
        <v>32</v>
      </c>
      <c r="O144" s="233">
        <v>0</v>
      </c>
      <c r="P144" s="233">
        <f t="shared" si="11"/>
        <v>0</v>
      </c>
      <c r="Q144" s="233">
        <v>2.1000000000000001E-4</v>
      </c>
      <c r="R144" s="233">
        <f t="shared" si="12"/>
        <v>5.2500000000000003E-3</v>
      </c>
      <c r="S144" s="233">
        <v>0</v>
      </c>
      <c r="T144" s="234">
        <f t="shared" si="13"/>
        <v>0</v>
      </c>
      <c r="AR144" s="235" t="s">
        <v>1068</v>
      </c>
      <c r="AT144" s="235" t="s">
        <v>133</v>
      </c>
      <c r="AU144" s="235" t="s">
        <v>75</v>
      </c>
      <c r="AY144" s="12" t="s">
        <v>97</v>
      </c>
      <c r="BE144" s="132">
        <f t="shared" si="14"/>
        <v>0</v>
      </c>
      <c r="BF144" s="132">
        <f t="shared" si="15"/>
        <v>0</v>
      </c>
      <c r="BG144" s="132">
        <f t="shared" si="16"/>
        <v>0</v>
      </c>
      <c r="BH144" s="132">
        <f t="shared" si="17"/>
        <v>0</v>
      </c>
      <c r="BI144" s="132">
        <f t="shared" si="18"/>
        <v>0</v>
      </c>
      <c r="BJ144" s="12" t="s">
        <v>75</v>
      </c>
      <c r="BK144" s="132">
        <f t="shared" si="19"/>
        <v>0</v>
      </c>
      <c r="BL144" s="12" t="s">
        <v>1068</v>
      </c>
      <c r="BM144" s="235" t="s">
        <v>1859</v>
      </c>
    </row>
    <row r="145" spans="2:65" s="1" customFormat="1" ht="33" customHeight="1">
      <c r="B145" s="119"/>
      <c r="C145" s="225" t="s">
        <v>679</v>
      </c>
      <c r="D145" s="225" t="s">
        <v>100</v>
      </c>
      <c r="E145" s="226" t="s">
        <v>1860</v>
      </c>
      <c r="F145" s="227" t="s">
        <v>1861</v>
      </c>
      <c r="G145" s="228" t="s">
        <v>114</v>
      </c>
      <c r="H145" s="229">
        <v>25</v>
      </c>
      <c r="I145" s="230"/>
      <c r="J145" s="230">
        <f t="shared" si="10"/>
        <v>0</v>
      </c>
      <c r="K145" s="126"/>
      <c r="L145" s="24"/>
      <c r="M145" s="231" t="s">
        <v>1</v>
      </c>
      <c r="N145" s="232" t="s">
        <v>32</v>
      </c>
      <c r="O145" s="233">
        <v>0.30399999999999999</v>
      </c>
      <c r="P145" s="233">
        <f t="shared" si="11"/>
        <v>7.6</v>
      </c>
      <c r="Q145" s="233">
        <v>0</v>
      </c>
      <c r="R145" s="233">
        <f t="shared" si="12"/>
        <v>0</v>
      </c>
      <c r="S145" s="233">
        <v>0</v>
      </c>
      <c r="T145" s="234">
        <f t="shared" si="13"/>
        <v>0</v>
      </c>
      <c r="AR145" s="235" t="s">
        <v>820</v>
      </c>
      <c r="AT145" s="235" t="s">
        <v>100</v>
      </c>
      <c r="AU145" s="235" t="s">
        <v>75</v>
      </c>
      <c r="AY145" s="12" t="s">
        <v>97</v>
      </c>
      <c r="BE145" s="132">
        <f t="shared" si="14"/>
        <v>0</v>
      </c>
      <c r="BF145" s="132">
        <f t="shared" si="15"/>
        <v>0</v>
      </c>
      <c r="BG145" s="132">
        <f t="shared" si="16"/>
        <v>0</v>
      </c>
      <c r="BH145" s="132">
        <f t="shared" si="17"/>
        <v>0</v>
      </c>
      <c r="BI145" s="132">
        <f t="shared" si="18"/>
        <v>0</v>
      </c>
      <c r="BJ145" s="12" t="s">
        <v>75</v>
      </c>
      <c r="BK145" s="132">
        <f t="shared" si="19"/>
        <v>0</v>
      </c>
      <c r="BL145" s="12" t="s">
        <v>820</v>
      </c>
      <c r="BM145" s="235" t="s">
        <v>1862</v>
      </c>
    </row>
    <row r="146" spans="2:65" s="1" customFormat="1" ht="33" customHeight="1">
      <c r="B146" s="119"/>
      <c r="C146" s="225" t="s">
        <v>586</v>
      </c>
      <c r="D146" s="225" t="s">
        <v>100</v>
      </c>
      <c r="E146" s="226" t="s">
        <v>1863</v>
      </c>
      <c r="F146" s="227" t="s">
        <v>1864</v>
      </c>
      <c r="G146" s="228" t="s">
        <v>101</v>
      </c>
      <c r="H146" s="229">
        <v>13.888999999999999</v>
      </c>
      <c r="I146" s="230"/>
      <c r="J146" s="230">
        <f t="shared" si="10"/>
        <v>0</v>
      </c>
      <c r="K146" s="126"/>
      <c r="L146" s="24"/>
      <c r="M146" s="231" t="s">
        <v>1</v>
      </c>
      <c r="N146" s="232" t="s">
        <v>32</v>
      </c>
      <c r="O146" s="233">
        <v>0.14299999999999999</v>
      </c>
      <c r="P146" s="233">
        <f t="shared" si="11"/>
        <v>1.9861269999999998</v>
      </c>
      <c r="Q146" s="233">
        <v>0</v>
      </c>
      <c r="R146" s="233">
        <f t="shared" si="12"/>
        <v>0</v>
      </c>
      <c r="S146" s="233">
        <v>0</v>
      </c>
      <c r="T146" s="234">
        <f t="shared" si="13"/>
        <v>0</v>
      </c>
      <c r="AR146" s="235" t="s">
        <v>820</v>
      </c>
      <c r="AT146" s="235" t="s">
        <v>100</v>
      </c>
      <c r="AU146" s="235" t="s">
        <v>75</v>
      </c>
      <c r="AY146" s="12" t="s">
        <v>97</v>
      </c>
      <c r="BE146" s="132">
        <f t="shared" si="14"/>
        <v>0</v>
      </c>
      <c r="BF146" s="132">
        <f t="shared" si="15"/>
        <v>0</v>
      </c>
      <c r="BG146" s="132">
        <f t="shared" si="16"/>
        <v>0</v>
      </c>
      <c r="BH146" s="132">
        <f t="shared" si="17"/>
        <v>0</v>
      </c>
      <c r="BI146" s="132">
        <f t="shared" si="18"/>
        <v>0</v>
      </c>
      <c r="BJ146" s="12" t="s">
        <v>75</v>
      </c>
      <c r="BK146" s="132">
        <f t="shared" si="19"/>
        <v>0</v>
      </c>
      <c r="BL146" s="12" t="s">
        <v>820</v>
      </c>
      <c r="BM146" s="235" t="s">
        <v>1865</v>
      </c>
    </row>
    <row r="147" spans="2:65" s="213" customFormat="1" ht="25.9" customHeight="1">
      <c r="B147" s="214"/>
      <c r="D147" s="215" t="s">
        <v>65</v>
      </c>
      <c r="E147" s="216" t="s">
        <v>2156</v>
      </c>
      <c r="F147" s="216" t="s">
        <v>2157</v>
      </c>
      <c r="J147" s="217">
        <f>BK147</f>
        <v>0</v>
      </c>
      <c r="L147" s="214"/>
      <c r="M147" s="218"/>
      <c r="P147" s="219">
        <f>SUM(P148:P150)</f>
        <v>0</v>
      </c>
      <c r="R147" s="219">
        <f>SUM(R148:R150)</f>
        <v>0</v>
      </c>
      <c r="T147" s="220">
        <f>SUM(T148:T150)</f>
        <v>0</v>
      </c>
      <c r="AR147" s="215" t="s">
        <v>644</v>
      </c>
      <c r="AT147" s="221" t="s">
        <v>65</v>
      </c>
      <c r="AU147" s="221" t="s">
        <v>66</v>
      </c>
      <c r="AY147" s="215" t="s">
        <v>97</v>
      </c>
      <c r="BK147" s="222">
        <f>SUM(BK148:BK150)</f>
        <v>0</v>
      </c>
    </row>
    <row r="148" spans="2:65" s="1" customFormat="1" ht="44.25" customHeight="1">
      <c r="B148" s="119"/>
      <c r="C148" s="225" t="s">
        <v>7</v>
      </c>
      <c r="D148" s="225" t="s">
        <v>100</v>
      </c>
      <c r="E148" s="226" t="s">
        <v>1815</v>
      </c>
      <c r="F148" s="227" t="s">
        <v>1816</v>
      </c>
      <c r="G148" s="228" t="s">
        <v>110</v>
      </c>
      <c r="H148" s="229">
        <v>1</v>
      </c>
      <c r="I148" s="230"/>
      <c r="J148" s="230">
        <f>ROUND(I148*H148,2)</f>
        <v>0</v>
      </c>
      <c r="K148" s="126"/>
      <c r="L148" s="24"/>
      <c r="M148" s="231" t="s">
        <v>1</v>
      </c>
      <c r="N148" s="232" t="s">
        <v>32</v>
      </c>
      <c r="O148" s="233">
        <v>0</v>
      </c>
      <c r="P148" s="233">
        <f>O148*H148</f>
        <v>0</v>
      </c>
      <c r="Q148" s="233">
        <v>0</v>
      </c>
      <c r="R148" s="233">
        <f>Q148*H148</f>
        <v>0</v>
      </c>
      <c r="S148" s="233">
        <v>0</v>
      </c>
      <c r="T148" s="234">
        <f>S148*H148</f>
        <v>0</v>
      </c>
      <c r="AR148" s="235" t="s">
        <v>1387</v>
      </c>
      <c r="AT148" s="235" t="s">
        <v>100</v>
      </c>
      <c r="AU148" s="235" t="s">
        <v>71</v>
      </c>
      <c r="AY148" s="12" t="s">
        <v>97</v>
      </c>
      <c r="BE148" s="132">
        <f>IF(N148="základná",J148,0)</f>
        <v>0</v>
      </c>
      <c r="BF148" s="132">
        <f>IF(N148="znížená",J148,0)</f>
        <v>0</v>
      </c>
      <c r="BG148" s="132">
        <f>IF(N148="zákl. prenesená",J148,0)</f>
        <v>0</v>
      </c>
      <c r="BH148" s="132">
        <f>IF(N148="zníž. prenesená",J148,0)</f>
        <v>0</v>
      </c>
      <c r="BI148" s="132">
        <f>IF(N148="nulová",J148,0)</f>
        <v>0</v>
      </c>
      <c r="BJ148" s="12" t="s">
        <v>75</v>
      </c>
      <c r="BK148" s="132">
        <f>ROUND(I148*H148,2)</f>
        <v>0</v>
      </c>
      <c r="BL148" s="12" t="s">
        <v>1387</v>
      </c>
      <c r="BM148" s="235" t="s">
        <v>1866</v>
      </c>
    </row>
    <row r="149" spans="2:65" s="1" customFormat="1" ht="33" customHeight="1">
      <c r="B149" s="119"/>
      <c r="C149" s="225" t="s">
        <v>587</v>
      </c>
      <c r="D149" s="225" t="s">
        <v>100</v>
      </c>
      <c r="E149" s="226" t="s">
        <v>1867</v>
      </c>
      <c r="F149" s="227" t="s">
        <v>1868</v>
      </c>
      <c r="G149" s="228" t="s">
        <v>110</v>
      </c>
      <c r="H149" s="229">
        <v>1</v>
      </c>
      <c r="I149" s="230"/>
      <c r="J149" s="230">
        <f>ROUND(I149*H149,2)</f>
        <v>0</v>
      </c>
      <c r="K149" s="126"/>
      <c r="L149" s="24"/>
      <c r="M149" s="246" t="s">
        <v>1</v>
      </c>
      <c r="N149" s="247" t="s">
        <v>32</v>
      </c>
      <c r="O149" s="248">
        <v>0</v>
      </c>
      <c r="P149" s="248">
        <f>O149*H149</f>
        <v>0</v>
      </c>
      <c r="Q149" s="248">
        <v>0</v>
      </c>
      <c r="R149" s="248">
        <f>Q149*H149</f>
        <v>0</v>
      </c>
      <c r="S149" s="248">
        <v>0</v>
      </c>
      <c r="T149" s="249">
        <f>S149*H149</f>
        <v>0</v>
      </c>
      <c r="AR149" s="235" t="s">
        <v>1387</v>
      </c>
      <c r="AT149" s="235" t="s">
        <v>100</v>
      </c>
      <c r="AU149" s="235" t="s">
        <v>71</v>
      </c>
      <c r="AY149" s="12" t="s">
        <v>97</v>
      </c>
      <c r="BE149" s="132">
        <f>IF(N149="základná",J149,0)</f>
        <v>0</v>
      </c>
      <c r="BF149" s="132">
        <f>IF(N149="znížená",J149,0)</f>
        <v>0</v>
      </c>
      <c r="BG149" s="132">
        <f>IF(N149="zákl. prenesená",J149,0)</f>
        <v>0</v>
      </c>
      <c r="BH149" s="132">
        <f>IF(N149="zníž. prenesená",J149,0)</f>
        <v>0</v>
      </c>
      <c r="BI149" s="132">
        <f>IF(N149="nulová",J149,0)</f>
        <v>0</v>
      </c>
      <c r="BJ149" s="12" t="s">
        <v>75</v>
      </c>
      <c r="BK149" s="132">
        <f>ROUND(I149*H149,2)</f>
        <v>0</v>
      </c>
      <c r="BL149" s="12" t="s">
        <v>1387</v>
      </c>
      <c r="BM149" s="235" t="s">
        <v>1869</v>
      </c>
    </row>
    <row r="150" spans="2:65" s="1" customFormat="1" ht="21.75" customHeight="1">
      <c r="B150" s="119"/>
      <c r="C150" s="225" t="s">
        <v>588</v>
      </c>
      <c r="D150" s="225" t="s">
        <v>100</v>
      </c>
      <c r="E150" s="226" t="s">
        <v>2917</v>
      </c>
      <c r="F150" s="227" t="s">
        <v>2915</v>
      </c>
      <c r="G150" s="228" t="s">
        <v>110</v>
      </c>
      <c r="H150" s="229">
        <v>1</v>
      </c>
      <c r="I150" s="230"/>
      <c r="J150" s="230">
        <f>ROUND(I150*H150,2)</f>
        <v>0</v>
      </c>
      <c r="K150" s="126"/>
      <c r="L150" s="24"/>
      <c r="M150" s="246" t="s">
        <v>1</v>
      </c>
      <c r="N150" s="247" t="s">
        <v>32</v>
      </c>
      <c r="O150" s="248">
        <v>0</v>
      </c>
      <c r="P150" s="248">
        <f>O150*H150</f>
        <v>0</v>
      </c>
      <c r="Q150" s="248">
        <v>0</v>
      </c>
      <c r="R150" s="248">
        <f>Q150*H150</f>
        <v>0</v>
      </c>
      <c r="S150" s="248">
        <v>0</v>
      </c>
      <c r="T150" s="249">
        <f>S150*H150</f>
        <v>0</v>
      </c>
      <c r="AR150" s="235" t="s">
        <v>1387</v>
      </c>
      <c r="AT150" s="235" t="s">
        <v>100</v>
      </c>
      <c r="AU150" s="235" t="s">
        <v>71</v>
      </c>
      <c r="AY150" s="12" t="s">
        <v>97</v>
      </c>
      <c r="BE150" s="132">
        <f>IF(N150="základná",J150,0)</f>
        <v>0</v>
      </c>
      <c r="BF150" s="132">
        <f>IF(N150="znížená",J150,0)</f>
        <v>0</v>
      </c>
      <c r="BG150" s="132">
        <f>IF(N150="zákl. prenesená",J150,0)</f>
        <v>0</v>
      </c>
      <c r="BH150" s="132">
        <f>IF(N150="zníž. prenesená",J150,0)</f>
        <v>0</v>
      </c>
      <c r="BI150" s="132">
        <f>IF(N150="nulová",J150,0)</f>
        <v>0</v>
      </c>
      <c r="BJ150" s="12" t="s">
        <v>75</v>
      </c>
      <c r="BK150" s="132">
        <f>ROUND(I150*H150,2)</f>
        <v>0</v>
      </c>
      <c r="BL150" s="12" t="s">
        <v>1387</v>
      </c>
      <c r="BM150" s="235" t="s">
        <v>1869</v>
      </c>
    </row>
    <row r="151" spans="2:65" s="1" customFormat="1" ht="6.95" customHeight="1">
      <c r="B151" s="39"/>
      <c r="C151" s="40"/>
      <c r="D151" s="40"/>
      <c r="E151" s="40"/>
      <c r="F151" s="40"/>
      <c r="G151" s="40"/>
      <c r="H151" s="40"/>
      <c r="I151" s="40"/>
      <c r="J151" s="40"/>
      <c r="K151" s="40"/>
      <c r="L151" s="24"/>
    </row>
  </sheetData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honeticPr fontId="0" type="noConversion"/>
  <pageMargins left="0.39370078740157483" right="0.39370078740157483" top="0.39370078740157483" bottom="0.39370078740157483" header="0.31496062992125984" footer="0.31496062992125984"/>
  <pageSetup paperSize="9" scale="88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347"/>
  <sheetViews>
    <sheetView showGridLines="0" tabSelected="1" topLeftCell="A294" workbookViewId="0">
      <selection activeCell="F297" sqref="F297"/>
    </sheetView>
  </sheetViews>
  <sheetFormatPr defaultRowHeight="11.25"/>
  <cols>
    <col min="1" max="1" width="8.33203125" customWidth="1"/>
    <col min="2" max="2" width="1.1640625" customWidth="1"/>
    <col min="3" max="3" width="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2" width="9.33203125" hidden="1" customWidth="1"/>
    <col min="63" max="63" width="10.5" hidden="1" customWidth="1"/>
    <col min="64" max="65" width="9.33203125" hidden="1" customWidth="1"/>
  </cols>
  <sheetData>
    <row r="2" spans="2:46" ht="36.950000000000003" customHeight="1">
      <c r="L2" s="298" t="s">
        <v>5</v>
      </c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12" t="s">
        <v>77</v>
      </c>
    </row>
    <row r="3" spans="2:46" ht="6.95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  <c r="AT3" s="12" t="s">
        <v>66</v>
      </c>
    </row>
    <row r="4" spans="2:46" ht="24.95" customHeight="1">
      <c r="B4" s="15"/>
      <c r="D4" s="16" t="s">
        <v>78</v>
      </c>
      <c r="L4" s="15"/>
      <c r="M4" s="84" t="s">
        <v>9</v>
      </c>
      <c r="AT4" s="12" t="s">
        <v>3</v>
      </c>
    </row>
    <row r="5" spans="2:46" ht="6.95" customHeight="1">
      <c r="B5" s="15"/>
      <c r="L5" s="15"/>
    </row>
    <row r="6" spans="2:46" ht="12" customHeight="1">
      <c r="B6" s="15"/>
      <c r="D6" s="21" t="s">
        <v>12</v>
      </c>
      <c r="L6" s="15"/>
    </row>
    <row r="7" spans="2:46" ht="16.5" customHeight="1">
      <c r="B7" s="15"/>
      <c r="E7" s="316" t="str">
        <f>'Rekapitulácia stavby'!K6</f>
        <v>KULTÚRNE STREDISKO A KNIŽNICA ŽARNOVICKÁ - RAČA</v>
      </c>
      <c r="F7" s="317"/>
      <c r="G7" s="317"/>
      <c r="H7" s="317"/>
      <c r="L7" s="15"/>
    </row>
    <row r="8" spans="2:46" ht="12" customHeight="1">
      <c r="B8" s="15"/>
      <c r="D8" s="21" t="s">
        <v>79</v>
      </c>
      <c r="L8" s="15"/>
    </row>
    <row r="9" spans="2:46" s="1" customFormat="1" ht="16.5" customHeight="1">
      <c r="B9" s="24"/>
      <c r="E9" s="295" t="s">
        <v>167</v>
      </c>
      <c r="F9" s="315"/>
      <c r="G9" s="315"/>
      <c r="H9" s="315"/>
      <c r="L9" s="24"/>
    </row>
    <row r="10" spans="2:46" s="1" customFormat="1">
      <c r="B10" s="24"/>
      <c r="L10" s="24"/>
    </row>
    <row r="11" spans="2:46" s="1" customFormat="1" ht="12" customHeight="1">
      <c r="B11" s="24"/>
      <c r="D11" s="21" t="s">
        <v>13</v>
      </c>
      <c r="F11" s="19" t="s">
        <v>1</v>
      </c>
      <c r="I11" s="21" t="s">
        <v>14</v>
      </c>
      <c r="J11" s="19" t="s">
        <v>1</v>
      </c>
      <c r="L11" s="24"/>
    </row>
    <row r="12" spans="2:46" s="1" customFormat="1" ht="12" customHeight="1">
      <c r="B12" s="24"/>
      <c r="D12" s="21" t="s">
        <v>15</v>
      </c>
      <c r="F12" s="19" t="s">
        <v>135</v>
      </c>
      <c r="I12" s="21" t="s">
        <v>16</v>
      </c>
      <c r="J12" s="47">
        <f>'Rekapitulácia stavby'!AN8</f>
        <v>45776</v>
      </c>
      <c r="L12" s="24"/>
    </row>
    <row r="13" spans="2:46" s="1" customFormat="1" ht="10.9" customHeight="1">
      <c r="B13" s="24"/>
      <c r="L13" s="24"/>
    </row>
    <row r="14" spans="2:46" s="1" customFormat="1" ht="12" customHeight="1">
      <c r="B14" s="24"/>
      <c r="D14" s="21" t="s">
        <v>17</v>
      </c>
      <c r="I14" s="21" t="s">
        <v>18</v>
      </c>
      <c r="J14" s="19" t="str">
        <f>IF('Rekapitulácia stavby'!AN10="","",'Rekapitulácia stavby'!AN10)</f>
        <v/>
      </c>
      <c r="L14" s="24"/>
    </row>
    <row r="15" spans="2:46" s="1" customFormat="1" ht="18" customHeight="1">
      <c r="B15" s="24"/>
      <c r="E15" s="19" t="str">
        <f>IF('Rekapitulácia stavby'!E11="","",'Rekapitulácia stavby'!E11)</f>
        <v>Mestská časť Bratislava - Rača</v>
      </c>
      <c r="I15" s="21" t="s">
        <v>20</v>
      </c>
      <c r="J15" s="19" t="str">
        <f>IF('Rekapitulácia stavby'!AN11="","",'Rekapitulácia stavby'!AN11)</f>
        <v/>
      </c>
      <c r="L15" s="24"/>
    </row>
    <row r="16" spans="2:46" s="1" customFormat="1" ht="6.95" customHeight="1">
      <c r="B16" s="24"/>
      <c r="L16" s="24"/>
    </row>
    <row r="17" spans="2:12" s="1" customFormat="1" ht="12" customHeight="1">
      <c r="B17" s="24"/>
      <c r="D17" s="21" t="s">
        <v>21</v>
      </c>
      <c r="I17" s="21" t="s">
        <v>18</v>
      </c>
      <c r="J17" s="19" t="str">
        <f>'Rekapitulácia stavby'!AN13</f>
        <v/>
      </c>
      <c r="L17" s="24"/>
    </row>
    <row r="18" spans="2:12" s="1" customFormat="1" ht="18" customHeight="1">
      <c r="B18" s="24"/>
      <c r="E18" s="310" t="str">
        <f>'Rekapitulácia stavby'!E14</f>
        <v xml:space="preserve"> </v>
      </c>
      <c r="F18" s="310"/>
      <c r="G18" s="310"/>
      <c r="H18" s="310"/>
      <c r="I18" s="21" t="s">
        <v>20</v>
      </c>
      <c r="J18" s="19" t="str">
        <f>'Rekapitulácia stavby'!AN14</f>
        <v/>
      </c>
      <c r="L18" s="24"/>
    </row>
    <row r="19" spans="2:12" s="1" customFormat="1" ht="6.95" customHeight="1">
      <c r="B19" s="24"/>
      <c r="L19" s="24"/>
    </row>
    <row r="20" spans="2:12" s="1" customFormat="1" ht="12" customHeight="1">
      <c r="B20" s="24"/>
      <c r="D20" s="21" t="s">
        <v>22</v>
      </c>
      <c r="I20" s="21" t="s">
        <v>18</v>
      </c>
      <c r="J20" s="19" t="str">
        <f>IF('Rekapitulácia stavby'!AN16="","",'Rekapitulácia stavby'!AN16)</f>
        <v/>
      </c>
      <c r="L20" s="24"/>
    </row>
    <row r="21" spans="2:12" s="1" customFormat="1" ht="18" customHeight="1">
      <c r="B21" s="24"/>
      <c r="E21" s="19" t="str">
        <f>IF('Rekapitulácia stavby'!E17="","",'Rekapitulácia stavby'!E17)</f>
        <v>young.s architekti s.r.o.</v>
      </c>
      <c r="I21" s="21" t="s">
        <v>20</v>
      </c>
      <c r="J21" s="19" t="str">
        <f>IF('Rekapitulácia stavby'!AN17="","",'Rekapitulácia stavby'!AN17)</f>
        <v/>
      </c>
      <c r="L21" s="24"/>
    </row>
    <row r="22" spans="2:12" s="1" customFormat="1" ht="6.95" customHeight="1">
      <c r="B22" s="24"/>
      <c r="L22" s="24"/>
    </row>
    <row r="23" spans="2:12" s="1" customFormat="1" ht="12" customHeight="1">
      <c r="B23" s="24"/>
      <c r="D23" s="21" t="s">
        <v>23</v>
      </c>
      <c r="I23" s="21" t="s">
        <v>18</v>
      </c>
      <c r="J23" s="19" t="str">
        <f>IF('Rekapitulácia stavby'!AN19="","",'Rekapitulácia stavby'!AN19)</f>
        <v/>
      </c>
      <c r="L23" s="24"/>
    </row>
    <row r="24" spans="2:12" s="1" customFormat="1" ht="18" customHeight="1">
      <c r="B24" s="24"/>
      <c r="E24" s="19" t="str">
        <f>IF('Rekapitulácia stavby'!E20="","",'Rekapitulácia stavby'!E20)</f>
        <v/>
      </c>
      <c r="I24" s="21" t="s">
        <v>20</v>
      </c>
      <c r="J24" s="19" t="str">
        <f>IF('Rekapitulácia stavby'!AN20="","",'Rekapitulácia stavby'!AN20)</f>
        <v/>
      </c>
      <c r="L24" s="24"/>
    </row>
    <row r="25" spans="2:12" s="1" customFormat="1" ht="6.95" customHeight="1">
      <c r="B25" s="24"/>
      <c r="L25" s="24"/>
    </row>
    <row r="26" spans="2:12" s="1" customFormat="1" ht="12" customHeight="1">
      <c r="B26" s="24"/>
      <c r="D26" s="21" t="s">
        <v>25</v>
      </c>
      <c r="L26" s="24"/>
    </row>
    <row r="27" spans="2:12" s="7" customFormat="1" ht="16.5" customHeight="1">
      <c r="B27" s="85"/>
      <c r="E27" s="312" t="s">
        <v>1</v>
      </c>
      <c r="F27" s="312"/>
      <c r="G27" s="312"/>
      <c r="H27" s="312"/>
      <c r="L27" s="85"/>
    </row>
    <row r="28" spans="2:12" s="1" customFormat="1" ht="6.95" customHeight="1">
      <c r="B28" s="24"/>
      <c r="L28" s="24"/>
    </row>
    <row r="29" spans="2:12" s="1" customFormat="1" ht="6.95" customHeight="1">
      <c r="B29" s="24"/>
      <c r="D29" s="48"/>
      <c r="E29" s="48"/>
      <c r="F29" s="48"/>
      <c r="G29" s="48"/>
      <c r="H29" s="48"/>
      <c r="I29" s="48"/>
      <c r="J29" s="48"/>
      <c r="K29" s="48"/>
      <c r="L29" s="24"/>
    </row>
    <row r="30" spans="2:12" s="1" customFormat="1" ht="25.35" customHeight="1">
      <c r="B30" s="24"/>
      <c r="D30" s="86" t="s">
        <v>26</v>
      </c>
      <c r="J30" s="61">
        <f>ROUND(J93, 2)</f>
        <v>0</v>
      </c>
      <c r="L30" s="24"/>
    </row>
    <row r="31" spans="2:12" s="1" customFormat="1" ht="6.95" customHeight="1">
      <c r="B31" s="24"/>
      <c r="D31" s="48"/>
      <c r="E31" s="48"/>
      <c r="F31" s="48"/>
      <c r="G31" s="48"/>
      <c r="H31" s="48"/>
      <c r="I31" s="48"/>
      <c r="J31" s="48"/>
      <c r="K31" s="48"/>
      <c r="L31" s="24"/>
    </row>
    <row r="32" spans="2:12" s="1" customFormat="1" ht="14.45" customHeight="1">
      <c r="B32" s="24"/>
      <c r="F32" s="27" t="s">
        <v>28</v>
      </c>
      <c r="I32" s="27" t="s">
        <v>27</v>
      </c>
      <c r="J32" s="27" t="s">
        <v>29</v>
      </c>
      <c r="L32" s="24"/>
    </row>
    <row r="33" spans="2:12" s="1" customFormat="1" ht="14.45" customHeight="1">
      <c r="B33" s="24"/>
      <c r="D33" s="50" t="s">
        <v>30</v>
      </c>
      <c r="E33" s="29" t="s">
        <v>31</v>
      </c>
      <c r="F33" s="87">
        <f>ROUND((SUM(BE93:BE156)),  2)</f>
        <v>0</v>
      </c>
      <c r="G33" s="88"/>
      <c r="H33" s="88"/>
      <c r="I33" s="89">
        <v>0.2</v>
      </c>
      <c r="J33" s="87">
        <f>ROUND(((SUM(BE93:BE156))*I33),  2)</f>
        <v>0</v>
      </c>
      <c r="L33" s="24"/>
    </row>
    <row r="34" spans="2:12" s="1" customFormat="1" ht="14.45" customHeight="1">
      <c r="B34" s="24"/>
      <c r="E34" s="29" t="s">
        <v>32</v>
      </c>
      <c r="F34" s="81">
        <f>J30</f>
        <v>0</v>
      </c>
      <c r="I34" s="90">
        <v>0.23</v>
      </c>
      <c r="J34" s="81">
        <f>ROUND(0.23*F34,2)</f>
        <v>0</v>
      </c>
      <c r="L34" s="24"/>
    </row>
    <row r="35" spans="2:12" s="1" customFormat="1" ht="14.45" hidden="1" customHeight="1">
      <c r="B35" s="24"/>
      <c r="E35" s="21" t="s">
        <v>33</v>
      </c>
      <c r="F35" s="81">
        <f>ROUND((SUM(BG93:BG156)),  2)</f>
        <v>0</v>
      </c>
      <c r="I35" s="90">
        <v>0.2</v>
      </c>
      <c r="J35" s="81">
        <f>0</f>
        <v>0</v>
      </c>
      <c r="L35" s="24"/>
    </row>
    <row r="36" spans="2:12" s="1" customFormat="1" ht="14.45" hidden="1" customHeight="1">
      <c r="B36" s="24"/>
      <c r="E36" s="21" t="s">
        <v>34</v>
      </c>
      <c r="F36" s="81">
        <f>ROUND((SUM(BH93:BH156)),  2)</f>
        <v>0</v>
      </c>
      <c r="I36" s="90">
        <v>0.2</v>
      </c>
      <c r="J36" s="81">
        <f>0</f>
        <v>0</v>
      </c>
      <c r="L36" s="24"/>
    </row>
    <row r="37" spans="2:12" s="1" customFormat="1" ht="14.45" hidden="1" customHeight="1">
      <c r="B37" s="24"/>
      <c r="E37" s="29" t="s">
        <v>35</v>
      </c>
      <c r="F37" s="87">
        <f>ROUND((SUM(BI93:BI156)),  2)</f>
        <v>0</v>
      </c>
      <c r="G37" s="88"/>
      <c r="H37" s="88"/>
      <c r="I37" s="89">
        <v>0</v>
      </c>
      <c r="J37" s="87">
        <f>0</f>
        <v>0</v>
      </c>
      <c r="L37" s="24"/>
    </row>
    <row r="38" spans="2:12" s="1" customFormat="1" ht="6.95" customHeight="1">
      <c r="B38" s="24"/>
      <c r="L38" s="24"/>
    </row>
    <row r="39" spans="2:12" s="1" customFormat="1" ht="25.35" customHeight="1">
      <c r="B39" s="24"/>
      <c r="C39" s="91"/>
      <c r="D39" s="92" t="s">
        <v>36</v>
      </c>
      <c r="E39" s="52"/>
      <c r="F39" s="52"/>
      <c r="G39" s="93" t="s">
        <v>37</v>
      </c>
      <c r="H39" s="94" t="s">
        <v>38</v>
      </c>
      <c r="I39" s="52"/>
      <c r="J39" s="95">
        <f>SUM(J30:J37)</f>
        <v>0</v>
      </c>
      <c r="K39" s="96"/>
      <c r="L39" s="24"/>
    </row>
    <row r="40" spans="2:12" s="1" customFormat="1" ht="14.45" customHeight="1">
      <c r="B40" s="24"/>
      <c r="L40" s="24"/>
    </row>
    <row r="41" spans="2:12" ht="14.45" customHeight="1">
      <c r="B41" s="15"/>
      <c r="L41" s="15"/>
    </row>
    <row r="42" spans="2:12" ht="14.45" customHeight="1">
      <c r="B42" s="15"/>
      <c r="L42" s="15"/>
    </row>
    <row r="43" spans="2:12" ht="14.45" customHeight="1">
      <c r="B43" s="15"/>
      <c r="L43" s="15"/>
    </row>
    <row r="44" spans="2:12" ht="14.45" customHeight="1">
      <c r="B44" s="15"/>
      <c r="L44" s="15"/>
    </row>
    <row r="45" spans="2:12" ht="14.45" customHeight="1">
      <c r="B45" s="15"/>
      <c r="L45" s="15"/>
    </row>
    <row r="46" spans="2:12" ht="14.45" customHeight="1">
      <c r="B46" s="15"/>
      <c r="L46" s="15"/>
    </row>
    <row r="47" spans="2:12" ht="14.45" customHeight="1">
      <c r="B47" s="15"/>
      <c r="L47" s="15"/>
    </row>
    <row r="48" spans="2:12" s="1" customFormat="1" ht="14.45" customHeight="1">
      <c r="B48" s="24"/>
      <c r="D48" s="36" t="s">
        <v>39</v>
      </c>
      <c r="E48" s="37"/>
      <c r="F48" s="37"/>
      <c r="G48" s="36" t="s">
        <v>40</v>
      </c>
      <c r="H48" s="37"/>
      <c r="I48" s="37"/>
      <c r="J48" s="37"/>
      <c r="K48" s="37"/>
      <c r="L48" s="24"/>
    </row>
    <row r="49" spans="2:12">
      <c r="B49" s="15"/>
      <c r="L49" s="15"/>
    </row>
    <row r="50" spans="2:12">
      <c r="B50" s="15"/>
      <c r="L50" s="15"/>
    </row>
    <row r="51" spans="2:12">
      <c r="B51" s="15"/>
      <c r="L51" s="15"/>
    </row>
    <row r="52" spans="2:12">
      <c r="B52" s="15"/>
      <c r="L52" s="15"/>
    </row>
    <row r="53" spans="2:12">
      <c r="B53" s="15"/>
      <c r="L53" s="15"/>
    </row>
    <row r="54" spans="2:12">
      <c r="B54" s="15"/>
      <c r="L54" s="15"/>
    </row>
    <row r="55" spans="2:12">
      <c r="B55" s="15"/>
      <c r="L55" s="15"/>
    </row>
    <row r="56" spans="2:12">
      <c r="B56" s="15"/>
      <c r="L56" s="15"/>
    </row>
    <row r="57" spans="2:12">
      <c r="B57" s="15"/>
      <c r="L57" s="15"/>
    </row>
    <row r="58" spans="2:12">
      <c r="B58" s="15"/>
      <c r="L58" s="15"/>
    </row>
    <row r="59" spans="2:12" s="1" customFormat="1" ht="12.75">
      <c r="B59" s="24"/>
      <c r="D59" s="38" t="s">
        <v>41</v>
      </c>
      <c r="E59" s="26"/>
      <c r="F59" s="97" t="s">
        <v>42</v>
      </c>
      <c r="G59" s="38" t="s">
        <v>41</v>
      </c>
      <c r="H59" s="26"/>
      <c r="I59" s="26"/>
      <c r="J59" s="98" t="s">
        <v>42</v>
      </c>
      <c r="K59" s="26"/>
      <c r="L59" s="24"/>
    </row>
    <row r="60" spans="2:12">
      <c r="B60" s="15"/>
      <c r="L60" s="15"/>
    </row>
    <row r="61" spans="2:12">
      <c r="B61" s="15"/>
      <c r="L61" s="15"/>
    </row>
    <row r="62" spans="2:12">
      <c r="B62" s="15"/>
      <c r="L62" s="15"/>
    </row>
    <row r="63" spans="2:12" s="1" customFormat="1" ht="12.75">
      <c r="B63" s="24"/>
      <c r="D63" s="36" t="s">
        <v>43</v>
      </c>
      <c r="E63" s="37"/>
      <c r="F63" s="37"/>
      <c r="G63" s="36" t="s">
        <v>44</v>
      </c>
      <c r="H63" s="37"/>
      <c r="I63" s="37"/>
      <c r="J63" s="37"/>
      <c r="K63" s="37"/>
      <c r="L63" s="24"/>
    </row>
    <row r="64" spans="2:12">
      <c r="B64" s="15"/>
      <c r="L64" s="15"/>
    </row>
    <row r="65" spans="2:12">
      <c r="B65" s="15"/>
      <c r="L65" s="15"/>
    </row>
    <row r="66" spans="2:12">
      <c r="B66" s="15"/>
      <c r="L66" s="15"/>
    </row>
    <row r="67" spans="2:12">
      <c r="B67" s="15"/>
      <c r="L67" s="15"/>
    </row>
    <row r="68" spans="2:12">
      <c r="B68" s="15"/>
      <c r="L68" s="15"/>
    </row>
    <row r="69" spans="2:12">
      <c r="B69" s="15"/>
      <c r="L69" s="15"/>
    </row>
    <row r="70" spans="2:12">
      <c r="B70" s="15"/>
      <c r="L70" s="15"/>
    </row>
    <row r="71" spans="2:12">
      <c r="B71" s="15"/>
      <c r="L71" s="15"/>
    </row>
    <row r="72" spans="2:12">
      <c r="B72" s="15"/>
      <c r="L72" s="15"/>
    </row>
    <row r="73" spans="2:12">
      <c r="B73" s="15"/>
      <c r="L73" s="15"/>
    </row>
    <row r="74" spans="2:12" s="1" customFormat="1" ht="12.75">
      <c r="B74" s="24"/>
      <c r="D74" s="38" t="s">
        <v>41</v>
      </c>
      <c r="E74" s="26"/>
      <c r="F74" s="97" t="s">
        <v>42</v>
      </c>
      <c r="G74" s="38" t="s">
        <v>41</v>
      </c>
      <c r="H74" s="26"/>
      <c r="I74" s="26"/>
      <c r="J74" s="98" t="s">
        <v>42</v>
      </c>
      <c r="K74" s="26"/>
      <c r="L74" s="24"/>
    </row>
    <row r="75" spans="2:12" s="1" customFormat="1" ht="14.45" customHeight="1">
      <c r="B75" s="39"/>
      <c r="C75" s="40"/>
      <c r="D75" s="40"/>
      <c r="E75" s="40"/>
      <c r="F75" s="40"/>
      <c r="G75" s="40"/>
      <c r="H75" s="40"/>
      <c r="I75" s="40"/>
      <c r="J75" s="40"/>
      <c r="K75" s="40"/>
      <c r="L75" s="24"/>
    </row>
    <row r="79" spans="2:12" s="1" customFormat="1" ht="6.95" customHeight="1"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24"/>
    </row>
    <row r="80" spans="2:12" s="1" customFormat="1" ht="24.95" customHeight="1">
      <c r="B80" s="24"/>
      <c r="C80" s="16" t="s">
        <v>83</v>
      </c>
      <c r="L80" s="24"/>
    </row>
    <row r="81" spans="2:65" s="1" customFormat="1" ht="6.95" customHeight="1">
      <c r="B81" s="24"/>
      <c r="L81" s="24"/>
    </row>
    <row r="82" spans="2:65" s="1" customFormat="1" ht="12" customHeight="1">
      <c r="B82" s="24"/>
      <c r="C82" s="21" t="s">
        <v>12</v>
      </c>
      <c r="L82" s="24"/>
    </row>
    <row r="83" spans="2:65" s="1" customFormat="1" ht="16.5" customHeight="1">
      <c r="B83" s="24"/>
      <c r="E83" s="316" t="str">
        <f>E7</f>
        <v>KULTÚRNE STREDISKO A KNIŽNICA ŽARNOVICKÁ - RAČA</v>
      </c>
      <c r="F83" s="317"/>
      <c r="G83" s="317"/>
      <c r="H83" s="317"/>
      <c r="L83" s="24"/>
    </row>
    <row r="84" spans="2:65" ht="12" customHeight="1">
      <c r="B84" s="15"/>
      <c r="C84" s="21" t="s">
        <v>79</v>
      </c>
      <c r="L84" s="15"/>
    </row>
    <row r="85" spans="2:65" s="1" customFormat="1" ht="16.5" customHeight="1">
      <c r="B85" s="24"/>
      <c r="E85" s="295" t="s">
        <v>167</v>
      </c>
      <c r="F85" s="315"/>
      <c r="G85" s="315"/>
      <c r="H85" s="315"/>
      <c r="L85" s="24"/>
    </row>
    <row r="86" spans="2:65" s="1" customFormat="1" ht="6.95" customHeight="1">
      <c r="B86" s="24"/>
      <c r="L86" s="24"/>
    </row>
    <row r="87" spans="2:65" s="1" customFormat="1" ht="12" customHeight="1">
      <c r="B87" s="24"/>
      <c r="C87" s="21" t="s">
        <v>15</v>
      </c>
      <c r="F87" s="19" t="str">
        <f>F12</f>
        <v>Bratislava</v>
      </c>
      <c r="I87" s="21" t="s">
        <v>16</v>
      </c>
      <c r="J87" s="47">
        <f>IF(J12="","",J12)</f>
        <v>45776</v>
      </c>
      <c r="L87" s="24"/>
    </row>
    <row r="88" spans="2:65" s="1" customFormat="1" ht="6.95" customHeight="1">
      <c r="B88" s="24"/>
      <c r="L88" s="24"/>
    </row>
    <row r="89" spans="2:65" s="1" customFormat="1" ht="25.5" customHeight="1">
      <c r="B89" s="24"/>
      <c r="C89" s="21" t="s">
        <v>17</v>
      </c>
      <c r="F89" s="19" t="str">
        <f>E15</f>
        <v>Mestská časť Bratislava - Rača</v>
      </c>
      <c r="I89" s="21" t="s">
        <v>22</v>
      </c>
      <c r="J89" s="22" t="str">
        <f>E21</f>
        <v>young.s architekti s.r.o.</v>
      </c>
      <c r="L89" s="24"/>
    </row>
    <row r="90" spans="2:65" s="1" customFormat="1" ht="15.2" customHeight="1">
      <c r="B90" s="24"/>
      <c r="C90" s="21" t="s">
        <v>21</v>
      </c>
      <c r="F90" s="19" t="str">
        <f>IF(E18="","",E18)</f>
        <v xml:space="preserve"> </v>
      </c>
      <c r="I90" s="21" t="s">
        <v>23</v>
      </c>
      <c r="J90" s="22" t="str">
        <f>E24</f>
        <v/>
      </c>
      <c r="L90" s="24"/>
    </row>
    <row r="91" spans="2:65" s="1" customFormat="1" ht="10.35" customHeight="1">
      <c r="B91" s="24"/>
      <c r="L91" s="24"/>
    </row>
    <row r="92" spans="2:65" s="9" customFormat="1" ht="29.25" customHeight="1">
      <c r="B92" s="99"/>
      <c r="C92" s="100" t="s">
        <v>84</v>
      </c>
      <c r="D92" s="101" t="s">
        <v>51</v>
      </c>
      <c r="E92" s="101" t="s">
        <v>47</v>
      </c>
      <c r="F92" s="101" t="s">
        <v>48</v>
      </c>
      <c r="G92" s="101" t="s">
        <v>85</v>
      </c>
      <c r="H92" s="101" t="s">
        <v>86</v>
      </c>
      <c r="I92" s="101" t="s">
        <v>87</v>
      </c>
      <c r="J92" s="102" t="s">
        <v>80</v>
      </c>
      <c r="K92" s="103" t="s">
        <v>88</v>
      </c>
      <c r="L92" s="99"/>
      <c r="M92" s="54" t="s">
        <v>1</v>
      </c>
      <c r="N92" s="55" t="s">
        <v>30</v>
      </c>
      <c r="O92" s="55" t="s">
        <v>89</v>
      </c>
      <c r="P92" s="55" t="s">
        <v>90</v>
      </c>
      <c r="Q92" s="55" t="s">
        <v>91</v>
      </c>
      <c r="R92" s="55" t="s">
        <v>92</v>
      </c>
      <c r="S92" s="55" t="s">
        <v>93</v>
      </c>
      <c r="T92" s="56" t="s">
        <v>94</v>
      </c>
    </row>
    <row r="93" spans="2:65" s="1" customFormat="1" ht="22.9" customHeight="1">
      <c r="B93" s="24"/>
      <c r="C93" s="59" t="s">
        <v>81</v>
      </c>
      <c r="J93" s="104">
        <f>J94+J185</f>
        <v>0</v>
      </c>
      <c r="L93" s="24"/>
      <c r="M93" s="57"/>
      <c r="N93" s="48"/>
      <c r="O93" s="48"/>
      <c r="P93" s="105" t="e">
        <f>P94+P113</f>
        <v>#REF!</v>
      </c>
      <c r="Q93" s="48"/>
      <c r="R93" s="105" t="e">
        <f>R94+R113</f>
        <v>#REF!</v>
      </c>
      <c r="S93" s="48"/>
      <c r="T93" s="106" t="e">
        <f>T94+T113</f>
        <v>#REF!</v>
      </c>
      <c r="AT93" s="12" t="s">
        <v>65</v>
      </c>
      <c r="AU93" s="12" t="s">
        <v>82</v>
      </c>
      <c r="BK93" s="107">
        <f>BK94+BK113</f>
        <v>0</v>
      </c>
    </row>
    <row r="94" spans="2:65" s="10" customFormat="1" ht="25.9" customHeight="1">
      <c r="B94" s="108"/>
      <c r="D94" s="109" t="s">
        <v>65</v>
      </c>
      <c r="E94" s="110" t="s">
        <v>95</v>
      </c>
      <c r="F94" s="110" t="s">
        <v>96</v>
      </c>
      <c r="J94" s="111">
        <f>J95+J109+J121+J131+J157+J159+J172+J183</f>
        <v>0</v>
      </c>
      <c r="L94" s="108"/>
      <c r="M94" s="112"/>
      <c r="P94" s="113" t="e">
        <f>P95+P109+P121+P131+#REF!+P159+P172+P183</f>
        <v>#REF!</v>
      </c>
      <c r="R94" s="113" t="e">
        <f>R95+R109+R121+R131+#REF!+R159+R172+R183</f>
        <v>#REF!</v>
      </c>
      <c r="T94" s="114" t="e">
        <f>T95+T109+T121+T131+#REF!+T159+T172+T183</f>
        <v>#REF!</v>
      </c>
      <c r="AR94" s="109" t="s">
        <v>71</v>
      </c>
      <c r="AT94" s="115" t="s">
        <v>65</v>
      </c>
      <c r="AU94" s="115" t="s">
        <v>66</v>
      </c>
      <c r="AY94" s="109" t="s">
        <v>97</v>
      </c>
      <c r="BK94" s="116">
        <f>BK95+BK109+BK121+BK131+BK157+BK159+BK172+BK183</f>
        <v>0</v>
      </c>
    </row>
    <row r="95" spans="2:65" s="10" customFormat="1" ht="22.9" customHeight="1">
      <c r="B95" s="108"/>
      <c r="D95" s="109" t="s">
        <v>65</v>
      </c>
      <c r="E95" s="117" t="s">
        <v>71</v>
      </c>
      <c r="F95" s="117" t="s">
        <v>168</v>
      </c>
      <c r="J95" s="118">
        <f>SUM(J96:J108)</f>
        <v>0</v>
      </c>
      <c r="L95" s="108"/>
      <c r="M95" s="112"/>
      <c r="P95" s="113">
        <f>SUM(P96:P108)</f>
        <v>381.6719804</v>
      </c>
      <c r="R95" s="113">
        <f>SUM(R96:R108)</f>
        <v>8.6554999999999993E-2</v>
      </c>
      <c r="T95" s="114">
        <f>SUM(T96:T108)</f>
        <v>0</v>
      </c>
      <c r="AR95" s="109" t="s">
        <v>71</v>
      </c>
      <c r="AT95" s="115" t="s">
        <v>65</v>
      </c>
      <c r="AU95" s="115" t="s">
        <v>71</v>
      </c>
      <c r="AY95" s="109" t="s">
        <v>97</v>
      </c>
      <c r="BK95" s="116">
        <f>SUM(BK96:BK108)</f>
        <v>0</v>
      </c>
    </row>
    <row r="96" spans="2:65" s="1" customFormat="1" ht="24">
      <c r="B96" s="119"/>
      <c r="C96" s="120">
        <v>1</v>
      </c>
      <c r="D96" s="120" t="s">
        <v>100</v>
      </c>
      <c r="E96" s="121" t="s">
        <v>1243</v>
      </c>
      <c r="F96" s="122" t="s">
        <v>1244</v>
      </c>
      <c r="G96" s="123" t="s">
        <v>158</v>
      </c>
      <c r="H96" s="124">
        <v>51.866</v>
      </c>
      <c r="I96" s="125"/>
      <c r="J96" s="125">
        <f t="shared" ref="J96:J108" si="0">ROUND(H96*I96,2)</f>
        <v>0</v>
      </c>
      <c r="K96" s="126"/>
      <c r="L96" s="24"/>
      <c r="M96" s="127" t="s">
        <v>1</v>
      </c>
      <c r="N96" s="128" t="s">
        <v>32</v>
      </c>
      <c r="O96" s="129">
        <v>1.2E-2</v>
      </c>
      <c r="P96" s="129">
        <f t="shared" ref="P96:P108" si="1">O96*H96</f>
        <v>0.62239200000000006</v>
      </c>
      <c r="Q96" s="129">
        <v>0</v>
      </c>
      <c r="R96" s="129">
        <f t="shared" ref="R96:R108" si="2">Q96*H96</f>
        <v>0</v>
      </c>
      <c r="S96" s="129">
        <v>0</v>
      </c>
      <c r="T96" s="130">
        <f t="shared" ref="T96:T108" si="3">S96*H96</f>
        <v>0</v>
      </c>
      <c r="AR96" s="131" t="s">
        <v>102</v>
      </c>
      <c r="AT96" s="131" t="s">
        <v>100</v>
      </c>
      <c r="AU96" s="131" t="s">
        <v>75</v>
      </c>
      <c r="AY96" s="12" t="s">
        <v>97</v>
      </c>
      <c r="BE96" s="132">
        <f t="shared" ref="BE96:BE108" si="4">IF(N96="základná",J96,0)</f>
        <v>0</v>
      </c>
      <c r="BF96" s="132">
        <f t="shared" ref="BF96:BF108" si="5">IF(N96="znížená",J96,0)</f>
        <v>0</v>
      </c>
      <c r="BG96" s="132">
        <f t="shared" ref="BG96:BG108" si="6">IF(N96="zákl. prenesená",J96,0)</f>
        <v>0</v>
      </c>
      <c r="BH96" s="132">
        <f t="shared" ref="BH96:BH108" si="7">IF(N96="zníž. prenesená",J96,0)</f>
        <v>0</v>
      </c>
      <c r="BI96" s="132">
        <f t="shared" ref="BI96:BI108" si="8">IF(N96="nulová",J96,0)</f>
        <v>0</v>
      </c>
      <c r="BJ96" s="12" t="s">
        <v>75</v>
      </c>
      <c r="BK96" s="132">
        <f t="shared" ref="BK96:BK108" si="9">ROUND(I96*H96,2)</f>
        <v>0</v>
      </c>
      <c r="BL96" s="12" t="s">
        <v>102</v>
      </c>
      <c r="BM96" s="131" t="s">
        <v>169</v>
      </c>
    </row>
    <row r="97" spans="2:65" s="1" customFormat="1" ht="16.5" customHeight="1">
      <c r="B97" s="119"/>
      <c r="C97" s="120">
        <v>2</v>
      </c>
      <c r="D97" s="120" t="s">
        <v>100</v>
      </c>
      <c r="E97" s="121" t="s">
        <v>293</v>
      </c>
      <c r="F97" s="122" t="s">
        <v>294</v>
      </c>
      <c r="G97" s="123" t="s">
        <v>158</v>
      </c>
      <c r="H97" s="124">
        <v>37.722000000000001</v>
      </c>
      <c r="I97" s="125"/>
      <c r="J97" s="125">
        <f t="shared" si="0"/>
        <v>0</v>
      </c>
      <c r="K97" s="126"/>
      <c r="L97" s="24"/>
      <c r="M97" s="127" t="s">
        <v>1</v>
      </c>
      <c r="N97" s="128" t="s">
        <v>32</v>
      </c>
      <c r="O97" s="129">
        <v>2.5139999999999998</v>
      </c>
      <c r="P97" s="129">
        <f t="shared" si="1"/>
        <v>94.833107999999996</v>
      </c>
      <c r="Q97" s="129">
        <v>0</v>
      </c>
      <c r="R97" s="129">
        <f t="shared" si="2"/>
        <v>0</v>
      </c>
      <c r="S97" s="129">
        <v>0</v>
      </c>
      <c r="T97" s="130">
        <f t="shared" si="3"/>
        <v>0</v>
      </c>
      <c r="AR97" s="131" t="s">
        <v>102</v>
      </c>
      <c r="AT97" s="131" t="s">
        <v>100</v>
      </c>
      <c r="AU97" s="131" t="s">
        <v>75</v>
      </c>
      <c r="AY97" s="12" t="s">
        <v>97</v>
      </c>
      <c r="BE97" s="132">
        <f t="shared" si="4"/>
        <v>0</v>
      </c>
      <c r="BF97" s="132">
        <f t="shared" si="5"/>
        <v>0</v>
      </c>
      <c r="BG97" s="132">
        <f t="shared" si="6"/>
        <v>0</v>
      </c>
      <c r="BH97" s="132">
        <f t="shared" si="7"/>
        <v>0</v>
      </c>
      <c r="BI97" s="132">
        <f t="shared" si="8"/>
        <v>0</v>
      </c>
      <c r="BJ97" s="12" t="s">
        <v>75</v>
      </c>
      <c r="BK97" s="132">
        <f t="shared" si="9"/>
        <v>0</v>
      </c>
      <c r="BL97" s="12" t="s">
        <v>102</v>
      </c>
      <c r="BM97" s="131" t="s">
        <v>170</v>
      </c>
    </row>
    <row r="98" spans="2:65" s="1" customFormat="1" ht="24">
      <c r="B98" s="119"/>
      <c r="C98" s="120">
        <v>3</v>
      </c>
      <c r="D98" s="120" t="s">
        <v>100</v>
      </c>
      <c r="E98" s="121" t="s">
        <v>173</v>
      </c>
      <c r="F98" s="122" t="s">
        <v>295</v>
      </c>
      <c r="G98" s="123" t="s">
        <v>158</v>
      </c>
      <c r="H98" s="124">
        <v>37.722000000000001</v>
      </c>
      <c r="I98" s="125"/>
      <c r="J98" s="125">
        <f t="shared" si="0"/>
        <v>0</v>
      </c>
      <c r="K98" s="126"/>
      <c r="L98" s="24"/>
      <c r="M98" s="127" t="s">
        <v>1</v>
      </c>
      <c r="N98" s="128" t="s">
        <v>32</v>
      </c>
      <c r="O98" s="129">
        <v>0.61299999999999999</v>
      </c>
      <c r="P98" s="129">
        <f t="shared" si="1"/>
        <v>23.123586</v>
      </c>
      <c r="Q98" s="129">
        <v>0</v>
      </c>
      <c r="R98" s="129">
        <f t="shared" si="2"/>
        <v>0</v>
      </c>
      <c r="S98" s="129">
        <v>0</v>
      </c>
      <c r="T98" s="130">
        <f t="shared" si="3"/>
        <v>0</v>
      </c>
      <c r="AR98" s="131" t="s">
        <v>102</v>
      </c>
      <c r="AT98" s="131" t="s">
        <v>100</v>
      </c>
      <c r="AU98" s="131" t="s">
        <v>75</v>
      </c>
      <c r="AY98" s="12" t="s">
        <v>97</v>
      </c>
      <c r="BE98" s="132">
        <f t="shared" si="4"/>
        <v>0</v>
      </c>
      <c r="BF98" s="132">
        <f t="shared" si="5"/>
        <v>0</v>
      </c>
      <c r="BG98" s="132">
        <f t="shared" si="6"/>
        <v>0</v>
      </c>
      <c r="BH98" s="132">
        <f t="shared" si="7"/>
        <v>0</v>
      </c>
      <c r="BI98" s="132">
        <f t="shared" si="8"/>
        <v>0</v>
      </c>
      <c r="BJ98" s="12" t="s">
        <v>75</v>
      </c>
      <c r="BK98" s="132">
        <f t="shared" si="9"/>
        <v>0</v>
      </c>
      <c r="BL98" s="12" t="s">
        <v>102</v>
      </c>
      <c r="BM98" s="131" t="s">
        <v>171</v>
      </c>
    </row>
    <row r="99" spans="2:65" s="1" customFormat="1" ht="16.5" customHeight="1">
      <c r="B99" s="119"/>
      <c r="C99" s="120">
        <v>4</v>
      </c>
      <c r="D99" s="120" t="s">
        <v>100</v>
      </c>
      <c r="E99" s="121" t="s">
        <v>175</v>
      </c>
      <c r="F99" s="122" t="s">
        <v>176</v>
      </c>
      <c r="G99" s="123" t="s">
        <v>158</v>
      </c>
      <c r="H99" s="124">
        <v>0.496</v>
      </c>
      <c r="I99" s="125"/>
      <c r="J99" s="125">
        <f t="shared" si="0"/>
        <v>0</v>
      </c>
      <c r="K99" s="126"/>
      <c r="L99" s="24"/>
      <c r="M99" s="127" t="s">
        <v>1</v>
      </c>
      <c r="N99" s="128" t="s">
        <v>32</v>
      </c>
      <c r="O99" s="129">
        <v>0.81100000000000005</v>
      </c>
      <c r="P99" s="129">
        <f t="shared" si="1"/>
        <v>0.402256</v>
      </c>
      <c r="Q99" s="129">
        <v>0</v>
      </c>
      <c r="R99" s="129">
        <f t="shared" si="2"/>
        <v>0</v>
      </c>
      <c r="S99" s="129">
        <v>0</v>
      </c>
      <c r="T99" s="130">
        <f t="shared" si="3"/>
        <v>0</v>
      </c>
      <c r="AR99" s="131" t="s">
        <v>102</v>
      </c>
      <c r="AT99" s="131" t="s">
        <v>100</v>
      </c>
      <c r="AU99" s="131" t="s">
        <v>75</v>
      </c>
      <c r="AY99" s="12" t="s">
        <v>97</v>
      </c>
      <c r="BE99" s="132">
        <f t="shared" si="4"/>
        <v>0</v>
      </c>
      <c r="BF99" s="132">
        <f t="shared" si="5"/>
        <v>0</v>
      </c>
      <c r="BG99" s="132">
        <f t="shared" si="6"/>
        <v>0</v>
      </c>
      <c r="BH99" s="132">
        <f t="shared" si="7"/>
        <v>0</v>
      </c>
      <c r="BI99" s="132">
        <f t="shared" si="8"/>
        <v>0</v>
      </c>
      <c r="BJ99" s="12" t="s">
        <v>75</v>
      </c>
      <c r="BK99" s="132">
        <f t="shared" si="9"/>
        <v>0</v>
      </c>
      <c r="BL99" s="12" t="s">
        <v>102</v>
      </c>
      <c r="BM99" s="131" t="s">
        <v>172</v>
      </c>
    </row>
    <row r="100" spans="2:65" s="1" customFormat="1" ht="36">
      <c r="B100" s="119"/>
      <c r="C100" s="120">
        <v>5</v>
      </c>
      <c r="D100" s="120" t="s">
        <v>100</v>
      </c>
      <c r="E100" s="121" t="s">
        <v>178</v>
      </c>
      <c r="F100" s="122" t="s">
        <v>296</v>
      </c>
      <c r="G100" s="123" t="s">
        <v>158</v>
      </c>
      <c r="H100" s="124">
        <v>0.496</v>
      </c>
      <c r="I100" s="125"/>
      <c r="J100" s="125">
        <f t="shared" si="0"/>
        <v>0</v>
      </c>
      <c r="K100" s="126"/>
      <c r="L100" s="24"/>
      <c r="M100" s="127" t="s">
        <v>1</v>
      </c>
      <c r="N100" s="128" t="s">
        <v>32</v>
      </c>
      <c r="O100" s="129">
        <v>0.08</v>
      </c>
      <c r="P100" s="129">
        <f t="shared" si="1"/>
        <v>3.968E-2</v>
      </c>
      <c r="Q100" s="129">
        <v>0</v>
      </c>
      <c r="R100" s="129">
        <f t="shared" si="2"/>
        <v>0</v>
      </c>
      <c r="S100" s="129">
        <v>0</v>
      </c>
      <c r="T100" s="130">
        <f t="shared" si="3"/>
        <v>0</v>
      </c>
      <c r="AR100" s="131" t="s">
        <v>102</v>
      </c>
      <c r="AT100" s="131" t="s">
        <v>100</v>
      </c>
      <c r="AU100" s="131" t="s">
        <v>75</v>
      </c>
      <c r="AY100" s="12" t="s">
        <v>97</v>
      </c>
      <c r="BE100" s="132">
        <f t="shared" si="4"/>
        <v>0</v>
      </c>
      <c r="BF100" s="132">
        <f t="shared" si="5"/>
        <v>0</v>
      </c>
      <c r="BG100" s="132">
        <f t="shared" si="6"/>
        <v>0</v>
      </c>
      <c r="BH100" s="132">
        <f t="shared" si="7"/>
        <v>0</v>
      </c>
      <c r="BI100" s="132">
        <f t="shared" si="8"/>
        <v>0</v>
      </c>
      <c r="BJ100" s="12" t="s">
        <v>75</v>
      </c>
      <c r="BK100" s="132">
        <f t="shared" si="9"/>
        <v>0</v>
      </c>
      <c r="BL100" s="12" t="s">
        <v>102</v>
      </c>
      <c r="BM100" s="131" t="s">
        <v>174</v>
      </c>
    </row>
    <row r="101" spans="2:65" s="1" customFormat="1" ht="24">
      <c r="B101" s="119"/>
      <c r="C101" s="120">
        <v>6</v>
      </c>
      <c r="D101" s="120" t="s">
        <v>100</v>
      </c>
      <c r="E101" s="121" t="s">
        <v>297</v>
      </c>
      <c r="F101" s="122" t="s">
        <v>298</v>
      </c>
      <c r="G101" s="123" t="s">
        <v>158</v>
      </c>
      <c r="H101" s="124">
        <v>268.68200000000002</v>
      </c>
      <c r="I101" s="125"/>
      <c r="J101" s="125">
        <f t="shared" si="0"/>
        <v>0</v>
      </c>
      <c r="K101" s="126"/>
      <c r="L101" s="24"/>
      <c r="M101" s="127" t="s">
        <v>1</v>
      </c>
      <c r="N101" s="128" t="s">
        <v>32</v>
      </c>
      <c r="O101" s="129">
        <v>6.9000000000000006E-2</v>
      </c>
      <c r="P101" s="129">
        <f t="shared" si="1"/>
        <v>18.539058000000004</v>
      </c>
      <c r="Q101" s="129">
        <v>0</v>
      </c>
      <c r="R101" s="129">
        <f t="shared" si="2"/>
        <v>0</v>
      </c>
      <c r="S101" s="129">
        <v>0</v>
      </c>
      <c r="T101" s="130">
        <f t="shared" si="3"/>
        <v>0</v>
      </c>
      <c r="AR101" s="131" t="s">
        <v>102</v>
      </c>
      <c r="AT101" s="131" t="s">
        <v>100</v>
      </c>
      <c r="AU101" s="131" t="s">
        <v>75</v>
      </c>
      <c r="AY101" s="12" t="s">
        <v>97</v>
      </c>
      <c r="BE101" s="132">
        <f t="shared" si="4"/>
        <v>0</v>
      </c>
      <c r="BF101" s="132">
        <f t="shared" si="5"/>
        <v>0</v>
      </c>
      <c r="BG101" s="132">
        <f t="shared" si="6"/>
        <v>0</v>
      </c>
      <c r="BH101" s="132">
        <f t="shared" si="7"/>
        <v>0</v>
      </c>
      <c r="BI101" s="132">
        <f t="shared" si="8"/>
        <v>0</v>
      </c>
      <c r="BJ101" s="12" t="s">
        <v>75</v>
      </c>
      <c r="BK101" s="132">
        <f t="shared" si="9"/>
        <v>0</v>
      </c>
      <c r="BL101" s="12" t="s">
        <v>102</v>
      </c>
      <c r="BM101" s="131" t="s">
        <v>177</v>
      </c>
    </row>
    <row r="102" spans="2:65" s="1" customFormat="1" ht="36">
      <c r="B102" s="119"/>
      <c r="C102" s="120">
        <v>7</v>
      </c>
      <c r="D102" s="120" t="s">
        <v>100</v>
      </c>
      <c r="E102" s="121" t="s">
        <v>299</v>
      </c>
      <c r="F102" s="122" t="s">
        <v>300</v>
      </c>
      <c r="G102" s="123" t="s">
        <v>158</v>
      </c>
      <c r="H102" s="124">
        <v>268.68200000000002</v>
      </c>
      <c r="I102" s="125"/>
      <c r="J102" s="125">
        <f t="shared" si="0"/>
        <v>0</v>
      </c>
      <c r="K102" s="126"/>
      <c r="L102" s="24"/>
      <c r="M102" s="127" t="s">
        <v>1</v>
      </c>
      <c r="N102" s="128" t="s">
        <v>32</v>
      </c>
      <c r="O102" s="129">
        <v>0.1517</v>
      </c>
      <c r="P102" s="129">
        <f t="shared" si="1"/>
        <v>40.759059400000005</v>
      </c>
      <c r="Q102" s="129">
        <v>0</v>
      </c>
      <c r="R102" s="129">
        <f t="shared" si="2"/>
        <v>0</v>
      </c>
      <c r="S102" s="129">
        <v>0</v>
      </c>
      <c r="T102" s="130">
        <f t="shared" si="3"/>
        <v>0</v>
      </c>
      <c r="AR102" s="131" t="s">
        <v>102</v>
      </c>
      <c r="AT102" s="131" t="s">
        <v>100</v>
      </c>
      <c r="AU102" s="131" t="s">
        <v>75</v>
      </c>
      <c r="AY102" s="12" t="s">
        <v>97</v>
      </c>
      <c r="BE102" s="132">
        <f t="shared" si="4"/>
        <v>0</v>
      </c>
      <c r="BF102" s="132">
        <f t="shared" si="5"/>
        <v>0</v>
      </c>
      <c r="BG102" s="132">
        <f t="shared" si="6"/>
        <v>0</v>
      </c>
      <c r="BH102" s="132">
        <f t="shared" si="7"/>
        <v>0</v>
      </c>
      <c r="BI102" s="132">
        <f t="shared" si="8"/>
        <v>0</v>
      </c>
      <c r="BJ102" s="12" t="s">
        <v>75</v>
      </c>
      <c r="BK102" s="132">
        <f t="shared" si="9"/>
        <v>0</v>
      </c>
      <c r="BL102" s="12" t="s">
        <v>102</v>
      </c>
      <c r="BM102" s="131" t="s">
        <v>179</v>
      </c>
    </row>
    <row r="103" spans="2:65" s="1" customFormat="1" ht="24">
      <c r="B103" s="119"/>
      <c r="C103" s="120">
        <v>8</v>
      </c>
      <c r="D103" s="120" t="s">
        <v>100</v>
      </c>
      <c r="E103" s="121" t="s">
        <v>2466</v>
      </c>
      <c r="F103" s="122" t="s">
        <v>2467</v>
      </c>
      <c r="G103" s="123" t="s">
        <v>158</v>
      </c>
      <c r="H103" s="124">
        <v>280.392</v>
      </c>
      <c r="I103" s="125"/>
      <c r="J103" s="125">
        <f t="shared" si="0"/>
        <v>0</v>
      </c>
      <c r="K103" s="126"/>
      <c r="L103" s="24"/>
      <c r="M103" s="127" t="s">
        <v>1</v>
      </c>
      <c r="N103" s="128" t="s">
        <v>32</v>
      </c>
      <c r="O103" s="129">
        <v>0.61699999999999999</v>
      </c>
      <c r="P103" s="129">
        <f t="shared" si="1"/>
        <v>173.00186399999998</v>
      </c>
      <c r="Q103" s="129">
        <v>0</v>
      </c>
      <c r="R103" s="129">
        <f t="shared" si="2"/>
        <v>0</v>
      </c>
      <c r="S103" s="129">
        <v>0</v>
      </c>
      <c r="T103" s="130">
        <f t="shared" si="3"/>
        <v>0</v>
      </c>
      <c r="AR103" s="131" t="s">
        <v>102</v>
      </c>
      <c r="AT103" s="131" t="s">
        <v>100</v>
      </c>
      <c r="AU103" s="131" t="s">
        <v>75</v>
      </c>
      <c r="AY103" s="12" t="s">
        <v>97</v>
      </c>
      <c r="BE103" s="132">
        <f t="shared" si="4"/>
        <v>0</v>
      </c>
      <c r="BF103" s="132">
        <f t="shared" si="5"/>
        <v>0</v>
      </c>
      <c r="BG103" s="132">
        <f t="shared" si="6"/>
        <v>0</v>
      </c>
      <c r="BH103" s="132">
        <f t="shared" si="7"/>
        <v>0</v>
      </c>
      <c r="BI103" s="132">
        <f t="shared" si="8"/>
        <v>0</v>
      </c>
      <c r="BJ103" s="12" t="s">
        <v>75</v>
      </c>
      <c r="BK103" s="132">
        <f t="shared" si="9"/>
        <v>0</v>
      </c>
      <c r="BL103" s="12" t="s">
        <v>102</v>
      </c>
      <c r="BM103" s="131" t="s">
        <v>182</v>
      </c>
    </row>
    <row r="104" spans="2:65" s="1" customFormat="1" ht="30.75" customHeight="1">
      <c r="B104" s="119"/>
      <c r="C104" s="120">
        <v>9</v>
      </c>
      <c r="D104" s="120" t="s">
        <v>100</v>
      </c>
      <c r="E104" s="121" t="s">
        <v>301</v>
      </c>
      <c r="F104" s="122" t="s">
        <v>302</v>
      </c>
      <c r="G104" s="123" t="s">
        <v>158</v>
      </c>
      <c r="H104" s="124">
        <v>75.373999999999995</v>
      </c>
      <c r="I104" s="125"/>
      <c r="J104" s="125">
        <f t="shared" si="0"/>
        <v>0</v>
      </c>
      <c r="K104" s="126"/>
      <c r="L104" s="24"/>
      <c r="M104" s="127" t="s">
        <v>1</v>
      </c>
      <c r="N104" s="128" t="s">
        <v>32</v>
      </c>
      <c r="O104" s="129">
        <v>5.5E-2</v>
      </c>
      <c r="P104" s="129">
        <f t="shared" si="1"/>
        <v>4.1455700000000002</v>
      </c>
      <c r="Q104" s="129">
        <v>0</v>
      </c>
      <c r="R104" s="129">
        <f t="shared" si="2"/>
        <v>0</v>
      </c>
      <c r="S104" s="129">
        <v>0</v>
      </c>
      <c r="T104" s="130">
        <f t="shared" si="3"/>
        <v>0</v>
      </c>
      <c r="AR104" s="131" t="s">
        <v>102</v>
      </c>
      <c r="AT104" s="131" t="s">
        <v>100</v>
      </c>
      <c r="AU104" s="131" t="s">
        <v>75</v>
      </c>
      <c r="AY104" s="12" t="s">
        <v>97</v>
      </c>
      <c r="BE104" s="132">
        <f t="shared" si="4"/>
        <v>0</v>
      </c>
      <c r="BF104" s="132">
        <f t="shared" si="5"/>
        <v>0</v>
      </c>
      <c r="BG104" s="132">
        <f t="shared" si="6"/>
        <v>0</v>
      </c>
      <c r="BH104" s="132">
        <f t="shared" si="7"/>
        <v>0</v>
      </c>
      <c r="BI104" s="132">
        <f t="shared" si="8"/>
        <v>0</v>
      </c>
      <c r="BJ104" s="12" t="s">
        <v>75</v>
      </c>
      <c r="BK104" s="132">
        <f t="shared" si="9"/>
        <v>0</v>
      </c>
      <c r="BL104" s="12" t="s">
        <v>102</v>
      </c>
      <c r="BM104" s="131" t="s">
        <v>183</v>
      </c>
    </row>
    <row r="105" spans="2:65" s="1" customFormat="1" ht="36">
      <c r="B105" s="119"/>
      <c r="C105" s="120">
        <v>10</v>
      </c>
      <c r="D105" s="120" t="s">
        <v>100</v>
      </c>
      <c r="E105" s="121" t="s">
        <v>303</v>
      </c>
      <c r="F105" s="122" t="s">
        <v>304</v>
      </c>
      <c r="G105" s="123" t="s">
        <v>158</v>
      </c>
      <c r="H105" s="124">
        <v>1658.2280000000001</v>
      </c>
      <c r="I105" s="125"/>
      <c r="J105" s="125">
        <f t="shared" si="0"/>
        <v>0</v>
      </c>
      <c r="K105" s="126"/>
      <c r="L105" s="24"/>
      <c r="M105" s="127" t="s">
        <v>1</v>
      </c>
      <c r="N105" s="128" t="s">
        <v>32</v>
      </c>
      <c r="O105" s="129">
        <v>8.9999999999999993E-3</v>
      </c>
      <c r="P105" s="129">
        <f t="shared" si="1"/>
        <v>14.924052</v>
      </c>
      <c r="Q105" s="129">
        <v>0</v>
      </c>
      <c r="R105" s="129">
        <f t="shared" si="2"/>
        <v>0</v>
      </c>
      <c r="S105" s="129">
        <v>0</v>
      </c>
      <c r="T105" s="130">
        <f t="shared" si="3"/>
        <v>0</v>
      </c>
      <c r="AR105" s="131" t="s">
        <v>102</v>
      </c>
      <c r="AT105" s="131" t="s">
        <v>100</v>
      </c>
      <c r="AU105" s="131" t="s">
        <v>75</v>
      </c>
      <c r="AY105" s="12" t="s">
        <v>97</v>
      </c>
      <c r="BE105" s="132">
        <f t="shared" si="4"/>
        <v>0</v>
      </c>
      <c r="BF105" s="132">
        <f t="shared" si="5"/>
        <v>0</v>
      </c>
      <c r="BG105" s="132">
        <f t="shared" si="6"/>
        <v>0</v>
      </c>
      <c r="BH105" s="132">
        <f t="shared" si="7"/>
        <v>0</v>
      </c>
      <c r="BI105" s="132">
        <f t="shared" si="8"/>
        <v>0</v>
      </c>
      <c r="BJ105" s="12" t="s">
        <v>75</v>
      </c>
      <c r="BK105" s="132">
        <f t="shared" si="9"/>
        <v>0</v>
      </c>
      <c r="BL105" s="12" t="s">
        <v>102</v>
      </c>
      <c r="BM105" s="131" t="s">
        <v>184</v>
      </c>
    </row>
    <row r="106" spans="2:65" s="1" customFormat="1" ht="24">
      <c r="B106" s="119"/>
      <c r="C106" s="120">
        <v>11</v>
      </c>
      <c r="D106" s="120" t="s">
        <v>100</v>
      </c>
      <c r="E106" s="121" t="s">
        <v>470</v>
      </c>
      <c r="F106" s="122" t="s">
        <v>471</v>
      </c>
      <c r="G106" s="123" t="s">
        <v>120</v>
      </c>
      <c r="H106" s="124">
        <v>134.999</v>
      </c>
      <c r="I106" s="125"/>
      <c r="J106" s="125">
        <f t="shared" si="0"/>
        <v>0</v>
      </c>
      <c r="K106" s="126"/>
      <c r="L106" s="24"/>
      <c r="M106" s="127" t="s">
        <v>1</v>
      </c>
      <c r="N106" s="128" t="s">
        <v>32</v>
      </c>
      <c r="O106" s="129">
        <v>5.5E-2</v>
      </c>
      <c r="P106" s="129">
        <f t="shared" si="1"/>
        <v>7.4249450000000001</v>
      </c>
      <c r="Q106" s="129">
        <v>0</v>
      </c>
      <c r="R106" s="129">
        <f t="shared" si="2"/>
        <v>0</v>
      </c>
      <c r="S106" s="129">
        <v>0</v>
      </c>
      <c r="T106" s="130">
        <f t="shared" si="3"/>
        <v>0</v>
      </c>
      <c r="AR106" s="131" t="s">
        <v>102</v>
      </c>
      <c r="AT106" s="131" t="s">
        <v>100</v>
      </c>
      <c r="AU106" s="131" t="s">
        <v>75</v>
      </c>
      <c r="AY106" s="12" t="s">
        <v>97</v>
      </c>
      <c r="BE106" s="132">
        <f t="shared" si="4"/>
        <v>0</v>
      </c>
      <c r="BF106" s="132">
        <f t="shared" si="5"/>
        <v>0</v>
      </c>
      <c r="BG106" s="132">
        <f t="shared" si="6"/>
        <v>0</v>
      </c>
      <c r="BH106" s="132">
        <f t="shared" si="7"/>
        <v>0</v>
      </c>
      <c r="BI106" s="132">
        <f t="shared" si="8"/>
        <v>0</v>
      </c>
      <c r="BJ106" s="12" t="s">
        <v>75</v>
      </c>
      <c r="BK106" s="132">
        <f t="shared" si="9"/>
        <v>0</v>
      </c>
      <c r="BL106" s="12" t="s">
        <v>102</v>
      </c>
      <c r="BM106" s="131" t="s">
        <v>183</v>
      </c>
    </row>
    <row r="107" spans="2:65" s="1" customFormat="1" ht="24">
      <c r="B107" s="119"/>
      <c r="C107" s="120">
        <v>12</v>
      </c>
      <c r="D107" s="120" t="s">
        <v>100</v>
      </c>
      <c r="E107" s="121" t="s">
        <v>1930</v>
      </c>
      <c r="F107" s="122" t="s">
        <v>1931</v>
      </c>
      <c r="G107" s="123" t="s">
        <v>101</v>
      </c>
      <c r="H107" s="124">
        <v>428.49</v>
      </c>
      <c r="I107" s="125"/>
      <c r="J107" s="125">
        <f t="shared" si="0"/>
        <v>0</v>
      </c>
      <c r="K107" s="126"/>
      <c r="L107" s="24"/>
      <c r="M107" s="127" t="s">
        <v>1</v>
      </c>
      <c r="N107" s="128" t="s">
        <v>32</v>
      </c>
      <c r="O107" s="129">
        <v>8.9999999999999993E-3</v>
      </c>
      <c r="P107" s="129">
        <f t="shared" si="1"/>
        <v>3.8564099999999999</v>
      </c>
      <c r="Q107" s="129">
        <v>0</v>
      </c>
      <c r="R107" s="129">
        <f t="shared" si="2"/>
        <v>0</v>
      </c>
      <c r="S107" s="129">
        <v>0</v>
      </c>
      <c r="T107" s="130">
        <f t="shared" si="3"/>
        <v>0</v>
      </c>
      <c r="AR107" s="131" t="s">
        <v>102</v>
      </c>
      <c r="AT107" s="131" t="s">
        <v>100</v>
      </c>
      <c r="AU107" s="131" t="s">
        <v>75</v>
      </c>
      <c r="AY107" s="12" t="s">
        <v>97</v>
      </c>
      <c r="BE107" s="132">
        <f t="shared" si="4"/>
        <v>0</v>
      </c>
      <c r="BF107" s="132">
        <f t="shared" si="5"/>
        <v>0</v>
      </c>
      <c r="BG107" s="132">
        <f t="shared" si="6"/>
        <v>0</v>
      </c>
      <c r="BH107" s="132">
        <f t="shared" si="7"/>
        <v>0</v>
      </c>
      <c r="BI107" s="132">
        <f t="shared" si="8"/>
        <v>0</v>
      </c>
      <c r="BJ107" s="12" t="s">
        <v>75</v>
      </c>
      <c r="BK107" s="132">
        <f t="shared" si="9"/>
        <v>0</v>
      </c>
      <c r="BL107" s="12" t="s">
        <v>102</v>
      </c>
      <c r="BM107" s="131" t="s">
        <v>184</v>
      </c>
    </row>
    <row r="108" spans="2:65" s="1" customFormat="1" ht="24">
      <c r="B108" s="119"/>
      <c r="C108" s="133">
        <v>13</v>
      </c>
      <c r="D108" s="133" t="s">
        <v>133</v>
      </c>
      <c r="E108" s="134" t="s">
        <v>1932</v>
      </c>
      <c r="F108" s="135" t="s">
        <v>1933</v>
      </c>
      <c r="G108" s="136" t="s">
        <v>101</v>
      </c>
      <c r="H108" s="137">
        <v>432.77499999999998</v>
      </c>
      <c r="I108" s="138"/>
      <c r="J108" s="138">
        <f t="shared" si="0"/>
        <v>0</v>
      </c>
      <c r="K108" s="139"/>
      <c r="L108" s="140"/>
      <c r="M108" s="141" t="s">
        <v>1</v>
      </c>
      <c r="N108" s="142" t="s">
        <v>32</v>
      </c>
      <c r="O108" s="129">
        <v>0</v>
      </c>
      <c r="P108" s="129">
        <f t="shared" si="1"/>
        <v>0</v>
      </c>
      <c r="Q108" s="129">
        <v>2.0000000000000001E-4</v>
      </c>
      <c r="R108" s="129">
        <f t="shared" si="2"/>
        <v>8.6554999999999993E-2</v>
      </c>
      <c r="S108" s="129">
        <v>0</v>
      </c>
      <c r="T108" s="130">
        <f t="shared" si="3"/>
        <v>0</v>
      </c>
      <c r="AR108" s="131" t="s">
        <v>185</v>
      </c>
      <c r="AT108" s="131" t="s">
        <v>133</v>
      </c>
      <c r="AU108" s="131" t="s">
        <v>75</v>
      </c>
      <c r="AY108" s="12" t="s">
        <v>97</v>
      </c>
      <c r="BE108" s="132">
        <f t="shared" si="4"/>
        <v>0</v>
      </c>
      <c r="BF108" s="132">
        <f t="shared" si="5"/>
        <v>0</v>
      </c>
      <c r="BG108" s="132">
        <f t="shared" si="6"/>
        <v>0</v>
      </c>
      <c r="BH108" s="132">
        <f t="shared" si="7"/>
        <v>0</v>
      </c>
      <c r="BI108" s="132">
        <f t="shared" si="8"/>
        <v>0</v>
      </c>
      <c r="BJ108" s="12" t="s">
        <v>75</v>
      </c>
      <c r="BK108" s="132">
        <f t="shared" si="9"/>
        <v>0</v>
      </c>
      <c r="BL108" s="12" t="s">
        <v>102</v>
      </c>
      <c r="BM108" s="131" t="s">
        <v>186</v>
      </c>
    </row>
    <row r="109" spans="2:65" s="10" customFormat="1" ht="22.9" customHeight="1">
      <c r="B109" s="108"/>
      <c r="D109" s="109" t="s">
        <v>65</v>
      </c>
      <c r="E109" s="117" t="s">
        <v>75</v>
      </c>
      <c r="F109" s="117" t="s">
        <v>187</v>
      </c>
      <c r="J109" s="118">
        <f>SUM(J110:J120)</f>
        <v>0</v>
      </c>
      <c r="L109" s="108"/>
      <c r="M109" s="112"/>
      <c r="P109" s="113">
        <f>SUM(P110:P120)</f>
        <v>235.18686199999999</v>
      </c>
      <c r="R109" s="113">
        <f>SUM(R110:R120)</f>
        <v>261.51661389567403</v>
      </c>
      <c r="T109" s="114">
        <f>SUM(T110:T120)</f>
        <v>0</v>
      </c>
      <c r="AR109" s="109" t="s">
        <v>71</v>
      </c>
      <c r="AT109" s="115" t="s">
        <v>65</v>
      </c>
      <c r="AU109" s="115" t="s">
        <v>71</v>
      </c>
      <c r="AY109" s="109" t="s">
        <v>97</v>
      </c>
      <c r="BK109" s="116">
        <f>SUM(BK110:BK120)</f>
        <v>0</v>
      </c>
    </row>
    <row r="110" spans="2:65" s="1" customFormat="1" ht="24.75" customHeight="1">
      <c r="B110" s="119"/>
      <c r="C110" s="120">
        <v>14</v>
      </c>
      <c r="D110" s="120" t="s">
        <v>100</v>
      </c>
      <c r="E110" s="121" t="s">
        <v>2005</v>
      </c>
      <c r="F110" s="122" t="s">
        <v>2006</v>
      </c>
      <c r="G110" s="123" t="s">
        <v>158</v>
      </c>
      <c r="H110" s="124">
        <v>52.332000000000001</v>
      </c>
      <c r="I110" s="125"/>
      <c r="J110" s="125">
        <f t="shared" ref="J110:J120" si="10">ROUND(H110*I110,2)</f>
        <v>0</v>
      </c>
      <c r="K110" s="126"/>
      <c r="L110" s="24"/>
      <c r="M110" s="127" t="s">
        <v>1</v>
      </c>
      <c r="N110" s="128" t="s">
        <v>32</v>
      </c>
      <c r="O110" s="129">
        <v>4.0000000000000001E-3</v>
      </c>
      <c r="P110" s="129">
        <f t="shared" ref="P110:P120" si="11">O110*H110</f>
        <v>0.20932800000000001</v>
      </c>
      <c r="Q110" s="129">
        <v>0</v>
      </c>
      <c r="R110" s="129">
        <f t="shared" ref="R110:R120" si="12">Q110*H110</f>
        <v>0</v>
      </c>
      <c r="S110" s="129">
        <v>0</v>
      </c>
      <c r="T110" s="130">
        <f t="shared" ref="T110:T120" si="13">S110*H110</f>
        <v>0</v>
      </c>
      <c r="AR110" s="131" t="s">
        <v>102</v>
      </c>
      <c r="AT110" s="131" t="s">
        <v>100</v>
      </c>
      <c r="AU110" s="131" t="s">
        <v>75</v>
      </c>
      <c r="AY110" s="12" t="s">
        <v>97</v>
      </c>
      <c r="BE110" s="132">
        <f t="shared" ref="BE110:BE120" si="14">IF(N110="základná",J110,0)</f>
        <v>0</v>
      </c>
      <c r="BF110" s="132">
        <f t="shared" ref="BF110:BF120" si="15">IF(N110="znížená",J110,0)</f>
        <v>0</v>
      </c>
      <c r="BG110" s="132">
        <f t="shared" ref="BG110:BG120" si="16">IF(N110="zákl. prenesená",J110,0)</f>
        <v>0</v>
      </c>
      <c r="BH110" s="132">
        <f t="shared" ref="BH110:BH120" si="17">IF(N110="zníž. prenesená",J110,0)</f>
        <v>0</v>
      </c>
      <c r="BI110" s="132">
        <f t="shared" ref="BI110:BI120" si="18">IF(N110="nulová",J110,0)</f>
        <v>0</v>
      </c>
      <c r="BJ110" s="12" t="s">
        <v>75</v>
      </c>
      <c r="BK110" s="132">
        <f t="shared" ref="BK110:BK120" si="19">ROUND(I110*H110,2)</f>
        <v>0</v>
      </c>
      <c r="BL110" s="12" t="s">
        <v>102</v>
      </c>
      <c r="BM110" s="131" t="s">
        <v>188</v>
      </c>
    </row>
    <row r="111" spans="2:65" s="1" customFormat="1" ht="24.75" customHeight="1">
      <c r="B111" s="119"/>
      <c r="C111" s="120">
        <v>15</v>
      </c>
      <c r="D111" s="120" t="s">
        <v>100</v>
      </c>
      <c r="E111" s="121" t="s">
        <v>305</v>
      </c>
      <c r="F111" s="122" t="s">
        <v>2007</v>
      </c>
      <c r="G111" s="123" t="s">
        <v>158</v>
      </c>
      <c r="H111" s="124">
        <v>82.052999999999997</v>
      </c>
      <c r="I111" s="125"/>
      <c r="J111" s="125">
        <f t="shared" si="10"/>
        <v>0</v>
      </c>
      <c r="K111" s="126"/>
      <c r="L111" s="24"/>
      <c r="M111" s="127" t="s">
        <v>1</v>
      </c>
      <c r="N111" s="128" t="s">
        <v>32</v>
      </c>
      <c r="O111" s="129">
        <v>0.91300000000000003</v>
      </c>
      <c r="P111" s="129">
        <f t="shared" si="11"/>
        <v>74.914389</v>
      </c>
      <c r="Q111" s="129">
        <v>1.93971</v>
      </c>
      <c r="R111" s="129">
        <f t="shared" si="12"/>
        <v>159.15902463</v>
      </c>
      <c r="S111" s="129">
        <v>0</v>
      </c>
      <c r="T111" s="130">
        <f t="shared" si="13"/>
        <v>0</v>
      </c>
      <c r="AR111" s="131" t="s">
        <v>102</v>
      </c>
      <c r="AT111" s="131" t="s">
        <v>100</v>
      </c>
      <c r="AU111" s="131" t="s">
        <v>75</v>
      </c>
      <c r="AY111" s="12" t="s">
        <v>97</v>
      </c>
      <c r="BE111" s="132">
        <f t="shared" si="14"/>
        <v>0</v>
      </c>
      <c r="BF111" s="132">
        <f t="shared" si="15"/>
        <v>0</v>
      </c>
      <c r="BG111" s="132">
        <f t="shared" si="16"/>
        <v>0</v>
      </c>
      <c r="BH111" s="132">
        <f t="shared" si="17"/>
        <v>0</v>
      </c>
      <c r="BI111" s="132">
        <f t="shared" si="18"/>
        <v>0</v>
      </c>
      <c r="BJ111" s="12" t="s">
        <v>75</v>
      </c>
      <c r="BK111" s="132">
        <f t="shared" si="19"/>
        <v>0</v>
      </c>
      <c r="BL111" s="12" t="s">
        <v>102</v>
      </c>
      <c r="BM111" s="131" t="s">
        <v>189</v>
      </c>
    </row>
    <row r="112" spans="2:65" s="1" customFormat="1" ht="16.5" customHeight="1">
      <c r="B112" s="119"/>
      <c r="C112" s="120">
        <v>16</v>
      </c>
      <c r="D112" s="120" t="s">
        <v>100</v>
      </c>
      <c r="E112" s="121" t="s">
        <v>196</v>
      </c>
      <c r="F112" s="122" t="s">
        <v>197</v>
      </c>
      <c r="G112" s="123" t="s">
        <v>101</v>
      </c>
      <c r="H112" s="124">
        <v>17.622</v>
      </c>
      <c r="I112" s="125"/>
      <c r="J112" s="125">
        <f t="shared" ref="J112" si="20">ROUND(H112*I112,2)</f>
        <v>0</v>
      </c>
      <c r="K112" s="126"/>
      <c r="L112" s="24"/>
      <c r="M112" s="127" t="s">
        <v>1</v>
      </c>
      <c r="N112" s="128" t="s">
        <v>32</v>
      </c>
      <c r="O112" s="129">
        <v>0.91300000000000003</v>
      </c>
      <c r="P112" s="129">
        <f t="shared" ref="P112" si="21">O112*H112</f>
        <v>16.088886000000002</v>
      </c>
      <c r="Q112" s="129">
        <v>1.93971</v>
      </c>
      <c r="R112" s="129">
        <f t="shared" ref="R112" si="22">Q112*H112</f>
        <v>34.181569619999998</v>
      </c>
      <c r="S112" s="129">
        <v>0</v>
      </c>
      <c r="T112" s="130">
        <f t="shared" ref="T112" si="23">S112*H112</f>
        <v>0</v>
      </c>
      <c r="AR112" s="131" t="s">
        <v>102</v>
      </c>
      <c r="AT112" s="131" t="s">
        <v>100</v>
      </c>
      <c r="AU112" s="131" t="s">
        <v>75</v>
      </c>
      <c r="AY112" s="12" t="s">
        <v>97</v>
      </c>
      <c r="BE112" s="132">
        <f t="shared" ref="BE112" si="24">IF(N112="základná",J112,0)</f>
        <v>0</v>
      </c>
      <c r="BF112" s="132">
        <f t="shared" ref="BF112" si="25">IF(N112="znížená",J112,0)</f>
        <v>0</v>
      </c>
      <c r="BG112" s="132">
        <f t="shared" ref="BG112" si="26">IF(N112="zákl. prenesená",J112,0)</f>
        <v>0</v>
      </c>
      <c r="BH112" s="132">
        <f t="shared" ref="BH112" si="27">IF(N112="zníž. prenesená",J112,0)</f>
        <v>0</v>
      </c>
      <c r="BI112" s="132">
        <f t="shared" ref="BI112" si="28">IF(N112="nulová",J112,0)</f>
        <v>0</v>
      </c>
      <c r="BJ112" s="12" t="s">
        <v>75</v>
      </c>
      <c r="BK112" s="132">
        <f t="shared" ref="BK112" si="29">ROUND(I112*H112,2)</f>
        <v>0</v>
      </c>
      <c r="BL112" s="12" t="s">
        <v>102</v>
      </c>
      <c r="BM112" s="131" t="s">
        <v>189</v>
      </c>
    </row>
    <row r="113" spans="2:65" s="1" customFormat="1" ht="16.5" customHeight="1">
      <c r="B113" s="119"/>
      <c r="C113" s="120">
        <v>17</v>
      </c>
      <c r="D113" s="120" t="s">
        <v>100</v>
      </c>
      <c r="E113" s="121" t="s">
        <v>198</v>
      </c>
      <c r="F113" s="122" t="s">
        <v>199</v>
      </c>
      <c r="G113" s="123" t="s">
        <v>101</v>
      </c>
      <c r="H113" s="124">
        <v>17.622</v>
      </c>
      <c r="I113" s="125"/>
      <c r="J113" s="125">
        <f t="shared" si="10"/>
        <v>0</v>
      </c>
      <c r="K113" s="126"/>
      <c r="L113" s="24"/>
      <c r="M113" s="127" t="s">
        <v>1</v>
      </c>
      <c r="N113" s="128" t="s">
        <v>32</v>
      </c>
      <c r="O113" s="129">
        <v>0.36399999999999999</v>
      </c>
      <c r="P113" s="129">
        <f t="shared" si="11"/>
        <v>6.4144079999999999</v>
      </c>
      <c r="Q113" s="129">
        <v>1.3866387000000001E-2</v>
      </c>
      <c r="R113" s="129">
        <f t="shared" si="12"/>
        <v>0.24435347171400001</v>
      </c>
      <c r="S113" s="129">
        <v>0</v>
      </c>
      <c r="T113" s="130">
        <f t="shared" si="13"/>
        <v>0</v>
      </c>
      <c r="AR113" s="131" t="s">
        <v>102</v>
      </c>
      <c r="AT113" s="131" t="s">
        <v>100</v>
      </c>
      <c r="AU113" s="131" t="s">
        <v>75</v>
      </c>
      <c r="AY113" s="12" t="s">
        <v>97</v>
      </c>
      <c r="BE113" s="132">
        <f t="shared" si="14"/>
        <v>0</v>
      </c>
      <c r="BF113" s="132">
        <f t="shared" si="15"/>
        <v>0</v>
      </c>
      <c r="BG113" s="132">
        <f t="shared" si="16"/>
        <v>0</v>
      </c>
      <c r="BH113" s="132">
        <f t="shared" si="17"/>
        <v>0</v>
      </c>
      <c r="BI113" s="132">
        <f t="shared" si="18"/>
        <v>0</v>
      </c>
      <c r="BJ113" s="12" t="s">
        <v>75</v>
      </c>
      <c r="BK113" s="132">
        <f t="shared" si="19"/>
        <v>0</v>
      </c>
      <c r="BL113" s="12" t="s">
        <v>102</v>
      </c>
      <c r="BM113" s="131" t="s">
        <v>190</v>
      </c>
    </row>
    <row r="114" spans="2:65" s="1" customFormat="1" ht="16.5" customHeight="1">
      <c r="B114" s="119"/>
      <c r="C114" s="120">
        <v>18</v>
      </c>
      <c r="D114" s="120" t="s">
        <v>100</v>
      </c>
      <c r="E114" s="121" t="s">
        <v>200</v>
      </c>
      <c r="F114" s="122" t="s">
        <v>201</v>
      </c>
      <c r="G114" s="123" t="s">
        <v>120</v>
      </c>
      <c r="H114" s="124">
        <v>6.6289999999999996</v>
      </c>
      <c r="I114" s="125"/>
      <c r="J114" s="125">
        <f t="shared" si="10"/>
        <v>0</v>
      </c>
      <c r="K114" s="126"/>
      <c r="L114" s="24"/>
      <c r="M114" s="127" t="s">
        <v>1</v>
      </c>
      <c r="N114" s="128" t="s">
        <v>32</v>
      </c>
      <c r="O114" s="129">
        <v>0.19900000000000001</v>
      </c>
      <c r="P114" s="129">
        <f t="shared" si="11"/>
        <v>1.3191709999999999</v>
      </c>
      <c r="Q114" s="129">
        <v>0</v>
      </c>
      <c r="R114" s="129">
        <f t="shared" si="12"/>
        <v>0</v>
      </c>
      <c r="S114" s="129">
        <v>0</v>
      </c>
      <c r="T114" s="130">
        <f t="shared" si="13"/>
        <v>0</v>
      </c>
      <c r="AR114" s="131" t="s">
        <v>102</v>
      </c>
      <c r="AT114" s="131" t="s">
        <v>100</v>
      </c>
      <c r="AU114" s="131" t="s">
        <v>75</v>
      </c>
      <c r="AY114" s="12" t="s">
        <v>97</v>
      </c>
      <c r="BE114" s="132">
        <f t="shared" si="14"/>
        <v>0</v>
      </c>
      <c r="BF114" s="132">
        <f t="shared" si="15"/>
        <v>0</v>
      </c>
      <c r="BG114" s="132">
        <f t="shared" si="16"/>
        <v>0</v>
      </c>
      <c r="BH114" s="132">
        <f t="shared" si="17"/>
        <v>0</v>
      </c>
      <c r="BI114" s="132">
        <f t="shared" si="18"/>
        <v>0</v>
      </c>
      <c r="BJ114" s="12" t="s">
        <v>75</v>
      </c>
      <c r="BK114" s="132">
        <f t="shared" si="19"/>
        <v>0</v>
      </c>
      <c r="BL114" s="12" t="s">
        <v>102</v>
      </c>
      <c r="BM114" s="131" t="s">
        <v>191</v>
      </c>
    </row>
    <row r="115" spans="2:65" s="1" customFormat="1" ht="36">
      <c r="B115" s="119"/>
      <c r="C115" s="120">
        <v>19</v>
      </c>
      <c r="D115" s="120" t="s">
        <v>100</v>
      </c>
      <c r="E115" s="121" t="s">
        <v>2008</v>
      </c>
      <c r="F115" s="122" t="s">
        <v>2009</v>
      </c>
      <c r="G115" s="123" t="s">
        <v>158</v>
      </c>
      <c r="H115" s="124">
        <v>2.1070000000000002</v>
      </c>
      <c r="I115" s="125"/>
      <c r="J115" s="125">
        <f t="shared" si="10"/>
        <v>0</v>
      </c>
      <c r="K115" s="126"/>
      <c r="L115" s="24"/>
      <c r="M115" s="127" t="s">
        <v>1</v>
      </c>
      <c r="N115" s="128" t="s">
        <v>32</v>
      </c>
      <c r="O115" s="129">
        <v>15.933</v>
      </c>
      <c r="P115" s="129">
        <f t="shared" si="11"/>
        <v>33.570831000000005</v>
      </c>
      <c r="Q115" s="129">
        <v>1.202961408</v>
      </c>
      <c r="R115" s="129">
        <f t="shared" si="12"/>
        <v>2.5346396866560004</v>
      </c>
      <c r="S115" s="129">
        <v>0</v>
      </c>
      <c r="T115" s="130">
        <f t="shared" si="13"/>
        <v>0</v>
      </c>
      <c r="AR115" s="131" t="s">
        <v>102</v>
      </c>
      <c r="AT115" s="131" t="s">
        <v>100</v>
      </c>
      <c r="AU115" s="131" t="s">
        <v>75</v>
      </c>
      <c r="AY115" s="12" t="s">
        <v>97</v>
      </c>
      <c r="BE115" s="132">
        <f t="shared" si="14"/>
        <v>0</v>
      </c>
      <c r="BF115" s="132">
        <f t="shared" si="15"/>
        <v>0</v>
      </c>
      <c r="BG115" s="132">
        <f t="shared" si="16"/>
        <v>0</v>
      </c>
      <c r="BH115" s="132">
        <f t="shared" si="17"/>
        <v>0</v>
      </c>
      <c r="BI115" s="132">
        <f t="shared" si="18"/>
        <v>0</v>
      </c>
      <c r="BJ115" s="12" t="s">
        <v>75</v>
      </c>
      <c r="BK115" s="132">
        <f t="shared" si="19"/>
        <v>0</v>
      </c>
      <c r="BL115" s="12" t="s">
        <v>102</v>
      </c>
      <c r="BM115" s="131" t="s">
        <v>192</v>
      </c>
    </row>
    <row r="116" spans="2:65" s="1" customFormat="1" ht="24">
      <c r="B116" s="119"/>
      <c r="C116" s="120">
        <v>20</v>
      </c>
      <c r="D116" s="120" t="s">
        <v>100</v>
      </c>
      <c r="E116" s="121" t="s">
        <v>306</v>
      </c>
      <c r="F116" s="122" t="s">
        <v>2010</v>
      </c>
      <c r="G116" s="123" t="s">
        <v>158</v>
      </c>
      <c r="H116" s="124">
        <v>5.0629999999999997</v>
      </c>
      <c r="I116" s="125"/>
      <c r="J116" s="125">
        <f t="shared" si="10"/>
        <v>0</v>
      </c>
      <c r="K116" s="126"/>
      <c r="L116" s="24"/>
      <c r="M116" s="127" t="s">
        <v>1</v>
      </c>
      <c r="N116" s="128" t="s">
        <v>32</v>
      </c>
      <c r="O116" s="129">
        <v>15.933</v>
      </c>
      <c r="P116" s="129">
        <f t="shared" si="11"/>
        <v>80.668779000000001</v>
      </c>
      <c r="Q116" s="129">
        <v>1.202961408</v>
      </c>
      <c r="R116" s="129">
        <f t="shared" si="12"/>
        <v>6.0905936087039994</v>
      </c>
      <c r="S116" s="129">
        <v>0</v>
      </c>
      <c r="T116" s="130">
        <f t="shared" si="13"/>
        <v>0</v>
      </c>
      <c r="AR116" s="131" t="s">
        <v>102</v>
      </c>
      <c r="AT116" s="131" t="s">
        <v>100</v>
      </c>
      <c r="AU116" s="131" t="s">
        <v>75</v>
      </c>
      <c r="AY116" s="12" t="s">
        <v>97</v>
      </c>
      <c r="BE116" s="132">
        <f t="shared" si="14"/>
        <v>0</v>
      </c>
      <c r="BF116" s="132">
        <f t="shared" si="15"/>
        <v>0</v>
      </c>
      <c r="BG116" s="132">
        <f t="shared" si="16"/>
        <v>0</v>
      </c>
      <c r="BH116" s="132">
        <f t="shared" si="17"/>
        <v>0</v>
      </c>
      <c r="BI116" s="132">
        <f t="shared" si="18"/>
        <v>0</v>
      </c>
      <c r="BJ116" s="12" t="s">
        <v>75</v>
      </c>
      <c r="BK116" s="132">
        <f t="shared" si="19"/>
        <v>0</v>
      </c>
      <c r="BL116" s="12" t="s">
        <v>102</v>
      </c>
      <c r="BM116" s="131" t="s">
        <v>193</v>
      </c>
    </row>
    <row r="117" spans="2:65" s="1" customFormat="1" ht="16.5" customHeight="1">
      <c r="B117" s="119"/>
      <c r="C117" s="120">
        <v>21</v>
      </c>
      <c r="D117" s="120" t="s">
        <v>100</v>
      </c>
      <c r="E117" s="121" t="s">
        <v>2011</v>
      </c>
      <c r="F117" s="122" t="s">
        <v>2012</v>
      </c>
      <c r="G117" s="123" t="s">
        <v>120</v>
      </c>
      <c r="H117" s="124">
        <v>0.76</v>
      </c>
      <c r="I117" s="125"/>
      <c r="J117" s="125">
        <f t="shared" ref="J117:J118" si="30">ROUND(H117*I117,2)</f>
        <v>0</v>
      </c>
      <c r="K117" s="126"/>
      <c r="L117" s="24"/>
      <c r="M117" s="127" t="s">
        <v>1</v>
      </c>
      <c r="N117" s="128" t="s">
        <v>32</v>
      </c>
      <c r="O117" s="129">
        <v>3.4649999999999999</v>
      </c>
      <c r="P117" s="129">
        <f t="shared" ref="P117:P118" si="31">O117*H117</f>
        <v>2.6334</v>
      </c>
      <c r="Q117" s="129">
        <v>2.3194466739999999</v>
      </c>
      <c r="R117" s="129">
        <f t="shared" ref="R117:R118" si="32">Q117*H117</f>
        <v>1.7627794722399999</v>
      </c>
      <c r="S117" s="129">
        <v>0</v>
      </c>
      <c r="T117" s="130">
        <f t="shared" ref="T117:T118" si="33">S117*H117</f>
        <v>0</v>
      </c>
      <c r="AR117" s="131" t="s">
        <v>102</v>
      </c>
      <c r="AT117" s="131" t="s">
        <v>100</v>
      </c>
      <c r="AU117" s="131" t="s">
        <v>75</v>
      </c>
      <c r="AY117" s="12" t="s">
        <v>97</v>
      </c>
      <c r="BE117" s="132">
        <f t="shared" ref="BE117:BE118" si="34">IF(N117="základná",J117,0)</f>
        <v>0</v>
      </c>
      <c r="BF117" s="132">
        <f t="shared" ref="BF117:BF118" si="35">IF(N117="znížená",J117,0)</f>
        <v>0</v>
      </c>
      <c r="BG117" s="132">
        <f t="shared" ref="BG117:BG118" si="36">IF(N117="zákl. prenesená",J117,0)</f>
        <v>0</v>
      </c>
      <c r="BH117" s="132">
        <f t="shared" ref="BH117:BH118" si="37">IF(N117="zníž. prenesená",J117,0)</f>
        <v>0</v>
      </c>
      <c r="BI117" s="132">
        <f t="shared" ref="BI117:BI118" si="38">IF(N117="nulová",J117,0)</f>
        <v>0</v>
      </c>
      <c r="BJ117" s="12" t="s">
        <v>75</v>
      </c>
      <c r="BK117" s="132">
        <f t="shared" ref="BK117:BK118" si="39">ROUND(I117*H117,2)</f>
        <v>0</v>
      </c>
      <c r="BL117" s="12" t="s">
        <v>102</v>
      </c>
      <c r="BM117" s="131" t="s">
        <v>194</v>
      </c>
    </row>
    <row r="118" spans="2:65" s="1" customFormat="1" ht="36">
      <c r="B118" s="119"/>
      <c r="C118" s="120">
        <v>22</v>
      </c>
      <c r="D118" s="120" t="s">
        <v>100</v>
      </c>
      <c r="E118" s="121" t="s">
        <v>2013</v>
      </c>
      <c r="F118" s="122" t="s">
        <v>2014</v>
      </c>
      <c r="G118" s="123" t="s">
        <v>120</v>
      </c>
      <c r="H118" s="124">
        <v>0.16600000000000001</v>
      </c>
      <c r="I118" s="125"/>
      <c r="J118" s="125">
        <f t="shared" si="30"/>
        <v>0</v>
      </c>
      <c r="K118" s="126"/>
      <c r="L118" s="24"/>
      <c r="M118" s="127" t="s">
        <v>1</v>
      </c>
      <c r="N118" s="128" t="s">
        <v>32</v>
      </c>
      <c r="O118" s="129">
        <v>0.56000000000000005</v>
      </c>
      <c r="P118" s="129">
        <f t="shared" si="31"/>
        <v>9.2960000000000015E-2</v>
      </c>
      <c r="Q118" s="129">
        <v>2.42193134</v>
      </c>
      <c r="R118" s="129">
        <f t="shared" si="32"/>
        <v>0.40204060244000001</v>
      </c>
      <c r="S118" s="129">
        <v>0</v>
      </c>
      <c r="T118" s="130">
        <f t="shared" si="33"/>
        <v>0</v>
      </c>
      <c r="AR118" s="131" t="s">
        <v>102</v>
      </c>
      <c r="AT118" s="131" t="s">
        <v>100</v>
      </c>
      <c r="AU118" s="131" t="s">
        <v>75</v>
      </c>
      <c r="AY118" s="12" t="s">
        <v>97</v>
      </c>
      <c r="BE118" s="132">
        <f t="shared" si="34"/>
        <v>0</v>
      </c>
      <c r="BF118" s="132">
        <f t="shared" si="35"/>
        <v>0</v>
      </c>
      <c r="BG118" s="132">
        <f t="shared" si="36"/>
        <v>0</v>
      </c>
      <c r="BH118" s="132">
        <f t="shared" si="37"/>
        <v>0</v>
      </c>
      <c r="BI118" s="132">
        <f t="shared" si="38"/>
        <v>0</v>
      </c>
      <c r="BJ118" s="12" t="s">
        <v>75</v>
      </c>
      <c r="BK118" s="132">
        <f t="shared" si="39"/>
        <v>0</v>
      </c>
      <c r="BL118" s="12" t="s">
        <v>102</v>
      </c>
      <c r="BM118" s="131" t="s">
        <v>195</v>
      </c>
    </row>
    <row r="119" spans="2:65" s="1" customFormat="1" ht="24">
      <c r="B119" s="119"/>
      <c r="C119" s="120">
        <v>23</v>
      </c>
      <c r="D119" s="120" t="s">
        <v>100</v>
      </c>
      <c r="E119" s="121" t="s">
        <v>307</v>
      </c>
      <c r="F119" s="122" t="s">
        <v>2015</v>
      </c>
      <c r="G119" s="123" t="s">
        <v>158</v>
      </c>
      <c r="H119" s="124">
        <v>2.0699999999999998</v>
      </c>
      <c r="I119" s="125"/>
      <c r="J119" s="125">
        <f t="shared" si="10"/>
        <v>0</v>
      </c>
      <c r="K119" s="126"/>
      <c r="L119" s="24"/>
      <c r="M119" s="127" t="s">
        <v>1</v>
      </c>
      <c r="N119" s="128" t="s">
        <v>32</v>
      </c>
      <c r="O119" s="129">
        <v>3.4649999999999999</v>
      </c>
      <c r="P119" s="129">
        <f t="shared" si="11"/>
        <v>7.1725499999999993</v>
      </c>
      <c r="Q119" s="129">
        <v>2.3194466739999999</v>
      </c>
      <c r="R119" s="129">
        <f t="shared" si="12"/>
        <v>4.8012546151799995</v>
      </c>
      <c r="S119" s="129">
        <v>0</v>
      </c>
      <c r="T119" s="130">
        <f t="shared" si="13"/>
        <v>0</v>
      </c>
      <c r="AR119" s="131" t="s">
        <v>102</v>
      </c>
      <c r="AT119" s="131" t="s">
        <v>100</v>
      </c>
      <c r="AU119" s="131" t="s">
        <v>75</v>
      </c>
      <c r="AY119" s="12" t="s">
        <v>97</v>
      </c>
      <c r="BE119" s="132">
        <f t="shared" si="14"/>
        <v>0</v>
      </c>
      <c r="BF119" s="132">
        <f t="shared" si="15"/>
        <v>0</v>
      </c>
      <c r="BG119" s="132">
        <f t="shared" si="16"/>
        <v>0</v>
      </c>
      <c r="BH119" s="132">
        <f t="shared" si="17"/>
        <v>0</v>
      </c>
      <c r="BI119" s="132">
        <f t="shared" si="18"/>
        <v>0</v>
      </c>
      <c r="BJ119" s="12" t="s">
        <v>75</v>
      </c>
      <c r="BK119" s="132">
        <f t="shared" si="19"/>
        <v>0</v>
      </c>
      <c r="BL119" s="12" t="s">
        <v>102</v>
      </c>
      <c r="BM119" s="131" t="s">
        <v>194</v>
      </c>
    </row>
    <row r="120" spans="2:65" s="1" customFormat="1" ht="36">
      <c r="B120" s="119"/>
      <c r="C120" s="120">
        <v>24</v>
      </c>
      <c r="D120" s="120" t="s">
        <v>100</v>
      </c>
      <c r="E120" s="121" t="s">
        <v>308</v>
      </c>
      <c r="F120" s="122" t="s">
        <v>2016</v>
      </c>
      <c r="G120" s="123" t="s">
        <v>158</v>
      </c>
      <c r="H120" s="124">
        <v>21.611000000000001</v>
      </c>
      <c r="I120" s="125"/>
      <c r="J120" s="125">
        <f t="shared" si="10"/>
        <v>0</v>
      </c>
      <c r="K120" s="126"/>
      <c r="L120" s="24"/>
      <c r="M120" s="127" t="s">
        <v>1</v>
      </c>
      <c r="N120" s="128" t="s">
        <v>32</v>
      </c>
      <c r="O120" s="129">
        <v>0.56000000000000005</v>
      </c>
      <c r="P120" s="129">
        <f t="shared" si="11"/>
        <v>12.102160000000001</v>
      </c>
      <c r="Q120" s="129">
        <v>2.42193134</v>
      </c>
      <c r="R120" s="129">
        <f t="shared" si="12"/>
        <v>52.340358188739998</v>
      </c>
      <c r="S120" s="129">
        <v>0</v>
      </c>
      <c r="T120" s="130">
        <f t="shared" si="13"/>
        <v>0</v>
      </c>
      <c r="AR120" s="131" t="s">
        <v>102</v>
      </c>
      <c r="AT120" s="131" t="s">
        <v>100</v>
      </c>
      <c r="AU120" s="131" t="s">
        <v>75</v>
      </c>
      <c r="AY120" s="12" t="s">
        <v>97</v>
      </c>
      <c r="BE120" s="132">
        <f t="shared" si="14"/>
        <v>0</v>
      </c>
      <c r="BF120" s="132">
        <f t="shared" si="15"/>
        <v>0</v>
      </c>
      <c r="BG120" s="132">
        <f t="shared" si="16"/>
        <v>0</v>
      </c>
      <c r="BH120" s="132">
        <f t="shared" si="17"/>
        <v>0</v>
      </c>
      <c r="BI120" s="132">
        <f t="shared" si="18"/>
        <v>0</v>
      </c>
      <c r="BJ120" s="12" t="s">
        <v>75</v>
      </c>
      <c r="BK120" s="132">
        <f t="shared" si="19"/>
        <v>0</v>
      </c>
      <c r="BL120" s="12" t="s">
        <v>102</v>
      </c>
      <c r="BM120" s="131" t="s">
        <v>195</v>
      </c>
    </row>
    <row r="121" spans="2:65" s="10" customFormat="1" ht="22.9" customHeight="1">
      <c r="B121" s="108"/>
      <c r="D121" s="109" t="s">
        <v>65</v>
      </c>
      <c r="E121" s="117" t="s">
        <v>106</v>
      </c>
      <c r="F121" s="117" t="s">
        <v>132</v>
      </c>
      <c r="J121" s="118">
        <f>SUM(J122:J130)</f>
        <v>0</v>
      </c>
      <c r="L121" s="108"/>
      <c r="M121" s="112"/>
      <c r="P121" s="113">
        <f>SUM(P122:P130)</f>
        <v>821.55380839999998</v>
      </c>
      <c r="R121" s="113">
        <f>SUM(R122:R130)</f>
        <v>748.76072313425595</v>
      </c>
      <c r="T121" s="114">
        <f>SUM(T122:T130)</f>
        <v>0</v>
      </c>
      <c r="AR121" s="109" t="s">
        <v>71</v>
      </c>
      <c r="AT121" s="115" t="s">
        <v>65</v>
      </c>
      <c r="AU121" s="115" t="s">
        <v>71</v>
      </c>
      <c r="AY121" s="109" t="s">
        <v>97</v>
      </c>
      <c r="BK121" s="116">
        <f>SUM(BK122:BK130)</f>
        <v>0</v>
      </c>
    </row>
    <row r="122" spans="2:65" s="1" customFormat="1" ht="36">
      <c r="B122" s="119"/>
      <c r="C122" s="120">
        <v>25</v>
      </c>
      <c r="D122" s="120" t="s">
        <v>100</v>
      </c>
      <c r="E122" s="121" t="s">
        <v>2017</v>
      </c>
      <c r="F122" s="122" t="s">
        <v>2018</v>
      </c>
      <c r="G122" s="123" t="s">
        <v>158</v>
      </c>
      <c r="H122" s="124">
        <v>26.632000000000001</v>
      </c>
      <c r="I122" s="125"/>
      <c r="J122" s="125">
        <f t="shared" ref="J122:J130" si="40">ROUND(H122*I122,2)</f>
        <v>0</v>
      </c>
      <c r="K122" s="126"/>
      <c r="L122" s="24"/>
      <c r="M122" s="127" t="s">
        <v>1</v>
      </c>
      <c r="N122" s="128" t="s">
        <v>32</v>
      </c>
      <c r="O122" s="129">
        <v>2.875</v>
      </c>
      <c r="P122" s="129">
        <f t="shared" ref="P122:P130" si="41">O122*H122</f>
        <v>76.567000000000007</v>
      </c>
      <c r="Q122" s="129">
        <v>0.83891735999999995</v>
      </c>
      <c r="R122" s="129">
        <f t="shared" ref="R122:R130" si="42">Q122*H122</f>
        <v>22.342047131520001</v>
      </c>
      <c r="S122" s="129">
        <v>0</v>
      </c>
      <c r="T122" s="130">
        <f t="shared" ref="T122:T130" si="43">S122*H122</f>
        <v>0</v>
      </c>
      <c r="AR122" s="131" t="s">
        <v>102</v>
      </c>
      <c r="AT122" s="131" t="s">
        <v>100</v>
      </c>
      <c r="AU122" s="131" t="s">
        <v>75</v>
      </c>
      <c r="AY122" s="12" t="s">
        <v>97</v>
      </c>
      <c r="BE122" s="132">
        <f t="shared" ref="BE122:BE130" si="44">IF(N122="základná",J122,0)</f>
        <v>0</v>
      </c>
      <c r="BF122" s="132">
        <f t="shared" ref="BF122:BF130" si="45">IF(N122="znížená",J122,0)</f>
        <v>0</v>
      </c>
      <c r="BG122" s="132">
        <f t="shared" ref="BG122:BG130" si="46">IF(N122="zákl. prenesená",J122,0)</f>
        <v>0</v>
      </c>
      <c r="BH122" s="132">
        <f t="shared" ref="BH122:BH130" si="47">IF(N122="zníž. prenesená",J122,0)</f>
        <v>0</v>
      </c>
      <c r="BI122" s="132">
        <f t="shared" ref="BI122:BI130" si="48">IF(N122="nulová",J122,0)</f>
        <v>0</v>
      </c>
      <c r="BJ122" s="12" t="s">
        <v>75</v>
      </c>
      <c r="BK122" s="132">
        <f t="shared" ref="BK122:BK130" si="49">ROUND(I122*H122,2)</f>
        <v>0</v>
      </c>
      <c r="BL122" s="12" t="s">
        <v>102</v>
      </c>
      <c r="BM122" s="131" t="s">
        <v>202</v>
      </c>
    </row>
    <row r="123" spans="2:65" s="1" customFormat="1" ht="24">
      <c r="B123" s="119"/>
      <c r="C123" s="120">
        <v>26</v>
      </c>
      <c r="D123" s="120" t="s">
        <v>100</v>
      </c>
      <c r="E123" s="121" t="s">
        <v>2019</v>
      </c>
      <c r="F123" s="122" t="s">
        <v>2020</v>
      </c>
      <c r="G123" s="123" t="s">
        <v>110</v>
      </c>
      <c r="H123" s="124">
        <v>1</v>
      </c>
      <c r="I123" s="125"/>
      <c r="J123" s="125">
        <f t="shared" ref="J123" si="50">ROUND(H123*I123,2)</f>
        <v>0</v>
      </c>
      <c r="K123" s="126"/>
      <c r="L123" s="24"/>
      <c r="M123" s="127" t="s">
        <v>1</v>
      </c>
      <c r="N123" s="128" t="s">
        <v>32</v>
      </c>
      <c r="O123" s="129">
        <v>3.0390000000000001</v>
      </c>
      <c r="P123" s="129">
        <f t="shared" ref="P123" si="51">O123*H123</f>
        <v>3.0390000000000001</v>
      </c>
      <c r="Q123" s="129">
        <v>0.92013</v>
      </c>
      <c r="R123" s="129">
        <f t="shared" ref="R123" si="52">Q123*H123</f>
        <v>0.92013</v>
      </c>
      <c r="S123" s="129">
        <v>0</v>
      </c>
      <c r="T123" s="130">
        <f t="shared" ref="T123" si="53">S123*H123</f>
        <v>0</v>
      </c>
      <c r="AR123" s="131" t="s">
        <v>102</v>
      </c>
      <c r="AT123" s="131" t="s">
        <v>100</v>
      </c>
      <c r="AU123" s="131" t="s">
        <v>75</v>
      </c>
      <c r="AY123" s="12" t="s">
        <v>97</v>
      </c>
      <c r="BE123" s="132">
        <f t="shared" ref="BE123" si="54">IF(N123="základná",J123,0)</f>
        <v>0</v>
      </c>
      <c r="BF123" s="132">
        <f t="shared" ref="BF123" si="55">IF(N123="znížená",J123,0)</f>
        <v>0</v>
      </c>
      <c r="BG123" s="132">
        <f t="shared" ref="BG123" si="56">IF(N123="zákl. prenesená",J123,0)</f>
        <v>0</v>
      </c>
      <c r="BH123" s="132">
        <f t="shared" ref="BH123" si="57">IF(N123="zníž. prenesená",J123,0)</f>
        <v>0</v>
      </c>
      <c r="BI123" s="132">
        <f t="shared" ref="BI123" si="58">IF(N123="nulová",J123,0)</f>
        <v>0</v>
      </c>
      <c r="BJ123" s="12" t="s">
        <v>75</v>
      </c>
      <c r="BK123" s="132">
        <f t="shared" ref="BK123" si="59">ROUND(I123*H123,2)</f>
        <v>0</v>
      </c>
      <c r="BL123" s="12" t="s">
        <v>102</v>
      </c>
      <c r="BM123" s="131" t="s">
        <v>203</v>
      </c>
    </row>
    <row r="124" spans="2:65" s="1" customFormat="1" ht="24">
      <c r="B124" s="119"/>
      <c r="C124" s="120">
        <v>27</v>
      </c>
      <c r="D124" s="120" t="s">
        <v>100</v>
      </c>
      <c r="E124" s="121" t="s">
        <v>309</v>
      </c>
      <c r="F124" s="122" t="s">
        <v>2021</v>
      </c>
      <c r="G124" s="123" t="s">
        <v>120</v>
      </c>
      <c r="H124" s="124">
        <v>10.717000000000001</v>
      </c>
      <c r="I124" s="125"/>
      <c r="J124" s="125">
        <f t="shared" si="40"/>
        <v>0</v>
      </c>
      <c r="K124" s="126"/>
      <c r="L124" s="24"/>
      <c r="M124" s="127" t="s">
        <v>1</v>
      </c>
      <c r="N124" s="128" t="s">
        <v>32</v>
      </c>
      <c r="O124" s="129">
        <v>3.0390000000000001</v>
      </c>
      <c r="P124" s="129">
        <f t="shared" si="41"/>
        <v>32.568963000000004</v>
      </c>
      <c r="Q124" s="129">
        <v>0.92013</v>
      </c>
      <c r="R124" s="129">
        <f t="shared" si="42"/>
        <v>9.8610332100000004</v>
      </c>
      <c r="S124" s="129">
        <v>0</v>
      </c>
      <c r="T124" s="130">
        <f t="shared" si="43"/>
        <v>0</v>
      </c>
      <c r="AR124" s="131" t="s">
        <v>102</v>
      </c>
      <c r="AT124" s="131" t="s">
        <v>100</v>
      </c>
      <c r="AU124" s="131" t="s">
        <v>75</v>
      </c>
      <c r="AY124" s="12" t="s">
        <v>97</v>
      </c>
      <c r="BE124" s="132">
        <f t="shared" si="44"/>
        <v>0</v>
      </c>
      <c r="BF124" s="132">
        <f t="shared" si="45"/>
        <v>0</v>
      </c>
      <c r="BG124" s="132">
        <f t="shared" si="46"/>
        <v>0</v>
      </c>
      <c r="BH124" s="132">
        <f t="shared" si="47"/>
        <v>0</v>
      </c>
      <c r="BI124" s="132">
        <f t="shared" si="48"/>
        <v>0</v>
      </c>
      <c r="BJ124" s="12" t="s">
        <v>75</v>
      </c>
      <c r="BK124" s="132">
        <f t="shared" si="49"/>
        <v>0</v>
      </c>
      <c r="BL124" s="12" t="s">
        <v>102</v>
      </c>
      <c r="BM124" s="131" t="s">
        <v>203</v>
      </c>
    </row>
    <row r="125" spans="2:65" s="1" customFormat="1" ht="16.5" customHeight="1">
      <c r="B125" s="119"/>
      <c r="C125" s="133">
        <v>28</v>
      </c>
      <c r="D125" s="133" t="s">
        <v>133</v>
      </c>
      <c r="E125" s="134" t="s">
        <v>310</v>
      </c>
      <c r="F125" s="135" t="s">
        <v>2022</v>
      </c>
      <c r="G125" s="136" t="s">
        <v>120</v>
      </c>
      <c r="H125" s="137">
        <v>11.253</v>
      </c>
      <c r="I125" s="138"/>
      <c r="J125" s="138">
        <f t="shared" si="40"/>
        <v>0</v>
      </c>
      <c r="K125" s="139"/>
      <c r="L125" s="140"/>
      <c r="M125" s="141" t="s">
        <v>1</v>
      </c>
      <c r="N125" s="142" t="s">
        <v>32</v>
      </c>
      <c r="O125" s="129">
        <v>3.0390000000000001</v>
      </c>
      <c r="P125" s="129">
        <f t="shared" si="41"/>
        <v>34.197867000000002</v>
      </c>
      <c r="Q125" s="129">
        <v>0.92013</v>
      </c>
      <c r="R125" s="129">
        <f t="shared" si="42"/>
        <v>10.354222890000001</v>
      </c>
      <c r="S125" s="129">
        <v>0</v>
      </c>
      <c r="T125" s="130">
        <f t="shared" si="43"/>
        <v>0</v>
      </c>
      <c r="AR125" s="131" t="s">
        <v>102</v>
      </c>
      <c r="AT125" s="131" t="s">
        <v>100</v>
      </c>
      <c r="AU125" s="131" t="s">
        <v>75</v>
      </c>
      <c r="AY125" s="12" t="s">
        <v>97</v>
      </c>
      <c r="BE125" s="132">
        <f t="shared" si="44"/>
        <v>0</v>
      </c>
      <c r="BF125" s="132">
        <f t="shared" si="45"/>
        <v>0</v>
      </c>
      <c r="BG125" s="132">
        <f t="shared" si="46"/>
        <v>0</v>
      </c>
      <c r="BH125" s="132">
        <f t="shared" si="47"/>
        <v>0</v>
      </c>
      <c r="BI125" s="132">
        <f t="shared" si="48"/>
        <v>0</v>
      </c>
      <c r="BJ125" s="12" t="s">
        <v>75</v>
      </c>
      <c r="BK125" s="132">
        <f t="shared" si="49"/>
        <v>0</v>
      </c>
      <c r="BL125" s="12" t="s">
        <v>102</v>
      </c>
      <c r="BM125" s="131" t="s">
        <v>204</v>
      </c>
    </row>
    <row r="126" spans="2:65" s="1" customFormat="1" ht="36">
      <c r="B126" s="119"/>
      <c r="C126" s="120">
        <v>29</v>
      </c>
      <c r="D126" s="120" t="s">
        <v>100</v>
      </c>
      <c r="E126" s="121" t="s">
        <v>311</v>
      </c>
      <c r="F126" s="122" t="s">
        <v>312</v>
      </c>
      <c r="G126" s="123" t="s">
        <v>101</v>
      </c>
      <c r="H126" s="124">
        <v>8.2829999999999995</v>
      </c>
      <c r="I126" s="125"/>
      <c r="J126" s="125">
        <f t="shared" si="40"/>
        <v>0</v>
      </c>
      <c r="K126" s="126"/>
      <c r="L126" s="24"/>
      <c r="M126" s="127" t="s">
        <v>1</v>
      </c>
      <c r="N126" s="128" t="s">
        <v>32</v>
      </c>
      <c r="O126" s="129">
        <v>0.59599999999999997</v>
      </c>
      <c r="P126" s="129">
        <f t="shared" si="41"/>
        <v>4.9366679999999992</v>
      </c>
      <c r="Q126" s="129">
        <v>4.3597499999999997E-2</v>
      </c>
      <c r="R126" s="129">
        <f t="shared" si="42"/>
        <v>0.36111809249999993</v>
      </c>
      <c r="S126" s="129">
        <v>0</v>
      </c>
      <c r="T126" s="130">
        <f t="shared" si="43"/>
        <v>0</v>
      </c>
      <c r="AR126" s="131" t="s">
        <v>102</v>
      </c>
      <c r="AT126" s="131" t="s">
        <v>100</v>
      </c>
      <c r="AU126" s="131" t="s">
        <v>75</v>
      </c>
      <c r="AY126" s="12" t="s">
        <v>97</v>
      </c>
      <c r="BE126" s="132">
        <f t="shared" si="44"/>
        <v>0</v>
      </c>
      <c r="BF126" s="132">
        <f t="shared" si="45"/>
        <v>0</v>
      </c>
      <c r="BG126" s="132">
        <f t="shared" si="46"/>
        <v>0</v>
      </c>
      <c r="BH126" s="132">
        <f t="shared" si="47"/>
        <v>0</v>
      </c>
      <c r="BI126" s="132">
        <f t="shared" si="48"/>
        <v>0</v>
      </c>
      <c r="BJ126" s="12" t="s">
        <v>75</v>
      </c>
      <c r="BK126" s="132">
        <f t="shared" si="49"/>
        <v>0</v>
      </c>
      <c r="BL126" s="12" t="s">
        <v>102</v>
      </c>
      <c r="BM126" s="131" t="s">
        <v>205</v>
      </c>
    </row>
    <row r="127" spans="2:65" s="1" customFormat="1" ht="24">
      <c r="B127" s="119"/>
      <c r="C127" s="120">
        <v>30</v>
      </c>
      <c r="D127" s="120" t="s">
        <v>100</v>
      </c>
      <c r="E127" s="121" t="s">
        <v>313</v>
      </c>
      <c r="F127" s="122" t="s">
        <v>2023</v>
      </c>
      <c r="G127" s="123" t="s">
        <v>158</v>
      </c>
      <c r="H127" s="124">
        <v>20.806000000000001</v>
      </c>
      <c r="I127" s="125"/>
      <c r="J127" s="125">
        <f t="shared" si="40"/>
        <v>0</v>
      </c>
      <c r="K127" s="126"/>
      <c r="L127" s="24"/>
      <c r="M127" s="127" t="s">
        <v>1</v>
      </c>
      <c r="N127" s="128" t="s">
        <v>32</v>
      </c>
      <c r="O127" s="129">
        <v>0.28000000000000003</v>
      </c>
      <c r="P127" s="129">
        <f t="shared" si="41"/>
        <v>5.8256800000000011</v>
      </c>
      <c r="Q127" s="129">
        <v>9.2600505999999999E-2</v>
      </c>
      <c r="R127" s="129">
        <f t="shared" si="42"/>
        <v>1.9266461278360001</v>
      </c>
      <c r="S127" s="129">
        <v>0</v>
      </c>
      <c r="T127" s="130">
        <f t="shared" si="43"/>
        <v>0</v>
      </c>
      <c r="AR127" s="131" t="s">
        <v>102</v>
      </c>
      <c r="AT127" s="131" t="s">
        <v>100</v>
      </c>
      <c r="AU127" s="131" t="s">
        <v>75</v>
      </c>
      <c r="AY127" s="12" t="s">
        <v>97</v>
      </c>
      <c r="BE127" s="132">
        <f t="shared" si="44"/>
        <v>0</v>
      </c>
      <c r="BF127" s="132">
        <f t="shared" si="45"/>
        <v>0</v>
      </c>
      <c r="BG127" s="132">
        <f t="shared" si="46"/>
        <v>0</v>
      </c>
      <c r="BH127" s="132">
        <f t="shared" si="47"/>
        <v>0</v>
      </c>
      <c r="BI127" s="132">
        <f t="shared" si="48"/>
        <v>0</v>
      </c>
      <c r="BJ127" s="12" t="s">
        <v>75</v>
      </c>
      <c r="BK127" s="132">
        <f t="shared" si="49"/>
        <v>0</v>
      </c>
      <c r="BL127" s="12" t="s">
        <v>102</v>
      </c>
      <c r="BM127" s="131" t="s">
        <v>206</v>
      </c>
    </row>
    <row r="128" spans="2:65" s="1" customFormat="1" ht="24">
      <c r="B128" s="119"/>
      <c r="C128" s="120">
        <v>31</v>
      </c>
      <c r="D128" s="120" t="s">
        <v>100</v>
      </c>
      <c r="E128" s="121" t="s">
        <v>314</v>
      </c>
      <c r="F128" s="122" t="s">
        <v>315</v>
      </c>
      <c r="G128" s="123" t="s">
        <v>101</v>
      </c>
      <c r="H128" s="124">
        <v>224.66200000000001</v>
      </c>
      <c r="I128" s="125"/>
      <c r="J128" s="125">
        <f t="shared" si="40"/>
        <v>0</v>
      </c>
      <c r="K128" s="126"/>
      <c r="L128" s="24"/>
      <c r="M128" s="127" t="s">
        <v>1</v>
      </c>
      <c r="N128" s="128" t="s">
        <v>32</v>
      </c>
      <c r="O128" s="129">
        <v>2.2879999999999998</v>
      </c>
      <c r="P128" s="129">
        <f t="shared" si="41"/>
        <v>514.026656</v>
      </c>
      <c r="Q128" s="129">
        <v>3.0191599999999998</v>
      </c>
      <c r="R128" s="129">
        <f t="shared" si="42"/>
        <v>678.29052391999994</v>
      </c>
      <c r="S128" s="129">
        <v>0</v>
      </c>
      <c r="T128" s="130">
        <f t="shared" si="43"/>
        <v>0</v>
      </c>
      <c r="AR128" s="131" t="s">
        <v>102</v>
      </c>
      <c r="AT128" s="131" t="s">
        <v>100</v>
      </c>
      <c r="AU128" s="131" t="s">
        <v>75</v>
      </c>
      <c r="AY128" s="12" t="s">
        <v>97</v>
      </c>
      <c r="BE128" s="132">
        <f t="shared" si="44"/>
        <v>0</v>
      </c>
      <c r="BF128" s="132">
        <f t="shared" si="45"/>
        <v>0</v>
      </c>
      <c r="BG128" s="132">
        <f t="shared" si="46"/>
        <v>0</v>
      </c>
      <c r="BH128" s="132">
        <f t="shared" si="47"/>
        <v>0</v>
      </c>
      <c r="BI128" s="132">
        <f t="shared" si="48"/>
        <v>0</v>
      </c>
      <c r="BJ128" s="12" t="s">
        <v>75</v>
      </c>
      <c r="BK128" s="132">
        <f t="shared" si="49"/>
        <v>0</v>
      </c>
      <c r="BL128" s="12" t="s">
        <v>102</v>
      </c>
      <c r="BM128" s="131" t="s">
        <v>207</v>
      </c>
    </row>
    <row r="129" spans="2:65" s="1" customFormat="1" ht="24">
      <c r="B129" s="119"/>
      <c r="C129" s="120">
        <v>32</v>
      </c>
      <c r="D129" s="120" t="s">
        <v>100</v>
      </c>
      <c r="E129" s="121" t="s">
        <v>316</v>
      </c>
      <c r="F129" s="122" t="s">
        <v>317</v>
      </c>
      <c r="G129" s="123" t="s">
        <v>101</v>
      </c>
      <c r="H129" s="124">
        <v>224.66200000000001</v>
      </c>
      <c r="I129" s="125"/>
      <c r="J129" s="125">
        <f t="shared" si="40"/>
        <v>0</v>
      </c>
      <c r="K129" s="126"/>
      <c r="L129" s="24"/>
      <c r="M129" s="127" t="s">
        <v>1</v>
      </c>
      <c r="N129" s="128" t="s">
        <v>32</v>
      </c>
      <c r="O129" s="129">
        <v>0.66720000000000002</v>
      </c>
      <c r="P129" s="129">
        <f t="shared" si="41"/>
        <v>149.89448640000001</v>
      </c>
      <c r="Q129" s="129">
        <v>0.1099652</v>
      </c>
      <c r="R129" s="129">
        <f t="shared" si="42"/>
        <v>24.705001762400002</v>
      </c>
      <c r="S129" s="129">
        <v>0</v>
      </c>
      <c r="T129" s="130">
        <f t="shared" si="43"/>
        <v>0</v>
      </c>
      <c r="AR129" s="131" t="s">
        <v>102</v>
      </c>
      <c r="AT129" s="131" t="s">
        <v>100</v>
      </c>
      <c r="AU129" s="131" t="s">
        <v>75</v>
      </c>
      <c r="AY129" s="12" t="s">
        <v>97</v>
      </c>
      <c r="BE129" s="132">
        <f t="shared" si="44"/>
        <v>0</v>
      </c>
      <c r="BF129" s="132">
        <f t="shared" si="45"/>
        <v>0</v>
      </c>
      <c r="BG129" s="132">
        <f t="shared" si="46"/>
        <v>0</v>
      </c>
      <c r="BH129" s="132">
        <f t="shared" si="47"/>
        <v>0</v>
      </c>
      <c r="BI129" s="132">
        <f t="shared" si="48"/>
        <v>0</v>
      </c>
      <c r="BJ129" s="12" t="s">
        <v>75</v>
      </c>
      <c r="BK129" s="132">
        <f t="shared" si="49"/>
        <v>0</v>
      </c>
      <c r="BL129" s="12" t="s">
        <v>102</v>
      </c>
      <c r="BM129" s="131" t="s">
        <v>208</v>
      </c>
    </row>
    <row r="130" spans="2:65" s="1" customFormat="1" ht="16.5" customHeight="1">
      <c r="B130" s="119"/>
      <c r="C130" s="120">
        <v>33</v>
      </c>
      <c r="D130" s="120" t="s">
        <v>100</v>
      </c>
      <c r="E130" s="121" t="s">
        <v>318</v>
      </c>
      <c r="F130" s="122" t="s">
        <v>1246</v>
      </c>
      <c r="G130" s="123" t="s">
        <v>120</v>
      </c>
      <c r="H130" s="124">
        <v>2.1080000000000001</v>
      </c>
      <c r="I130" s="125"/>
      <c r="J130" s="125">
        <f t="shared" si="40"/>
        <v>0</v>
      </c>
      <c r="K130" s="126"/>
      <c r="L130" s="24"/>
      <c r="M130" s="127" t="s">
        <v>1</v>
      </c>
      <c r="N130" s="128" t="s">
        <v>32</v>
      </c>
      <c r="O130" s="129">
        <v>0.23599999999999999</v>
      </c>
      <c r="P130" s="129">
        <f t="shared" si="41"/>
        <v>0.49748799999999999</v>
      </c>
      <c r="Q130" s="129">
        <v>0</v>
      </c>
      <c r="R130" s="129">
        <f t="shared" si="42"/>
        <v>0</v>
      </c>
      <c r="S130" s="129">
        <v>0</v>
      </c>
      <c r="T130" s="130">
        <f t="shared" si="43"/>
        <v>0</v>
      </c>
      <c r="AR130" s="131" t="s">
        <v>102</v>
      </c>
      <c r="AT130" s="131" t="s">
        <v>100</v>
      </c>
      <c r="AU130" s="131" t="s">
        <v>75</v>
      </c>
      <c r="AY130" s="12" t="s">
        <v>97</v>
      </c>
      <c r="BE130" s="132">
        <f t="shared" si="44"/>
        <v>0</v>
      </c>
      <c r="BF130" s="132">
        <f t="shared" si="45"/>
        <v>0</v>
      </c>
      <c r="BG130" s="132">
        <f t="shared" si="46"/>
        <v>0</v>
      </c>
      <c r="BH130" s="132">
        <f t="shared" si="47"/>
        <v>0</v>
      </c>
      <c r="BI130" s="132">
        <f t="shared" si="48"/>
        <v>0</v>
      </c>
      <c r="BJ130" s="12" t="s">
        <v>75</v>
      </c>
      <c r="BK130" s="132">
        <f t="shared" si="49"/>
        <v>0</v>
      </c>
      <c r="BL130" s="12" t="s">
        <v>102</v>
      </c>
      <c r="BM130" s="131" t="s">
        <v>209</v>
      </c>
    </row>
    <row r="131" spans="2:65" s="10" customFormat="1" ht="22.9" customHeight="1">
      <c r="B131" s="108"/>
      <c r="D131" s="109" t="s">
        <v>65</v>
      </c>
      <c r="E131" s="117" t="s">
        <v>102</v>
      </c>
      <c r="F131" s="117" t="s">
        <v>210</v>
      </c>
      <c r="J131" s="118">
        <f>SUM(J132:J156)</f>
        <v>0</v>
      </c>
      <c r="L131" s="108"/>
      <c r="M131" s="112"/>
      <c r="P131" s="113">
        <f>SUM(P132:P156)</f>
        <v>17457.402754999996</v>
      </c>
      <c r="R131" s="113">
        <f>SUM(R132:R156)</f>
        <v>1685.9834140231035</v>
      </c>
      <c r="T131" s="114">
        <f>SUM(T132:T156)</f>
        <v>0</v>
      </c>
      <c r="AR131" s="109" t="s">
        <v>71</v>
      </c>
      <c r="AT131" s="115" t="s">
        <v>65</v>
      </c>
      <c r="AU131" s="115" t="s">
        <v>71</v>
      </c>
      <c r="AY131" s="109" t="s">
        <v>97</v>
      </c>
      <c r="BK131" s="116">
        <f>SUM(BK132:BK156)</f>
        <v>0</v>
      </c>
    </row>
    <row r="132" spans="2:65" s="1" customFormat="1" ht="24">
      <c r="B132" s="119"/>
      <c r="C132" s="120">
        <v>34</v>
      </c>
      <c r="D132" s="120" t="s">
        <v>100</v>
      </c>
      <c r="E132" s="121" t="s">
        <v>211</v>
      </c>
      <c r="F132" s="122" t="s">
        <v>2024</v>
      </c>
      <c r="G132" s="123" t="s">
        <v>158</v>
      </c>
      <c r="H132" s="124">
        <v>103.039</v>
      </c>
      <c r="I132" s="125"/>
      <c r="J132" s="125">
        <f t="shared" ref="J132:J148" si="60">ROUND(H132*I132,2)</f>
        <v>0</v>
      </c>
      <c r="K132" s="126"/>
      <c r="L132" s="24"/>
      <c r="M132" s="127" t="s">
        <v>1</v>
      </c>
      <c r="N132" s="128" t="s">
        <v>32</v>
      </c>
      <c r="O132" s="129">
        <v>1.0069999999999999</v>
      </c>
      <c r="P132" s="129">
        <f t="shared" ref="P132:P148" si="61">O132*H132</f>
        <v>103.76027299999998</v>
      </c>
      <c r="Q132" s="129">
        <v>2.5233099999999999</v>
      </c>
      <c r="R132" s="129">
        <f t="shared" ref="R132:R148" si="62">Q132*H132</f>
        <v>259.99933908999998</v>
      </c>
      <c r="S132" s="129">
        <v>0</v>
      </c>
      <c r="T132" s="130">
        <f t="shared" ref="T132:T148" si="63">S132*H132</f>
        <v>0</v>
      </c>
      <c r="AR132" s="131" t="s">
        <v>102</v>
      </c>
      <c r="AT132" s="131" t="s">
        <v>100</v>
      </c>
      <c r="AU132" s="131" t="s">
        <v>75</v>
      </c>
      <c r="AY132" s="12" t="s">
        <v>97</v>
      </c>
      <c r="BE132" s="132">
        <f t="shared" ref="BE132:BE148" si="64">IF(N132="základná",J132,0)</f>
        <v>0</v>
      </c>
      <c r="BF132" s="132">
        <f t="shared" ref="BF132:BF148" si="65">IF(N132="znížená",J132,0)</f>
        <v>0</v>
      </c>
      <c r="BG132" s="132">
        <f t="shared" ref="BG132:BG148" si="66">IF(N132="zákl. prenesená",J132,0)</f>
        <v>0</v>
      </c>
      <c r="BH132" s="132">
        <f t="shared" ref="BH132:BH148" si="67">IF(N132="zníž. prenesená",J132,0)</f>
        <v>0</v>
      </c>
      <c r="BI132" s="132">
        <f t="shared" ref="BI132:BI148" si="68">IF(N132="nulová",J132,0)</f>
        <v>0</v>
      </c>
      <c r="BJ132" s="12" t="s">
        <v>75</v>
      </c>
      <c r="BK132" s="132">
        <f t="shared" ref="BK132:BK148" si="69">ROUND(I132*H132,2)</f>
        <v>0</v>
      </c>
      <c r="BL132" s="12" t="s">
        <v>102</v>
      </c>
      <c r="BM132" s="131" t="s">
        <v>212</v>
      </c>
    </row>
    <row r="133" spans="2:65" s="1" customFormat="1" ht="16.5" customHeight="1">
      <c r="B133" s="119"/>
      <c r="C133" s="120">
        <v>35</v>
      </c>
      <c r="D133" s="120" t="s">
        <v>100</v>
      </c>
      <c r="E133" s="121" t="s">
        <v>213</v>
      </c>
      <c r="F133" s="122" t="s">
        <v>214</v>
      </c>
      <c r="G133" s="123" t="s">
        <v>101</v>
      </c>
      <c r="H133" s="124">
        <v>5.55</v>
      </c>
      <c r="I133" s="125"/>
      <c r="J133" s="125">
        <f t="shared" si="60"/>
        <v>0</v>
      </c>
      <c r="K133" s="126"/>
      <c r="L133" s="24"/>
      <c r="M133" s="127" t="s">
        <v>1</v>
      </c>
      <c r="N133" s="128" t="s">
        <v>32</v>
      </c>
      <c r="O133" s="129">
        <v>1.0069999999999999</v>
      </c>
      <c r="P133" s="129">
        <f t="shared" si="61"/>
        <v>5.588849999999999</v>
      </c>
      <c r="Q133" s="129">
        <v>2.5233099999999999</v>
      </c>
      <c r="R133" s="129">
        <f t="shared" si="62"/>
        <v>14.004370499999999</v>
      </c>
      <c r="S133" s="129">
        <v>0</v>
      </c>
      <c r="T133" s="130">
        <f t="shared" si="63"/>
        <v>0</v>
      </c>
      <c r="AR133" s="131" t="s">
        <v>102</v>
      </c>
      <c r="AT133" s="131" t="s">
        <v>100</v>
      </c>
      <c r="AU133" s="131" t="s">
        <v>75</v>
      </c>
      <c r="AY133" s="12" t="s">
        <v>97</v>
      </c>
      <c r="BE133" s="132">
        <f t="shared" si="64"/>
        <v>0</v>
      </c>
      <c r="BF133" s="132">
        <f t="shared" si="65"/>
        <v>0</v>
      </c>
      <c r="BG133" s="132">
        <f t="shared" si="66"/>
        <v>0</v>
      </c>
      <c r="BH133" s="132">
        <f t="shared" si="67"/>
        <v>0</v>
      </c>
      <c r="BI133" s="132">
        <f t="shared" si="68"/>
        <v>0</v>
      </c>
      <c r="BJ133" s="12" t="s">
        <v>75</v>
      </c>
      <c r="BK133" s="132">
        <f t="shared" si="69"/>
        <v>0</v>
      </c>
      <c r="BL133" s="12" t="s">
        <v>102</v>
      </c>
      <c r="BM133" s="131" t="s">
        <v>212</v>
      </c>
    </row>
    <row r="134" spans="2:65" s="1" customFormat="1" ht="16.5" customHeight="1">
      <c r="B134" s="119"/>
      <c r="C134" s="120">
        <v>36</v>
      </c>
      <c r="D134" s="120" t="s">
        <v>100</v>
      </c>
      <c r="E134" s="121" t="s">
        <v>216</v>
      </c>
      <c r="F134" s="122" t="s">
        <v>217</v>
      </c>
      <c r="G134" s="123" t="s">
        <v>101</v>
      </c>
      <c r="H134" s="124">
        <v>5.55</v>
      </c>
      <c r="I134" s="125"/>
      <c r="J134" s="125">
        <f t="shared" si="60"/>
        <v>0</v>
      </c>
      <c r="K134" s="126"/>
      <c r="L134" s="24"/>
      <c r="M134" s="127" t="s">
        <v>1</v>
      </c>
      <c r="N134" s="128" t="s">
        <v>32</v>
      </c>
      <c r="O134" s="129">
        <v>0.40100000000000002</v>
      </c>
      <c r="P134" s="129">
        <f t="shared" si="61"/>
        <v>2.2255500000000001</v>
      </c>
      <c r="Q134" s="129">
        <v>2.8872080000000001E-2</v>
      </c>
      <c r="R134" s="129">
        <f t="shared" si="62"/>
        <v>0.160240044</v>
      </c>
      <c r="S134" s="129">
        <v>0</v>
      </c>
      <c r="T134" s="130">
        <f t="shared" si="63"/>
        <v>0</v>
      </c>
      <c r="AR134" s="131" t="s">
        <v>102</v>
      </c>
      <c r="AT134" s="131" t="s">
        <v>100</v>
      </c>
      <c r="AU134" s="131" t="s">
        <v>75</v>
      </c>
      <c r="AY134" s="12" t="s">
        <v>97</v>
      </c>
      <c r="BE134" s="132">
        <f t="shared" si="64"/>
        <v>0</v>
      </c>
      <c r="BF134" s="132">
        <f t="shared" si="65"/>
        <v>0</v>
      </c>
      <c r="BG134" s="132">
        <f t="shared" si="66"/>
        <v>0</v>
      </c>
      <c r="BH134" s="132">
        <f t="shared" si="67"/>
        <v>0</v>
      </c>
      <c r="BI134" s="132">
        <f t="shared" si="68"/>
        <v>0</v>
      </c>
      <c r="BJ134" s="12" t="s">
        <v>75</v>
      </c>
      <c r="BK134" s="132">
        <f t="shared" si="69"/>
        <v>0</v>
      </c>
      <c r="BL134" s="12" t="s">
        <v>102</v>
      </c>
      <c r="BM134" s="131" t="s">
        <v>215</v>
      </c>
    </row>
    <row r="135" spans="2:65" s="1" customFormat="1" ht="24">
      <c r="B135" s="119"/>
      <c r="C135" s="120">
        <v>37</v>
      </c>
      <c r="D135" s="120" t="s">
        <v>100</v>
      </c>
      <c r="E135" s="121" t="s">
        <v>219</v>
      </c>
      <c r="F135" s="122" t="s">
        <v>319</v>
      </c>
      <c r="G135" s="123" t="s">
        <v>101</v>
      </c>
      <c r="H135" s="124">
        <v>3.65</v>
      </c>
      <c r="I135" s="125"/>
      <c r="J135" s="125">
        <f t="shared" si="60"/>
        <v>0</v>
      </c>
      <c r="K135" s="126"/>
      <c r="L135" s="24"/>
      <c r="M135" s="127" t="s">
        <v>1</v>
      </c>
      <c r="N135" s="128" t="s">
        <v>32</v>
      </c>
      <c r="O135" s="129">
        <v>0.26600000000000001</v>
      </c>
      <c r="P135" s="129">
        <f t="shared" si="61"/>
        <v>0.97089999999999999</v>
      </c>
      <c r="Q135" s="129">
        <v>0</v>
      </c>
      <c r="R135" s="129">
        <f t="shared" si="62"/>
        <v>0</v>
      </c>
      <c r="S135" s="129">
        <v>0</v>
      </c>
      <c r="T135" s="130">
        <f t="shared" si="63"/>
        <v>0</v>
      </c>
      <c r="AR135" s="131" t="s">
        <v>102</v>
      </c>
      <c r="AT135" s="131" t="s">
        <v>100</v>
      </c>
      <c r="AU135" s="131" t="s">
        <v>75</v>
      </c>
      <c r="AY135" s="12" t="s">
        <v>97</v>
      </c>
      <c r="BE135" s="132">
        <f t="shared" si="64"/>
        <v>0</v>
      </c>
      <c r="BF135" s="132">
        <f t="shared" si="65"/>
        <v>0</v>
      </c>
      <c r="BG135" s="132">
        <f t="shared" si="66"/>
        <v>0</v>
      </c>
      <c r="BH135" s="132">
        <f t="shared" si="67"/>
        <v>0</v>
      </c>
      <c r="BI135" s="132">
        <f t="shared" si="68"/>
        <v>0</v>
      </c>
      <c r="BJ135" s="12" t="s">
        <v>75</v>
      </c>
      <c r="BK135" s="132">
        <f t="shared" si="69"/>
        <v>0</v>
      </c>
      <c r="BL135" s="12" t="s">
        <v>102</v>
      </c>
      <c r="BM135" s="131" t="s">
        <v>218</v>
      </c>
    </row>
    <row r="136" spans="2:65" s="1" customFormat="1" ht="24">
      <c r="B136" s="119"/>
      <c r="C136" s="120">
        <v>38</v>
      </c>
      <c r="D136" s="120" t="s">
        <v>100</v>
      </c>
      <c r="E136" s="121" t="s">
        <v>221</v>
      </c>
      <c r="F136" s="122" t="s">
        <v>320</v>
      </c>
      <c r="G136" s="123" t="s">
        <v>101</v>
      </c>
      <c r="H136" s="124">
        <v>3.65</v>
      </c>
      <c r="I136" s="125"/>
      <c r="J136" s="125">
        <f t="shared" si="60"/>
        <v>0</v>
      </c>
      <c r="K136" s="126"/>
      <c r="L136" s="24"/>
      <c r="M136" s="127" t="s">
        <v>1</v>
      </c>
      <c r="N136" s="128" t="s">
        <v>32</v>
      </c>
      <c r="O136" s="129">
        <v>0.57599999999999996</v>
      </c>
      <c r="P136" s="129">
        <f t="shared" si="61"/>
        <v>2.1023999999999998</v>
      </c>
      <c r="Q136" s="129">
        <v>8.2360000000000003E-2</v>
      </c>
      <c r="R136" s="129">
        <f t="shared" si="62"/>
        <v>0.30061399999999999</v>
      </c>
      <c r="S136" s="129">
        <v>0</v>
      </c>
      <c r="T136" s="130">
        <f t="shared" si="63"/>
        <v>0</v>
      </c>
      <c r="AR136" s="131" t="s">
        <v>102</v>
      </c>
      <c r="AT136" s="131" t="s">
        <v>100</v>
      </c>
      <c r="AU136" s="131" t="s">
        <v>75</v>
      </c>
      <c r="AY136" s="12" t="s">
        <v>97</v>
      </c>
      <c r="BE136" s="132">
        <f t="shared" si="64"/>
        <v>0</v>
      </c>
      <c r="BF136" s="132">
        <f t="shared" si="65"/>
        <v>0</v>
      </c>
      <c r="BG136" s="132">
        <f t="shared" si="66"/>
        <v>0</v>
      </c>
      <c r="BH136" s="132">
        <f t="shared" si="67"/>
        <v>0</v>
      </c>
      <c r="BI136" s="132">
        <f t="shared" si="68"/>
        <v>0</v>
      </c>
      <c r="BJ136" s="12" t="s">
        <v>75</v>
      </c>
      <c r="BK136" s="132">
        <f t="shared" si="69"/>
        <v>0</v>
      </c>
      <c r="BL136" s="12" t="s">
        <v>102</v>
      </c>
      <c r="BM136" s="131" t="s">
        <v>220</v>
      </c>
    </row>
    <row r="137" spans="2:65" s="1" customFormat="1" ht="24">
      <c r="B137" s="119"/>
      <c r="C137" s="120">
        <v>39</v>
      </c>
      <c r="D137" s="120" t="s">
        <v>100</v>
      </c>
      <c r="E137" s="121" t="s">
        <v>321</v>
      </c>
      <c r="F137" s="122" t="s">
        <v>322</v>
      </c>
      <c r="G137" s="123" t="s">
        <v>101</v>
      </c>
      <c r="H137" s="124">
        <v>3.65</v>
      </c>
      <c r="I137" s="125"/>
      <c r="J137" s="125">
        <f t="shared" si="60"/>
        <v>0</v>
      </c>
      <c r="K137" s="126"/>
      <c r="L137" s="24"/>
      <c r="M137" s="127" t="s">
        <v>1</v>
      </c>
      <c r="N137" s="128" t="s">
        <v>32</v>
      </c>
      <c r="O137" s="129">
        <v>0.189</v>
      </c>
      <c r="P137" s="129">
        <f t="shared" si="61"/>
        <v>0.68984999999999996</v>
      </c>
      <c r="Q137" s="129">
        <v>0</v>
      </c>
      <c r="R137" s="129">
        <f t="shared" si="62"/>
        <v>0</v>
      </c>
      <c r="S137" s="129">
        <v>0</v>
      </c>
      <c r="T137" s="130">
        <f t="shared" si="63"/>
        <v>0</v>
      </c>
      <c r="AR137" s="131" t="s">
        <v>102</v>
      </c>
      <c r="AT137" s="131" t="s">
        <v>100</v>
      </c>
      <c r="AU137" s="131" t="s">
        <v>75</v>
      </c>
      <c r="AY137" s="12" t="s">
        <v>97</v>
      </c>
      <c r="BE137" s="132">
        <f t="shared" si="64"/>
        <v>0</v>
      </c>
      <c r="BF137" s="132">
        <f t="shared" si="65"/>
        <v>0</v>
      </c>
      <c r="BG137" s="132">
        <f t="shared" si="66"/>
        <v>0</v>
      </c>
      <c r="BH137" s="132">
        <f t="shared" si="67"/>
        <v>0</v>
      </c>
      <c r="BI137" s="132">
        <f t="shared" si="68"/>
        <v>0</v>
      </c>
      <c r="BJ137" s="12" t="s">
        <v>75</v>
      </c>
      <c r="BK137" s="132">
        <f t="shared" si="69"/>
        <v>0</v>
      </c>
      <c r="BL137" s="12" t="s">
        <v>102</v>
      </c>
      <c r="BM137" s="131" t="s">
        <v>222</v>
      </c>
    </row>
    <row r="138" spans="2:65" s="1" customFormat="1" ht="24">
      <c r="B138" s="119"/>
      <c r="C138" s="120">
        <v>40</v>
      </c>
      <c r="D138" s="120" t="s">
        <v>100</v>
      </c>
      <c r="E138" s="121" t="s">
        <v>323</v>
      </c>
      <c r="F138" s="122" t="s">
        <v>324</v>
      </c>
      <c r="G138" s="123" t="s">
        <v>101</v>
      </c>
      <c r="H138" s="124">
        <v>3.65</v>
      </c>
      <c r="I138" s="125"/>
      <c r="J138" s="125">
        <f t="shared" si="60"/>
        <v>0</v>
      </c>
      <c r="K138" s="126"/>
      <c r="L138" s="24"/>
      <c r="M138" s="127" t="s">
        <v>1</v>
      </c>
      <c r="N138" s="128" t="s">
        <v>32</v>
      </c>
      <c r="O138" s="129">
        <v>26.687999999999999</v>
      </c>
      <c r="P138" s="129">
        <f t="shared" si="61"/>
        <v>97.411199999999994</v>
      </c>
      <c r="Q138" s="129">
        <v>1.0168726800000001</v>
      </c>
      <c r="R138" s="129">
        <f t="shared" si="62"/>
        <v>3.7115852820000002</v>
      </c>
      <c r="S138" s="129">
        <v>0</v>
      </c>
      <c r="T138" s="130">
        <f t="shared" si="63"/>
        <v>0</v>
      </c>
      <c r="AR138" s="131" t="s">
        <v>102</v>
      </c>
      <c r="AT138" s="131" t="s">
        <v>100</v>
      </c>
      <c r="AU138" s="131" t="s">
        <v>75</v>
      </c>
      <c r="AY138" s="12" t="s">
        <v>97</v>
      </c>
      <c r="BE138" s="132">
        <f t="shared" si="64"/>
        <v>0</v>
      </c>
      <c r="BF138" s="132">
        <f t="shared" si="65"/>
        <v>0</v>
      </c>
      <c r="BG138" s="132">
        <f t="shared" si="66"/>
        <v>0</v>
      </c>
      <c r="BH138" s="132">
        <f t="shared" si="67"/>
        <v>0</v>
      </c>
      <c r="BI138" s="132">
        <f t="shared" si="68"/>
        <v>0</v>
      </c>
      <c r="BJ138" s="12" t="s">
        <v>75</v>
      </c>
      <c r="BK138" s="132">
        <f t="shared" si="69"/>
        <v>0</v>
      </c>
      <c r="BL138" s="12" t="s">
        <v>102</v>
      </c>
      <c r="BM138" s="131" t="s">
        <v>223</v>
      </c>
    </row>
    <row r="139" spans="2:65" s="1" customFormat="1" ht="36">
      <c r="B139" s="119"/>
      <c r="C139" s="120">
        <v>41</v>
      </c>
      <c r="D139" s="120" t="s">
        <v>100</v>
      </c>
      <c r="E139" s="121" t="s">
        <v>325</v>
      </c>
      <c r="F139" s="122" t="s">
        <v>2025</v>
      </c>
      <c r="G139" s="123" t="s">
        <v>101</v>
      </c>
      <c r="H139" s="124">
        <v>1130</v>
      </c>
      <c r="I139" s="125"/>
      <c r="J139" s="125">
        <f t="shared" si="60"/>
        <v>0</v>
      </c>
      <c r="K139" s="126"/>
      <c r="L139" s="24"/>
      <c r="M139" s="127" t="s">
        <v>1</v>
      </c>
      <c r="N139" s="128" t="s">
        <v>32</v>
      </c>
      <c r="O139" s="129">
        <v>15.111000000000001</v>
      </c>
      <c r="P139" s="129">
        <f t="shared" si="61"/>
        <v>17075.43</v>
      </c>
      <c r="Q139" s="129">
        <v>1.202961408</v>
      </c>
      <c r="R139" s="129">
        <f t="shared" si="62"/>
        <v>1359.3463910399998</v>
      </c>
      <c r="S139" s="129">
        <v>0</v>
      </c>
      <c r="T139" s="130">
        <f t="shared" si="63"/>
        <v>0</v>
      </c>
      <c r="AR139" s="131" t="s">
        <v>102</v>
      </c>
      <c r="AT139" s="131" t="s">
        <v>100</v>
      </c>
      <c r="AU139" s="131" t="s">
        <v>75</v>
      </c>
      <c r="AY139" s="12" t="s">
        <v>97</v>
      </c>
      <c r="BE139" s="132">
        <f t="shared" si="64"/>
        <v>0</v>
      </c>
      <c r="BF139" s="132">
        <f t="shared" si="65"/>
        <v>0</v>
      </c>
      <c r="BG139" s="132">
        <f t="shared" si="66"/>
        <v>0</v>
      </c>
      <c r="BH139" s="132">
        <f t="shared" si="67"/>
        <v>0</v>
      </c>
      <c r="BI139" s="132">
        <f t="shared" si="68"/>
        <v>0</v>
      </c>
      <c r="BJ139" s="12" t="s">
        <v>75</v>
      </c>
      <c r="BK139" s="132">
        <f t="shared" si="69"/>
        <v>0</v>
      </c>
      <c r="BL139" s="12" t="s">
        <v>102</v>
      </c>
      <c r="BM139" s="131" t="s">
        <v>225</v>
      </c>
    </row>
    <row r="140" spans="2:65" s="1" customFormat="1" ht="36">
      <c r="B140" s="119"/>
      <c r="C140" s="120">
        <v>42</v>
      </c>
      <c r="D140" s="120" t="s">
        <v>100</v>
      </c>
      <c r="E140" s="121" t="s">
        <v>224</v>
      </c>
      <c r="F140" s="122" t="s">
        <v>1247</v>
      </c>
      <c r="G140" s="123" t="s">
        <v>120</v>
      </c>
      <c r="H140" s="124">
        <v>3.4239999999999999</v>
      </c>
      <c r="I140" s="125"/>
      <c r="J140" s="125">
        <f t="shared" si="60"/>
        <v>0</v>
      </c>
      <c r="K140" s="126"/>
      <c r="L140" s="24"/>
      <c r="M140" s="127" t="s">
        <v>1</v>
      </c>
      <c r="N140" s="128" t="s">
        <v>32</v>
      </c>
      <c r="O140" s="129">
        <v>15.111000000000001</v>
      </c>
      <c r="P140" s="129">
        <f t="shared" si="61"/>
        <v>51.740064000000004</v>
      </c>
      <c r="Q140" s="129">
        <v>1.202961408</v>
      </c>
      <c r="R140" s="129">
        <f t="shared" si="62"/>
        <v>4.1189398609919996</v>
      </c>
      <c r="S140" s="129">
        <v>0</v>
      </c>
      <c r="T140" s="130">
        <f t="shared" si="63"/>
        <v>0</v>
      </c>
      <c r="AR140" s="131" t="s">
        <v>102</v>
      </c>
      <c r="AT140" s="131" t="s">
        <v>100</v>
      </c>
      <c r="AU140" s="131" t="s">
        <v>75</v>
      </c>
      <c r="AY140" s="12" t="s">
        <v>97</v>
      </c>
      <c r="BE140" s="132">
        <f t="shared" si="64"/>
        <v>0</v>
      </c>
      <c r="BF140" s="132">
        <f t="shared" si="65"/>
        <v>0</v>
      </c>
      <c r="BG140" s="132">
        <f t="shared" si="66"/>
        <v>0</v>
      </c>
      <c r="BH140" s="132">
        <f t="shared" si="67"/>
        <v>0</v>
      </c>
      <c r="BI140" s="132">
        <f t="shared" si="68"/>
        <v>0</v>
      </c>
      <c r="BJ140" s="12" t="s">
        <v>75</v>
      </c>
      <c r="BK140" s="132">
        <f t="shared" si="69"/>
        <v>0</v>
      </c>
      <c r="BL140" s="12" t="s">
        <v>102</v>
      </c>
      <c r="BM140" s="131" t="s">
        <v>226</v>
      </c>
    </row>
    <row r="141" spans="2:65" s="1" customFormat="1" ht="36">
      <c r="B141" s="119"/>
      <c r="C141" s="120">
        <v>43</v>
      </c>
      <c r="D141" s="120" t="s">
        <v>100</v>
      </c>
      <c r="E141" s="121" t="s">
        <v>2026</v>
      </c>
      <c r="F141" s="122" t="s">
        <v>2027</v>
      </c>
      <c r="G141" s="123" t="s">
        <v>120</v>
      </c>
      <c r="H141" s="124">
        <v>4.1509999999999998</v>
      </c>
      <c r="I141" s="125"/>
      <c r="J141" s="125">
        <f t="shared" si="60"/>
        <v>0</v>
      </c>
      <c r="K141" s="126"/>
      <c r="L141" s="24"/>
      <c r="M141" s="127" t="s">
        <v>1</v>
      </c>
      <c r="N141" s="128" t="s">
        <v>32</v>
      </c>
      <c r="O141" s="129">
        <v>1.0069999999999999</v>
      </c>
      <c r="P141" s="129">
        <f t="shared" si="61"/>
        <v>4.1800569999999997</v>
      </c>
      <c r="Q141" s="129">
        <v>2.5233099999999999</v>
      </c>
      <c r="R141" s="129">
        <f t="shared" si="62"/>
        <v>10.47425981</v>
      </c>
      <c r="S141" s="129">
        <v>0</v>
      </c>
      <c r="T141" s="130">
        <f t="shared" si="63"/>
        <v>0</v>
      </c>
      <c r="AR141" s="131" t="s">
        <v>102</v>
      </c>
      <c r="AT141" s="131" t="s">
        <v>100</v>
      </c>
      <c r="AU141" s="131" t="s">
        <v>75</v>
      </c>
      <c r="AY141" s="12" t="s">
        <v>97</v>
      </c>
      <c r="BE141" s="132">
        <f t="shared" si="64"/>
        <v>0</v>
      </c>
      <c r="BF141" s="132">
        <f t="shared" si="65"/>
        <v>0</v>
      </c>
      <c r="BG141" s="132">
        <f t="shared" si="66"/>
        <v>0</v>
      </c>
      <c r="BH141" s="132">
        <f t="shared" si="67"/>
        <v>0</v>
      </c>
      <c r="BI141" s="132">
        <f t="shared" si="68"/>
        <v>0</v>
      </c>
      <c r="BJ141" s="12" t="s">
        <v>75</v>
      </c>
      <c r="BK141" s="132">
        <f t="shared" si="69"/>
        <v>0</v>
      </c>
      <c r="BL141" s="12" t="s">
        <v>102</v>
      </c>
      <c r="BM141" s="131" t="s">
        <v>227</v>
      </c>
    </row>
    <row r="142" spans="2:65" s="1" customFormat="1" ht="24">
      <c r="B142" s="119"/>
      <c r="C142" s="120">
        <v>44</v>
      </c>
      <c r="D142" s="120" t="s">
        <v>100</v>
      </c>
      <c r="E142" s="121" t="s">
        <v>2028</v>
      </c>
      <c r="F142" s="122" t="s">
        <v>2029</v>
      </c>
      <c r="G142" s="123" t="s">
        <v>158</v>
      </c>
      <c r="H142" s="124">
        <v>0.32700000000000001</v>
      </c>
      <c r="I142" s="125"/>
      <c r="J142" s="125">
        <f t="shared" si="60"/>
        <v>0</v>
      </c>
      <c r="K142" s="126"/>
      <c r="L142" s="24"/>
      <c r="M142" s="127" t="s">
        <v>1</v>
      </c>
      <c r="N142" s="128" t="s">
        <v>32</v>
      </c>
      <c r="O142" s="129">
        <v>0.73599999999999999</v>
      </c>
      <c r="P142" s="129">
        <f t="shared" si="61"/>
        <v>0.240672</v>
      </c>
      <c r="Q142" s="129">
        <v>7.0580383999999996E-2</v>
      </c>
      <c r="R142" s="129">
        <f t="shared" si="62"/>
        <v>2.3079785568E-2</v>
      </c>
      <c r="S142" s="129">
        <v>0</v>
      </c>
      <c r="T142" s="130">
        <f t="shared" si="63"/>
        <v>0</v>
      </c>
      <c r="AR142" s="131" t="s">
        <v>102</v>
      </c>
      <c r="AT142" s="131" t="s">
        <v>100</v>
      </c>
      <c r="AU142" s="131" t="s">
        <v>75</v>
      </c>
      <c r="AY142" s="12" t="s">
        <v>97</v>
      </c>
      <c r="BE142" s="132">
        <f t="shared" si="64"/>
        <v>0</v>
      </c>
      <c r="BF142" s="132">
        <f t="shared" si="65"/>
        <v>0</v>
      </c>
      <c r="BG142" s="132">
        <f t="shared" si="66"/>
        <v>0</v>
      </c>
      <c r="BH142" s="132">
        <f t="shared" si="67"/>
        <v>0</v>
      </c>
      <c r="BI142" s="132">
        <f t="shared" si="68"/>
        <v>0</v>
      </c>
      <c r="BJ142" s="12" t="s">
        <v>75</v>
      </c>
      <c r="BK142" s="132">
        <f t="shared" si="69"/>
        <v>0</v>
      </c>
      <c r="BL142" s="12" t="s">
        <v>102</v>
      </c>
      <c r="BM142" s="131" t="s">
        <v>228</v>
      </c>
    </row>
    <row r="143" spans="2:65" s="1" customFormat="1" ht="16.5" customHeight="1">
      <c r="B143" s="119"/>
      <c r="C143" s="120">
        <v>45</v>
      </c>
      <c r="D143" s="120" t="s">
        <v>100</v>
      </c>
      <c r="E143" s="121" t="s">
        <v>2030</v>
      </c>
      <c r="F143" s="122" t="s">
        <v>2031</v>
      </c>
      <c r="G143" s="123" t="s">
        <v>101</v>
      </c>
      <c r="H143" s="124">
        <v>2.9159999999999999</v>
      </c>
      <c r="I143" s="125"/>
      <c r="J143" s="125">
        <f t="shared" ref="J143:J147" si="70">ROUND(H143*I143,2)</f>
        <v>0</v>
      </c>
      <c r="K143" s="126"/>
      <c r="L143" s="24"/>
      <c r="M143" s="127" t="s">
        <v>1</v>
      </c>
      <c r="N143" s="128" t="s">
        <v>32</v>
      </c>
      <c r="O143" s="129">
        <v>0.32600000000000001</v>
      </c>
      <c r="P143" s="129">
        <f t="shared" ref="P143:P147" si="71">O143*H143</f>
        <v>0.95061600000000002</v>
      </c>
      <c r="Q143" s="129">
        <v>0</v>
      </c>
      <c r="R143" s="129">
        <f t="shared" ref="R143:R147" si="72">Q143*H143</f>
        <v>0</v>
      </c>
      <c r="S143" s="129">
        <v>0</v>
      </c>
      <c r="T143" s="130">
        <f t="shared" ref="T143:T147" si="73">S143*H143</f>
        <v>0</v>
      </c>
      <c r="AR143" s="131" t="s">
        <v>102</v>
      </c>
      <c r="AT143" s="131" t="s">
        <v>100</v>
      </c>
      <c r="AU143" s="131" t="s">
        <v>75</v>
      </c>
      <c r="AY143" s="12" t="s">
        <v>97</v>
      </c>
      <c r="BE143" s="132">
        <f t="shared" ref="BE143:BE147" si="74">IF(N143="základná",J143,0)</f>
        <v>0</v>
      </c>
      <c r="BF143" s="132">
        <f t="shared" ref="BF143:BF147" si="75">IF(N143="znížená",J143,0)</f>
        <v>0</v>
      </c>
      <c r="BG143" s="132">
        <f t="shared" ref="BG143:BG147" si="76">IF(N143="zákl. prenesená",J143,0)</f>
        <v>0</v>
      </c>
      <c r="BH143" s="132">
        <f t="shared" ref="BH143:BH147" si="77">IF(N143="zníž. prenesená",J143,0)</f>
        <v>0</v>
      </c>
      <c r="BI143" s="132">
        <f t="shared" ref="BI143:BI147" si="78">IF(N143="nulová",J143,0)</f>
        <v>0</v>
      </c>
      <c r="BJ143" s="12" t="s">
        <v>75</v>
      </c>
      <c r="BK143" s="132">
        <f t="shared" ref="BK143:BK147" si="79">ROUND(I143*H143,2)</f>
        <v>0</v>
      </c>
      <c r="BL143" s="12" t="s">
        <v>102</v>
      </c>
      <c r="BM143" s="131" t="s">
        <v>229</v>
      </c>
    </row>
    <row r="144" spans="2:65" s="1" customFormat="1" ht="16.5" customHeight="1">
      <c r="B144" s="119"/>
      <c r="C144" s="120">
        <v>46</v>
      </c>
      <c r="D144" s="120" t="s">
        <v>100</v>
      </c>
      <c r="E144" s="121" t="s">
        <v>2032</v>
      </c>
      <c r="F144" s="122" t="s">
        <v>2033</v>
      </c>
      <c r="G144" s="123" t="s">
        <v>101</v>
      </c>
      <c r="H144" s="124">
        <v>2.9159999999999999</v>
      </c>
      <c r="I144" s="125"/>
      <c r="J144" s="125">
        <f t="shared" si="70"/>
        <v>0</v>
      </c>
      <c r="K144" s="126"/>
      <c r="L144" s="24"/>
      <c r="M144" s="127" t="s">
        <v>1</v>
      </c>
      <c r="N144" s="128" t="s">
        <v>32</v>
      </c>
      <c r="O144" s="129">
        <v>15.111000000000001</v>
      </c>
      <c r="P144" s="129">
        <f t="shared" si="71"/>
        <v>44.063676000000001</v>
      </c>
      <c r="Q144" s="129">
        <v>1.202961408</v>
      </c>
      <c r="R144" s="129">
        <f t="shared" si="72"/>
        <v>3.5078354657279998</v>
      </c>
      <c r="S144" s="129">
        <v>0</v>
      </c>
      <c r="T144" s="130">
        <f t="shared" si="73"/>
        <v>0</v>
      </c>
      <c r="AR144" s="131" t="s">
        <v>102</v>
      </c>
      <c r="AT144" s="131" t="s">
        <v>100</v>
      </c>
      <c r="AU144" s="131" t="s">
        <v>75</v>
      </c>
      <c r="AY144" s="12" t="s">
        <v>97</v>
      </c>
      <c r="BE144" s="132">
        <f t="shared" si="74"/>
        <v>0</v>
      </c>
      <c r="BF144" s="132">
        <f t="shared" si="75"/>
        <v>0</v>
      </c>
      <c r="BG144" s="132">
        <f t="shared" si="76"/>
        <v>0</v>
      </c>
      <c r="BH144" s="132">
        <f t="shared" si="77"/>
        <v>0</v>
      </c>
      <c r="BI144" s="132">
        <f t="shared" si="78"/>
        <v>0</v>
      </c>
      <c r="BJ144" s="12" t="s">
        <v>75</v>
      </c>
      <c r="BK144" s="132">
        <f t="shared" si="79"/>
        <v>0</v>
      </c>
      <c r="BL144" s="12" t="s">
        <v>102</v>
      </c>
      <c r="BM144" s="131" t="s">
        <v>226</v>
      </c>
    </row>
    <row r="145" spans="2:65" s="1" customFormat="1" ht="24">
      <c r="B145" s="119"/>
      <c r="C145" s="120">
        <v>47</v>
      </c>
      <c r="D145" s="120" t="s">
        <v>100</v>
      </c>
      <c r="E145" s="121" t="s">
        <v>2034</v>
      </c>
      <c r="F145" s="122" t="s">
        <v>2035</v>
      </c>
      <c r="G145" s="123" t="s">
        <v>101</v>
      </c>
      <c r="H145" s="124">
        <v>0.73499999999999999</v>
      </c>
      <c r="I145" s="125"/>
      <c r="J145" s="125">
        <f t="shared" si="70"/>
        <v>0</v>
      </c>
      <c r="K145" s="126"/>
      <c r="L145" s="24"/>
      <c r="M145" s="127" t="s">
        <v>1</v>
      </c>
      <c r="N145" s="128" t="s">
        <v>32</v>
      </c>
      <c r="O145" s="129">
        <v>1.0069999999999999</v>
      </c>
      <c r="P145" s="129">
        <f t="shared" si="71"/>
        <v>0.74014499999999994</v>
      </c>
      <c r="Q145" s="129">
        <v>2.5233099999999999</v>
      </c>
      <c r="R145" s="129">
        <f t="shared" si="72"/>
        <v>1.85463285</v>
      </c>
      <c r="S145" s="129">
        <v>0</v>
      </c>
      <c r="T145" s="130">
        <f t="shared" si="73"/>
        <v>0</v>
      </c>
      <c r="AR145" s="131" t="s">
        <v>102</v>
      </c>
      <c r="AT145" s="131" t="s">
        <v>100</v>
      </c>
      <c r="AU145" s="131" t="s">
        <v>75</v>
      </c>
      <c r="AY145" s="12" t="s">
        <v>97</v>
      </c>
      <c r="BE145" s="132">
        <f t="shared" si="74"/>
        <v>0</v>
      </c>
      <c r="BF145" s="132">
        <f t="shared" si="75"/>
        <v>0</v>
      </c>
      <c r="BG145" s="132">
        <f t="shared" si="76"/>
        <v>0</v>
      </c>
      <c r="BH145" s="132">
        <f t="shared" si="77"/>
        <v>0</v>
      </c>
      <c r="BI145" s="132">
        <f t="shared" si="78"/>
        <v>0</v>
      </c>
      <c r="BJ145" s="12" t="s">
        <v>75</v>
      </c>
      <c r="BK145" s="132">
        <f t="shared" si="79"/>
        <v>0</v>
      </c>
      <c r="BL145" s="12" t="s">
        <v>102</v>
      </c>
      <c r="BM145" s="131" t="s">
        <v>227</v>
      </c>
    </row>
    <row r="146" spans="2:65" s="1" customFormat="1" ht="24">
      <c r="B146" s="119"/>
      <c r="C146" s="120">
        <v>48</v>
      </c>
      <c r="D146" s="120" t="s">
        <v>100</v>
      </c>
      <c r="E146" s="121" t="s">
        <v>2036</v>
      </c>
      <c r="F146" s="122" t="s">
        <v>2037</v>
      </c>
      <c r="G146" s="123" t="s">
        <v>101</v>
      </c>
      <c r="H146" s="124">
        <v>0.73499999999999999</v>
      </c>
      <c r="I146" s="125"/>
      <c r="J146" s="125">
        <f t="shared" si="70"/>
        <v>0</v>
      </c>
      <c r="K146" s="126"/>
      <c r="L146" s="24"/>
      <c r="M146" s="127" t="s">
        <v>1</v>
      </c>
      <c r="N146" s="128" t="s">
        <v>32</v>
      </c>
      <c r="O146" s="129">
        <v>0.73599999999999999</v>
      </c>
      <c r="P146" s="129">
        <f t="shared" si="71"/>
        <v>0.54096</v>
      </c>
      <c r="Q146" s="129">
        <v>7.0580383999999996E-2</v>
      </c>
      <c r="R146" s="129">
        <f t="shared" si="72"/>
        <v>5.1876582239999997E-2</v>
      </c>
      <c r="S146" s="129">
        <v>0</v>
      </c>
      <c r="T146" s="130">
        <f t="shared" si="73"/>
        <v>0</v>
      </c>
      <c r="AR146" s="131" t="s">
        <v>102</v>
      </c>
      <c r="AT146" s="131" t="s">
        <v>100</v>
      </c>
      <c r="AU146" s="131" t="s">
        <v>75</v>
      </c>
      <c r="AY146" s="12" t="s">
        <v>97</v>
      </c>
      <c r="BE146" s="132">
        <f t="shared" si="74"/>
        <v>0</v>
      </c>
      <c r="BF146" s="132">
        <f t="shared" si="75"/>
        <v>0</v>
      </c>
      <c r="BG146" s="132">
        <f t="shared" si="76"/>
        <v>0</v>
      </c>
      <c r="BH146" s="132">
        <f t="shared" si="77"/>
        <v>0</v>
      </c>
      <c r="BI146" s="132">
        <f t="shared" si="78"/>
        <v>0</v>
      </c>
      <c r="BJ146" s="12" t="s">
        <v>75</v>
      </c>
      <c r="BK146" s="132">
        <f t="shared" si="79"/>
        <v>0</v>
      </c>
      <c r="BL146" s="12" t="s">
        <v>102</v>
      </c>
      <c r="BM146" s="131" t="s">
        <v>228</v>
      </c>
    </row>
    <row r="147" spans="2:65" s="1" customFormat="1" ht="24">
      <c r="B147" s="119"/>
      <c r="C147" s="120">
        <v>49</v>
      </c>
      <c r="D147" s="120" t="s">
        <v>100</v>
      </c>
      <c r="E147" s="121" t="s">
        <v>2038</v>
      </c>
      <c r="F147" s="122" t="s">
        <v>2039</v>
      </c>
      <c r="G147" s="123" t="s">
        <v>120</v>
      </c>
      <c r="H147" s="124">
        <v>3.5000000000000003E-2</v>
      </c>
      <c r="I147" s="125"/>
      <c r="J147" s="125">
        <f t="shared" si="70"/>
        <v>0</v>
      </c>
      <c r="K147" s="126"/>
      <c r="L147" s="24"/>
      <c r="M147" s="127" t="s">
        <v>1</v>
      </c>
      <c r="N147" s="128" t="s">
        <v>32</v>
      </c>
      <c r="O147" s="129">
        <v>0.32600000000000001</v>
      </c>
      <c r="P147" s="129">
        <f t="shared" si="71"/>
        <v>1.1410000000000002E-2</v>
      </c>
      <c r="Q147" s="129">
        <v>0</v>
      </c>
      <c r="R147" s="129">
        <f t="shared" si="72"/>
        <v>0</v>
      </c>
      <c r="S147" s="129">
        <v>0</v>
      </c>
      <c r="T147" s="130">
        <f t="shared" si="73"/>
        <v>0</v>
      </c>
      <c r="AR147" s="131" t="s">
        <v>102</v>
      </c>
      <c r="AT147" s="131" t="s">
        <v>100</v>
      </c>
      <c r="AU147" s="131" t="s">
        <v>75</v>
      </c>
      <c r="AY147" s="12" t="s">
        <v>97</v>
      </c>
      <c r="BE147" s="132">
        <f t="shared" si="74"/>
        <v>0</v>
      </c>
      <c r="BF147" s="132">
        <f t="shared" si="75"/>
        <v>0</v>
      </c>
      <c r="BG147" s="132">
        <f t="shared" si="76"/>
        <v>0</v>
      </c>
      <c r="BH147" s="132">
        <f t="shared" si="77"/>
        <v>0</v>
      </c>
      <c r="BI147" s="132">
        <f t="shared" si="78"/>
        <v>0</v>
      </c>
      <c r="BJ147" s="12" t="s">
        <v>75</v>
      </c>
      <c r="BK147" s="132">
        <f t="shared" si="79"/>
        <v>0</v>
      </c>
      <c r="BL147" s="12" t="s">
        <v>102</v>
      </c>
      <c r="BM147" s="131" t="s">
        <v>229</v>
      </c>
    </row>
    <row r="148" spans="2:65" s="1" customFormat="1" ht="24">
      <c r="B148" s="119"/>
      <c r="C148" s="120">
        <v>50</v>
      </c>
      <c r="D148" s="120" t="s">
        <v>100</v>
      </c>
      <c r="E148" s="121" t="s">
        <v>326</v>
      </c>
      <c r="F148" s="122" t="s">
        <v>2040</v>
      </c>
      <c r="G148" s="123" t="s">
        <v>120</v>
      </c>
      <c r="H148" s="124">
        <v>46.496000000000002</v>
      </c>
      <c r="I148" s="125"/>
      <c r="J148" s="125">
        <f t="shared" si="60"/>
        <v>0</v>
      </c>
      <c r="K148" s="126"/>
      <c r="L148" s="24"/>
      <c r="M148" s="127" t="s">
        <v>1</v>
      </c>
      <c r="N148" s="128" t="s">
        <v>32</v>
      </c>
      <c r="O148" s="129">
        <v>0.32600000000000001</v>
      </c>
      <c r="P148" s="129">
        <f t="shared" si="61"/>
        <v>15.157696000000001</v>
      </c>
      <c r="Q148" s="129">
        <v>0</v>
      </c>
      <c r="R148" s="129">
        <f t="shared" si="62"/>
        <v>0</v>
      </c>
      <c r="S148" s="129">
        <v>0</v>
      </c>
      <c r="T148" s="130">
        <f t="shared" si="63"/>
        <v>0</v>
      </c>
      <c r="AR148" s="131" t="s">
        <v>102</v>
      </c>
      <c r="AT148" s="131" t="s">
        <v>100</v>
      </c>
      <c r="AU148" s="131" t="s">
        <v>75</v>
      </c>
      <c r="AY148" s="12" t="s">
        <v>97</v>
      </c>
      <c r="BE148" s="132">
        <f t="shared" si="64"/>
        <v>0</v>
      </c>
      <c r="BF148" s="132">
        <f t="shared" si="65"/>
        <v>0</v>
      </c>
      <c r="BG148" s="132">
        <f t="shared" si="66"/>
        <v>0</v>
      </c>
      <c r="BH148" s="132">
        <f t="shared" si="67"/>
        <v>0</v>
      </c>
      <c r="BI148" s="132">
        <f t="shared" si="68"/>
        <v>0</v>
      </c>
      <c r="BJ148" s="12" t="s">
        <v>75</v>
      </c>
      <c r="BK148" s="132">
        <f t="shared" si="69"/>
        <v>0</v>
      </c>
      <c r="BL148" s="12" t="s">
        <v>102</v>
      </c>
      <c r="BM148" s="131" t="s">
        <v>229</v>
      </c>
    </row>
    <row r="149" spans="2:65" s="1" customFormat="1" ht="16.5" customHeight="1">
      <c r="B149" s="119"/>
      <c r="C149" s="133">
        <v>51</v>
      </c>
      <c r="D149" s="133" t="s">
        <v>133</v>
      </c>
      <c r="E149" s="134" t="s">
        <v>310</v>
      </c>
      <c r="F149" s="135" t="s">
        <v>2022</v>
      </c>
      <c r="G149" s="136" t="s">
        <v>120</v>
      </c>
      <c r="H149" s="137">
        <v>48.820999999999998</v>
      </c>
      <c r="I149" s="138"/>
      <c r="J149" s="138">
        <f t="shared" ref="J149" si="80">ROUND(H149*I149,2)</f>
        <v>0</v>
      </c>
      <c r="K149" s="139"/>
      <c r="L149" s="140"/>
      <c r="M149" s="141" t="s">
        <v>1</v>
      </c>
      <c r="N149" s="142" t="s">
        <v>32</v>
      </c>
      <c r="O149" s="129">
        <v>0</v>
      </c>
      <c r="P149" s="129">
        <f t="shared" ref="P149" si="81">O149*H149</f>
        <v>0</v>
      </c>
      <c r="Q149" s="129">
        <v>2.0000000000000001E-4</v>
      </c>
      <c r="R149" s="129">
        <f t="shared" ref="R149" si="82">Q149*H149</f>
        <v>9.7642000000000007E-3</v>
      </c>
      <c r="S149" s="129">
        <v>0</v>
      </c>
      <c r="T149" s="130">
        <f t="shared" ref="T149" si="83">S149*H149</f>
        <v>0</v>
      </c>
      <c r="AR149" s="131" t="s">
        <v>185</v>
      </c>
      <c r="AT149" s="131" t="s">
        <v>133</v>
      </c>
      <c r="AU149" s="131" t="s">
        <v>75</v>
      </c>
      <c r="AY149" s="12" t="s">
        <v>97</v>
      </c>
      <c r="BE149" s="132">
        <f t="shared" ref="BE149" si="84">IF(N149="základná",J149,0)</f>
        <v>0</v>
      </c>
      <c r="BF149" s="132">
        <f t="shared" ref="BF149" si="85">IF(N149="znížená",J149,0)</f>
        <v>0</v>
      </c>
      <c r="BG149" s="132">
        <f t="shared" ref="BG149" si="86">IF(N149="zákl. prenesená",J149,0)</f>
        <v>0</v>
      </c>
      <c r="BH149" s="132">
        <f t="shared" ref="BH149" si="87">IF(N149="zníž. prenesená",J149,0)</f>
        <v>0</v>
      </c>
      <c r="BI149" s="132">
        <f t="shared" ref="BI149" si="88">IF(N149="nulová",J149,0)</f>
        <v>0</v>
      </c>
      <c r="BJ149" s="12" t="s">
        <v>75</v>
      </c>
      <c r="BK149" s="132">
        <f t="shared" ref="BK149" si="89">ROUND(I149*H149,2)</f>
        <v>0</v>
      </c>
      <c r="BL149" s="12" t="s">
        <v>102</v>
      </c>
      <c r="BM149" s="131" t="s">
        <v>186</v>
      </c>
    </row>
    <row r="150" spans="2:65" s="1" customFormat="1" ht="24">
      <c r="B150" s="119"/>
      <c r="C150" s="120">
        <v>52</v>
      </c>
      <c r="D150" s="120" t="s">
        <v>100</v>
      </c>
      <c r="E150" s="121" t="s">
        <v>2041</v>
      </c>
      <c r="F150" s="122" t="s">
        <v>2042</v>
      </c>
      <c r="G150" s="123" t="s">
        <v>110</v>
      </c>
      <c r="H150" s="124">
        <v>4</v>
      </c>
      <c r="I150" s="125"/>
      <c r="J150" s="125">
        <f t="shared" ref="J150:J155" si="90">ROUND(H150*I150,2)</f>
        <v>0</v>
      </c>
      <c r="K150" s="126"/>
      <c r="L150" s="24"/>
      <c r="M150" s="127" t="s">
        <v>1</v>
      </c>
      <c r="N150" s="128" t="s">
        <v>32</v>
      </c>
      <c r="O150" s="129">
        <v>1.0069999999999999</v>
      </c>
      <c r="P150" s="129">
        <f t="shared" ref="P150:P155" si="91">O150*H150</f>
        <v>4.0279999999999996</v>
      </c>
      <c r="Q150" s="129">
        <v>2.5233099999999999</v>
      </c>
      <c r="R150" s="129">
        <f t="shared" ref="R150:R155" si="92">Q150*H150</f>
        <v>10.09324</v>
      </c>
      <c r="S150" s="129">
        <v>0</v>
      </c>
      <c r="T150" s="130">
        <f t="shared" ref="T150:T155" si="93">S150*H150</f>
        <v>0</v>
      </c>
      <c r="AR150" s="131" t="s">
        <v>102</v>
      </c>
      <c r="AT150" s="131" t="s">
        <v>100</v>
      </c>
      <c r="AU150" s="131" t="s">
        <v>75</v>
      </c>
      <c r="AY150" s="12" t="s">
        <v>97</v>
      </c>
      <c r="BE150" s="132">
        <f t="shared" ref="BE150:BE155" si="94">IF(N150="základná",J150,0)</f>
        <v>0</v>
      </c>
      <c r="BF150" s="132">
        <f t="shared" ref="BF150:BF155" si="95">IF(N150="znížená",J150,0)</f>
        <v>0</v>
      </c>
      <c r="BG150" s="132">
        <f t="shared" ref="BG150:BG155" si="96">IF(N150="zákl. prenesená",J150,0)</f>
        <v>0</v>
      </c>
      <c r="BH150" s="132">
        <f t="shared" ref="BH150:BH155" si="97">IF(N150="zníž. prenesená",J150,0)</f>
        <v>0</v>
      </c>
      <c r="BI150" s="132">
        <f t="shared" ref="BI150:BI155" si="98">IF(N150="nulová",J150,0)</f>
        <v>0</v>
      </c>
      <c r="BJ150" s="12" t="s">
        <v>75</v>
      </c>
      <c r="BK150" s="132">
        <f t="shared" ref="BK150:BK155" si="99">ROUND(I150*H150,2)</f>
        <v>0</v>
      </c>
      <c r="BL150" s="12" t="s">
        <v>102</v>
      </c>
      <c r="BM150" s="131" t="s">
        <v>227</v>
      </c>
    </row>
    <row r="151" spans="2:65" s="1" customFormat="1" ht="36">
      <c r="B151" s="119"/>
      <c r="C151" s="120">
        <v>53</v>
      </c>
      <c r="D151" s="120" t="s">
        <v>100</v>
      </c>
      <c r="E151" s="121" t="s">
        <v>2043</v>
      </c>
      <c r="F151" s="122" t="s">
        <v>2044</v>
      </c>
      <c r="G151" s="123" t="s">
        <v>110</v>
      </c>
      <c r="H151" s="124">
        <v>2</v>
      </c>
      <c r="I151" s="125"/>
      <c r="J151" s="125">
        <f t="shared" ref="J151:J153" si="100">ROUND(H151*I151,2)</f>
        <v>0</v>
      </c>
      <c r="K151" s="126"/>
      <c r="L151" s="24"/>
      <c r="M151" s="127" t="s">
        <v>1</v>
      </c>
      <c r="N151" s="128" t="s">
        <v>32</v>
      </c>
      <c r="O151" s="129">
        <v>0.73599999999999999</v>
      </c>
      <c r="P151" s="129">
        <f t="shared" ref="P151:P153" si="101">O151*H151</f>
        <v>1.472</v>
      </c>
      <c r="Q151" s="129">
        <v>7.0580383999999996E-2</v>
      </c>
      <c r="R151" s="129">
        <f t="shared" ref="R151:R153" si="102">Q151*H151</f>
        <v>0.14116076799999999</v>
      </c>
      <c r="S151" s="129">
        <v>0</v>
      </c>
      <c r="T151" s="130">
        <f t="shared" ref="T151:T153" si="103">S151*H151</f>
        <v>0</v>
      </c>
      <c r="AR151" s="131" t="s">
        <v>102</v>
      </c>
      <c r="AT151" s="131" t="s">
        <v>100</v>
      </c>
      <c r="AU151" s="131" t="s">
        <v>75</v>
      </c>
      <c r="AY151" s="12" t="s">
        <v>97</v>
      </c>
      <c r="BE151" s="132">
        <f t="shared" ref="BE151:BE153" si="104">IF(N151="základná",J151,0)</f>
        <v>0</v>
      </c>
      <c r="BF151" s="132">
        <f t="shared" ref="BF151:BF153" si="105">IF(N151="znížená",J151,0)</f>
        <v>0</v>
      </c>
      <c r="BG151" s="132">
        <f t="shared" ref="BG151:BG153" si="106">IF(N151="zákl. prenesená",J151,0)</f>
        <v>0</v>
      </c>
      <c r="BH151" s="132">
        <f t="shared" ref="BH151:BH153" si="107">IF(N151="zníž. prenesená",J151,0)</f>
        <v>0</v>
      </c>
      <c r="BI151" s="132">
        <f t="shared" ref="BI151:BI153" si="108">IF(N151="nulová",J151,0)</f>
        <v>0</v>
      </c>
      <c r="BJ151" s="12" t="s">
        <v>75</v>
      </c>
      <c r="BK151" s="132">
        <f t="shared" ref="BK151:BK153" si="109">ROUND(I151*H151,2)</f>
        <v>0</v>
      </c>
      <c r="BL151" s="12" t="s">
        <v>102</v>
      </c>
      <c r="BM151" s="131" t="s">
        <v>228</v>
      </c>
    </row>
    <row r="152" spans="2:65" s="1" customFormat="1" ht="36">
      <c r="B152" s="119"/>
      <c r="C152" s="120">
        <v>54</v>
      </c>
      <c r="D152" s="120" t="s">
        <v>100</v>
      </c>
      <c r="E152" s="121" t="s">
        <v>2045</v>
      </c>
      <c r="F152" s="122" t="s">
        <v>2046</v>
      </c>
      <c r="G152" s="123" t="s">
        <v>110</v>
      </c>
      <c r="H152" s="124">
        <v>2</v>
      </c>
      <c r="I152" s="125"/>
      <c r="J152" s="125">
        <f t="shared" si="100"/>
        <v>0</v>
      </c>
      <c r="K152" s="126"/>
      <c r="L152" s="24"/>
      <c r="M152" s="127" t="s">
        <v>1</v>
      </c>
      <c r="N152" s="128" t="s">
        <v>32</v>
      </c>
      <c r="O152" s="129">
        <v>0.32600000000000001</v>
      </c>
      <c r="P152" s="129">
        <f t="shared" si="101"/>
        <v>0.65200000000000002</v>
      </c>
      <c r="Q152" s="129">
        <v>0</v>
      </c>
      <c r="R152" s="129">
        <f t="shared" si="102"/>
        <v>0</v>
      </c>
      <c r="S152" s="129">
        <v>0</v>
      </c>
      <c r="T152" s="130">
        <f t="shared" si="103"/>
        <v>0</v>
      </c>
      <c r="AR152" s="131" t="s">
        <v>102</v>
      </c>
      <c r="AT152" s="131" t="s">
        <v>100</v>
      </c>
      <c r="AU152" s="131" t="s">
        <v>75</v>
      </c>
      <c r="AY152" s="12" t="s">
        <v>97</v>
      </c>
      <c r="BE152" s="132">
        <f t="shared" si="104"/>
        <v>0</v>
      </c>
      <c r="BF152" s="132">
        <f t="shared" si="105"/>
        <v>0</v>
      </c>
      <c r="BG152" s="132">
        <f t="shared" si="106"/>
        <v>0</v>
      </c>
      <c r="BH152" s="132">
        <f t="shared" si="107"/>
        <v>0</v>
      </c>
      <c r="BI152" s="132">
        <f t="shared" si="108"/>
        <v>0</v>
      </c>
      <c r="BJ152" s="12" t="s">
        <v>75</v>
      </c>
      <c r="BK152" s="132">
        <f t="shared" si="109"/>
        <v>0</v>
      </c>
      <c r="BL152" s="12" t="s">
        <v>102</v>
      </c>
      <c r="BM152" s="131" t="s">
        <v>229</v>
      </c>
    </row>
    <row r="153" spans="2:65" s="1" customFormat="1" ht="24">
      <c r="B153" s="119"/>
      <c r="C153" s="120">
        <v>55</v>
      </c>
      <c r="D153" s="120" t="s">
        <v>100</v>
      </c>
      <c r="E153" s="121" t="s">
        <v>2047</v>
      </c>
      <c r="F153" s="122" t="s">
        <v>2048</v>
      </c>
      <c r="G153" s="123" t="s">
        <v>158</v>
      </c>
      <c r="H153" s="124">
        <v>5.5410000000000004</v>
      </c>
      <c r="I153" s="125"/>
      <c r="J153" s="125">
        <f t="shared" si="100"/>
        <v>0</v>
      </c>
      <c r="K153" s="126"/>
      <c r="L153" s="24"/>
      <c r="M153" s="127" t="s">
        <v>1</v>
      </c>
      <c r="N153" s="128" t="s">
        <v>32</v>
      </c>
      <c r="O153" s="129">
        <v>1.0069999999999999</v>
      </c>
      <c r="P153" s="129">
        <f t="shared" si="101"/>
        <v>5.5797869999999996</v>
      </c>
      <c r="Q153" s="129">
        <v>2.5233099999999999</v>
      </c>
      <c r="R153" s="129">
        <f t="shared" si="102"/>
        <v>13.98166071</v>
      </c>
      <c r="S153" s="129">
        <v>0</v>
      </c>
      <c r="T153" s="130">
        <f t="shared" si="103"/>
        <v>0</v>
      </c>
      <c r="AR153" s="131" t="s">
        <v>102</v>
      </c>
      <c r="AT153" s="131" t="s">
        <v>100</v>
      </c>
      <c r="AU153" s="131" t="s">
        <v>75</v>
      </c>
      <c r="AY153" s="12" t="s">
        <v>97</v>
      </c>
      <c r="BE153" s="132">
        <f t="shared" si="104"/>
        <v>0</v>
      </c>
      <c r="BF153" s="132">
        <f t="shared" si="105"/>
        <v>0</v>
      </c>
      <c r="BG153" s="132">
        <f t="shared" si="106"/>
        <v>0</v>
      </c>
      <c r="BH153" s="132">
        <f t="shared" si="107"/>
        <v>0</v>
      </c>
      <c r="BI153" s="132">
        <f t="shared" si="108"/>
        <v>0</v>
      </c>
      <c r="BJ153" s="12" t="s">
        <v>75</v>
      </c>
      <c r="BK153" s="132">
        <f t="shared" si="109"/>
        <v>0</v>
      </c>
      <c r="BL153" s="12" t="s">
        <v>102</v>
      </c>
      <c r="BM153" s="131" t="s">
        <v>227</v>
      </c>
    </row>
    <row r="154" spans="2:65" s="1" customFormat="1" ht="24">
      <c r="B154" s="119"/>
      <c r="C154" s="120">
        <v>56</v>
      </c>
      <c r="D154" s="120" t="s">
        <v>100</v>
      </c>
      <c r="E154" s="121" t="s">
        <v>2049</v>
      </c>
      <c r="F154" s="122" t="s">
        <v>2050</v>
      </c>
      <c r="G154" s="123" t="s">
        <v>101</v>
      </c>
      <c r="H154" s="124">
        <v>36.939</v>
      </c>
      <c r="I154" s="125"/>
      <c r="J154" s="125">
        <f t="shared" si="90"/>
        <v>0</v>
      </c>
      <c r="K154" s="126"/>
      <c r="L154" s="24"/>
      <c r="M154" s="127" t="s">
        <v>1</v>
      </c>
      <c r="N154" s="128" t="s">
        <v>32</v>
      </c>
      <c r="O154" s="129">
        <v>0.73599999999999999</v>
      </c>
      <c r="P154" s="129">
        <f t="shared" si="91"/>
        <v>27.187103999999998</v>
      </c>
      <c r="Q154" s="129">
        <v>7.0580383999999996E-2</v>
      </c>
      <c r="R154" s="129">
        <f t="shared" si="92"/>
        <v>2.6071688045759998</v>
      </c>
      <c r="S154" s="129">
        <v>0</v>
      </c>
      <c r="T154" s="130">
        <f t="shared" si="93"/>
        <v>0</v>
      </c>
      <c r="AR154" s="131" t="s">
        <v>102</v>
      </c>
      <c r="AT154" s="131" t="s">
        <v>100</v>
      </c>
      <c r="AU154" s="131" t="s">
        <v>75</v>
      </c>
      <c r="AY154" s="12" t="s">
        <v>97</v>
      </c>
      <c r="BE154" s="132">
        <f t="shared" si="94"/>
        <v>0</v>
      </c>
      <c r="BF154" s="132">
        <f t="shared" si="95"/>
        <v>0</v>
      </c>
      <c r="BG154" s="132">
        <f t="shared" si="96"/>
        <v>0</v>
      </c>
      <c r="BH154" s="132">
        <f t="shared" si="97"/>
        <v>0</v>
      </c>
      <c r="BI154" s="132">
        <f t="shared" si="98"/>
        <v>0</v>
      </c>
      <c r="BJ154" s="12" t="s">
        <v>75</v>
      </c>
      <c r="BK154" s="132">
        <f t="shared" si="99"/>
        <v>0</v>
      </c>
      <c r="BL154" s="12" t="s">
        <v>102</v>
      </c>
      <c r="BM154" s="131" t="s">
        <v>228</v>
      </c>
    </row>
    <row r="155" spans="2:65" s="1" customFormat="1" ht="24">
      <c r="B155" s="119"/>
      <c r="C155" s="120">
        <v>57</v>
      </c>
      <c r="D155" s="120" t="s">
        <v>100</v>
      </c>
      <c r="E155" s="121" t="s">
        <v>2051</v>
      </c>
      <c r="F155" s="122" t="s">
        <v>2052</v>
      </c>
      <c r="G155" s="123" t="s">
        <v>101</v>
      </c>
      <c r="H155" s="124">
        <v>36.939</v>
      </c>
      <c r="I155" s="125"/>
      <c r="J155" s="125">
        <f t="shared" si="90"/>
        <v>0</v>
      </c>
      <c r="K155" s="126"/>
      <c r="L155" s="24"/>
      <c r="M155" s="127" t="s">
        <v>1</v>
      </c>
      <c r="N155" s="128" t="s">
        <v>32</v>
      </c>
      <c r="O155" s="129">
        <v>0.32600000000000001</v>
      </c>
      <c r="P155" s="129">
        <f t="shared" si="91"/>
        <v>12.042114</v>
      </c>
      <c r="Q155" s="129">
        <v>0</v>
      </c>
      <c r="R155" s="129">
        <f t="shared" si="92"/>
        <v>0</v>
      </c>
      <c r="S155" s="129">
        <v>0</v>
      </c>
      <c r="T155" s="130">
        <f t="shared" si="93"/>
        <v>0</v>
      </c>
      <c r="AR155" s="131" t="s">
        <v>102</v>
      </c>
      <c r="AT155" s="131" t="s">
        <v>100</v>
      </c>
      <c r="AU155" s="131" t="s">
        <v>75</v>
      </c>
      <c r="AY155" s="12" t="s">
        <v>97</v>
      </c>
      <c r="BE155" s="132">
        <f t="shared" si="94"/>
        <v>0</v>
      </c>
      <c r="BF155" s="132">
        <f t="shared" si="95"/>
        <v>0</v>
      </c>
      <c r="BG155" s="132">
        <f t="shared" si="96"/>
        <v>0</v>
      </c>
      <c r="BH155" s="132">
        <f t="shared" si="97"/>
        <v>0</v>
      </c>
      <c r="BI155" s="132">
        <f t="shared" si="98"/>
        <v>0</v>
      </c>
      <c r="BJ155" s="12" t="s">
        <v>75</v>
      </c>
      <c r="BK155" s="132">
        <f t="shared" si="99"/>
        <v>0</v>
      </c>
      <c r="BL155" s="12" t="s">
        <v>102</v>
      </c>
      <c r="BM155" s="131" t="s">
        <v>229</v>
      </c>
    </row>
    <row r="156" spans="2:65" s="1" customFormat="1" ht="24">
      <c r="B156" s="119"/>
      <c r="C156" s="120">
        <v>58</v>
      </c>
      <c r="D156" s="120" t="s">
        <v>100</v>
      </c>
      <c r="E156" s="121" t="s">
        <v>2053</v>
      </c>
      <c r="F156" s="122" t="s">
        <v>2054</v>
      </c>
      <c r="G156" s="123" t="s">
        <v>120</v>
      </c>
      <c r="H156" s="124">
        <v>0.63300000000000001</v>
      </c>
      <c r="I156" s="125"/>
      <c r="J156" s="125">
        <f t="shared" ref="J156" si="110">ROUND(H156*I156,2)</f>
        <v>0</v>
      </c>
      <c r="K156" s="126"/>
      <c r="L156" s="24"/>
      <c r="M156" s="127" t="s">
        <v>1</v>
      </c>
      <c r="N156" s="128" t="s">
        <v>32</v>
      </c>
      <c r="O156" s="129">
        <v>1.0069999999999999</v>
      </c>
      <c r="P156" s="129">
        <f t="shared" ref="P156" si="111">O156*H156</f>
        <v>0.63743099999999997</v>
      </c>
      <c r="Q156" s="129">
        <v>2.5233099999999999</v>
      </c>
      <c r="R156" s="129">
        <f t="shared" ref="R156" si="112">Q156*H156</f>
        <v>1.59725523</v>
      </c>
      <c r="S156" s="129">
        <v>0</v>
      </c>
      <c r="T156" s="130">
        <f t="shared" ref="T156" si="113">S156*H156</f>
        <v>0</v>
      </c>
      <c r="AR156" s="131" t="s">
        <v>102</v>
      </c>
      <c r="AT156" s="131" t="s">
        <v>100</v>
      </c>
      <c r="AU156" s="131" t="s">
        <v>75</v>
      </c>
      <c r="AY156" s="12" t="s">
        <v>97</v>
      </c>
      <c r="BE156" s="132">
        <f t="shared" ref="BE156" si="114">IF(N156="základná",J156,0)</f>
        <v>0</v>
      </c>
      <c r="BF156" s="132">
        <f t="shared" ref="BF156" si="115">IF(N156="znížená",J156,0)</f>
        <v>0</v>
      </c>
      <c r="BG156" s="132">
        <f t="shared" ref="BG156" si="116">IF(N156="zákl. prenesená",J156,0)</f>
        <v>0</v>
      </c>
      <c r="BH156" s="132">
        <f t="shared" ref="BH156" si="117">IF(N156="zníž. prenesená",J156,0)</f>
        <v>0</v>
      </c>
      <c r="BI156" s="132">
        <f t="shared" ref="BI156" si="118">IF(N156="nulová",J156,0)</f>
        <v>0</v>
      </c>
      <c r="BJ156" s="12" t="s">
        <v>75</v>
      </c>
      <c r="BK156" s="132">
        <f t="shared" ref="BK156" si="119">ROUND(I156*H156,2)</f>
        <v>0</v>
      </c>
      <c r="BL156" s="12" t="s">
        <v>102</v>
      </c>
      <c r="BM156" s="131" t="s">
        <v>227</v>
      </c>
    </row>
    <row r="157" spans="2:65" s="10" customFormat="1" ht="22.9" customHeight="1">
      <c r="B157" s="108"/>
      <c r="D157" s="109" t="s">
        <v>65</v>
      </c>
      <c r="E157" s="117" t="s">
        <v>644</v>
      </c>
      <c r="F157" s="117" t="s">
        <v>988</v>
      </c>
      <c r="J157" s="118">
        <f>J158</f>
        <v>0</v>
      </c>
      <c r="L157" s="108"/>
      <c r="M157" s="112"/>
      <c r="P157" s="113">
        <f>P158</f>
        <v>31.046400000000002</v>
      </c>
      <c r="R157" s="113">
        <f>R158</f>
        <v>0</v>
      </c>
      <c r="T157" s="114">
        <f>T158</f>
        <v>0</v>
      </c>
      <c r="AR157" s="109" t="s">
        <v>71</v>
      </c>
      <c r="AT157" s="115" t="s">
        <v>65</v>
      </c>
      <c r="AU157" s="115" t="s">
        <v>71</v>
      </c>
      <c r="AY157" s="109" t="s">
        <v>97</v>
      </c>
      <c r="BK157" s="116">
        <f>BK158</f>
        <v>0</v>
      </c>
    </row>
    <row r="158" spans="2:65" s="1" customFormat="1" ht="24">
      <c r="B158" s="119"/>
      <c r="C158" s="120">
        <v>59</v>
      </c>
      <c r="D158" s="120" t="s">
        <v>100</v>
      </c>
      <c r="E158" s="121" t="s">
        <v>2055</v>
      </c>
      <c r="F158" s="122" t="s">
        <v>2056</v>
      </c>
      <c r="G158" s="123" t="s">
        <v>101</v>
      </c>
      <c r="H158" s="124">
        <v>70.56</v>
      </c>
      <c r="I158" s="125"/>
      <c r="J158" s="125">
        <f>ROUND(H158*I158,2)</f>
        <v>0</v>
      </c>
      <c r="K158" s="126"/>
      <c r="L158" s="24"/>
      <c r="M158" s="127" t="s">
        <v>1</v>
      </c>
      <c r="N158" s="128" t="s">
        <v>32</v>
      </c>
      <c r="O158" s="129">
        <v>0.44</v>
      </c>
      <c r="P158" s="129">
        <f>O158*H158</f>
        <v>31.046400000000002</v>
      </c>
      <c r="Q158" s="129">
        <v>0</v>
      </c>
      <c r="R158" s="129">
        <f>Q158*H158</f>
        <v>0</v>
      </c>
      <c r="S158" s="129">
        <v>0</v>
      </c>
      <c r="T158" s="130">
        <f>S158*H158</f>
        <v>0</v>
      </c>
      <c r="AR158" s="131" t="s">
        <v>102</v>
      </c>
      <c r="AT158" s="131" t="s">
        <v>100</v>
      </c>
      <c r="AU158" s="131" t="s">
        <v>75</v>
      </c>
      <c r="AY158" s="12" t="s">
        <v>97</v>
      </c>
      <c r="BE158" s="132">
        <f>IF(N158="základná",J158,0)</f>
        <v>0</v>
      </c>
      <c r="BF158" s="132">
        <f>IF(N158="znížená",J158,0)</f>
        <v>0</v>
      </c>
      <c r="BG158" s="132">
        <f>IF(N158="zákl. prenesená",J158,0)</f>
        <v>0</v>
      </c>
      <c r="BH158" s="132">
        <f>IF(N158="zníž. prenesená",J158,0)</f>
        <v>0</v>
      </c>
      <c r="BI158" s="132">
        <f>IF(N158="nulová",J158,0)</f>
        <v>0</v>
      </c>
      <c r="BJ158" s="12" t="s">
        <v>75</v>
      </c>
      <c r="BK158" s="132">
        <f>ROUND(I158*H158,2)</f>
        <v>0</v>
      </c>
      <c r="BL158" s="12" t="s">
        <v>102</v>
      </c>
      <c r="BM158" s="131" t="s">
        <v>253</v>
      </c>
    </row>
    <row r="159" spans="2:65" s="10" customFormat="1" ht="22.9" customHeight="1">
      <c r="B159" s="108"/>
      <c r="D159" s="109" t="s">
        <v>65</v>
      </c>
      <c r="E159" s="117" t="s">
        <v>98</v>
      </c>
      <c r="F159" s="117" t="s">
        <v>99</v>
      </c>
      <c r="J159" s="118">
        <f>SUM(J160:J171)</f>
        <v>0</v>
      </c>
      <c r="L159" s="108"/>
      <c r="M159" s="112"/>
      <c r="P159" s="113">
        <f>SUM(P160:P171)</f>
        <v>191.56627567999999</v>
      </c>
      <c r="R159" s="113">
        <f>SUM(R160:R171)</f>
        <v>13.386887465335999</v>
      </c>
      <c r="T159" s="114">
        <f>SUM(T160:T171)</f>
        <v>0</v>
      </c>
      <c r="AR159" s="109" t="s">
        <v>71</v>
      </c>
      <c r="AT159" s="115" t="s">
        <v>65</v>
      </c>
      <c r="AU159" s="115" t="s">
        <v>71</v>
      </c>
      <c r="AY159" s="109" t="s">
        <v>97</v>
      </c>
      <c r="BK159" s="116">
        <f>SUM(BK160:BK171)</f>
        <v>0</v>
      </c>
    </row>
    <row r="160" spans="2:65" s="1" customFormat="1" ht="24">
      <c r="B160" s="119"/>
      <c r="C160" s="120">
        <v>60</v>
      </c>
      <c r="D160" s="120" t="s">
        <v>100</v>
      </c>
      <c r="E160" s="121" t="s">
        <v>1248</v>
      </c>
      <c r="F160" s="122" t="s">
        <v>1249</v>
      </c>
      <c r="G160" s="123" t="s">
        <v>101</v>
      </c>
      <c r="H160" s="124">
        <v>171.93299999999999</v>
      </c>
      <c r="I160" s="125"/>
      <c r="J160" s="125">
        <f t="shared" ref="J160:J171" si="120">ROUND(H160*I160,2)</f>
        <v>0</v>
      </c>
      <c r="K160" s="126"/>
      <c r="L160" s="24"/>
      <c r="M160" s="127" t="s">
        <v>1</v>
      </c>
      <c r="N160" s="128" t="s">
        <v>32</v>
      </c>
      <c r="O160" s="129">
        <v>0</v>
      </c>
      <c r="P160" s="129">
        <f t="shared" ref="P160:P171" si="121">O160*H160</f>
        <v>0</v>
      </c>
      <c r="Q160" s="129">
        <v>0</v>
      </c>
      <c r="R160" s="129">
        <f t="shared" ref="R160:R171" si="122">Q160*H160</f>
        <v>0</v>
      </c>
      <c r="S160" s="129">
        <v>0</v>
      </c>
      <c r="T160" s="130">
        <f t="shared" ref="T160:T171" si="123">S160*H160</f>
        <v>0</v>
      </c>
      <c r="AR160" s="131" t="s">
        <v>102</v>
      </c>
      <c r="AT160" s="131" t="s">
        <v>100</v>
      </c>
      <c r="AU160" s="131" t="s">
        <v>75</v>
      </c>
      <c r="AY160" s="12" t="s">
        <v>97</v>
      </c>
      <c r="BE160" s="132">
        <f t="shared" ref="BE160:BE171" si="124">IF(N160="základná",J160,0)</f>
        <v>0</v>
      </c>
      <c r="BF160" s="132">
        <f t="shared" ref="BF160:BF171" si="125">IF(N160="znížená",J160,0)</f>
        <v>0</v>
      </c>
      <c r="BG160" s="132">
        <f t="shared" ref="BG160:BG171" si="126">IF(N160="zákl. prenesená",J160,0)</f>
        <v>0</v>
      </c>
      <c r="BH160" s="132">
        <f t="shared" ref="BH160:BH171" si="127">IF(N160="zníž. prenesená",J160,0)</f>
        <v>0</v>
      </c>
      <c r="BI160" s="132">
        <f t="shared" ref="BI160:BI171" si="128">IF(N160="nulová",J160,0)</f>
        <v>0</v>
      </c>
      <c r="BJ160" s="12" t="s">
        <v>75</v>
      </c>
      <c r="BK160" s="132">
        <f t="shared" ref="BK160:BK171" si="129">ROUND(I160*H160,2)</f>
        <v>0</v>
      </c>
      <c r="BL160" s="12" t="s">
        <v>102</v>
      </c>
      <c r="BM160" s="131" t="s">
        <v>230</v>
      </c>
    </row>
    <row r="161" spans="2:65" s="1" customFormat="1" ht="24">
      <c r="B161" s="119"/>
      <c r="C161" s="120">
        <v>61</v>
      </c>
      <c r="D161" s="120" t="s">
        <v>100</v>
      </c>
      <c r="E161" s="121" t="s">
        <v>1250</v>
      </c>
      <c r="F161" s="122" t="s">
        <v>1251</v>
      </c>
      <c r="G161" s="123" t="s">
        <v>101</v>
      </c>
      <c r="H161" s="124">
        <v>61.098999999999997</v>
      </c>
      <c r="I161" s="125"/>
      <c r="J161" s="125">
        <f t="shared" si="120"/>
        <v>0</v>
      </c>
      <c r="K161" s="126"/>
      <c r="L161" s="24"/>
      <c r="M161" s="127" t="s">
        <v>1</v>
      </c>
      <c r="N161" s="128" t="s">
        <v>32</v>
      </c>
      <c r="O161" s="129">
        <v>6.9000000000000006E-2</v>
      </c>
      <c r="P161" s="129">
        <f t="shared" si="121"/>
        <v>4.2158310000000006</v>
      </c>
      <c r="Q161" s="129">
        <v>2.9999999999999997E-4</v>
      </c>
      <c r="R161" s="129">
        <f t="shared" si="122"/>
        <v>1.8329699999999997E-2</v>
      </c>
      <c r="S161" s="129">
        <v>0</v>
      </c>
      <c r="T161" s="130">
        <f t="shared" si="123"/>
        <v>0</v>
      </c>
      <c r="AR161" s="131" t="s">
        <v>102</v>
      </c>
      <c r="AT161" s="131" t="s">
        <v>100</v>
      </c>
      <c r="AU161" s="131" t="s">
        <v>75</v>
      </c>
      <c r="AY161" s="12" t="s">
        <v>97</v>
      </c>
      <c r="BE161" s="132">
        <f t="shared" si="124"/>
        <v>0</v>
      </c>
      <c r="BF161" s="132">
        <f t="shared" si="125"/>
        <v>0</v>
      </c>
      <c r="BG161" s="132">
        <f t="shared" si="126"/>
        <v>0</v>
      </c>
      <c r="BH161" s="132">
        <f t="shared" si="127"/>
        <v>0</v>
      </c>
      <c r="BI161" s="132">
        <f t="shared" si="128"/>
        <v>0</v>
      </c>
      <c r="BJ161" s="12" t="s">
        <v>75</v>
      </c>
      <c r="BK161" s="132">
        <f t="shared" si="129"/>
        <v>0</v>
      </c>
      <c r="BL161" s="12" t="s">
        <v>102</v>
      </c>
      <c r="BM161" s="131" t="s">
        <v>231</v>
      </c>
    </row>
    <row r="162" spans="2:65" s="1" customFormat="1" ht="26.25" customHeight="1">
      <c r="B162" s="119"/>
      <c r="C162" s="120">
        <v>62</v>
      </c>
      <c r="D162" s="120" t="s">
        <v>100</v>
      </c>
      <c r="E162" s="121" t="s">
        <v>140</v>
      </c>
      <c r="F162" s="122" t="s">
        <v>1252</v>
      </c>
      <c r="G162" s="123" t="s">
        <v>101</v>
      </c>
      <c r="H162" s="124">
        <v>233.03200000000001</v>
      </c>
      <c r="I162" s="125"/>
      <c r="J162" s="125">
        <f t="shared" si="120"/>
        <v>0</v>
      </c>
      <c r="K162" s="126"/>
      <c r="L162" s="24"/>
      <c r="M162" s="127" t="s">
        <v>1</v>
      </c>
      <c r="N162" s="128" t="s">
        <v>32</v>
      </c>
      <c r="O162" s="129">
        <v>0.54498999999999997</v>
      </c>
      <c r="P162" s="129">
        <f t="shared" si="121"/>
        <v>127.00010967999999</v>
      </c>
      <c r="Q162" s="129">
        <v>1.3361448E-2</v>
      </c>
      <c r="R162" s="129">
        <f t="shared" si="122"/>
        <v>3.113644950336</v>
      </c>
      <c r="S162" s="129">
        <v>0</v>
      </c>
      <c r="T162" s="130">
        <f t="shared" si="123"/>
        <v>0</v>
      </c>
      <c r="AR162" s="131" t="s">
        <v>102</v>
      </c>
      <c r="AT162" s="131" t="s">
        <v>100</v>
      </c>
      <c r="AU162" s="131" t="s">
        <v>75</v>
      </c>
      <c r="AY162" s="12" t="s">
        <v>97</v>
      </c>
      <c r="BE162" s="132">
        <f t="shared" si="124"/>
        <v>0</v>
      </c>
      <c r="BF162" s="132">
        <f t="shared" si="125"/>
        <v>0</v>
      </c>
      <c r="BG162" s="132">
        <f t="shared" si="126"/>
        <v>0</v>
      </c>
      <c r="BH162" s="132">
        <f t="shared" si="127"/>
        <v>0</v>
      </c>
      <c r="BI162" s="132">
        <f t="shared" si="128"/>
        <v>0</v>
      </c>
      <c r="BJ162" s="12" t="s">
        <v>75</v>
      </c>
      <c r="BK162" s="132">
        <f t="shared" si="129"/>
        <v>0</v>
      </c>
      <c r="BL162" s="12" t="s">
        <v>102</v>
      </c>
      <c r="BM162" s="131" t="s">
        <v>232</v>
      </c>
    </row>
    <row r="163" spans="2:65" s="1" customFormat="1" ht="16.5" customHeight="1">
      <c r="B163" s="119"/>
      <c r="C163" s="120">
        <v>63</v>
      </c>
      <c r="D163" s="120" t="s">
        <v>100</v>
      </c>
      <c r="E163" s="121" t="s">
        <v>1253</v>
      </c>
      <c r="F163" s="122" t="s">
        <v>2057</v>
      </c>
      <c r="G163" s="123" t="s">
        <v>101</v>
      </c>
      <c r="H163" s="124">
        <v>221.429</v>
      </c>
      <c r="I163" s="125"/>
      <c r="J163" s="125">
        <f t="shared" si="120"/>
        <v>0</v>
      </c>
      <c r="K163" s="126"/>
      <c r="L163" s="24"/>
      <c r="M163" s="127" t="s">
        <v>1</v>
      </c>
      <c r="N163" s="128" t="s">
        <v>32</v>
      </c>
      <c r="O163" s="129">
        <v>5.1999999999999998E-2</v>
      </c>
      <c r="P163" s="129">
        <f t="shared" si="121"/>
        <v>11.514308</v>
      </c>
      <c r="Q163" s="129">
        <v>2.5000000000000001E-5</v>
      </c>
      <c r="R163" s="129">
        <f t="shared" si="122"/>
        <v>5.535725E-3</v>
      </c>
      <c r="S163" s="129">
        <v>0</v>
      </c>
      <c r="T163" s="130">
        <f t="shared" si="123"/>
        <v>0</v>
      </c>
      <c r="AR163" s="131" t="s">
        <v>102</v>
      </c>
      <c r="AT163" s="131" t="s">
        <v>100</v>
      </c>
      <c r="AU163" s="131" t="s">
        <v>75</v>
      </c>
      <c r="AY163" s="12" t="s">
        <v>97</v>
      </c>
      <c r="BE163" s="132">
        <f t="shared" si="124"/>
        <v>0</v>
      </c>
      <c r="BF163" s="132">
        <f t="shared" si="125"/>
        <v>0</v>
      </c>
      <c r="BG163" s="132">
        <f t="shared" si="126"/>
        <v>0</v>
      </c>
      <c r="BH163" s="132">
        <f t="shared" si="127"/>
        <v>0</v>
      </c>
      <c r="BI163" s="132">
        <f t="shared" si="128"/>
        <v>0</v>
      </c>
      <c r="BJ163" s="12" t="s">
        <v>75</v>
      </c>
      <c r="BK163" s="132">
        <f t="shared" si="129"/>
        <v>0</v>
      </c>
      <c r="BL163" s="12" t="s">
        <v>102</v>
      </c>
      <c r="BM163" s="131" t="s">
        <v>233</v>
      </c>
    </row>
    <row r="164" spans="2:65" s="1" customFormat="1" ht="36">
      <c r="B164" s="119"/>
      <c r="C164" s="120">
        <v>64</v>
      </c>
      <c r="D164" s="120" t="s">
        <v>100</v>
      </c>
      <c r="E164" s="121" t="s">
        <v>327</v>
      </c>
      <c r="F164" s="122" t="s">
        <v>2058</v>
      </c>
      <c r="G164" s="123" t="s">
        <v>101</v>
      </c>
      <c r="H164" s="124">
        <v>18.12</v>
      </c>
      <c r="I164" s="125"/>
      <c r="J164" s="125">
        <f t="shared" si="120"/>
        <v>0</v>
      </c>
      <c r="K164" s="126"/>
      <c r="L164" s="24"/>
      <c r="M164" s="127" t="s">
        <v>1</v>
      </c>
      <c r="N164" s="128" t="s">
        <v>32</v>
      </c>
      <c r="O164" s="129">
        <v>0.27700000000000002</v>
      </c>
      <c r="P164" s="129">
        <f t="shared" si="121"/>
        <v>5.0192400000000008</v>
      </c>
      <c r="Q164" s="129">
        <v>1.2E-2</v>
      </c>
      <c r="R164" s="129">
        <f t="shared" si="122"/>
        <v>0.21744000000000002</v>
      </c>
      <c r="S164" s="129">
        <v>0</v>
      </c>
      <c r="T164" s="130">
        <f t="shared" si="123"/>
        <v>0</v>
      </c>
      <c r="AR164" s="131" t="s">
        <v>102</v>
      </c>
      <c r="AT164" s="131" t="s">
        <v>100</v>
      </c>
      <c r="AU164" s="131" t="s">
        <v>75</v>
      </c>
      <c r="AY164" s="12" t="s">
        <v>97</v>
      </c>
      <c r="BE164" s="132">
        <f t="shared" si="124"/>
        <v>0</v>
      </c>
      <c r="BF164" s="132">
        <f t="shared" si="125"/>
        <v>0</v>
      </c>
      <c r="BG164" s="132">
        <f t="shared" si="126"/>
        <v>0</v>
      </c>
      <c r="BH164" s="132">
        <f t="shared" si="127"/>
        <v>0</v>
      </c>
      <c r="BI164" s="132">
        <f t="shared" si="128"/>
        <v>0</v>
      </c>
      <c r="BJ164" s="12" t="s">
        <v>75</v>
      </c>
      <c r="BK164" s="132">
        <f t="shared" si="129"/>
        <v>0</v>
      </c>
      <c r="BL164" s="12" t="s">
        <v>102</v>
      </c>
      <c r="BM164" s="131" t="s">
        <v>234</v>
      </c>
    </row>
    <row r="165" spans="2:65" s="1" customFormat="1" ht="24">
      <c r="B165" s="119"/>
      <c r="C165" s="120">
        <v>65</v>
      </c>
      <c r="D165" s="120" t="s">
        <v>100</v>
      </c>
      <c r="E165" s="121" t="s">
        <v>328</v>
      </c>
      <c r="F165" s="122" t="s">
        <v>1254</v>
      </c>
      <c r="G165" s="123" t="s">
        <v>101</v>
      </c>
      <c r="H165" s="124">
        <v>60.585000000000001</v>
      </c>
      <c r="I165" s="125"/>
      <c r="J165" s="125">
        <f t="shared" si="120"/>
        <v>0</v>
      </c>
      <c r="K165" s="126"/>
      <c r="L165" s="24"/>
      <c r="M165" s="127" t="s">
        <v>1</v>
      </c>
      <c r="N165" s="128" t="s">
        <v>32</v>
      </c>
      <c r="O165" s="129">
        <v>0.27700000000000002</v>
      </c>
      <c r="P165" s="129">
        <f t="shared" si="121"/>
        <v>16.782045</v>
      </c>
      <c r="Q165" s="129">
        <v>1.2E-2</v>
      </c>
      <c r="R165" s="129">
        <f t="shared" si="122"/>
        <v>0.72702</v>
      </c>
      <c r="S165" s="129">
        <v>0</v>
      </c>
      <c r="T165" s="130">
        <f t="shared" si="123"/>
        <v>0</v>
      </c>
      <c r="AR165" s="131" t="s">
        <v>102</v>
      </c>
      <c r="AT165" s="131" t="s">
        <v>100</v>
      </c>
      <c r="AU165" s="131" t="s">
        <v>75</v>
      </c>
      <c r="AY165" s="12" t="s">
        <v>97</v>
      </c>
      <c r="BE165" s="132">
        <f t="shared" si="124"/>
        <v>0</v>
      </c>
      <c r="BF165" s="132">
        <f t="shared" si="125"/>
        <v>0</v>
      </c>
      <c r="BG165" s="132">
        <f t="shared" si="126"/>
        <v>0</v>
      </c>
      <c r="BH165" s="132">
        <f t="shared" si="127"/>
        <v>0</v>
      </c>
      <c r="BI165" s="132">
        <f t="shared" si="128"/>
        <v>0</v>
      </c>
      <c r="BJ165" s="12" t="s">
        <v>75</v>
      </c>
      <c r="BK165" s="132">
        <f t="shared" si="129"/>
        <v>0</v>
      </c>
      <c r="BL165" s="12" t="s">
        <v>102</v>
      </c>
      <c r="BM165" s="131" t="s">
        <v>235</v>
      </c>
    </row>
    <row r="166" spans="2:65" s="1" customFormat="1" ht="24">
      <c r="B166" s="119"/>
      <c r="C166" s="120">
        <v>66</v>
      </c>
      <c r="D166" s="120" t="s">
        <v>100</v>
      </c>
      <c r="E166" s="121" t="s">
        <v>2059</v>
      </c>
      <c r="F166" s="122" t="s">
        <v>2060</v>
      </c>
      <c r="G166" s="123" t="s">
        <v>101</v>
      </c>
      <c r="H166" s="124">
        <v>130.62299999999999</v>
      </c>
      <c r="I166" s="125"/>
      <c r="J166" s="125">
        <f t="shared" si="120"/>
        <v>0</v>
      </c>
      <c r="K166" s="126"/>
      <c r="L166" s="24"/>
      <c r="M166" s="127" t="s">
        <v>1</v>
      </c>
      <c r="N166" s="128" t="s">
        <v>32</v>
      </c>
      <c r="O166" s="129">
        <v>0.19400000000000001</v>
      </c>
      <c r="P166" s="129">
        <f t="shared" si="121"/>
        <v>25.340861999999998</v>
      </c>
      <c r="Q166" s="129">
        <v>1.9599999999999999E-3</v>
      </c>
      <c r="R166" s="129">
        <f t="shared" si="122"/>
        <v>0.25602107999999996</v>
      </c>
      <c r="S166" s="129">
        <v>0</v>
      </c>
      <c r="T166" s="130">
        <f t="shared" si="123"/>
        <v>0</v>
      </c>
      <c r="AR166" s="131" t="s">
        <v>102</v>
      </c>
      <c r="AT166" s="131" t="s">
        <v>100</v>
      </c>
      <c r="AU166" s="131" t="s">
        <v>75</v>
      </c>
      <c r="AY166" s="12" t="s">
        <v>97</v>
      </c>
      <c r="BE166" s="132">
        <f t="shared" si="124"/>
        <v>0</v>
      </c>
      <c r="BF166" s="132">
        <f t="shared" si="125"/>
        <v>0</v>
      </c>
      <c r="BG166" s="132">
        <f t="shared" si="126"/>
        <v>0</v>
      </c>
      <c r="BH166" s="132">
        <f t="shared" si="127"/>
        <v>0</v>
      </c>
      <c r="BI166" s="132">
        <f t="shared" si="128"/>
        <v>0</v>
      </c>
      <c r="BJ166" s="12" t="s">
        <v>75</v>
      </c>
      <c r="BK166" s="132">
        <f t="shared" si="129"/>
        <v>0</v>
      </c>
      <c r="BL166" s="12" t="s">
        <v>102</v>
      </c>
      <c r="BM166" s="131" t="s">
        <v>236</v>
      </c>
    </row>
    <row r="167" spans="2:65" s="1" customFormat="1" ht="36">
      <c r="B167" s="119"/>
      <c r="C167" s="120">
        <v>67</v>
      </c>
      <c r="D167" s="120" t="s">
        <v>100</v>
      </c>
      <c r="E167" s="121" t="s">
        <v>329</v>
      </c>
      <c r="F167" s="122" t="s">
        <v>330</v>
      </c>
      <c r="G167" s="123" t="s">
        <v>158</v>
      </c>
      <c r="H167" s="124">
        <v>4.5049999999999999</v>
      </c>
      <c r="I167" s="125"/>
      <c r="J167" s="125">
        <f t="shared" si="120"/>
        <v>0</v>
      </c>
      <c r="K167" s="126"/>
      <c r="L167" s="24"/>
      <c r="M167" s="127" t="s">
        <v>1</v>
      </c>
      <c r="N167" s="128" t="s">
        <v>32</v>
      </c>
      <c r="O167" s="129">
        <v>0.376</v>
      </c>
      <c r="P167" s="129">
        <f t="shared" si="121"/>
        <v>1.6938800000000001</v>
      </c>
      <c r="Q167" s="129">
        <v>3.3999999999999998E-3</v>
      </c>
      <c r="R167" s="129">
        <f t="shared" si="122"/>
        <v>1.5316999999999999E-2</v>
      </c>
      <c r="S167" s="129">
        <v>0</v>
      </c>
      <c r="T167" s="130">
        <f t="shared" si="123"/>
        <v>0</v>
      </c>
      <c r="AR167" s="131" t="s">
        <v>102</v>
      </c>
      <c r="AT167" s="131" t="s">
        <v>100</v>
      </c>
      <c r="AU167" s="131" t="s">
        <v>75</v>
      </c>
      <c r="AY167" s="12" t="s">
        <v>97</v>
      </c>
      <c r="BE167" s="132">
        <f t="shared" si="124"/>
        <v>0</v>
      </c>
      <c r="BF167" s="132">
        <f t="shared" si="125"/>
        <v>0</v>
      </c>
      <c r="BG167" s="132">
        <f t="shared" si="126"/>
        <v>0</v>
      </c>
      <c r="BH167" s="132">
        <f t="shared" si="127"/>
        <v>0</v>
      </c>
      <c r="BI167" s="132">
        <f t="shared" si="128"/>
        <v>0</v>
      </c>
      <c r="BJ167" s="12" t="s">
        <v>75</v>
      </c>
      <c r="BK167" s="132">
        <f t="shared" si="129"/>
        <v>0</v>
      </c>
      <c r="BL167" s="12" t="s">
        <v>102</v>
      </c>
      <c r="BM167" s="131" t="s">
        <v>237</v>
      </c>
    </row>
    <row r="168" spans="2:65" s="1" customFormat="1" ht="24">
      <c r="B168" s="119"/>
      <c r="C168" s="120">
        <v>68</v>
      </c>
      <c r="D168" s="120" t="s">
        <v>100</v>
      </c>
      <c r="E168" s="121" t="s">
        <v>331</v>
      </c>
      <c r="F168" s="122" t="s">
        <v>2468</v>
      </c>
      <c r="G168" s="123" t="s">
        <v>158</v>
      </c>
      <c r="H168" s="124">
        <v>34.279000000000003</v>
      </c>
      <c r="I168" s="125"/>
      <c r="J168" s="125">
        <f t="shared" ref="J168:J169" si="130">ROUND(H168*I168,2)</f>
        <v>0</v>
      </c>
      <c r="K168" s="126"/>
      <c r="L168" s="24"/>
      <c r="M168" s="127" t="s">
        <v>1</v>
      </c>
      <c r="N168" s="128" t="s">
        <v>32</v>
      </c>
      <c r="O168" s="129">
        <v>0</v>
      </c>
      <c r="P168" s="129">
        <f t="shared" ref="P168:P169" si="131">O168*H168</f>
        <v>0</v>
      </c>
      <c r="Q168" s="129">
        <v>8.5900000000000004E-3</v>
      </c>
      <c r="R168" s="129">
        <f t="shared" ref="R168:R169" si="132">Q168*H168</f>
        <v>0.29445661000000006</v>
      </c>
      <c r="S168" s="129">
        <v>0</v>
      </c>
      <c r="T168" s="130">
        <f t="shared" ref="T168:T169" si="133">S168*H168</f>
        <v>0</v>
      </c>
      <c r="AR168" s="131" t="s">
        <v>102</v>
      </c>
      <c r="AT168" s="131" t="s">
        <v>100</v>
      </c>
      <c r="AU168" s="131" t="s">
        <v>75</v>
      </c>
      <c r="AY168" s="12" t="s">
        <v>97</v>
      </c>
      <c r="BE168" s="132">
        <f t="shared" ref="BE168:BE169" si="134">IF(N168="základná",J168,0)</f>
        <v>0</v>
      </c>
      <c r="BF168" s="132">
        <f t="shared" ref="BF168:BF169" si="135">IF(N168="znížená",J168,0)</f>
        <v>0</v>
      </c>
      <c r="BG168" s="132">
        <f t="shared" ref="BG168:BG169" si="136">IF(N168="zákl. prenesená",J168,0)</f>
        <v>0</v>
      </c>
      <c r="BH168" s="132">
        <f t="shared" ref="BH168:BH169" si="137">IF(N168="zníž. prenesená",J168,0)</f>
        <v>0</v>
      </c>
      <c r="BI168" s="132">
        <f t="shared" ref="BI168:BI169" si="138">IF(N168="nulová",J168,0)</f>
        <v>0</v>
      </c>
      <c r="BJ168" s="12" t="s">
        <v>75</v>
      </c>
      <c r="BK168" s="132">
        <f t="shared" ref="BK168:BK169" si="139">ROUND(I168*H168,2)</f>
        <v>0</v>
      </c>
      <c r="BL168" s="12" t="s">
        <v>102</v>
      </c>
      <c r="BM168" s="131" t="s">
        <v>238</v>
      </c>
    </row>
    <row r="169" spans="2:65" s="1" customFormat="1" ht="48">
      <c r="B169" s="119"/>
      <c r="C169" s="120">
        <v>69</v>
      </c>
      <c r="D169" s="120" t="s">
        <v>100</v>
      </c>
      <c r="E169" s="121" t="s">
        <v>2061</v>
      </c>
      <c r="F169" s="122" t="s">
        <v>2062</v>
      </c>
      <c r="G169" s="123" t="s">
        <v>101</v>
      </c>
      <c r="H169" s="124">
        <v>493.68</v>
      </c>
      <c r="I169" s="125"/>
      <c r="J169" s="125">
        <f t="shared" si="130"/>
        <v>0</v>
      </c>
      <c r="K169" s="126"/>
      <c r="L169" s="24"/>
      <c r="M169" s="127" t="s">
        <v>1</v>
      </c>
      <c r="N169" s="128" t="s">
        <v>32</v>
      </c>
      <c r="O169" s="129">
        <v>0</v>
      </c>
      <c r="P169" s="129">
        <f t="shared" si="131"/>
        <v>0</v>
      </c>
      <c r="Q169" s="129">
        <v>8.5900000000000004E-3</v>
      </c>
      <c r="R169" s="129">
        <f t="shared" si="132"/>
        <v>4.2407112000000007</v>
      </c>
      <c r="S169" s="129">
        <v>0</v>
      </c>
      <c r="T169" s="130">
        <f t="shared" si="133"/>
        <v>0</v>
      </c>
      <c r="AR169" s="131" t="s">
        <v>102</v>
      </c>
      <c r="AT169" s="131" t="s">
        <v>100</v>
      </c>
      <c r="AU169" s="131" t="s">
        <v>75</v>
      </c>
      <c r="AY169" s="12" t="s">
        <v>97</v>
      </c>
      <c r="BE169" s="132">
        <f t="shared" si="134"/>
        <v>0</v>
      </c>
      <c r="BF169" s="132">
        <f t="shared" si="135"/>
        <v>0</v>
      </c>
      <c r="BG169" s="132">
        <f t="shared" si="136"/>
        <v>0</v>
      </c>
      <c r="BH169" s="132">
        <f t="shared" si="137"/>
        <v>0</v>
      </c>
      <c r="BI169" s="132">
        <f t="shared" si="138"/>
        <v>0</v>
      </c>
      <c r="BJ169" s="12" t="s">
        <v>75</v>
      </c>
      <c r="BK169" s="132">
        <f t="shared" si="139"/>
        <v>0</v>
      </c>
      <c r="BL169" s="12" t="s">
        <v>102</v>
      </c>
      <c r="BM169" s="131" t="s">
        <v>239</v>
      </c>
    </row>
    <row r="170" spans="2:65" s="1" customFormat="1" ht="48">
      <c r="B170" s="119"/>
      <c r="C170" s="120">
        <v>70</v>
      </c>
      <c r="D170" s="120" t="s">
        <v>100</v>
      </c>
      <c r="E170" s="121" t="s">
        <v>332</v>
      </c>
      <c r="F170" s="122" t="s">
        <v>2062</v>
      </c>
      <c r="G170" s="123" t="s">
        <v>101</v>
      </c>
      <c r="H170" s="124">
        <v>22.49</v>
      </c>
      <c r="I170" s="125"/>
      <c r="J170" s="125">
        <f t="shared" si="120"/>
        <v>0</v>
      </c>
      <c r="K170" s="126"/>
      <c r="L170" s="24"/>
      <c r="M170" s="127" t="s">
        <v>1</v>
      </c>
      <c r="N170" s="128" t="s">
        <v>32</v>
      </c>
      <c r="O170" s="129">
        <v>0</v>
      </c>
      <c r="P170" s="129">
        <f t="shared" si="121"/>
        <v>0</v>
      </c>
      <c r="Q170" s="129">
        <v>8.5900000000000004E-3</v>
      </c>
      <c r="R170" s="129">
        <f t="shared" si="122"/>
        <v>0.1931891</v>
      </c>
      <c r="S170" s="129">
        <v>0</v>
      </c>
      <c r="T170" s="130">
        <f t="shared" si="123"/>
        <v>0</v>
      </c>
      <c r="AR170" s="131" t="s">
        <v>102</v>
      </c>
      <c r="AT170" s="131" t="s">
        <v>100</v>
      </c>
      <c r="AU170" s="131" t="s">
        <v>75</v>
      </c>
      <c r="AY170" s="12" t="s">
        <v>97</v>
      </c>
      <c r="BE170" s="132">
        <f t="shared" si="124"/>
        <v>0</v>
      </c>
      <c r="BF170" s="132">
        <f t="shared" si="125"/>
        <v>0</v>
      </c>
      <c r="BG170" s="132">
        <f t="shared" si="126"/>
        <v>0</v>
      </c>
      <c r="BH170" s="132">
        <f t="shared" si="127"/>
        <v>0</v>
      </c>
      <c r="BI170" s="132">
        <f t="shared" si="128"/>
        <v>0</v>
      </c>
      <c r="BJ170" s="12" t="s">
        <v>75</v>
      </c>
      <c r="BK170" s="132">
        <f t="shared" si="129"/>
        <v>0</v>
      </c>
      <c r="BL170" s="12" t="s">
        <v>102</v>
      </c>
      <c r="BM170" s="131" t="s">
        <v>238</v>
      </c>
    </row>
    <row r="171" spans="2:65" s="1" customFormat="1" ht="48">
      <c r="B171" s="119"/>
      <c r="C171" s="120">
        <v>71</v>
      </c>
      <c r="D171" s="120" t="s">
        <v>100</v>
      </c>
      <c r="E171" s="121" t="s">
        <v>333</v>
      </c>
      <c r="F171" s="122" t="s">
        <v>334</v>
      </c>
      <c r="G171" s="123" t="s">
        <v>101</v>
      </c>
      <c r="H171" s="124">
        <v>501.19</v>
      </c>
      <c r="I171" s="125"/>
      <c r="J171" s="125">
        <f t="shared" si="120"/>
        <v>0</v>
      </c>
      <c r="K171" s="126"/>
      <c r="L171" s="24"/>
      <c r="M171" s="127" t="s">
        <v>1</v>
      </c>
      <c r="N171" s="128" t="s">
        <v>32</v>
      </c>
      <c r="O171" s="129">
        <v>0</v>
      </c>
      <c r="P171" s="129">
        <f t="shared" si="121"/>
        <v>0</v>
      </c>
      <c r="Q171" s="129">
        <v>8.5900000000000004E-3</v>
      </c>
      <c r="R171" s="129">
        <f t="shared" si="122"/>
        <v>4.3052220999999999</v>
      </c>
      <c r="S171" s="129">
        <v>0</v>
      </c>
      <c r="T171" s="130">
        <f t="shared" si="123"/>
        <v>0</v>
      </c>
      <c r="AR171" s="131" t="s">
        <v>102</v>
      </c>
      <c r="AT171" s="131" t="s">
        <v>100</v>
      </c>
      <c r="AU171" s="131" t="s">
        <v>75</v>
      </c>
      <c r="AY171" s="12" t="s">
        <v>97</v>
      </c>
      <c r="BE171" s="132">
        <f t="shared" si="124"/>
        <v>0</v>
      </c>
      <c r="BF171" s="132">
        <f t="shared" si="125"/>
        <v>0</v>
      </c>
      <c r="BG171" s="132">
        <f t="shared" si="126"/>
        <v>0</v>
      </c>
      <c r="BH171" s="132">
        <f t="shared" si="127"/>
        <v>0</v>
      </c>
      <c r="BI171" s="132">
        <f t="shared" si="128"/>
        <v>0</v>
      </c>
      <c r="BJ171" s="12" t="s">
        <v>75</v>
      </c>
      <c r="BK171" s="132">
        <f t="shared" si="129"/>
        <v>0</v>
      </c>
      <c r="BL171" s="12" t="s">
        <v>102</v>
      </c>
      <c r="BM171" s="131" t="s">
        <v>239</v>
      </c>
    </row>
    <row r="172" spans="2:65" s="10" customFormat="1" ht="22.9" customHeight="1">
      <c r="B172" s="108"/>
      <c r="D172" s="109" t="s">
        <v>65</v>
      </c>
      <c r="E172" s="117" t="s">
        <v>103</v>
      </c>
      <c r="F172" s="117" t="s">
        <v>104</v>
      </c>
      <c r="J172" s="118">
        <f>SUM(J173:J182)</f>
        <v>0</v>
      </c>
      <c r="L172" s="108"/>
      <c r="M172" s="112"/>
      <c r="P172" s="113">
        <f>SUM(P173:P182)</f>
        <v>583.14471600000002</v>
      </c>
      <c r="R172" s="113">
        <f>SUM(R173:R182)</f>
        <v>169.72225843612802</v>
      </c>
      <c r="T172" s="114">
        <f>SUM(T173:T182)</f>
        <v>0</v>
      </c>
      <c r="AR172" s="109" t="s">
        <v>71</v>
      </c>
      <c r="AT172" s="115" t="s">
        <v>65</v>
      </c>
      <c r="AU172" s="115" t="s">
        <v>71</v>
      </c>
      <c r="AY172" s="109" t="s">
        <v>97</v>
      </c>
      <c r="BK172" s="116">
        <f>SUM(BK173:BK182)</f>
        <v>0</v>
      </c>
    </row>
    <row r="173" spans="2:65" s="1" customFormat="1" ht="24">
      <c r="B173" s="119"/>
      <c r="C173" s="120">
        <v>72</v>
      </c>
      <c r="D173" s="120" t="s">
        <v>100</v>
      </c>
      <c r="E173" s="121" t="s">
        <v>241</v>
      </c>
      <c r="F173" s="122" t="s">
        <v>242</v>
      </c>
      <c r="G173" s="123" t="s">
        <v>101</v>
      </c>
      <c r="H173" s="124">
        <v>842.24800000000005</v>
      </c>
      <c r="I173" s="125"/>
      <c r="J173" s="125">
        <f t="shared" ref="J173:J182" si="140">ROUND(H173*I173,2)</f>
        <v>0</v>
      </c>
      <c r="K173" s="126"/>
      <c r="L173" s="24"/>
      <c r="M173" s="127" t="s">
        <v>1</v>
      </c>
      <c r="N173" s="128" t="s">
        <v>32</v>
      </c>
      <c r="O173" s="129">
        <v>0.20399999999999999</v>
      </c>
      <c r="P173" s="129">
        <f t="shared" ref="P173:P182" si="141">O173*H173</f>
        <v>171.818592</v>
      </c>
      <c r="Q173" s="129">
        <v>0.135753966</v>
      </c>
      <c r="R173" s="129">
        <f t="shared" ref="R173:R182" si="142">Q173*H173</f>
        <v>114.33850635556801</v>
      </c>
      <c r="S173" s="129">
        <v>0</v>
      </c>
      <c r="T173" s="130">
        <f t="shared" ref="T173:T182" si="143">S173*H173</f>
        <v>0</v>
      </c>
      <c r="AR173" s="131" t="s">
        <v>102</v>
      </c>
      <c r="AT173" s="131" t="s">
        <v>100</v>
      </c>
      <c r="AU173" s="131" t="s">
        <v>75</v>
      </c>
      <c r="AY173" s="12" t="s">
        <v>97</v>
      </c>
      <c r="BE173" s="132">
        <f t="shared" ref="BE173:BE182" si="144">IF(N173="základná",J173,0)</f>
        <v>0</v>
      </c>
      <c r="BF173" s="132">
        <f t="shared" ref="BF173:BF182" si="145">IF(N173="znížená",J173,0)</f>
        <v>0</v>
      </c>
      <c r="BG173" s="132">
        <f t="shared" ref="BG173:BG182" si="146">IF(N173="zákl. prenesená",J173,0)</f>
        <v>0</v>
      </c>
      <c r="BH173" s="132">
        <f t="shared" ref="BH173:BH182" si="147">IF(N173="zníž. prenesená",J173,0)</f>
        <v>0</v>
      </c>
      <c r="BI173" s="132">
        <f t="shared" ref="BI173:BI182" si="148">IF(N173="nulová",J173,0)</f>
        <v>0</v>
      </c>
      <c r="BJ173" s="12" t="s">
        <v>75</v>
      </c>
      <c r="BK173" s="132">
        <f t="shared" ref="BK173:BK182" si="149">ROUND(I173*H173,2)</f>
        <v>0</v>
      </c>
      <c r="BL173" s="12" t="s">
        <v>102</v>
      </c>
      <c r="BM173" s="131" t="s">
        <v>240</v>
      </c>
    </row>
    <row r="174" spans="2:65" s="1" customFormat="1" ht="28.5" customHeight="1">
      <c r="B174" s="119"/>
      <c r="C174" s="120">
        <v>73</v>
      </c>
      <c r="D174" s="120" t="s">
        <v>100</v>
      </c>
      <c r="E174" s="121" t="s">
        <v>244</v>
      </c>
      <c r="F174" s="122" t="s">
        <v>245</v>
      </c>
      <c r="G174" s="123" t="s">
        <v>101</v>
      </c>
      <c r="H174" s="124">
        <v>842.24800000000005</v>
      </c>
      <c r="I174" s="125"/>
      <c r="J174" s="125">
        <f t="shared" si="140"/>
        <v>0</v>
      </c>
      <c r="K174" s="126"/>
      <c r="L174" s="24"/>
      <c r="M174" s="127" t="s">
        <v>1</v>
      </c>
      <c r="N174" s="128" t="s">
        <v>32</v>
      </c>
      <c r="O174" s="129">
        <v>0.14599999999999999</v>
      </c>
      <c r="P174" s="129">
        <f t="shared" si="141"/>
        <v>122.968208</v>
      </c>
      <c r="Q174" s="129">
        <v>5.7000000000000005E-7</v>
      </c>
      <c r="R174" s="129">
        <f t="shared" si="142"/>
        <v>4.8008136000000007E-4</v>
      </c>
      <c r="S174" s="129">
        <v>0</v>
      </c>
      <c r="T174" s="130">
        <f t="shared" si="143"/>
        <v>0</v>
      </c>
      <c r="AR174" s="131" t="s">
        <v>102</v>
      </c>
      <c r="AT174" s="131" t="s">
        <v>100</v>
      </c>
      <c r="AU174" s="131" t="s">
        <v>75</v>
      </c>
      <c r="AY174" s="12" t="s">
        <v>97</v>
      </c>
      <c r="BE174" s="132">
        <f t="shared" si="144"/>
        <v>0</v>
      </c>
      <c r="BF174" s="132">
        <f t="shared" si="145"/>
        <v>0</v>
      </c>
      <c r="BG174" s="132">
        <f t="shared" si="146"/>
        <v>0</v>
      </c>
      <c r="BH174" s="132">
        <f t="shared" si="147"/>
        <v>0</v>
      </c>
      <c r="BI174" s="132">
        <f t="shared" si="148"/>
        <v>0</v>
      </c>
      <c r="BJ174" s="12" t="s">
        <v>75</v>
      </c>
      <c r="BK174" s="132">
        <f t="shared" si="149"/>
        <v>0</v>
      </c>
      <c r="BL174" s="12" t="s">
        <v>102</v>
      </c>
      <c r="BM174" s="131" t="s">
        <v>243</v>
      </c>
    </row>
    <row r="175" spans="2:65" s="1" customFormat="1" ht="27" customHeight="1">
      <c r="B175" s="119"/>
      <c r="C175" s="120">
        <v>74</v>
      </c>
      <c r="D175" s="120" t="s">
        <v>100</v>
      </c>
      <c r="E175" s="121" t="s">
        <v>246</v>
      </c>
      <c r="F175" s="122" t="s">
        <v>247</v>
      </c>
      <c r="G175" s="123" t="s">
        <v>101</v>
      </c>
      <c r="H175" s="124">
        <v>842.24800000000005</v>
      </c>
      <c r="I175" s="125"/>
      <c r="J175" s="125">
        <f t="shared" si="140"/>
        <v>0</v>
      </c>
      <c r="K175" s="126"/>
      <c r="L175" s="24"/>
      <c r="M175" s="127" t="s">
        <v>1</v>
      </c>
      <c r="N175" s="128" t="s">
        <v>32</v>
      </c>
      <c r="O175" s="129">
        <v>0.14599999999999999</v>
      </c>
      <c r="P175" s="129">
        <f t="shared" si="141"/>
        <v>122.968208</v>
      </c>
      <c r="Q175" s="129">
        <v>5.7000000000000005E-7</v>
      </c>
      <c r="R175" s="129">
        <f t="shared" si="142"/>
        <v>4.8008136000000007E-4</v>
      </c>
      <c r="S175" s="129">
        <v>0</v>
      </c>
      <c r="T175" s="130">
        <f t="shared" si="143"/>
        <v>0</v>
      </c>
      <c r="AR175" s="131" t="s">
        <v>102</v>
      </c>
      <c r="AT175" s="131" t="s">
        <v>100</v>
      </c>
      <c r="AU175" s="131" t="s">
        <v>75</v>
      </c>
      <c r="AY175" s="12" t="s">
        <v>97</v>
      </c>
      <c r="BE175" s="132">
        <f t="shared" si="144"/>
        <v>0</v>
      </c>
      <c r="BF175" s="132">
        <f t="shared" si="145"/>
        <v>0</v>
      </c>
      <c r="BG175" s="132">
        <f t="shared" si="146"/>
        <v>0</v>
      </c>
      <c r="BH175" s="132">
        <f t="shared" si="147"/>
        <v>0</v>
      </c>
      <c r="BI175" s="132">
        <f t="shared" si="148"/>
        <v>0</v>
      </c>
      <c r="BJ175" s="12" t="s">
        <v>75</v>
      </c>
      <c r="BK175" s="132">
        <f t="shared" si="149"/>
        <v>0</v>
      </c>
      <c r="BL175" s="12" t="s">
        <v>102</v>
      </c>
      <c r="BM175" s="131" t="s">
        <v>243</v>
      </c>
    </row>
    <row r="176" spans="2:65" s="1" customFormat="1" ht="24">
      <c r="B176" s="119"/>
      <c r="C176" s="120">
        <v>75</v>
      </c>
      <c r="D176" s="120" t="s">
        <v>100</v>
      </c>
      <c r="E176" s="121" t="s">
        <v>141</v>
      </c>
      <c r="F176" s="122" t="s">
        <v>142</v>
      </c>
      <c r="G176" s="123" t="s">
        <v>101</v>
      </c>
      <c r="H176" s="124">
        <v>961.49</v>
      </c>
      <c r="I176" s="125"/>
      <c r="J176" s="125">
        <f t="shared" si="140"/>
        <v>0</v>
      </c>
      <c r="K176" s="126"/>
      <c r="L176" s="24"/>
      <c r="M176" s="127" t="s">
        <v>1</v>
      </c>
      <c r="N176" s="128" t="s">
        <v>32</v>
      </c>
      <c r="O176" s="129">
        <v>6.0000000000000001E-3</v>
      </c>
      <c r="P176" s="129">
        <f t="shared" si="141"/>
        <v>5.7689399999999997</v>
      </c>
      <c r="Q176" s="129">
        <v>2.0133373E-2</v>
      </c>
      <c r="R176" s="129">
        <f t="shared" si="142"/>
        <v>19.358036805769999</v>
      </c>
      <c r="S176" s="129">
        <v>0</v>
      </c>
      <c r="T176" s="130">
        <f t="shared" si="143"/>
        <v>0</v>
      </c>
      <c r="AR176" s="131" t="s">
        <v>102</v>
      </c>
      <c r="AT176" s="131" t="s">
        <v>100</v>
      </c>
      <c r="AU176" s="131" t="s">
        <v>75</v>
      </c>
      <c r="AY176" s="12" t="s">
        <v>97</v>
      </c>
      <c r="BE176" s="132">
        <f t="shared" si="144"/>
        <v>0</v>
      </c>
      <c r="BF176" s="132">
        <f t="shared" si="145"/>
        <v>0</v>
      </c>
      <c r="BG176" s="132">
        <f t="shared" si="146"/>
        <v>0</v>
      </c>
      <c r="BH176" s="132">
        <f t="shared" si="147"/>
        <v>0</v>
      </c>
      <c r="BI176" s="132">
        <f t="shared" si="148"/>
        <v>0</v>
      </c>
      <c r="BJ176" s="12" t="s">
        <v>75</v>
      </c>
      <c r="BK176" s="132">
        <f t="shared" si="149"/>
        <v>0</v>
      </c>
      <c r="BL176" s="12" t="s">
        <v>102</v>
      </c>
      <c r="BM176" s="131" t="s">
        <v>248</v>
      </c>
    </row>
    <row r="177" spans="2:65" s="1" customFormat="1" ht="24">
      <c r="B177" s="119"/>
      <c r="C177" s="120">
        <v>76</v>
      </c>
      <c r="D177" s="120" t="s">
        <v>100</v>
      </c>
      <c r="E177" s="121" t="s">
        <v>335</v>
      </c>
      <c r="F177" s="122" t="s">
        <v>336</v>
      </c>
      <c r="G177" s="123" t="s">
        <v>101</v>
      </c>
      <c r="H177" s="124">
        <v>27.4</v>
      </c>
      <c r="I177" s="125"/>
      <c r="J177" s="125">
        <f t="shared" ref="J177:J178" si="150">ROUND(H177*I177,2)</f>
        <v>0</v>
      </c>
      <c r="K177" s="126"/>
      <c r="L177" s="24"/>
      <c r="M177" s="127" t="s">
        <v>1</v>
      </c>
      <c r="N177" s="128" t="s">
        <v>32</v>
      </c>
      <c r="O177" s="129">
        <v>0.104</v>
      </c>
      <c r="P177" s="129">
        <f t="shared" ref="P177:P178" si="151">O177*H177</f>
        <v>2.8495999999999997</v>
      </c>
      <c r="Q177" s="129">
        <v>0</v>
      </c>
      <c r="R177" s="129">
        <f t="shared" ref="R177:R178" si="152">Q177*H177</f>
        <v>0</v>
      </c>
      <c r="S177" s="129">
        <v>0</v>
      </c>
      <c r="T177" s="130">
        <f t="shared" ref="T177:T178" si="153">S177*H177</f>
        <v>0</v>
      </c>
      <c r="AR177" s="131" t="s">
        <v>102</v>
      </c>
      <c r="AT177" s="131" t="s">
        <v>100</v>
      </c>
      <c r="AU177" s="131" t="s">
        <v>75</v>
      </c>
      <c r="AY177" s="12" t="s">
        <v>97</v>
      </c>
      <c r="BE177" s="132">
        <f t="shared" ref="BE177:BE178" si="154">IF(N177="základná",J177,0)</f>
        <v>0</v>
      </c>
      <c r="BF177" s="132">
        <f t="shared" ref="BF177:BF178" si="155">IF(N177="znížená",J177,0)</f>
        <v>0</v>
      </c>
      <c r="BG177" s="132">
        <f t="shared" ref="BG177:BG178" si="156">IF(N177="zákl. prenesená",J177,0)</f>
        <v>0</v>
      </c>
      <c r="BH177" s="132">
        <f t="shared" ref="BH177:BH178" si="157">IF(N177="zníž. prenesená",J177,0)</f>
        <v>0</v>
      </c>
      <c r="BI177" s="132">
        <f t="shared" ref="BI177:BI178" si="158">IF(N177="nulová",J177,0)</f>
        <v>0</v>
      </c>
      <c r="BJ177" s="12" t="s">
        <v>75</v>
      </c>
      <c r="BK177" s="132">
        <f t="shared" ref="BK177:BK178" si="159">ROUND(I177*H177,2)</f>
        <v>0</v>
      </c>
      <c r="BL177" s="12" t="s">
        <v>102</v>
      </c>
      <c r="BM177" s="131" t="s">
        <v>249</v>
      </c>
    </row>
    <row r="178" spans="2:65" s="1" customFormat="1" ht="16.5" customHeight="1">
      <c r="B178" s="119"/>
      <c r="C178" s="120">
        <v>77</v>
      </c>
      <c r="D178" s="120" t="s">
        <v>100</v>
      </c>
      <c r="E178" s="121" t="s">
        <v>143</v>
      </c>
      <c r="F178" s="122" t="s">
        <v>251</v>
      </c>
      <c r="G178" s="123" t="s">
        <v>101</v>
      </c>
      <c r="H178" s="124">
        <v>1139.6199999999999</v>
      </c>
      <c r="I178" s="125"/>
      <c r="J178" s="125">
        <f t="shared" si="150"/>
        <v>0</v>
      </c>
      <c r="K178" s="126"/>
      <c r="L178" s="24"/>
      <c r="M178" s="127" t="s">
        <v>1</v>
      </c>
      <c r="N178" s="128" t="s">
        <v>32</v>
      </c>
      <c r="O178" s="129">
        <v>9.9000000000000005E-2</v>
      </c>
      <c r="P178" s="129">
        <f t="shared" si="151"/>
        <v>112.82238</v>
      </c>
      <c r="Q178" s="129">
        <v>2.2200000000000001E-2</v>
      </c>
      <c r="R178" s="129">
        <f t="shared" si="152"/>
        <v>25.299564</v>
      </c>
      <c r="S178" s="129">
        <v>0</v>
      </c>
      <c r="T178" s="130">
        <f t="shared" si="153"/>
        <v>0</v>
      </c>
      <c r="AR178" s="131" t="s">
        <v>102</v>
      </c>
      <c r="AT178" s="131" t="s">
        <v>100</v>
      </c>
      <c r="AU178" s="131" t="s">
        <v>75</v>
      </c>
      <c r="AY178" s="12" t="s">
        <v>97</v>
      </c>
      <c r="BE178" s="132">
        <f t="shared" si="154"/>
        <v>0</v>
      </c>
      <c r="BF178" s="132">
        <f t="shared" si="155"/>
        <v>0</v>
      </c>
      <c r="BG178" s="132">
        <f t="shared" si="156"/>
        <v>0</v>
      </c>
      <c r="BH178" s="132">
        <f t="shared" si="157"/>
        <v>0</v>
      </c>
      <c r="BI178" s="132">
        <f t="shared" si="158"/>
        <v>0</v>
      </c>
      <c r="BJ178" s="12" t="s">
        <v>75</v>
      </c>
      <c r="BK178" s="132">
        <f t="shared" si="159"/>
        <v>0</v>
      </c>
      <c r="BL178" s="12" t="s">
        <v>102</v>
      </c>
      <c r="BM178" s="131" t="s">
        <v>250</v>
      </c>
    </row>
    <row r="179" spans="2:65" s="1" customFormat="1" ht="36">
      <c r="B179" s="119"/>
      <c r="C179" s="120">
        <v>78</v>
      </c>
      <c r="D179" s="120" t="s">
        <v>100</v>
      </c>
      <c r="E179" s="121" t="s">
        <v>2063</v>
      </c>
      <c r="F179" s="122" t="s">
        <v>2153</v>
      </c>
      <c r="G179" s="123" t="s">
        <v>114</v>
      </c>
      <c r="H179" s="124">
        <v>39</v>
      </c>
      <c r="I179" s="125"/>
      <c r="J179" s="125">
        <f t="shared" si="140"/>
        <v>0</v>
      </c>
      <c r="K179" s="126"/>
      <c r="L179" s="24"/>
      <c r="M179" s="127" t="s">
        <v>1</v>
      </c>
      <c r="N179" s="128" t="s">
        <v>32</v>
      </c>
      <c r="O179" s="129">
        <v>0.104</v>
      </c>
      <c r="P179" s="129">
        <f t="shared" si="141"/>
        <v>4.056</v>
      </c>
      <c r="Q179" s="129">
        <v>0</v>
      </c>
      <c r="R179" s="129">
        <f t="shared" si="142"/>
        <v>0</v>
      </c>
      <c r="S179" s="129">
        <v>0</v>
      </c>
      <c r="T179" s="130">
        <f t="shared" si="143"/>
        <v>0</v>
      </c>
      <c r="AR179" s="131" t="s">
        <v>102</v>
      </c>
      <c r="AT179" s="131" t="s">
        <v>100</v>
      </c>
      <c r="AU179" s="131" t="s">
        <v>75</v>
      </c>
      <c r="AY179" s="12" t="s">
        <v>97</v>
      </c>
      <c r="BE179" s="132">
        <f t="shared" si="144"/>
        <v>0</v>
      </c>
      <c r="BF179" s="132">
        <f t="shared" si="145"/>
        <v>0</v>
      </c>
      <c r="BG179" s="132">
        <f t="shared" si="146"/>
        <v>0</v>
      </c>
      <c r="BH179" s="132">
        <f t="shared" si="147"/>
        <v>0</v>
      </c>
      <c r="BI179" s="132">
        <f t="shared" si="148"/>
        <v>0</v>
      </c>
      <c r="BJ179" s="12" t="s">
        <v>75</v>
      </c>
      <c r="BK179" s="132">
        <f t="shared" si="149"/>
        <v>0</v>
      </c>
      <c r="BL179" s="12" t="s">
        <v>102</v>
      </c>
      <c r="BM179" s="131" t="s">
        <v>249</v>
      </c>
    </row>
    <row r="180" spans="2:65" s="1" customFormat="1" ht="24">
      <c r="B180" s="119"/>
      <c r="C180" s="120">
        <v>79</v>
      </c>
      <c r="D180" s="120" t="s">
        <v>100</v>
      </c>
      <c r="E180" s="121" t="s">
        <v>2064</v>
      </c>
      <c r="F180" s="122" t="s">
        <v>2065</v>
      </c>
      <c r="G180" s="123" t="s">
        <v>110</v>
      </c>
      <c r="H180" s="124">
        <v>170</v>
      </c>
      <c r="I180" s="125"/>
      <c r="J180" s="125">
        <f t="shared" si="140"/>
        <v>0</v>
      </c>
      <c r="K180" s="126"/>
      <c r="L180" s="24"/>
      <c r="M180" s="127" t="s">
        <v>1</v>
      </c>
      <c r="N180" s="128" t="s">
        <v>32</v>
      </c>
      <c r="O180" s="129">
        <v>9.9000000000000005E-2</v>
      </c>
      <c r="P180" s="129">
        <f t="shared" si="141"/>
        <v>16.830000000000002</v>
      </c>
      <c r="Q180" s="129">
        <v>2.2200000000000001E-2</v>
      </c>
      <c r="R180" s="129">
        <f t="shared" si="142"/>
        <v>3.774</v>
      </c>
      <c r="S180" s="129">
        <v>0</v>
      </c>
      <c r="T180" s="130">
        <f t="shared" si="143"/>
        <v>0</v>
      </c>
      <c r="AR180" s="131" t="s">
        <v>102</v>
      </c>
      <c r="AT180" s="131" t="s">
        <v>100</v>
      </c>
      <c r="AU180" s="131" t="s">
        <v>75</v>
      </c>
      <c r="AY180" s="12" t="s">
        <v>97</v>
      </c>
      <c r="BE180" s="132">
        <f t="shared" si="144"/>
        <v>0</v>
      </c>
      <c r="BF180" s="132">
        <f t="shared" si="145"/>
        <v>0</v>
      </c>
      <c r="BG180" s="132">
        <f t="shared" si="146"/>
        <v>0</v>
      </c>
      <c r="BH180" s="132">
        <f t="shared" si="147"/>
        <v>0</v>
      </c>
      <c r="BI180" s="132">
        <f t="shared" si="148"/>
        <v>0</v>
      </c>
      <c r="BJ180" s="12" t="s">
        <v>75</v>
      </c>
      <c r="BK180" s="132">
        <f t="shared" si="149"/>
        <v>0</v>
      </c>
      <c r="BL180" s="12" t="s">
        <v>102</v>
      </c>
      <c r="BM180" s="131" t="s">
        <v>250</v>
      </c>
    </row>
    <row r="181" spans="2:65" s="1" customFormat="1" ht="24">
      <c r="B181" s="119"/>
      <c r="C181" s="120">
        <v>80</v>
      </c>
      <c r="D181" s="120" t="s">
        <v>100</v>
      </c>
      <c r="E181" s="121" t="s">
        <v>337</v>
      </c>
      <c r="F181" s="122" t="s">
        <v>1967</v>
      </c>
      <c r="G181" s="123" t="s">
        <v>101</v>
      </c>
      <c r="H181" s="124">
        <v>90.519000000000005</v>
      </c>
      <c r="I181" s="125"/>
      <c r="J181" s="125">
        <f t="shared" ref="J181" si="160">ROUND(H181*I181,2)</f>
        <v>0</v>
      </c>
      <c r="K181" s="126"/>
      <c r="L181" s="24"/>
      <c r="M181" s="127" t="s">
        <v>1</v>
      </c>
      <c r="N181" s="128" t="s">
        <v>32</v>
      </c>
      <c r="O181" s="129">
        <v>0.252</v>
      </c>
      <c r="P181" s="129">
        <f t="shared" ref="P181" si="161">O181*H181</f>
        <v>22.810788000000002</v>
      </c>
      <c r="Q181" s="129">
        <v>7.5953530000000005E-2</v>
      </c>
      <c r="R181" s="129">
        <f t="shared" ref="R181" si="162">Q181*H181</f>
        <v>6.8752375820700005</v>
      </c>
      <c r="S181" s="129">
        <v>0</v>
      </c>
      <c r="T181" s="130">
        <f t="shared" ref="T181" si="163">S181*H181</f>
        <v>0</v>
      </c>
      <c r="AR181" s="131" t="s">
        <v>102</v>
      </c>
      <c r="AT181" s="131" t="s">
        <v>100</v>
      </c>
      <c r="AU181" s="131" t="s">
        <v>75</v>
      </c>
      <c r="AY181" s="12" t="s">
        <v>97</v>
      </c>
      <c r="BE181" s="132">
        <f t="shared" ref="BE181" si="164">IF(N181="základná",J181,0)</f>
        <v>0</v>
      </c>
      <c r="BF181" s="132">
        <f t="shared" ref="BF181" si="165">IF(N181="znížená",J181,0)</f>
        <v>0</v>
      </c>
      <c r="BG181" s="132">
        <f t="shared" ref="BG181" si="166">IF(N181="zákl. prenesená",J181,0)</f>
        <v>0</v>
      </c>
      <c r="BH181" s="132">
        <f t="shared" ref="BH181" si="167">IF(N181="zníž. prenesená",J181,0)</f>
        <v>0</v>
      </c>
      <c r="BI181" s="132">
        <f t="shared" ref="BI181" si="168">IF(N181="nulová",J181,0)</f>
        <v>0</v>
      </c>
      <c r="BJ181" s="12" t="s">
        <v>75</v>
      </c>
      <c r="BK181" s="132">
        <f t="shared" ref="BK181" si="169">ROUND(I181*H181,2)</f>
        <v>0</v>
      </c>
      <c r="BL181" s="12" t="s">
        <v>102</v>
      </c>
      <c r="BM181" s="131" t="s">
        <v>252</v>
      </c>
    </row>
    <row r="182" spans="2:65" s="1" customFormat="1" ht="24">
      <c r="B182" s="119"/>
      <c r="C182" s="120">
        <v>81</v>
      </c>
      <c r="D182" s="120" t="s">
        <v>100</v>
      </c>
      <c r="E182" s="121" t="s">
        <v>2154</v>
      </c>
      <c r="F182" s="122" t="s">
        <v>2155</v>
      </c>
      <c r="G182" s="123" t="s">
        <v>110</v>
      </c>
      <c r="H182" s="124">
        <v>1</v>
      </c>
      <c r="I182" s="125"/>
      <c r="J182" s="125">
        <f t="shared" si="140"/>
        <v>0</v>
      </c>
      <c r="K182" s="126"/>
      <c r="L182" s="24"/>
      <c r="M182" s="127" t="s">
        <v>1</v>
      </c>
      <c r="N182" s="128" t="s">
        <v>32</v>
      </c>
      <c r="O182" s="129">
        <v>0.252</v>
      </c>
      <c r="P182" s="129">
        <f t="shared" si="141"/>
        <v>0.252</v>
      </c>
      <c r="Q182" s="129">
        <v>7.5953530000000005E-2</v>
      </c>
      <c r="R182" s="129">
        <f t="shared" si="142"/>
        <v>7.5953530000000005E-2</v>
      </c>
      <c r="S182" s="129">
        <v>0</v>
      </c>
      <c r="T182" s="130">
        <f t="shared" si="143"/>
        <v>0</v>
      </c>
      <c r="AR182" s="131" t="s">
        <v>102</v>
      </c>
      <c r="AT182" s="131" t="s">
        <v>100</v>
      </c>
      <c r="AU182" s="131" t="s">
        <v>75</v>
      </c>
      <c r="AY182" s="12" t="s">
        <v>97</v>
      </c>
      <c r="BE182" s="132">
        <f t="shared" si="144"/>
        <v>0</v>
      </c>
      <c r="BF182" s="132">
        <f t="shared" si="145"/>
        <v>0</v>
      </c>
      <c r="BG182" s="132">
        <f t="shared" si="146"/>
        <v>0</v>
      </c>
      <c r="BH182" s="132">
        <f t="shared" si="147"/>
        <v>0</v>
      </c>
      <c r="BI182" s="132">
        <f t="shared" si="148"/>
        <v>0</v>
      </c>
      <c r="BJ182" s="12" t="s">
        <v>75</v>
      </c>
      <c r="BK182" s="132">
        <f t="shared" si="149"/>
        <v>0</v>
      </c>
      <c r="BL182" s="12" t="s">
        <v>102</v>
      </c>
      <c r="BM182" s="131" t="s">
        <v>252</v>
      </c>
    </row>
    <row r="183" spans="2:65" s="10" customFormat="1" ht="22.9" customHeight="1">
      <c r="B183" s="108"/>
      <c r="D183" s="109" t="s">
        <v>65</v>
      </c>
      <c r="E183" s="117" t="s">
        <v>125</v>
      </c>
      <c r="F183" s="117" t="s">
        <v>126</v>
      </c>
      <c r="J183" s="118">
        <f>J184</f>
        <v>0</v>
      </c>
      <c r="L183" s="108"/>
      <c r="M183" s="112"/>
      <c r="P183" s="113">
        <f>P184</f>
        <v>435.91108000000003</v>
      </c>
      <c r="R183" s="113">
        <f>R184</f>
        <v>0</v>
      </c>
      <c r="T183" s="114">
        <f>T184</f>
        <v>0</v>
      </c>
      <c r="W183" s="260"/>
      <c r="AR183" s="109" t="s">
        <v>71</v>
      </c>
      <c r="AT183" s="115" t="s">
        <v>65</v>
      </c>
      <c r="AU183" s="115" t="s">
        <v>71</v>
      </c>
      <c r="AY183" s="109" t="s">
        <v>97</v>
      </c>
      <c r="BK183" s="116">
        <f>BK184</f>
        <v>0</v>
      </c>
    </row>
    <row r="184" spans="2:65" s="1" customFormat="1" ht="24">
      <c r="B184" s="119"/>
      <c r="C184" s="120">
        <v>82</v>
      </c>
      <c r="D184" s="120" t="s">
        <v>100</v>
      </c>
      <c r="E184" s="121" t="s">
        <v>338</v>
      </c>
      <c r="F184" s="122" t="s">
        <v>339</v>
      </c>
      <c r="G184" s="123" t="s">
        <v>120</v>
      </c>
      <c r="H184" s="124">
        <v>990.70699999999999</v>
      </c>
      <c r="I184" s="125"/>
      <c r="J184" s="125">
        <f>ROUND(H184*I184,2)</f>
        <v>0</v>
      </c>
      <c r="K184" s="126"/>
      <c r="L184" s="24"/>
      <c r="M184" s="127" t="s">
        <v>1</v>
      </c>
      <c r="N184" s="128" t="s">
        <v>32</v>
      </c>
      <c r="O184" s="129">
        <v>0.44</v>
      </c>
      <c r="P184" s="129">
        <f>O184*H184</f>
        <v>435.91108000000003</v>
      </c>
      <c r="Q184" s="129">
        <v>0</v>
      </c>
      <c r="R184" s="129">
        <f>Q184*H184</f>
        <v>0</v>
      </c>
      <c r="S184" s="129">
        <v>0</v>
      </c>
      <c r="T184" s="130">
        <f>S184*H184</f>
        <v>0</v>
      </c>
      <c r="AR184" s="131" t="s">
        <v>102</v>
      </c>
      <c r="AT184" s="131" t="s">
        <v>100</v>
      </c>
      <c r="AU184" s="131" t="s">
        <v>75</v>
      </c>
      <c r="AY184" s="12" t="s">
        <v>97</v>
      </c>
      <c r="BE184" s="132">
        <f>IF(N184="základná",J184,0)</f>
        <v>0</v>
      </c>
      <c r="BF184" s="132">
        <f>IF(N184="znížená",J184,0)</f>
        <v>0</v>
      </c>
      <c r="BG184" s="132">
        <f>IF(N184="zákl. prenesená",J184,0)</f>
        <v>0</v>
      </c>
      <c r="BH184" s="132">
        <f>IF(N184="zníž. prenesená",J184,0)</f>
        <v>0</v>
      </c>
      <c r="BI184" s="132">
        <f>IF(N184="nulová",J184,0)</f>
        <v>0</v>
      </c>
      <c r="BJ184" s="12" t="s">
        <v>75</v>
      </c>
      <c r="BK184" s="132">
        <f>ROUND(I184*H184,2)</f>
        <v>0</v>
      </c>
      <c r="BL184" s="12" t="s">
        <v>102</v>
      </c>
      <c r="BM184" s="131" t="s">
        <v>253</v>
      </c>
    </row>
    <row r="185" spans="2:65" s="10" customFormat="1" ht="25.9" customHeight="1">
      <c r="B185" s="108"/>
      <c r="D185" s="109" t="s">
        <v>65</v>
      </c>
      <c r="E185" s="110" t="s">
        <v>127</v>
      </c>
      <c r="F185" s="110" t="s">
        <v>128</v>
      </c>
      <c r="J185" s="111">
        <f>J186+J196+J221+J242+J269+J279+J305+J329+J334+J337+J341+J344</f>
        <v>0</v>
      </c>
      <c r="L185" s="108"/>
      <c r="M185" s="112"/>
      <c r="P185" s="113" t="e">
        <f>P186+#REF!+P196+P221+P242+P269+#REF!+P279+P305+P341+#REF!+#REF!+#REF!+#REF!</f>
        <v>#REF!</v>
      </c>
      <c r="R185" s="113" t="e">
        <f>R186+#REF!+R196+R221+R242+R269+#REF!+R279+R305+R341+#REF!+#REF!+#REF!+#REF!</f>
        <v>#REF!</v>
      </c>
      <c r="T185" s="114" t="e">
        <f>T186+#REF!+T196+T221+T242+T269+#REF!+T279+T305+T341+#REF!+#REF!+#REF!+#REF!</f>
        <v>#REF!</v>
      </c>
      <c r="AR185" s="109" t="s">
        <v>75</v>
      </c>
      <c r="AT185" s="115" t="s">
        <v>65</v>
      </c>
      <c r="AU185" s="115" t="s">
        <v>66</v>
      </c>
      <c r="AY185" s="109" t="s">
        <v>97</v>
      </c>
      <c r="BK185" s="116" t="e">
        <f>BK186+#REF!+BK196+BK221+BK242+BK269+#REF!+BK279+BK305+BK341+#REF!+#REF!+#REF!+#REF!</f>
        <v>#REF!</v>
      </c>
    </row>
    <row r="186" spans="2:65" s="10" customFormat="1" ht="22.9" customHeight="1">
      <c r="B186" s="108"/>
      <c r="D186" s="109" t="s">
        <v>65</v>
      </c>
      <c r="E186" s="117" t="s">
        <v>144</v>
      </c>
      <c r="F186" s="117" t="s">
        <v>145</v>
      </c>
      <c r="J186" s="118">
        <f>SUM(J187:J195)</f>
        <v>0</v>
      </c>
      <c r="L186" s="108"/>
      <c r="M186" s="112"/>
      <c r="P186" s="113">
        <f>SUM(P187:P195)</f>
        <v>87.420068000000001</v>
      </c>
      <c r="R186" s="113">
        <f>SUM(R187:R195)</f>
        <v>0.45592775759999993</v>
      </c>
      <c r="T186" s="114">
        <f>SUM(T187:T195)</f>
        <v>0</v>
      </c>
      <c r="AR186" s="109" t="s">
        <v>75</v>
      </c>
      <c r="AT186" s="115" t="s">
        <v>65</v>
      </c>
      <c r="AU186" s="115" t="s">
        <v>71</v>
      </c>
      <c r="AY186" s="109" t="s">
        <v>97</v>
      </c>
      <c r="BK186" s="116">
        <f>SUM(BK187:BK195)</f>
        <v>0</v>
      </c>
    </row>
    <row r="187" spans="2:65" s="1" customFormat="1" ht="24">
      <c r="B187" s="119"/>
      <c r="C187" s="120">
        <v>83</v>
      </c>
      <c r="D187" s="120" t="s">
        <v>100</v>
      </c>
      <c r="E187" s="121" t="s">
        <v>254</v>
      </c>
      <c r="F187" s="122" t="s">
        <v>340</v>
      </c>
      <c r="G187" s="123" t="s">
        <v>101</v>
      </c>
      <c r="H187" s="124">
        <v>538.96</v>
      </c>
      <c r="I187" s="125"/>
      <c r="J187" s="125">
        <f t="shared" ref="J187:J195" si="170">ROUND(H187*I187,2)</f>
        <v>0</v>
      </c>
      <c r="K187" s="126"/>
      <c r="L187" s="24"/>
      <c r="M187" s="127" t="s">
        <v>1</v>
      </c>
      <c r="N187" s="128" t="s">
        <v>32</v>
      </c>
      <c r="O187" s="129">
        <v>1.2999999999999999E-2</v>
      </c>
      <c r="P187" s="129">
        <f t="shared" ref="P187:P195" si="171">O187*H187</f>
        <v>7.0064799999999998</v>
      </c>
      <c r="Q187" s="129">
        <v>0</v>
      </c>
      <c r="R187" s="129">
        <f t="shared" ref="R187:R195" si="172">Q187*H187</f>
        <v>0</v>
      </c>
      <c r="S187" s="129">
        <v>0</v>
      </c>
      <c r="T187" s="130">
        <f t="shared" ref="T187:T195" si="173">S187*H187</f>
        <v>0</v>
      </c>
      <c r="AR187" s="131" t="s">
        <v>124</v>
      </c>
      <c r="AT187" s="131" t="s">
        <v>100</v>
      </c>
      <c r="AU187" s="131" t="s">
        <v>75</v>
      </c>
      <c r="AY187" s="12" t="s">
        <v>97</v>
      </c>
      <c r="BE187" s="132">
        <f t="shared" ref="BE187:BE195" si="174">IF(N187="základná",J187,0)</f>
        <v>0</v>
      </c>
      <c r="BF187" s="132">
        <f t="shared" ref="BF187:BF195" si="175">IF(N187="znížená",J187,0)</f>
        <v>0</v>
      </c>
      <c r="BG187" s="132">
        <f t="shared" ref="BG187:BG195" si="176">IF(N187="zákl. prenesená",J187,0)</f>
        <v>0</v>
      </c>
      <c r="BH187" s="132">
        <f t="shared" ref="BH187:BH195" si="177">IF(N187="zníž. prenesená",J187,0)</f>
        <v>0</v>
      </c>
      <c r="BI187" s="132">
        <f t="shared" ref="BI187:BI195" si="178">IF(N187="nulová",J187,0)</f>
        <v>0</v>
      </c>
      <c r="BJ187" s="12" t="s">
        <v>75</v>
      </c>
      <c r="BK187" s="132">
        <f t="shared" ref="BK187:BK195" si="179">ROUND(I187*H187,2)</f>
        <v>0</v>
      </c>
      <c r="BL187" s="12" t="s">
        <v>124</v>
      </c>
      <c r="BM187" s="131" t="s">
        <v>255</v>
      </c>
    </row>
    <row r="188" spans="2:65" s="1" customFormat="1" ht="24">
      <c r="B188" s="119"/>
      <c r="C188" s="120">
        <v>84</v>
      </c>
      <c r="D188" s="120" t="s">
        <v>100</v>
      </c>
      <c r="E188" s="121" t="s">
        <v>256</v>
      </c>
      <c r="F188" s="122" t="s">
        <v>341</v>
      </c>
      <c r="G188" s="123" t="s">
        <v>101</v>
      </c>
      <c r="H188" s="124">
        <v>58.085000000000001</v>
      </c>
      <c r="I188" s="125"/>
      <c r="J188" s="125">
        <f t="shared" si="170"/>
        <v>0</v>
      </c>
      <c r="K188" s="126"/>
      <c r="L188" s="24"/>
      <c r="M188" s="127" t="s">
        <v>1</v>
      </c>
      <c r="N188" s="128" t="s">
        <v>32</v>
      </c>
      <c r="O188" s="129">
        <v>3.2000000000000001E-2</v>
      </c>
      <c r="P188" s="129">
        <f t="shared" si="171"/>
        <v>1.8587200000000001</v>
      </c>
      <c r="Q188" s="129">
        <v>1.7000000000000001E-4</v>
      </c>
      <c r="R188" s="129">
        <f t="shared" si="172"/>
        <v>9.8744500000000016E-3</v>
      </c>
      <c r="S188" s="129">
        <v>0</v>
      </c>
      <c r="T188" s="130">
        <f t="shared" si="173"/>
        <v>0</v>
      </c>
      <c r="AR188" s="131" t="s">
        <v>124</v>
      </c>
      <c r="AT188" s="131" t="s">
        <v>100</v>
      </c>
      <c r="AU188" s="131" t="s">
        <v>75</v>
      </c>
      <c r="AY188" s="12" t="s">
        <v>97</v>
      </c>
      <c r="BE188" s="132">
        <f t="shared" si="174"/>
        <v>0</v>
      </c>
      <c r="BF188" s="132">
        <f t="shared" si="175"/>
        <v>0</v>
      </c>
      <c r="BG188" s="132">
        <f t="shared" si="176"/>
        <v>0</v>
      </c>
      <c r="BH188" s="132">
        <f t="shared" si="177"/>
        <v>0</v>
      </c>
      <c r="BI188" s="132">
        <f t="shared" si="178"/>
        <v>0</v>
      </c>
      <c r="BJ188" s="12" t="s">
        <v>75</v>
      </c>
      <c r="BK188" s="132">
        <f t="shared" si="179"/>
        <v>0</v>
      </c>
      <c r="BL188" s="12" t="s">
        <v>124</v>
      </c>
      <c r="BM188" s="131" t="s">
        <v>257</v>
      </c>
    </row>
    <row r="189" spans="2:65" s="1" customFormat="1" ht="16.5" customHeight="1">
      <c r="B189" s="119"/>
      <c r="C189" s="133">
        <v>85</v>
      </c>
      <c r="D189" s="133" t="s">
        <v>133</v>
      </c>
      <c r="E189" s="134" t="s">
        <v>342</v>
      </c>
      <c r="F189" s="135" t="s">
        <v>343</v>
      </c>
      <c r="G189" s="136" t="s">
        <v>258</v>
      </c>
      <c r="H189" s="137">
        <v>171.65</v>
      </c>
      <c r="I189" s="138"/>
      <c r="J189" s="138">
        <f t="shared" si="170"/>
        <v>0</v>
      </c>
      <c r="K189" s="139"/>
      <c r="L189" s="140"/>
      <c r="M189" s="141" t="s">
        <v>1</v>
      </c>
      <c r="N189" s="142" t="s">
        <v>32</v>
      </c>
      <c r="O189" s="129">
        <v>0</v>
      </c>
      <c r="P189" s="129">
        <f t="shared" si="171"/>
        <v>0</v>
      </c>
      <c r="Q189" s="129">
        <v>2.0000000000000001E-4</v>
      </c>
      <c r="R189" s="129">
        <f t="shared" si="172"/>
        <v>3.4329999999999999E-2</v>
      </c>
      <c r="S189" s="129">
        <v>0</v>
      </c>
      <c r="T189" s="130">
        <f t="shared" si="173"/>
        <v>0</v>
      </c>
      <c r="AR189" s="131" t="s">
        <v>185</v>
      </c>
      <c r="AT189" s="131" t="s">
        <v>133</v>
      </c>
      <c r="AU189" s="131" t="s">
        <v>75</v>
      </c>
      <c r="AY189" s="12" t="s">
        <v>97</v>
      </c>
      <c r="BE189" s="132">
        <f t="shared" si="174"/>
        <v>0</v>
      </c>
      <c r="BF189" s="132">
        <f t="shared" si="175"/>
        <v>0</v>
      </c>
      <c r="BG189" s="132">
        <f t="shared" si="176"/>
        <v>0</v>
      </c>
      <c r="BH189" s="132">
        <f t="shared" si="177"/>
        <v>0</v>
      </c>
      <c r="BI189" s="132">
        <f t="shared" si="178"/>
        <v>0</v>
      </c>
      <c r="BJ189" s="12" t="s">
        <v>75</v>
      </c>
      <c r="BK189" s="132">
        <f t="shared" si="179"/>
        <v>0</v>
      </c>
      <c r="BL189" s="12" t="s">
        <v>102</v>
      </c>
      <c r="BM189" s="131" t="s">
        <v>186</v>
      </c>
    </row>
    <row r="190" spans="2:65" s="1" customFormat="1" ht="42.75" customHeight="1">
      <c r="B190" s="119"/>
      <c r="C190" s="120">
        <v>86</v>
      </c>
      <c r="D190" s="120" t="s">
        <v>100</v>
      </c>
      <c r="E190" s="121" t="s">
        <v>344</v>
      </c>
      <c r="F190" s="122" t="s">
        <v>345</v>
      </c>
      <c r="G190" s="123" t="s">
        <v>101</v>
      </c>
      <c r="H190" s="124">
        <v>538.96</v>
      </c>
      <c r="I190" s="125"/>
      <c r="J190" s="125">
        <f t="shared" ref="J190:J191" si="180">ROUND(H190*I190,2)</f>
        <v>0</v>
      </c>
      <c r="K190" s="126"/>
      <c r="L190" s="24"/>
      <c r="M190" s="127" t="s">
        <v>1</v>
      </c>
      <c r="N190" s="128" t="s">
        <v>32</v>
      </c>
      <c r="O190" s="129">
        <v>9.9000000000000005E-2</v>
      </c>
      <c r="P190" s="129">
        <f t="shared" ref="P190:P191" si="181">O190*H190</f>
        <v>53.357040000000005</v>
      </c>
      <c r="Q190" s="129">
        <v>5.4226000000000003E-4</v>
      </c>
      <c r="R190" s="129">
        <f t="shared" ref="R190:R191" si="182">Q190*H190</f>
        <v>0.29225644960000002</v>
      </c>
      <c r="S190" s="129">
        <v>0</v>
      </c>
      <c r="T190" s="130">
        <f t="shared" ref="T190:T191" si="183">S190*H190</f>
        <v>0</v>
      </c>
      <c r="AR190" s="131" t="s">
        <v>124</v>
      </c>
      <c r="AT190" s="131" t="s">
        <v>100</v>
      </c>
      <c r="AU190" s="131" t="s">
        <v>75</v>
      </c>
      <c r="AY190" s="12" t="s">
        <v>97</v>
      </c>
      <c r="BE190" s="132">
        <f t="shared" ref="BE190:BE191" si="184">IF(N190="základná",J190,0)</f>
        <v>0</v>
      </c>
      <c r="BF190" s="132">
        <f t="shared" ref="BF190:BF191" si="185">IF(N190="znížená",J190,0)</f>
        <v>0</v>
      </c>
      <c r="BG190" s="132">
        <f t="shared" ref="BG190:BG191" si="186">IF(N190="zákl. prenesená",J190,0)</f>
        <v>0</v>
      </c>
      <c r="BH190" s="132">
        <f t="shared" ref="BH190:BH191" si="187">IF(N190="zníž. prenesená",J190,0)</f>
        <v>0</v>
      </c>
      <c r="BI190" s="132">
        <f t="shared" ref="BI190:BI191" si="188">IF(N190="nulová",J190,0)</f>
        <v>0</v>
      </c>
      <c r="BJ190" s="12" t="s">
        <v>75</v>
      </c>
      <c r="BK190" s="132">
        <f t="shared" ref="BK190:BK191" si="189">ROUND(I190*H190,2)</f>
        <v>0</v>
      </c>
      <c r="BL190" s="12" t="s">
        <v>124</v>
      </c>
      <c r="BM190" s="131" t="s">
        <v>259</v>
      </c>
    </row>
    <row r="191" spans="2:65" s="1" customFormat="1" ht="36">
      <c r="B191" s="119"/>
      <c r="C191" s="120">
        <v>87</v>
      </c>
      <c r="D191" s="120" t="s">
        <v>100</v>
      </c>
      <c r="E191" s="121" t="s">
        <v>346</v>
      </c>
      <c r="F191" s="122" t="s">
        <v>347</v>
      </c>
      <c r="G191" s="123" t="s">
        <v>101</v>
      </c>
      <c r="H191" s="124">
        <v>59.875</v>
      </c>
      <c r="I191" s="125"/>
      <c r="J191" s="125">
        <f t="shared" si="180"/>
        <v>0</v>
      </c>
      <c r="K191" s="126"/>
      <c r="L191" s="24"/>
      <c r="M191" s="127" t="s">
        <v>1</v>
      </c>
      <c r="N191" s="128" t="s">
        <v>32</v>
      </c>
      <c r="O191" s="129">
        <v>0.159</v>
      </c>
      <c r="P191" s="129">
        <f t="shared" si="181"/>
        <v>9.5201250000000002</v>
      </c>
      <c r="Q191" s="129">
        <v>7.2000000000000005E-4</v>
      </c>
      <c r="R191" s="129">
        <f t="shared" si="182"/>
        <v>4.3110000000000002E-2</v>
      </c>
      <c r="S191" s="129">
        <v>0</v>
      </c>
      <c r="T191" s="130">
        <f t="shared" si="183"/>
        <v>0</v>
      </c>
      <c r="AR191" s="131" t="s">
        <v>124</v>
      </c>
      <c r="AT191" s="131" t="s">
        <v>100</v>
      </c>
      <c r="AU191" s="131" t="s">
        <v>75</v>
      </c>
      <c r="AY191" s="12" t="s">
        <v>97</v>
      </c>
      <c r="BE191" s="132">
        <f t="shared" si="184"/>
        <v>0</v>
      </c>
      <c r="BF191" s="132">
        <f t="shared" si="185"/>
        <v>0</v>
      </c>
      <c r="BG191" s="132">
        <f t="shared" si="186"/>
        <v>0</v>
      </c>
      <c r="BH191" s="132">
        <f t="shared" si="187"/>
        <v>0</v>
      </c>
      <c r="BI191" s="132">
        <f t="shared" si="188"/>
        <v>0</v>
      </c>
      <c r="BJ191" s="12" t="s">
        <v>75</v>
      </c>
      <c r="BK191" s="132">
        <f t="shared" si="189"/>
        <v>0</v>
      </c>
      <c r="BL191" s="12" t="s">
        <v>124</v>
      </c>
      <c r="BM191" s="131" t="s">
        <v>260</v>
      </c>
    </row>
    <row r="192" spans="2:65" s="1" customFormat="1" ht="42.75" customHeight="1">
      <c r="B192" s="119"/>
      <c r="C192" s="120">
        <v>88</v>
      </c>
      <c r="D192" s="120" t="s">
        <v>100</v>
      </c>
      <c r="E192" s="121" t="s">
        <v>348</v>
      </c>
      <c r="F192" s="122" t="s">
        <v>349</v>
      </c>
      <c r="G192" s="123" t="s">
        <v>101</v>
      </c>
      <c r="H192" s="124">
        <v>13.8</v>
      </c>
      <c r="I192" s="125"/>
      <c r="J192" s="125">
        <f t="shared" si="170"/>
        <v>0</v>
      </c>
      <c r="K192" s="126"/>
      <c r="L192" s="24"/>
      <c r="M192" s="127" t="s">
        <v>1</v>
      </c>
      <c r="N192" s="128" t="s">
        <v>32</v>
      </c>
      <c r="O192" s="129">
        <v>9.9000000000000005E-2</v>
      </c>
      <c r="P192" s="129">
        <f t="shared" si="171"/>
        <v>1.3662000000000001</v>
      </c>
      <c r="Q192" s="129">
        <v>5.4226000000000003E-4</v>
      </c>
      <c r="R192" s="129">
        <f t="shared" si="172"/>
        <v>7.4831880000000009E-3</v>
      </c>
      <c r="S192" s="129">
        <v>0</v>
      </c>
      <c r="T192" s="130">
        <f t="shared" si="173"/>
        <v>0</v>
      </c>
      <c r="AR192" s="131" t="s">
        <v>124</v>
      </c>
      <c r="AT192" s="131" t="s">
        <v>100</v>
      </c>
      <c r="AU192" s="131" t="s">
        <v>75</v>
      </c>
      <c r="AY192" s="12" t="s">
        <v>97</v>
      </c>
      <c r="BE192" s="132">
        <f t="shared" si="174"/>
        <v>0</v>
      </c>
      <c r="BF192" s="132">
        <f t="shared" si="175"/>
        <v>0</v>
      </c>
      <c r="BG192" s="132">
        <f t="shared" si="176"/>
        <v>0</v>
      </c>
      <c r="BH192" s="132">
        <f t="shared" si="177"/>
        <v>0</v>
      </c>
      <c r="BI192" s="132">
        <f t="shared" si="178"/>
        <v>0</v>
      </c>
      <c r="BJ192" s="12" t="s">
        <v>75</v>
      </c>
      <c r="BK192" s="132">
        <f t="shared" si="179"/>
        <v>0</v>
      </c>
      <c r="BL192" s="12" t="s">
        <v>124</v>
      </c>
      <c r="BM192" s="131" t="s">
        <v>259</v>
      </c>
    </row>
    <row r="193" spans="2:65" s="1" customFormat="1" ht="36">
      <c r="B193" s="119"/>
      <c r="C193" s="120">
        <v>89</v>
      </c>
      <c r="D193" s="120" t="s">
        <v>100</v>
      </c>
      <c r="E193" s="121" t="s">
        <v>1934</v>
      </c>
      <c r="F193" s="122" t="s">
        <v>1935</v>
      </c>
      <c r="G193" s="123" t="s">
        <v>101</v>
      </c>
      <c r="H193" s="124">
        <v>33.83</v>
      </c>
      <c r="I193" s="125"/>
      <c r="J193" s="125">
        <f t="shared" si="170"/>
        <v>0</v>
      </c>
      <c r="K193" s="126"/>
      <c r="L193" s="24"/>
      <c r="M193" s="127" t="s">
        <v>1</v>
      </c>
      <c r="N193" s="128" t="s">
        <v>32</v>
      </c>
      <c r="O193" s="129">
        <v>0.159</v>
      </c>
      <c r="P193" s="129">
        <f t="shared" si="171"/>
        <v>5.3789699999999998</v>
      </c>
      <c r="Q193" s="129">
        <v>7.2000000000000005E-4</v>
      </c>
      <c r="R193" s="129">
        <f t="shared" si="172"/>
        <v>2.43576E-2</v>
      </c>
      <c r="S193" s="129">
        <v>0</v>
      </c>
      <c r="T193" s="130">
        <f t="shared" si="173"/>
        <v>0</v>
      </c>
      <c r="AR193" s="131" t="s">
        <v>124</v>
      </c>
      <c r="AT193" s="131" t="s">
        <v>100</v>
      </c>
      <c r="AU193" s="131" t="s">
        <v>75</v>
      </c>
      <c r="AY193" s="12" t="s">
        <v>97</v>
      </c>
      <c r="BE193" s="132">
        <f t="shared" si="174"/>
        <v>0</v>
      </c>
      <c r="BF193" s="132">
        <f t="shared" si="175"/>
        <v>0</v>
      </c>
      <c r="BG193" s="132">
        <f t="shared" si="176"/>
        <v>0</v>
      </c>
      <c r="BH193" s="132">
        <f t="shared" si="177"/>
        <v>0</v>
      </c>
      <c r="BI193" s="132">
        <f t="shared" si="178"/>
        <v>0</v>
      </c>
      <c r="BJ193" s="12" t="s">
        <v>75</v>
      </c>
      <c r="BK193" s="132">
        <f t="shared" si="179"/>
        <v>0</v>
      </c>
      <c r="BL193" s="12" t="s">
        <v>124</v>
      </c>
      <c r="BM193" s="131" t="s">
        <v>260</v>
      </c>
    </row>
    <row r="194" spans="2:65" s="1" customFormat="1" ht="36">
      <c r="B194" s="119"/>
      <c r="C194" s="120">
        <v>90</v>
      </c>
      <c r="D194" s="120" t="s">
        <v>100</v>
      </c>
      <c r="E194" s="121" t="s">
        <v>1936</v>
      </c>
      <c r="F194" s="122" t="s">
        <v>1937</v>
      </c>
      <c r="G194" s="123" t="s">
        <v>101</v>
      </c>
      <c r="H194" s="124">
        <v>23.562999999999999</v>
      </c>
      <c r="I194" s="125"/>
      <c r="J194" s="125">
        <f t="shared" si="170"/>
        <v>0</v>
      </c>
      <c r="K194" s="126"/>
      <c r="L194" s="24"/>
      <c r="M194" s="127" t="s">
        <v>1</v>
      </c>
      <c r="N194" s="128" t="s">
        <v>32</v>
      </c>
      <c r="O194" s="129">
        <v>0.159</v>
      </c>
      <c r="P194" s="129">
        <f t="shared" si="171"/>
        <v>3.7465169999999999</v>
      </c>
      <c r="Q194" s="129">
        <v>7.2000000000000005E-4</v>
      </c>
      <c r="R194" s="129">
        <f t="shared" si="172"/>
        <v>1.6965359999999999E-2</v>
      </c>
      <c r="S194" s="129">
        <v>0</v>
      </c>
      <c r="T194" s="130">
        <f t="shared" si="173"/>
        <v>0</v>
      </c>
      <c r="AR194" s="131" t="s">
        <v>124</v>
      </c>
      <c r="AT194" s="131" t="s">
        <v>100</v>
      </c>
      <c r="AU194" s="131" t="s">
        <v>75</v>
      </c>
      <c r="AY194" s="12" t="s">
        <v>97</v>
      </c>
      <c r="BE194" s="132">
        <f t="shared" si="174"/>
        <v>0</v>
      </c>
      <c r="BF194" s="132">
        <f t="shared" si="175"/>
        <v>0</v>
      </c>
      <c r="BG194" s="132">
        <f t="shared" si="176"/>
        <v>0</v>
      </c>
      <c r="BH194" s="132">
        <f t="shared" si="177"/>
        <v>0</v>
      </c>
      <c r="BI194" s="132">
        <f t="shared" si="178"/>
        <v>0</v>
      </c>
      <c r="BJ194" s="12" t="s">
        <v>75</v>
      </c>
      <c r="BK194" s="132">
        <f t="shared" si="179"/>
        <v>0</v>
      </c>
      <c r="BL194" s="12" t="s">
        <v>124</v>
      </c>
      <c r="BM194" s="131" t="s">
        <v>260</v>
      </c>
    </row>
    <row r="195" spans="2:65" s="1" customFormat="1" ht="24">
      <c r="B195" s="119"/>
      <c r="C195" s="120">
        <v>91</v>
      </c>
      <c r="D195" s="120" t="s">
        <v>100</v>
      </c>
      <c r="E195" s="121" t="s">
        <v>350</v>
      </c>
      <c r="F195" s="122" t="s">
        <v>351</v>
      </c>
      <c r="G195" s="123" t="s">
        <v>134</v>
      </c>
      <c r="H195" s="124">
        <v>162.06299999999999</v>
      </c>
      <c r="I195" s="125"/>
      <c r="J195" s="125">
        <f t="shared" si="170"/>
        <v>0</v>
      </c>
      <c r="K195" s="126"/>
      <c r="L195" s="24"/>
      <c r="M195" s="127" t="s">
        <v>1</v>
      </c>
      <c r="N195" s="128" t="s">
        <v>32</v>
      </c>
      <c r="O195" s="129">
        <v>3.2000000000000001E-2</v>
      </c>
      <c r="P195" s="129">
        <f t="shared" si="171"/>
        <v>5.1860159999999995</v>
      </c>
      <c r="Q195" s="129">
        <v>1.7000000000000001E-4</v>
      </c>
      <c r="R195" s="129">
        <f t="shared" si="172"/>
        <v>2.7550709999999999E-2</v>
      </c>
      <c r="S195" s="129">
        <v>0</v>
      </c>
      <c r="T195" s="130">
        <f t="shared" si="173"/>
        <v>0</v>
      </c>
      <c r="AR195" s="131" t="s">
        <v>124</v>
      </c>
      <c r="AT195" s="131" t="s">
        <v>100</v>
      </c>
      <c r="AU195" s="131" t="s">
        <v>75</v>
      </c>
      <c r="AY195" s="12" t="s">
        <v>97</v>
      </c>
      <c r="BE195" s="132">
        <f t="shared" si="174"/>
        <v>0</v>
      </c>
      <c r="BF195" s="132">
        <f t="shared" si="175"/>
        <v>0</v>
      </c>
      <c r="BG195" s="132">
        <f t="shared" si="176"/>
        <v>0</v>
      </c>
      <c r="BH195" s="132">
        <f t="shared" si="177"/>
        <v>0</v>
      </c>
      <c r="BI195" s="132">
        <f t="shared" si="178"/>
        <v>0</v>
      </c>
      <c r="BJ195" s="12" t="s">
        <v>75</v>
      </c>
      <c r="BK195" s="132">
        <f t="shared" si="179"/>
        <v>0</v>
      </c>
      <c r="BL195" s="12" t="s">
        <v>124</v>
      </c>
      <c r="BM195" s="131" t="s">
        <v>257</v>
      </c>
    </row>
    <row r="196" spans="2:65" s="10" customFormat="1" ht="22.9" customHeight="1">
      <c r="B196" s="108"/>
      <c r="D196" s="109" t="s">
        <v>65</v>
      </c>
      <c r="E196" s="117" t="s">
        <v>352</v>
      </c>
      <c r="F196" s="117" t="s">
        <v>353</v>
      </c>
      <c r="J196" s="118">
        <f>SUM(J197:J220)</f>
        <v>0</v>
      </c>
      <c r="L196" s="108"/>
      <c r="M196" s="112"/>
      <c r="P196" s="113">
        <f>SUM(P197:P220)</f>
        <v>727.80856800000004</v>
      </c>
      <c r="R196" s="113">
        <f>SUM(R197:R220)</f>
        <v>0.29510920000000002</v>
      </c>
      <c r="T196" s="114">
        <f>SUM(T197:T220)</f>
        <v>0</v>
      </c>
      <c r="AR196" s="109" t="s">
        <v>75</v>
      </c>
      <c r="AT196" s="115" t="s">
        <v>65</v>
      </c>
      <c r="AU196" s="115" t="s">
        <v>71</v>
      </c>
      <c r="AY196" s="109" t="s">
        <v>97</v>
      </c>
      <c r="BK196" s="116">
        <f>SUM(BK197:BK220)</f>
        <v>0</v>
      </c>
    </row>
    <row r="197" spans="2:65" s="1" customFormat="1" ht="28.5" customHeight="1">
      <c r="B197" s="119"/>
      <c r="C197" s="120">
        <v>92</v>
      </c>
      <c r="D197" s="120" t="s">
        <v>100</v>
      </c>
      <c r="E197" s="121" t="s">
        <v>354</v>
      </c>
      <c r="F197" s="122" t="s">
        <v>355</v>
      </c>
      <c r="G197" s="123" t="s">
        <v>101</v>
      </c>
      <c r="H197" s="124">
        <v>507.04</v>
      </c>
      <c r="I197" s="125"/>
      <c r="J197" s="125">
        <f t="shared" ref="J197:J220" si="190">ROUND(H197*I197,2)</f>
        <v>0</v>
      </c>
      <c r="K197" s="126"/>
      <c r="L197" s="24"/>
      <c r="M197" s="127" t="s">
        <v>1</v>
      </c>
      <c r="N197" s="128" t="s">
        <v>32</v>
      </c>
      <c r="O197" s="129">
        <v>0.122</v>
      </c>
      <c r="P197" s="129">
        <f t="shared" ref="P197:P220" si="191">O197*H197</f>
        <v>61.858879999999999</v>
      </c>
      <c r="Q197" s="129">
        <v>0</v>
      </c>
      <c r="R197" s="129">
        <f t="shared" ref="R197:R220" si="192">Q197*H197</f>
        <v>0</v>
      </c>
      <c r="S197" s="129">
        <v>0</v>
      </c>
      <c r="T197" s="130">
        <f t="shared" ref="T197:T220" si="193">S197*H197</f>
        <v>0</v>
      </c>
      <c r="AR197" s="131" t="s">
        <v>124</v>
      </c>
      <c r="AT197" s="131" t="s">
        <v>100</v>
      </c>
      <c r="AU197" s="131" t="s">
        <v>75</v>
      </c>
      <c r="AY197" s="12" t="s">
        <v>97</v>
      </c>
      <c r="BE197" s="132">
        <f t="shared" ref="BE197:BE220" si="194">IF(N197="základná",J197,0)</f>
        <v>0</v>
      </c>
      <c r="BF197" s="132">
        <f t="shared" ref="BF197:BF220" si="195">IF(N197="znížená",J197,0)</f>
        <v>0</v>
      </c>
      <c r="BG197" s="132">
        <f t="shared" ref="BG197:BG220" si="196">IF(N197="zákl. prenesená",J197,0)</f>
        <v>0</v>
      </c>
      <c r="BH197" s="132">
        <f t="shared" ref="BH197:BH220" si="197">IF(N197="zníž. prenesená",J197,0)</f>
        <v>0</v>
      </c>
      <c r="BI197" s="132">
        <f t="shared" ref="BI197:BI220" si="198">IF(N197="nulová",J197,0)</f>
        <v>0</v>
      </c>
      <c r="BJ197" s="12" t="s">
        <v>75</v>
      </c>
      <c r="BK197" s="132">
        <f t="shared" ref="BK197:BK220" si="199">ROUND(I197*H197,2)</f>
        <v>0</v>
      </c>
      <c r="BL197" s="12" t="s">
        <v>124</v>
      </c>
      <c r="BM197" s="131" t="s">
        <v>264</v>
      </c>
    </row>
    <row r="198" spans="2:65" s="1" customFormat="1" ht="24">
      <c r="B198" s="119"/>
      <c r="C198" s="120">
        <v>93</v>
      </c>
      <c r="D198" s="120" t="s">
        <v>100</v>
      </c>
      <c r="E198" s="121" t="s">
        <v>356</v>
      </c>
      <c r="F198" s="122" t="s">
        <v>357</v>
      </c>
      <c r="G198" s="123" t="s">
        <v>101</v>
      </c>
      <c r="H198" s="124">
        <v>50.317</v>
      </c>
      <c r="I198" s="125"/>
      <c r="J198" s="125">
        <f t="shared" si="190"/>
        <v>0</v>
      </c>
      <c r="K198" s="126"/>
      <c r="L198" s="24"/>
      <c r="M198" s="127" t="s">
        <v>1</v>
      </c>
      <c r="N198" s="128" t="s">
        <v>32</v>
      </c>
      <c r="O198" s="129">
        <v>0</v>
      </c>
      <c r="P198" s="129">
        <f t="shared" si="191"/>
        <v>0</v>
      </c>
      <c r="Q198" s="129">
        <v>2.0000000000000001E-4</v>
      </c>
      <c r="R198" s="129">
        <f t="shared" si="192"/>
        <v>1.00634E-2</v>
      </c>
      <c r="S198" s="129">
        <v>0</v>
      </c>
      <c r="T198" s="130">
        <f t="shared" si="193"/>
        <v>0</v>
      </c>
      <c r="AR198" s="131" t="s">
        <v>185</v>
      </c>
      <c r="AT198" s="131" t="s">
        <v>133</v>
      </c>
      <c r="AU198" s="131" t="s">
        <v>75</v>
      </c>
      <c r="AY198" s="12" t="s">
        <v>97</v>
      </c>
      <c r="BE198" s="132">
        <f t="shared" si="194"/>
        <v>0</v>
      </c>
      <c r="BF198" s="132">
        <f t="shared" si="195"/>
        <v>0</v>
      </c>
      <c r="BG198" s="132">
        <f t="shared" si="196"/>
        <v>0</v>
      </c>
      <c r="BH198" s="132">
        <f t="shared" si="197"/>
        <v>0</v>
      </c>
      <c r="BI198" s="132">
        <f t="shared" si="198"/>
        <v>0</v>
      </c>
      <c r="BJ198" s="12" t="s">
        <v>75</v>
      </c>
      <c r="BK198" s="132">
        <f t="shared" si="199"/>
        <v>0</v>
      </c>
      <c r="BL198" s="12" t="s">
        <v>102</v>
      </c>
      <c r="BM198" s="131" t="s">
        <v>186</v>
      </c>
    </row>
    <row r="199" spans="2:65" s="1" customFormat="1" ht="16.5" customHeight="1">
      <c r="B199" s="119"/>
      <c r="C199" s="133">
        <v>94</v>
      </c>
      <c r="D199" s="133" t="s">
        <v>133</v>
      </c>
      <c r="E199" s="134" t="s">
        <v>358</v>
      </c>
      <c r="F199" s="135" t="s">
        <v>1938</v>
      </c>
      <c r="G199" s="136" t="s">
        <v>287</v>
      </c>
      <c r="H199" s="137">
        <v>160.24</v>
      </c>
      <c r="I199" s="138"/>
      <c r="J199" s="138">
        <f t="shared" ref="J199:J207" si="200">ROUND(H199*I199,2)</f>
        <v>0</v>
      </c>
      <c r="K199" s="139"/>
      <c r="L199" s="140"/>
      <c r="M199" s="141" t="s">
        <v>1</v>
      </c>
      <c r="N199" s="142" t="s">
        <v>32</v>
      </c>
      <c r="O199" s="129">
        <v>0.122</v>
      </c>
      <c r="P199" s="129">
        <f t="shared" ref="P199:P207" si="201">O199*H199</f>
        <v>19.54928</v>
      </c>
      <c r="Q199" s="129">
        <v>0</v>
      </c>
      <c r="R199" s="129">
        <f t="shared" ref="R199:R207" si="202">Q199*H199</f>
        <v>0</v>
      </c>
      <c r="S199" s="129">
        <v>0</v>
      </c>
      <c r="T199" s="130">
        <f t="shared" ref="T199:T207" si="203">S199*H199</f>
        <v>0</v>
      </c>
      <c r="AR199" s="131" t="s">
        <v>124</v>
      </c>
      <c r="AT199" s="131" t="s">
        <v>100</v>
      </c>
      <c r="AU199" s="131" t="s">
        <v>75</v>
      </c>
      <c r="AY199" s="12" t="s">
        <v>97</v>
      </c>
      <c r="BE199" s="132">
        <f t="shared" ref="BE199:BE207" si="204">IF(N199="základná",J199,0)</f>
        <v>0</v>
      </c>
      <c r="BF199" s="132">
        <f t="shared" ref="BF199:BF207" si="205">IF(N199="znížená",J199,0)</f>
        <v>0</v>
      </c>
      <c r="BG199" s="132">
        <f t="shared" ref="BG199:BG207" si="206">IF(N199="zákl. prenesená",J199,0)</f>
        <v>0</v>
      </c>
      <c r="BH199" s="132">
        <f t="shared" ref="BH199:BH207" si="207">IF(N199="zníž. prenesená",J199,0)</f>
        <v>0</v>
      </c>
      <c r="BI199" s="132">
        <f t="shared" ref="BI199:BI207" si="208">IF(N199="nulová",J199,0)</f>
        <v>0</v>
      </c>
      <c r="BJ199" s="12" t="s">
        <v>75</v>
      </c>
      <c r="BK199" s="132">
        <f t="shared" ref="BK199:BK207" si="209">ROUND(I199*H199,2)</f>
        <v>0</v>
      </c>
      <c r="BL199" s="12" t="s">
        <v>124</v>
      </c>
      <c r="BM199" s="131" t="s">
        <v>264</v>
      </c>
    </row>
    <row r="200" spans="2:65" s="1" customFormat="1" ht="24">
      <c r="B200" s="119"/>
      <c r="C200" s="120">
        <v>95</v>
      </c>
      <c r="D200" s="120" t="s">
        <v>100</v>
      </c>
      <c r="E200" s="121" t="s">
        <v>359</v>
      </c>
      <c r="F200" s="122" t="s">
        <v>360</v>
      </c>
      <c r="G200" s="123" t="s">
        <v>101</v>
      </c>
      <c r="H200" s="124">
        <v>507.04</v>
      </c>
      <c r="I200" s="125"/>
      <c r="J200" s="125">
        <f t="shared" si="200"/>
        <v>0</v>
      </c>
      <c r="K200" s="126"/>
      <c r="L200" s="24"/>
      <c r="M200" s="127" t="s">
        <v>1</v>
      </c>
      <c r="N200" s="128" t="s">
        <v>32</v>
      </c>
      <c r="O200" s="129">
        <v>0.122</v>
      </c>
      <c r="P200" s="129">
        <f t="shared" si="201"/>
        <v>61.858879999999999</v>
      </c>
      <c r="Q200" s="129">
        <v>0</v>
      </c>
      <c r="R200" s="129">
        <f t="shared" si="202"/>
        <v>0</v>
      </c>
      <c r="S200" s="129">
        <v>0</v>
      </c>
      <c r="T200" s="130">
        <f t="shared" si="203"/>
        <v>0</v>
      </c>
      <c r="AR200" s="131" t="s">
        <v>124</v>
      </c>
      <c r="AT200" s="131" t="s">
        <v>100</v>
      </c>
      <c r="AU200" s="131" t="s">
        <v>75</v>
      </c>
      <c r="AY200" s="12" t="s">
        <v>97</v>
      </c>
      <c r="BE200" s="132">
        <f t="shared" si="204"/>
        <v>0</v>
      </c>
      <c r="BF200" s="132">
        <f t="shared" si="205"/>
        <v>0</v>
      </c>
      <c r="BG200" s="132">
        <f t="shared" si="206"/>
        <v>0</v>
      </c>
      <c r="BH200" s="132">
        <f t="shared" si="207"/>
        <v>0</v>
      </c>
      <c r="BI200" s="132">
        <f t="shared" si="208"/>
        <v>0</v>
      </c>
      <c r="BJ200" s="12" t="s">
        <v>75</v>
      </c>
      <c r="BK200" s="132">
        <f t="shared" si="209"/>
        <v>0</v>
      </c>
      <c r="BL200" s="12" t="s">
        <v>124</v>
      </c>
      <c r="BM200" s="131" t="s">
        <v>264</v>
      </c>
    </row>
    <row r="201" spans="2:65" s="1" customFormat="1" ht="24">
      <c r="B201" s="119"/>
      <c r="C201" s="120">
        <v>96</v>
      </c>
      <c r="D201" s="120" t="s">
        <v>100</v>
      </c>
      <c r="E201" s="121" t="s">
        <v>361</v>
      </c>
      <c r="F201" s="122" t="s">
        <v>362</v>
      </c>
      <c r="G201" s="123" t="s">
        <v>101</v>
      </c>
      <c r="H201" s="124">
        <v>50.317</v>
      </c>
      <c r="I201" s="125"/>
      <c r="J201" s="125">
        <f t="shared" si="200"/>
        <v>0</v>
      </c>
      <c r="K201" s="126"/>
      <c r="L201" s="24"/>
      <c r="M201" s="127" t="s">
        <v>1</v>
      </c>
      <c r="N201" s="128" t="s">
        <v>32</v>
      </c>
      <c r="O201" s="129">
        <v>0</v>
      </c>
      <c r="P201" s="129">
        <f t="shared" si="201"/>
        <v>0</v>
      </c>
      <c r="Q201" s="129">
        <v>2.0000000000000001E-4</v>
      </c>
      <c r="R201" s="129">
        <f t="shared" si="202"/>
        <v>1.00634E-2</v>
      </c>
      <c r="S201" s="129">
        <v>0</v>
      </c>
      <c r="T201" s="130">
        <f t="shared" si="203"/>
        <v>0</v>
      </c>
      <c r="AR201" s="131" t="s">
        <v>185</v>
      </c>
      <c r="AT201" s="131" t="s">
        <v>133</v>
      </c>
      <c r="AU201" s="131" t="s">
        <v>75</v>
      </c>
      <c r="AY201" s="12" t="s">
        <v>97</v>
      </c>
      <c r="BE201" s="132">
        <f t="shared" si="204"/>
        <v>0</v>
      </c>
      <c r="BF201" s="132">
        <f t="shared" si="205"/>
        <v>0</v>
      </c>
      <c r="BG201" s="132">
        <f t="shared" si="206"/>
        <v>0</v>
      </c>
      <c r="BH201" s="132">
        <f t="shared" si="207"/>
        <v>0</v>
      </c>
      <c r="BI201" s="132">
        <f t="shared" si="208"/>
        <v>0</v>
      </c>
      <c r="BJ201" s="12" t="s">
        <v>75</v>
      </c>
      <c r="BK201" s="132">
        <f t="shared" si="209"/>
        <v>0</v>
      </c>
      <c r="BL201" s="12" t="s">
        <v>102</v>
      </c>
      <c r="BM201" s="131" t="s">
        <v>186</v>
      </c>
    </row>
    <row r="202" spans="2:65" s="1" customFormat="1" ht="48">
      <c r="B202" s="119"/>
      <c r="C202" s="133">
        <v>97</v>
      </c>
      <c r="D202" s="133" t="s">
        <v>133</v>
      </c>
      <c r="E202" s="134" t="s">
        <v>363</v>
      </c>
      <c r="F202" s="135" t="s">
        <v>1939</v>
      </c>
      <c r="G202" s="136" t="s">
        <v>101</v>
      </c>
      <c r="H202" s="137">
        <v>640.96100000000001</v>
      </c>
      <c r="I202" s="138"/>
      <c r="J202" s="138">
        <f t="shared" si="200"/>
        <v>0</v>
      </c>
      <c r="K202" s="139"/>
      <c r="L202" s="140"/>
      <c r="M202" s="141" t="s">
        <v>1</v>
      </c>
      <c r="N202" s="142" t="s">
        <v>32</v>
      </c>
      <c r="O202" s="129">
        <v>0.122</v>
      </c>
      <c r="P202" s="129">
        <f t="shared" si="201"/>
        <v>78.197242000000003</v>
      </c>
      <c r="Q202" s="129">
        <v>0</v>
      </c>
      <c r="R202" s="129">
        <f t="shared" si="202"/>
        <v>0</v>
      </c>
      <c r="S202" s="129">
        <v>0</v>
      </c>
      <c r="T202" s="130">
        <f t="shared" si="203"/>
        <v>0</v>
      </c>
      <c r="AR202" s="131" t="s">
        <v>124</v>
      </c>
      <c r="AT202" s="131" t="s">
        <v>100</v>
      </c>
      <c r="AU202" s="131" t="s">
        <v>75</v>
      </c>
      <c r="AY202" s="12" t="s">
        <v>97</v>
      </c>
      <c r="BE202" s="132">
        <f t="shared" si="204"/>
        <v>0</v>
      </c>
      <c r="BF202" s="132">
        <f t="shared" si="205"/>
        <v>0</v>
      </c>
      <c r="BG202" s="132">
        <f t="shared" si="206"/>
        <v>0</v>
      </c>
      <c r="BH202" s="132">
        <f t="shared" si="207"/>
        <v>0</v>
      </c>
      <c r="BI202" s="132">
        <f t="shared" si="208"/>
        <v>0</v>
      </c>
      <c r="BJ202" s="12" t="s">
        <v>75</v>
      </c>
      <c r="BK202" s="132">
        <f t="shared" si="209"/>
        <v>0</v>
      </c>
      <c r="BL202" s="12" t="s">
        <v>124</v>
      </c>
      <c r="BM202" s="131" t="s">
        <v>264</v>
      </c>
    </row>
    <row r="203" spans="2:65" s="1" customFormat="1" ht="36">
      <c r="B203" s="119"/>
      <c r="C203" s="120">
        <v>98</v>
      </c>
      <c r="D203" s="120" t="s">
        <v>100</v>
      </c>
      <c r="E203" s="121" t="s">
        <v>364</v>
      </c>
      <c r="F203" s="122" t="s">
        <v>1940</v>
      </c>
      <c r="G203" s="123" t="s">
        <v>101</v>
      </c>
      <c r="H203" s="124">
        <v>487.8</v>
      </c>
      <c r="I203" s="125"/>
      <c r="J203" s="125">
        <f t="shared" si="200"/>
        <v>0</v>
      </c>
      <c r="K203" s="126"/>
      <c r="L203" s="24"/>
      <c r="M203" s="127" t="s">
        <v>1</v>
      </c>
      <c r="N203" s="128" t="s">
        <v>32</v>
      </c>
      <c r="O203" s="129">
        <v>0.122</v>
      </c>
      <c r="P203" s="129">
        <f t="shared" si="201"/>
        <v>59.511600000000001</v>
      </c>
      <c r="Q203" s="129">
        <v>0</v>
      </c>
      <c r="R203" s="129">
        <f t="shared" si="202"/>
        <v>0</v>
      </c>
      <c r="S203" s="129">
        <v>0</v>
      </c>
      <c r="T203" s="130">
        <f t="shared" si="203"/>
        <v>0</v>
      </c>
      <c r="AR203" s="131" t="s">
        <v>124</v>
      </c>
      <c r="AT203" s="131" t="s">
        <v>100</v>
      </c>
      <c r="AU203" s="131" t="s">
        <v>75</v>
      </c>
      <c r="AY203" s="12" t="s">
        <v>97</v>
      </c>
      <c r="BE203" s="132">
        <f t="shared" si="204"/>
        <v>0</v>
      </c>
      <c r="BF203" s="132">
        <f t="shared" si="205"/>
        <v>0</v>
      </c>
      <c r="BG203" s="132">
        <f t="shared" si="206"/>
        <v>0</v>
      </c>
      <c r="BH203" s="132">
        <f t="shared" si="207"/>
        <v>0</v>
      </c>
      <c r="BI203" s="132">
        <f t="shared" si="208"/>
        <v>0</v>
      </c>
      <c r="BJ203" s="12" t="s">
        <v>75</v>
      </c>
      <c r="BK203" s="132">
        <f t="shared" si="209"/>
        <v>0</v>
      </c>
      <c r="BL203" s="12" t="s">
        <v>124</v>
      </c>
      <c r="BM203" s="131" t="s">
        <v>264</v>
      </c>
    </row>
    <row r="204" spans="2:65" s="1" customFormat="1" ht="36">
      <c r="B204" s="119"/>
      <c r="C204" s="120">
        <v>99</v>
      </c>
      <c r="D204" s="120" t="s">
        <v>100</v>
      </c>
      <c r="E204" s="121" t="s">
        <v>365</v>
      </c>
      <c r="F204" s="122" t="s">
        <v>1941</v>
      </c>
      <c r="G204" s="123" t="s">
        <v>101</v>
      </c>
      <c r="H204" s="124">
        <v>86.751999999999995</v>
      </c>
      <c r="I204" s="125"/>
      <c r="J204" s="125">
        <f t="shared" si="200"/>
        <v>0</v>
      </c>
      <c r="K204" s="126"/>
      <c r="L204" s="24"/>
      <c r="M204" s="127" t="s">
        <v>1</v>
      </c>
      <c r="N204" s="128" t="s">
        <v>32</v>
      </c>
      <c r="O204" s="129">
        <v>0</v>
      </c>
      <c r="P204" s="129">
        <f t="shared" si="201"/>
        <v>0</v>
      </c>
      <c r="Q204" s="129">
        <v>2.0000000000000001E-4</v>
      </c>
      <c r="R204" s="129">
        <f t="shared" si="202"/>
        <v>1.7350399999999998E-2</v>
      </c>
      <c r="S204" s="129">
        <v>0</v>
      </c>
      <c r="T204" s="130">
        <f t="shared" si="203"/>
        <v>0</v>
      </c>
      <c r="AR204" s="131" t="s">
        <v>185</v>
      </c>
      <c r="AT204" s="131" t="s">
        <v>133</v>
      </c>
      <c r="AU204" s="131" t="s">
        <v>75</v>
      </c>
      <c r="AY204" s="12" t="s">
        <v>97</v>
      </c>
      <c r="BE204" s="132">
        <f t="shared" si="204"/>
        <v>0</v>
      </c>
      <c r="BF204" s="132">
        <f t="shared" si="205"/>
        <v>0</v>
      </c>
      <c r="BG204" s="132">
        <f t="shared" si="206"/>
        <v>0</v>
      </c>
      <c r="BH204" s="132">
        <f t="shared" si="207"/>
        <v>0</v>
      </c>
      <c r="BI204" s="132">
        <f t="shared" si="208"/>
        <v>0</v>
      </c>
      <c r="BJ204" s="12" t="s">
        <v>75</v>
      </c>
      <c r="BK204" s="132">
        <f t="shared" si="209"/>
        <v>0</v>
      </c>
      <c r="BL204" s="12" t="s">
        <v>102</v>
      </c>
      <c r="BM204" s="131" t="s">
        <v>186</v>
      </c>
    </row>
    <row r="205" spans="2:65" s="1" customFormat="1" ht="36">
      <c r="B205" s="119"/>
      <c r="C205" s="120">
        <v>100</v>
      </c>
      <c r="D205" s="120" t="s">
        <v>100</v>
      </c>
      <c r="E205" s="121" t="s">
        <v>366</v>
      </c>
      <c r="F205" s="122" t="s">
        <v>1942</v>
      </c>
      <c r="G205" s="123" t="s">
        <v>101</v>
      </c>
      <c r="H205" s="124">
        <v>6.9</v>
      </c>
      <c r="I205" s="125"/>
      <c r="J205" s="125">
        <f t="shared" si="200"/>
        <v>0</v>
      </c>
      <c r="K205" s="126"/>
      <c r="L205" s="24"/>
      <c r="M205" s="127" t="s">
        <v>1</v>
      </c>
      <c r="N205" s="128" t="s">
        <v>32</v>
      </c>
      <c r="O205" s="129">
        <v>0.122</v>
      </c>
      <c r="P205" s="129">
        <f t="shared" si="201"/>
        <v>0.84179999999999999</v>
      </c>
      <c r="Q205" s="129">
        <v>0</v>
      </c>
      <c r="R205" s="129">
        <f t="shared" si="202"/>
        <v>0</v>
      </c>
      <c r="S205" s="129">
        <v>0</v>
      </c>
      <c r="T205" s="130">
        <f t="shared" si="203"/>
        <v>0</v>
      </c>
      <c r="AR205" s="131" t="s">
        <v>124</v>
      </c>
      <c r="AT205" s="131" t="s">
        <v>100</v>
      </c>
      <c r="AU205" s="131" t="s">
        <v>75</v>
      </c>
      <c r="AY205" s="12" t="s">
        <v>97</v>
      </c>
      <c r="BE205" s="132">
        <f t="shared" si="204"/>
        <v>0</v>
      </c>
      <c r="BF205" s="132">
        <f t="shared" si="205"/>
        <v>0</v>
      </c>
      <c r="BG205" s="132">
        <f t="shared" si="206"/>
        <v>0</v>
      </c>
      <c r="BH205" s="132">
        <f t="shared" si="207"/>
        <v>0</v>
      </c>
      <c r="BI205" s="132">
        <f t="shared" si="208"/>
        <v>0</v>
      </c>
      <c r="BJ205" s="12" t="s">
        <v>75</v>
      </c>
      <c r="BK205" s="132">
        <f t="shared" si="209"/>
        <v>0</v>
      </c>
      <c r="BL205" s="12" t="s">
        <v>124</v>
      </c>
      <c r="BM205" s="131" t="s">
        <v>264</v>
      </c>
    </row>
    <row r="206" spans="2:65" s="1" customFormat="1" ht="36">
      <c r="B206" s="119"/>
      <c r="C206" s="120">
        <v>101</v>
      </c>
      <c r="D206" s="120" t="s">
        <v>100</v>
      </c>
      <c r="E206" s="121" t="s">
        <v>367</v>
      </c>
      <c r="F206" s="122" t="s">
        <v>1943</v>
      </c>
      <c r="G206" s="123" t="s">
        <v>101</v>
      </c>
      <c r="H206" s="124">
        <v>3.2930000000000001</v>
      </c>
      <c r="I206" s="125"/>
      <c r="J206" s="125">
        <f t="shared" si="200"/>
        <v>0</v>
      </c>
      <c r="K206" s="126"/>
      <c r="L206" s="24"/>
      <c r="M206" s="127" t="s">
        <v>1</v>
      </c>
      <c r="N206" s="128" t="s">
        <v>32</v>
      </c>
      <c r="O206" s="129">
        <v>0.122</v>
      </c>
      <c r="P206" s="129">
        <f t="shared" si="201"/>
        <v>0.40174599999999999</v>
      </c>
      <c r="Q206" s="129">
        <v>0</v>
      </c>
      <c r="R206" s="129">
        <f t="shared" si="202"/>
        <v>0</v>
      </c>
      <c r="S206" s="129">
        <v>0</v>
      </c>
      <c r="T206" s="130">
        <f t="shared" si="203"/>
        <v>0</v>
      </c>
      <c r="AR206" s="131" t="s">
        <v>124</v>
      </c>
      <c r="AT206" s="131" t="s">
        <v>100</v>
      </c>
      <c r="AU206" s="131" t="s">
        <v>75</v>
      </c>
      <c r="AY206" s="12" t="s">
        <v>97</v>
      </c>
      <c r="BE206" s="132">
        <f t="shared" si="204"/>
        <v>0</v>
      </c>
      <c r="BF206" s="132">
        <f t="shared" si="205"/>
        <v>0</v>
      </c>
      <c r="BG206" s="132">
        <f t="shared" si="206"/>
        <v>0</v>
      </c>
      <c r="BH206" s="132">
        <f t="shared" si="207"/>
        <v>0</v>
      </c>
      <c r="BI206" s="132">
        <f t="shared" si="208"/>
        <v>0</v>
      </c>
      <c r="BJ206" s="12" t="s">
        <v>75</v>
      </c>
      <c r="BK206" s="132">
        <f t="shared" si="209"/>
        <v>0</v>
      </c>
      <c r="BL206" s="12" t="s">
        <v>124</v>
      </c>
      <c r="BM206" s="131" t="s">
        <v>264</v>
      </c>
    </row>
    <row r="207" spans="2:65" s="1" customFormat="1" ht="36">
      <c r="B207" s="119"/>
      <c r="C207" s="133">
        <v>102</v>
      </c>
      <c r="D207" s="133" t="s">
        <v>133</v>
      </c>
      <c r="E207" s="134" t="s">
        <v>1944</v>
      </c>
      <c r="F207" s="135" t="s">
        <v>1945</v>
      </c>
      <c r="G207" s="136" t="s">
        <v>101</v>
      </c>
      <c r="H207" s="137">
        <v>672.45699999999999</v>
      </c>
      <c r="I207" s="138"/>
      <c r="J207" s="138">
        <f t="shared" si="200"/>
        <v>0</v>
      </c>
      <c r="K207" s="139"/>
      <c r="L207" s="140"/>
      <c r="M207" s="141" t="s">
        <v>1</v>
      </c>
      <c r="N207" s="142" t="s">
        <v>32</v>
      </c>
      <c r="O207" s="129">
        <v>0.122</v>
      </c>
      <c r="P207" s="129">
        <f t="shared" si="201"/>
        <v>82.039754000000002</v>
      </c>
      <c r="Q207" s="129">
        <v>0</v>
      </c>
      <c r="R207" s="129">
        <f t="shared" si="202"/>
        <v>0</v>
      </c>
      <c r="S207" s="129">
        <v>0</v>
      </c>
      <c r="T207" s="130">
        <f t="shared" si="203"/>
        <v>0</v>
      </c>
      <c r="AR207" s="131" t="s">
        <v>124</v>
      </c>
      <c r="AT207" s="131" t="s">
        <v>100</v>
      </c>
      <c r="AU207" s="131" t="s">
        <v>75</v>
      </c>
      <c r="AY207" s="12" t="s">
        <v>97</v>
      </c>
      <c r="BE207" s="132">
        <f t="shared" si="204"/>
        <v>0</v>
      </c>
      <c r="BF207" s="132">
        <f t="shared" si="205"/>
        <v>0</v>
      </c>
      <c r="BG207" s="132">
        <f t="shared" si="206"/>
        <v>0</v>
      </c>
      <c r="BH207" s="132">
        <f t="shared" si="207"/>
        <v>0</v>
      </c>
      <c r="BI207" s="132">
        <f t="shared" si="208"/>
        <v>0</v>
      </c>
      <c r="BJ207" s="12" t="s">
        <v>75</v>
      </c>
      <c r="BK207" s="132">
        <f t="shared" si="209"/>
        <v>0</v>
      </c>
      <c r="BL207" s="12" t="s">
        <v>124</v>
      </c>
      <c r="BM207" s="131" t="s">
        <v>264</v>
      </c>
    </row>
    <row r="208" spans="2:65" s="1" customFormat="1" ht="16.5" customHeight="1">
      <c r="B208" s="119"/>
      <c r="C208" s="120">
        <v>103</v>
      </c>
      <c r="D208" s="120" t="s">
        <v>100</v>
      </c>
      <c r="E208" s="121" t="s">
        <v>368</v>
      </c>
      <c r="F208" s="122" t="s">
        <v>369</v>
      </c>
      <c r="G208" s="123" t="s">
        <v>110</v>
      </c>
      <c r="H208" s="124">
        <v>1</v>
      </c>
      <c r="I208" s="125"/>
      <c r="J208" s="125">
        <f t="shared" si="190"/>
        <v>0</v>
      </c>
      <c r="K208" s="126"/>
      <c r="L208" s="24"/>
      <c r="M208" s="127" t="s">
        <v>1</v>
      </c>
      <c r="N208" s="128" t="s">
        <v>32</v>
      </c>
      <c r="O208" s="129">
        <v>0.122</v>
      </c>
      <c r="P208" s="129">
        <f t="shared" si="191"/>
        <v>0.122</v>
      </c>
      <c r="Q208" s="129">
        <v>0</v>
      </c>
      <c r="R208" s="129">
        <f t="shared" si="192"/>
        <v>0</v>
      </c>
      <c r="S208" s="129">
        <v>0</v>
      </c>
      <c r="T208" s="130">
        <f t="shared" si="193"/>
        <v>0</v>
      </c>
      <c r="AR208" s="131" t="s">
        <v>124</v>
      </c>
      <c r="AT208" s="131" t="s">
        <v>100</v>
      </c>
      <c r="AU208" s="131" t="s">
        <v>75</v>
      </c>
      <c r="AY208" s="12" t="s">
        <v>97</v>
      </c>
      <c r="BE208" s="132">
        <f t="shared" si="194"/>
        <v>0</v>
      </c>
      <c r="BF208" s="132">
        <f t="shared" si="195"/>
        <v>0</v>
      </c>
      <c r="BG208" s="132">
        <f t="shared" si="196"/>
        <v>0</v>
      </c>
      <c r="BH208" s="132">
        <f t="shared" si="197"/>
        <v>0</v>
      </c>
      <c r="BI208" s="132">
        <f t="shared" si="198"/>
        <v>0</v>
      </c>
      <c r="BJ208" s="12" t="s">
        <v>75</v>
      </c>
      <c r="BK208" s="132">
        <f t="shared" si="199"/>
        <v>0</v>
      </c>
      <c r="BL208" s="12" t="s">
        <v>124</v>
      </c>
      <c r="BM208" s="131" t="s">
        <v>264</v>
      </c>
    </row>
    <row r="209" spans="2:65" s="1" customFormat="1" ht="24">
      <c r="B209" s="119"/>
      <c r="C209" s="120">
        <v>104</v>
      </c>
      <c r="D209" s="120" t="s">
        <v>100</v>
      </c>
      <c r="E209" s="121" t="s">
        <v>1946</v>
      </c>
      <c r="F209" s="122" t="s">
        <v>1947</v>
      </c>
      <c r="G209" s="123" t="s">
        <v>101</v>
      </c>
      <c r="H209" s="124">
        <v>428.49</v>
      </c>
      <c r="I209" s="125"/>
      <c r="J209" s="125">
        <f t="shared" si="190"/>
        <v>0</v>
      </c>
      <c r="K209" s="126"/>
      <c r="L209" s="24"/>
      <c r="M209" s="127" t="s">
        <v>1</v>
      </c>
      <c r="N209" s="128" t="s">
        <v>32</v>
      </c>
      <c r="O209" s="129">
        <v>0</v>
      </c>
      <c r="P209" s="129">
        <f t="shared" si="191"/>
        <v>0</v>
      </c>
      <c r="Q209" s="129">
        <v>2.0000000000000001E-4</v>
      </c>
      <c r="R209" s="129">
        <f t="shared" si="192"/>
        <v>8.569800000000001E-2</v>
      </c>
      <c r="S209" s="129">
        <v>0</v>
      </c>
      <c r="T209" s="130">
        <f t="shared" si="193"/>
        <v>0</v>
      </c>
      <c r="AR209" s="131" t="s">
        <v>185</v>
      </c>
      <c r="AT209" s="131" t="s">
        <v>133</v>
      </c>
      <c r="AU209" s="131" t="s">
        <v>75</v>
      </c>
      <c r="AY209" s="12" t="s">
        <v>97</v>
      </c>
      <c r="BE209" s="132">
        <f t="shared" si="194"/>
        <v>0</v>
      </c>
      <c r="BF209" s="132">
        <f t="shared" si="195"/>
        <v>0</v>
      </c>
      <c r="BG209" s="132">
        <f t="shared" si="196"/>
        <v>0</v>
      </c>
      <c r="BH209" s="132">
        <f t="shared" si="197"/>
        <v>0</v>
      </c>
      <c r="BI209" s="132">
        <f t="shared" si="198"/>
        <v>0</v>
      </c>
      <c r="BJ209" s="12" t="s">
        <v>75</v>
      </c>
      <c r="BK209" s="132">
        <f t="shared" si="199"/>
        <v>0</v>
      </c>
      <c r="BL209" s="12" t="s">
        <v>102</v>
      </c>
      <c r="BM209" s="131" t="s">
        <v>186</v>
      </c>
    </row>
    <row r="210" spans="2:65" s="1" customFormat="1" ht="36">
      <c r="B210" s="119"/>
      <c r="C210" s="133">
        <v>105</v>
      </c>
      <c r="D210" s="133" t="s">
        <v>133</v>
      </c>
      <c r="E210" s="134" t="s">
        <v>1948</v>
      </c>
      <c r="F210" s="135" t="s">
        <v>1949</v>
      </c>
      <c r="G210" s="136" t="s">
        <v>101</v>
      </c>
      <c r="H210" s="137">
        <v>492.76400000000001</v>
      </c>
      <c r="I210" s="138"/>
      <c r="J210" s="138">
        <f t="shared" si="190"/>
        <v>0</v>
      </c>
      <c r="K210" s="139"/>
      <c r="L210" s="140"/>
      <c r="M210" s="141" t="s">
        <v>1</v>
      </c>
      <c r="N210" s="142" t="s">
        <v>32</v>
      </c>
      <c r="O210" s="129">
        <v>0.122</v>
      </c>
      <c r="P210" s="129">
        <f t="shared" si="191"/>
        <v>60.117207999999998</v>
      </c>
      <c r="Q210" s="129">
        <v>0</v>
      </c>
      <c r="R210" s="129">
        <f t="shared" si="192"/>
        <v>0</v>
      </c>
      <c r="S210" s="129">
        <v>0</v>
      </c>
      <c r="T210" s="130">
        <f t="shared" si="193"/>
        <v>0</v>
      </c>
      <c r="AR210" s="131" t="s">
        <v>124</v>
      </c>
      <c r="AT210" s="131" t="s">
        <v>100</v>
      </c>
      <c r="AU210" s="131" t="s">
        <v>75</v>
      </c>
      <c r="AY210" s="12" t="s">
        <v>97</v>
      </c>
      <c r="BE210" s="132">
        <f t="shared" si="194"/>
        <v>0</v>
      </c>
      <c r="BF210" s="132">
        <f t="shared" si="195"/>
        <v>0</v>
      </c>
      <c r="BG210" s="132">
        <f t="shared" si="196"/>
        <v>0</v>
      </c>
      <c r="BH210" s="132">
        <f t="shared" si="197"/>
        <v>0</v>
      </c>
      <c r="BI210" s="132">
        <f t="shared" si="198"/>
        <v>0</v>
      </c>
      <c r="BJ210" s="12" t="s">
        <v>75</v>
      </c>
      <c r="BK210" s="132">
        <f t="shared" si="199"/>
        <v>0</v>
      </c>
      <c r="BL210" s="12" t="s">
        <v>124</v>
      </c>
      <c r="BM210" s="131" t="s">
        <v>264</v>
      </c>
    </row>
    <row r="211" spans="2:65" s="1" customFormat="1" ht="24">
      <c r="B211" s="119"/>
      <c r="C211" s="120">
        <v>106</v>
      </c>
      <c r="D211" s="120" t="s">
        <v>100</v>
      </c>
      <c r="E211" s="121" t="s">
        <v>370</v>
      </c>
      <c r="F211" s="122" t="s">
        <v>371</v>
      </c>
      <c r="G211" s="123" t="s">
        <v>101</v>
      </c>
      <c r="H211" s="124">
        <v>551.01</v>
      </c>
      <c r="I211" s="125"/>
      <c r="J211" s="125">
        <f t="shared" si="190"/>
        <v>0</v>
      </c>
      <c r="K211" s="126"/>
      <c r="L211" s="24"/>
      <c r="M211" s="127" t="s">
        <v>1</v>
      </c>
      <c r="N211" s="128" t="s">
        <v>32</v>
      </c>
      <c r="O211" s="129">
        <v>0.122</v>
      </c>
      <c r="P211" s="129">
        <f t="shared" si="191"/>
        <v>67.223219999999998</v>
      </c>
      <c r="Q211" s="129">
        <v>0</v>
      </c>
      <c r="R211" s="129">
        <f t="shared" si="192"/>
        <v>0</v>
      </c>
      <c r="S211" s="129">
        <v>0</v>
      </c>
      <c r="T211" s="130">
        <f t="shared" si="193"/>
        <v>0</v>
      </c>
      <c r="AR211" s="131" t="s">
        <v>124</v>
      </c>
      <c r="AT211" s="131" t="s">
        <v>100</v>
      </c>
      <c r="AU211" s="131" t="s">
        <v>75</v>
      </c>
      <c r="AY211" s="12" t="s">
        <v>97</v>
      </c>
      <c r="BE211" s="132">
        <f t="shared" si="194"/>
        <v>0</v>
      </c>
      <c r="BF211" s="132">
        <f t="shared" si="195"/>
        <v>0</v>
      </c>
      <c r="BG211" s="132">
        <f t="shared" si="196"/>
        <v>0</v>
      </c>
      <c r="BH211" s="132">
        <f t="shared" si="197"/>
        <v>0</v>
      </c>
      <c r="BI211" s="132">
        <f t="shared" si="198"/>
        <v>0</v>
      </c>
      <c r="BJ211" s="12" t="s">
        <v>75</v>
      </c>
      <c r="BK211" s="132">
        <f t="shared" si="199"/>
        <v>0</v>
      </c>
      <c r="BL211" s="12" t="s">
        <v>124</v>
      </c>
      <c r="BM211" s="131" t="s">
        <v>264</v>
      </c>
    </row>
    <row r="212" spans="2:65" s="1" customFormat="1" ht="24">
      <c r="B212" s="119"/>
      <c r="C212" s="120">
        <v>107</v>
      </c>
      <c r="D212" s="120" t="s">
        <v>100</v>
      </c>
      <c r="E212" s="121" t="s">
        <v>372</v>
      </c>
      <c r="F212" s="122" t="s">
        <v>373</v>
      </c>
      <c r="G212" s="123" t="s">
        <v>101</v>
      </c>
      <c r="H212" s="124">
        <v>100.1</v>
      </c>
      <c r="I212" s="125"/>
      <c r="J212" s="125">
        <f t="shared" si="190"/>
        <v>0</v>
      </c>
      <c r="K212" s="126"/>
      <c r="L212" s="24"/>
      <c r="M212" s="127" t="s">
        <v>1</v>
      </c>
      <c r="N212" s="128" t="s">
        <v>32</v>
      </c>
      <c r="O212" s="129">
        <v>0</v>
      </c>
      <c r="P212" s="129">
        <f t="shared" si="191"/>
        <v>0</v>
      </c>
      <c r="Q212" s="129">
        <v>2.0000000000000001E-4</v>
      </c>
      <c r="R212" s="129">
        <f t="shared" si="192"/>
        <v>2.002E-2</v>
      </c>
      <c r="S212" s="129">
        <v>0</v>
      </c>
      <c r="T212" s="130">
        <f t="shared" si="193"/>
        <v>0</v>
      </c>
      <c r="AR212" s="131" t="s">
        <v>185</v>
      </c>
      <c r="AT212" s="131" t="s">
        <v>133</v>
      </c>
      <c r="AU212" s="131" t="s">
        <v>75</v>
      </c>
      <c r="AY212" s="12" t="s">
        <v>97</v>
      </c>
      <c r="BE212" s="132">
        <f t="shared" si="194"/>
        <v>0</v>
      </c>
      <c r="BF212" s="132">
        <f t="shared" si="195"/>
        <v>0</v>
      </c>
      <c r="BG212" s="132">
        <f t="shared" si="196"/>
        <v>0</v>
      </c>
      <c r="BH212" s="132">
        <f t="shared" si="197"/>
        <v>0</v>
      </c>
      <c r="BI212" s="132">
        <f t="shared" si="198"/>
        <v>0</v>
      </c>
      <c r="BJ212" s="12" t="s">
        <v>75</v>
      </c>
      <c r="BK212" s="132">
        <f t="shared" si="199"/>
        <v>0</v>
      </c>
      <c r="BL212" s="12" t="s">
        <v>102</v>
      </c>
      <c r="BM212" s="131" t="s">
        <v>186</v>
      </c>
    </row>
    <row r="213" spans="2:65" s="1" customFormat="1" ht="16.5" customHeight="1">
      <c r="B213" s="119"/>
      <c r="C213" s="133">
        <v>108</v>
      </c>
      <c r="D213" s="133" t="s">
        <v>133</v>
      </c>
      <c r="E213" s="134" t="s">
        <v>1950</v>
      </c>
      <c r="F213" s="135" t="s">
        <v>1951</v>
      </c>
      <c r="G213" s="136" t="s">
        <v>101</v>
      </c>
      <c r="H213" s="137">
        <v>748.77700000000004</v>
      </c>
      <c r="I213" s="138"/>
      <c r="J213" s="138">
        <f t="shared" si="190"/>
        <v>0</v>
      </c>
      <c r="K213" s="139"/>
      <c r="L213" s="140"/>
      <c r="M213" s="141" t="s">
        <v>1</v>
      </c>
      <c r="N213" s="142" t="s">
        <v>32</v>
      </c>
      <c r="O213" s="129">
        <v>0.122</v>
      </c>
      <c r="P213" s="129">
        <f t="shared" si="191"/>
        <v>91.350794000000008</v>
      </c>
      <c r="Q213" s="129">
        <v>0</v>
      </c>
      <c r="R213" s="129">
        <f t="shared" si="192"/>
        <v>0</v>
      </c>
      <c r="S213" s="129">
        <v>0</v>
      </c>
      <c r="T213" s="130">
        <f t="shared" si="193"/>
        <v>0</v>
      </c>
      <c r="AR213" s="131" t="s">
        <v>124</v>
      </c>
      <c r="AT213" s="131" t="s">
        <v>100</v>
      </c>
      <c r="AU213" s="131" t="s">
        <v>75</v>
      </c>
      <c r="AY213" s="12" t="s">
        <v>97</v>
      </c>
      <c r="BE213" s="132">
        <f t="shared" si="194"/>
        <v>0</v>
      </c>
      <c r="BF213" s="132">
        <f t="shared" si="195"/>
        <v>0</v>
      </c>
      <c r="BG213" s="132">
        <f t="shared" si="196"/>
        <v>0</v>
      </c>
      <c r="BH213" s="132">
        <f t="shared" si="197"/>
        <v>0</v>
      </c>
      <c r="BI213" s="132">
        <f t="shared" si="198"/>
        <v>0</v>
      </c>
      <c r="BJ213" s="12" t="s">
        <v>75</v>
      </c>
      <c r="BK213" s="132">
        <f t="shared" si="199"/>
        <v>0</v>
      </c>
      <c r="BL213" s="12" t="s">
        <v>124</v>
      </c>
      <c r="BM213" s="131" t="s">
        <v>264</v>
      </c>
    </row>
    <row r="214" spans="2:65" s="1" customFormat="1" ht="24">
      <c r="B214" s="119"/>
      <c r="C214" s="120">
        <v>109</v>
      </c>
      <c r="D214" s="120" t="s">
        <v>100</v>
      </c>
      <c r="E214" s="121" t="s">
        <v>1952</v>
      </c>
      <c r="F214" s="122" t="s">
        <v>1953</v>
      </c>
      <c r="G214" s="123" t="s">
        <v>101</v>
      </c>
      <c r="H214" s="124">
        <v>471.339</v>
      </c>
      <c r="I214" s="125"/>
      <c r="J214" s="125">
        <f t="shared" si="190"/>
        <v>0</v>
      </c>
      <c r="K214" s="126"/>
      <c r="L214" s="24"/>
      <c r="M214" s="127" t="s">
        <v>1</v>
      </c>
      <c r="N214" s="128" t="s">
        <v>32</v>
      </c>
      <c r="O214" s="129">
        <v>0.122</v>
      </c>
      <c r="P214" s="129">
        <f t="shared" si="191"/>
        <v>57.503357999999999</v>
      </c>
      <c r="Q214" s="129">
        <v>0</v>
      </c>
      <c r="R214" s="129">
        <f t="shared" si="192"/>
        <v>0</v>
      </c>
      <c r="S214" s="129">
        <v>0</v>
      </c>
      <c r="T214" s="130">
        <f t="shared" si="193"/>
        <v>0</v>
      </c>
      <c r="AR214" s="131" t="s">
        <v>124</v>
      </c>
      <c r="AT214" s="131" t="s">
        <v>100</v>
      </c>
      <c r="AU214" s="131" t="s">
        <v>75</v>
      </c>
      <c r="AY214" s="12" t="s">
        <v>97</v>
      </c>
      <c r="BE214" s="132">
        <f t="shared" si="194"/>
        <v>0</v>
      </c>
      <c r="BF214" s="132">
        <f t="shared" si="195"/>
        <v>0</v>
      </c>
      <c r="BG214" s="132">
        <f t="shared" si="196"/>
        <v>0</v>
      </c>
      <c r="BH214" s="132">
        <f t="shared" si="197"/>
        <v>0</v>
      </c>
      <c r="BI214" s="132">
        <f t="shared" si="198"/>
        <v>0</v>
      </c>
      <c r="BJ214" s="12" t="s">
        <v>75</v>
      </c>
      <c r="BK214" s="132">
        <f t="shared" si="199"/>
        <v>0</v>
      </c>
      <c r="BL214" s="12" t="s">
        <v>124</v>
      </c>
      <c r="BM214" s="131" t="s">
        <v>264</v>
      </c>
    </row>
    <row r="215" spans="2:65" s="1" customFormat="1" ht="24">
      <c r="B215" s="119"/>
      <c r="C215" s="133">
        <v>110</v>
      </c>
      <c r="D215" s="133" t="s">
        <v>133</v>
      </c>
      <c r="E215" s="134" t="s">
        <v>1954</v>
      </c>
      <c r="F215" s="135" t="s">
        <v>1955</v>
      </c>
      <c r="G215" s="136" t="s">
        <v>101</v>
      </c>
      <c r="H215" s="137">
        <v>542.04</v>
      </c>
      <c r="I215" s="138"/>
      <c r="J215" s="138">
        <f t="shared" si="190"/>
        <v>0</v>
      </c>
      <c r="K215" s="139"/>
      <c r="L215" s="140"/>
      <c r="M215" s="141" t="s">
        <v>1</v>
      </c>
      <c r="N215" s="142" t="s">
        <v>32</v>
      </c>
      <c r="O215" s="129">
        <v>0</v>
      </c>
      <c r="P215" s="129">
        <f t="shared" si="191"/>
        <v>0</v>
      </c>
      <c r="Q215" s="129">
        <v>2.0000000000000001E-4</v>
      </c>
      <c r="R215" s="129">
        <f t="shared" si="192"/>
        <v>0.108408</v>
      </c>
      <c r="S215" s="129">
        <v>0</v>
      </c>
      <c r="T215" s="130">
        <f t="shared" si="193"/>
        <v>0</v>
      </c>
      <c r="AR215" s="131" t="s">
        <v>185</v>
      </c>
      <c r="AT215" s="131" t="s">
        <v>133</v>
      </c>
      <c r="AU215" s="131" t="s">
        <v>75</v>
      </c>
      <c r="AY215" s="12" t="s">
        <v>97</v>
      </c>
      <c r="BE215" s="132">
        <f t="shared" si="194"/>
        <v>0</v>
      </c>
      <c r="BF215" s="132">
        <f t="shared" si="195"/>
        <v>0</v>
      </c>
      <c r="BG215" s="132">
        <f t="shared" si="196"/>
        <v>0</v>
      </c>
      <c r="BH215" s="132">
        <f t="shared" si="197"/>
        <v>0</v>
      </c>
      <c r="BI215" s="132">
        <f t="shared" si="198"/>
        <v>0</v>
      </c>
      <c r="BJ215" s="12" t="s">
        <v>75</v>
      </c>
      <c r="BK215" s="132">
        <f t="shared" si="199"/>
        <v>0</v>
      </c>
      <c r="BL215" s="12" t="s">
        <v>102</v>
      </c>
      <c r="BM215" s="131" t="s">
        <v>186</v>
      </c>
    </row>
    <row r="216" spans="2:65" s="1" customFormat="1" ht="24">
      <c r="B216" s="119"/>
      <c r="C216" s="120">
        <v>111</v>
      </c>
      <c r="D216" s="120" t="s">
        <v>100</v>
      </c>
      <c r="E216" s="121" t="s">
        <v>374</v>
      </c>
      <c r="F216" s="122" t="s">
        <v>375</v>
      </c>
      <c r="G216" s="123" t="s">
        <v>114</v>
      </c>
      <c r="H216" s="124">
        <v>124.55</v>
      </c>
      <c r="I216" s="125"/>
      <c r="J216" s="125">
        <f t="shared" si="190"/>
        <v>0</v>
      </c>
      <c r="K216" s="126"/>
      <c r="L216" s="24"/>
      <c r="M216" s="127" t="s">
        <v>1</v>
      </c>
      <c r="N216" s="128" t="s">
        <v>32</v>
      </c>
      <c r="O216" s="129">
        <v>0.122</v>
      </c>
      <c r="P216" s="129">
        <f t="shared" si="191"/>
        <v>15.1951</v>
      </c>
      <c r="Q216" s="129">
        <v>0</v>
      </c>
      <c r="R216" s="129">
        <f t="shared" si="192"/>
        <v>0</v>
      </c>
      <c r="S216" s="129">
        <v>0</v>
      </c>
      <c r="T216" s="130">
        <f t="shared" si="193"/>
        <v>0</v>
      </c>
      <c r="AR216" s="131" t="s">
        <v>124</v>
      </c>
      <c r="AT216" s="131" t="s">
        <v>100</v>
      </c>
      <c r="AU216" s="131" t="s">
        <v>75</v>
      </c>
      <c r="AY216" s="12" t="s">
        <v>97</v>
      </c>
      <c r="BE216" s="132">
        <f t="shared" si="194"/>
        <v>0</v>
      </c>
      <c r="BF216" s="132">
        <f t="shared" si="195"/>
        <v>0</v>
      </c>
      <c r="BG216" s="132">
        <f t="shared" si="196"/>
        <v>0</v>
      </c>
      <c r="BH216" s="132">
        <f t="shared" si="197"/>
        <v>0</v>
      </c>
      <c r="BI216" s="132">
        <f t="shared" si="198"/>
        <v>0</v>
      </c>
      <c r="BJ216" s="12" t="s">
        <v>75</v>
      </c>
      <c r="BK216" s="132">
        <f t="shared" si="199"/>
        <v>0</v>
      </c>
      <c r="BL216" s="12" t="s">
        <v>124</v>
      </c>
      <c r="BM216" s="131" t="s">
        <v>264</v>
      </c>
    </row>
    <row r="217" spans="2:65" s="1" customFormat="1" ht="36">
      <c r="B217" s="119"/>
      <c r="C217" s="133">
        <v>112</v>
      </c>
      <c r="D217" s="133" t="s">
        <v>133</v>
      </c>
      <c r="E217" s="134" t="s">
        <v>376</v>
      </c>
      <c r="F217" s="135" t="s">
        <v>1968</v>
      </c>
      <c r="G217" s="136" t="s">
        <v>114</v>
      </c>
      <c r="H217" s="137">
        <v>130.77799999999999</v>
      </c>
      <c r="I217" s="138"/>
      <c r="J217" s="138">
        <f t="shared" si="190"/>
        <v>0</v>
      </c>
      <c r="K217" s="139"/>
      <c r="L217" s="140"/>
      <c r="M217" s="141" t="s">
        <v>1</v>
      </c>
      <c r="N217" s="142" t="s">
        <v>32</v>
      </c>
      <c r="O217" s="129">
        <v>0</v>
      </c>
      <c r="P217" s="129">
        <f t="shared" si="191"/>
        <v>0</v>
      </c>
      <c r="Q217" s="129">
        <v>2.0000000000000001E-4</v>
      </c>
      <c r="R217" s="129">
        <f t="shared" si="192"/>
        <v>2.6155600000000001E-2</v>
      </c>
      <c r="S217" s="129">
        <v>0</v>
      </c>
      <c r="T217" s="130">
        <f t="shared" si="193"/>
        <v>0</v>
      </c>
      <c r="AR217" s="131" t="s">
        <v>185</v>
      </c>
      <c r="AT217" s="131" t="s">
        <v>133</v>
      </c>
      <c r="AU217" s="131" t="s">
        <v>75</v>
      </c>
      <c r="AY217" s="12" t="s">
        <v>97</v>
      </c>
      <c r="BE217" s="132">
        <f t="shared" si="194"/>
        <v>0</v>
      </c>
      <c r="BF217" s="132">
        <f t="shared" si="195"/>
        <v>0</v>
      </c>
      <c r="BG217" s="132">
        <f t="shared" si="196"/>
        <v>0</v>
      </c>
      <c r="BH217" s="132">
        <f t="shared" si="197"/>
        <v>0</v>
      </c>
      <c r="BI217" s="132">
        <f t="shared" si="198"/>
        <v>0</v>
      </c>
      <c r="BJ217" s="12" t="s">
        <v>75</v>
      </c>
      <c r="BK217" s="132">
        <f t="shared" si="199"/>
        <v>0</v>
      </c>
      <c r="BL217" s="12" t="s">
        <v>102</v>
      </c>
      <c r="BM217" s="131" t="s">
        <v>186</v>
      </c>
    </row>
    <row r="218" spans="2:65" s="1" customFormat="1" ht="27" customHeight="1">
      <c r="B218" s="119"/>
      <c r="C218" s="120">
        <v>113</v>
      </c>
      <c r="D218" s="120" t="s">
        <v>100</v>
      </c>
      <c r="E218" s="121" t="s">
        <v>377</v>
      </c>
      <c r="F218" s="122" t="s">
        <v>378</v>
      </c>
      <c r="G218" s="123" t="s">
        <v>114</v>
      </c>
      <c r="H218" s="124">
        <v>108.5</v>
      </c>
      <c r="I218" s="125"/>
      <c r="J218" s="125">
        <f t="shared" si="190"/>
        <v>0</v>
      </c>
      <c r="K218" s="126"/>
      <c r="L218" s="24"/>
      <c r="M218" s="127" t="s">
        <v>1</v>
      </c>
      <c r="N218" s="128" t="s">
        <v>32</v>
      </c>
      <c r="O218" s="129">
        <v>0.122</v>
      </c>
      <c r="P218" s="129">
        <f t="shared" si="191"/>
        <v>13.237</v>
      </c>
      <c r="Q218" s="129">
        <v>0</v>
      </c>
      <c r="R218" s="129">
        <f t="shared" si="192"/>
        <v>0</v>
      </c>
      <c r="S218" s="129">
        <v>0</v>
      </c>
      <c r="T218" s="130">
        <f t="shared" si="193"/>
        <v>0</v>
      </c>
      <c r="AR218" s="131" t="s">
        <v>124</v>
      </c>
      <c r="AT218" s="131" t="s">
        <v>100</v>
      </c>
      <c r="AU218" s="131" t="s">
        <v>75</v>
      </c>
      <c r="AY218" s="12" t="s">
        <v>97</v>
      </c>
      <c r="BE218" s="132">
        <f t="shared" si="194"/>
        <v>0</v>
      </c>
      <c r="BF218" s="132">
        <f t="shared" si="195"/>
        <v>0</v>
      </c>
      <c r="BG218" s="132">
        <f t="shared" si="196"/>
        <v>0</v>
      </c>
      <c r="BH218" s="132">
        <f t="shared" si="197"/>
        <v>0</v>
      </c>
      <c r="BI218" s="132">
        <f t="shared" si="198"/>
        <v>0</v>
      </c>
      <c r="BJ218" s="12" t="s">
        <v>75</v>
      </c>
      <c r="BK218" s="132">
        <f t="shared" si="199"/>
        <v>0</v>
      </c>
      <c r="BL218" s="12" t="s">
        <v>124</v>
      </c>
      <c r="BM218" s="131" t="s">
        <v>264</v>
      </c>
    </row>
    <row r="219" spans="2:65" s="1" customFormat="1" ht="24">
      <c r="B219" s="119"/>
      <c r="C219" s="133">
        <v>114</v>
      </c>
      <c r="D219" s="133" t="s">
        <v>133</v>
      </c>
      <c r="E219" s="134" t="s">
        <v>379</v>
      </c>
      <c r="F219" s="135" t="s">
        <v>380</v>
      </c>
      <c r="G219" s="136" t="s">
        <v>101</v>
      </c>
      <c r="H219" s="137">
        <v>86.751999999999995</v>
      </c>
      <c r="I219" s="138"/>
      <c r="J219" s="138">
        <f t="shared" si="190"/>
        <v>0</v>
      </c>
      <c r="K219" s="139"/>
      <c r="L219" s="140"/>
      <c r="M219" s="141" t="s">
        <v>1</v>
      </c>
      <c r="N219" s="142" t="s">
        <v>32</v>
      </c>
      <c r="O219" s="129">
        <v>0</v>
      </c>
      <c r="P219" s="129">
        <f t="shared" si="191"/>
        <v>0</v>
      </c>
      <c r="Q219" s="129">
        <v>2.0000000000000001E-4</v>
      </c>
      <c r="R219" s="129">
        <f t="shared" si="192"/>
        <v>1.7350399999999998E-2</v>
      </c>
      <c r="S219" s="129">
        <v>0</v>
      </c>
      <c r="T219" s="130">
        <f t="shared" si="193"/>
        <v>0</v>
      </c>
      <c r="AR219" s="131" t="s">
        <v>185</v>
      </c>
      <c r="AT219" s="131" t="s">
        <v>133</v>
      </c>
      <c r="AU219" s="131" t="s">
        <v>75</v>
      </c>
      <c r="AY219" s="12" t="s">
        <v>97</v>
      </c>
      <c r="BE219" s="132">
        <f t="shared" si="194"/>
        <v>0</v>
      </c>
      <c r="BF219" s="132">
        <f t="shared" si="195"/>
        <v>0</v>
      </c>
      <c r="BG219" s="132">
        <f t="shared" si="196"/>
        <v>0</v>
      </c>
      <c r="BH219" s="132">
        <f t="shared" si="197"/>
        <v>0</v>
      </c>
      <c r="BI219" s="132">
        <f t="shared" si="198"/>
        <v>0</v>
      </c>
      <c r="BJ219" s="12" t="s">
        <v>75</v>
      </c>
      <c r="BK219" s="132">
        <f t="shared" si="199"/>
        <v>0</v>
      </c>
      <c r="BL219" s="12" t="s">
        <v>102</v>
      </c>
      <c r="BM219" s="131" t="s">
        <v>186</v>
      </c>
    </row>
    <row r="220" spans="2:65" s="1" customFormat="1" ht="24">
      <c r="B220" s="119"/>
      <c r="C220" s="120">
        <v>115</v>
      </c>
      <c r="D220" s="120" t="s">
        <v>100</v>
      </c>
      <c r="E220" s="121" t="s">
        <v>381</v>
      </c>
      <c r="F220" s="122" t="s">
        <v>382</v>
      </c>
      <c r="G220" s="123" t="s">
        <v>134</v>
      </c>
      <c r="H220" s="124">
        <v>481.97300000000001</v>
      </c>
      <c r="I220" s="125"/>
      <c r="J220" s="125">
        <f t="shared" si="190"/>
        <v>0</v>
      </c>
      <c r="K220" s="126"/>
      <c r="L220" s="24"/>
      <c r="M220" s="127" t="s">
        <v>1</v>
      </c>
      <c r="N220" s="128" t="s">
        <v>32</v>
      </c>
      <c r="O220" s="129">
        <v>0.122</v>
      </c>
      <c r="P220" s="129">
        <f t="shared" si="191"/>
        <v>58.800705999999998</v>
      </c>
      <c r="Q220" s="129">
        <v>0</v>
      </c>
      <c r="R220" s="129">
        <f t="shared" si="192"/>
        <v>0</v>
      </c>
      <c r="S220" s="129">
        <v>0</v>
      </c>
      <c r="T220" s="130">
        <f t="shared" si="193"/>
        <v>0</v>
      </c>
      <c r="AR220" s="131" t="s">
        <v>124</v>
      </c>
      <c r="AT220" s="131" t="s">
        <v>100</v>
      </c>
      <c r="AU220" s="131" t="s">
        <v>75</v>
      </c>
      <c r="AY220" s="12" t="s">
        <v>97</v>
      </c>
      <c r="BE220" s="132">
        <f t="shared" si="194"/>
        <v>0</v>
      </c>
      <c r="BF220" s="132">
        <f t="shared" si="195"/>
        <v>0</v>
      </c>
      <c r="BG220" s="132">
        <f t="shared" si="196"/>
        <v>0</v>
      </c>
      <c r="BH220" s="132">
        <f t="shared" si="197"/>
        <v>0</v>
      </c>
      <c r="BI220" s="132">
        <f t="shared" si="198"/>
        <v>0</v>
      </c>
      <c r="BJ220" s="12" t="s">
        <v>75</v>
      </c>
      <c r="BK220" s="132">
        <f t="shared" si="199"/>
        <v>0</v>
      </c>
      <c r="BL220" s="12" t="s">
        <v>124</v>
      </c>
      <c r="BM220" s="131" t="s">
        <v>264</v>
      </c>
    </row>
    <row r="221" spans="2:65" s="10" customFormat="1" ht="22.9" customHeight="1">
      <c r="B221" s="108"/>
      <c r="D221" s="109" t="s">
        <v>65</v>
      </c>
      <c r="E221" s="117" t="s">
        <v>261</v>
      </c>
      <c r="F221" s="117" t="s">
        <v>262</v>
      </c>
      <c r="J221" s="118">
        <f>SUM(J222:J241)</f>
        <v>0</v>
      </c>
      <c r="L221" s="108"/>
      <c r="M221" s="112"/>
      <c r="P221" s="113">
        <f>SUM(P222:P241)</f>
        <v>1027.2586719999999</v>
      </c>
      <c r="R221" s="113">
        <f>SUM(R222:R241)</f>
        <v>3.0967809370831998</v>
      </c>
      <c r="T221" s="114">
        <f>SUM(T222:T241)</f>
        <v>0</v>
      </c>
      <c r="AR221" s="109" t="s">
        <v>75</v>
      </c>
      <c r="AT221" s="115" t="s">
        <v>65</v>
      </c>
      <c r="AU221" s="115" t="s">
        <v>71</v>
      </c>
      <c r="AY221" s="109" t="s">
        <v>97</v>
      </c>
      <c r="BK221" s="116">
        <f>SUM(BK222:BK241)</f>
        <v>0</v>
      </c>
    </row>
    <row r="222" spans="2:65" s="1" customFormat="1" ht="24">
      <c r="B222" s="119"/>
      <c r="C222" s="120">
        <v>116</v>
      </c>
      <c r="D222" s="120" t="s">
        <v>100</v>
      </c>
      <c r="E222" s="121" t="s">
        <v>383</v>
      </c>
      <c r="F222" s="122" t="s">
        <v>384</v>
      </c>
      <c r="G222" s="123" t="s">
        <v>101</v>
      </c>
      <c r="H222" s="124">
        <v>494.55</v>
      </c>
      <c r="I222" s="125"/>
      <c r="J222" s="125">
        <f t="shared" ref="J222:J233" si="210">ROUND(H222*I222,2)</f>
        <v>0</v>
      </c>
      <c r="K222" s="126"/>
      <c r="L222" s="24"/>
      <c r="M222" s="127" t="s">
        <v>1</v>
      </c>
      <c r="N222" s="128" t="s">
        <v>32</v>
      </c>
      <c r="O222" s="129">
        <v>0.34399999999999997</v>
      </c>
      <c r="P222" s="129">
        <f t="shared" ref="P222:P233" si="211">O222*H222</f>
        <v>170.12519999999998</v>
      </c>
      <c r="Q222" s="129">
        <v>9.8978340000000008E-4</v>
      </c>
      <c r="R222" s="129">
        <f t="shared" ref="R222:R233" si="212">Q222*H222</f>
        <v>0.48949738047000002</v>
      </c>
      <c r="S222" s="129">
        <v>0</v>
      </c>
      <c r="T222" s="130">
        <f t="shared" ref="T222:T233" si="213">S222*H222</f>
        <v>0</v>
      </c>
      <c r="AR222" s="131" t="s">
        <v>124</v>
      </c>
      <c r="AT222" s="131" t="s">
        <v>100</v>
      </c>
      <c r="AU222" s="131" t="s">
        <v>75</v>
      </c>
      <c r="AY222" s="12" t="s">
        <v>97</v>
      </c>
      <c r="BE222" s="132">
        <f t="shared" ref="BE222:BE233" si="214">IF(N222="základná",J222,0)</f>
        <v>0</v>
      </c>
      <c r="BF222" s="132">
        <f t="shared" ref="BF222:BF233" si="215">IF(N222="znížená",J222,0)</f>
        <v>0</v>
      </c>
      <c r="BG222" s="132">
        <f t="shared" ref="BG222:BG233" si="216">IF(N222="zákl. prenesená",J222,0)</f>
        <v>0</v>
      </c>
      <c r="BH222" s="132">
        <f t="shared" ref="BH222:BH233" si="217">IF(N222="zníž. prenesená",J222,0)</f>
        <v>0</v>
      </c>
      <c r="BI222" s="132">
        <f t="shared" ref="BI222:BI233" si="218">IF(N222="nulová",J222,0)</f>
        <v>0</v>
      </c>
      <c r="BJ222" s="12" t="s">
        <v>75</v>
      </c>
      <c r="BK222" s="132">
        <f t="shared" ref="BK222:BK233" si="219">ROUND(I222*H222,2)</f>
        <v>0</v>
      </c>
      <c r="BL222" s="12" t="s">
        <v>124</v>
      </c>
      <c r="BM222" s="131" t="s">
        <v>266</v>
      </c>
    </row>
    <row r="223" spans="2:65" s="1" customFormat="1" ht="24">
      <c r="B223" s="119"/>
      <c r="C223" s="133">
        <v>117</v>
      </c>
      <c r="D223" s="133" t="s">
        <v>133</v>
      </c>
      <c r="E223" s="134" t="s">
        <v>1956</v>
      </c>
      <c r="F223" s="135" t="s">
        <v>1957</v>
      </c>
      <c r="G223" s="136" t="s">
        <v>101</v>
      </c>
      <c r="H223" s="137">
        <v>22.94</v>
      </c>
      <c r="I223" s="138"/>
      <c r="J223" s="138">
        <f t="shared" si="210"/>
        <v>0</v>
      </c>
      <c r="K223" s="139"/>
      <c r="L223" s="140"/>
      <c r="M223" s="141" t="s">
        <v>1</v>
      </c>
      <c r="N223" s="142" t="s">
        <v>32</v>
      </c>
      <c r="O223" s="129">
        <v>0</v>
      </c>
      <c r="P223" s="129">
        <f t="shared" si="211"/>
        <v>0</v>
      </c>
      <c r="Q223" s="129">
        <v>2.0000000000000001E-4</v>
      </c>
      <c r="R223" s="129">
        <f t="shared" si="212"/>
        <v>4.5880000000000001E-3</v>
      </c>
      <c r="S223" s="129">
        <v>0</v>
      </c>
      <c r="T223" s="130">
        <f t="shared" si="213"/>
        <v>0</v>
      </c>
      <c r="AR223" s="131" t="s">
        <v>185</v>
      </c>
      <c r="AT223" s="131" t="s">
        <v>133</v>
      </c>
      <c r="AU223" s="131" t="s">
        <v>75</v>
      </c>
      <c r="AY223" s="12" t="s">
        <v>97</v>
      </c>
      <c r="BE223" s="132">
        <f t="shared" si="214"/>
        <v>0</v>
      </c>
      <c r="BF223" s="132">
        <f t="shared" si="215"/>
        <v>0</v>
      </c>
      <c r="BG223" s="132">
        <f t="shared" si="216"/>
        <v>0</v>
      </c>
      <c r="BH223" s="132">
        <f t="shared" si="217"/>
        <v>0</v>
      </c>
      <c r="BI223" s="132">
        <f t="shared" si="218"/>
        <v>0</v>
      </c>
      <c r="BJ223" s="12" t="s">
        <v>75</v>
      </c>
      <c r="BK223" s="132">
        <f t="shared" si="219"/>
        <v>0</v>
      </c>
      <c r="BL223" s="12" t="s">
        <v>102</v>
      </c>
      <c r="BM223" s="131" t="s">
        <v>186</v>
      </c>
    </row>
    <row r="224" spans="2:65" s="1" customFormat="1" ht="24">
      <c r="B224" s="119"/>
      <c r="C224" s="133">
        <v>118</v>
      </c>
      <c r="D224" s="133" t="s">
        <v>133</v>
      </c>
      <c r="E224" s="134" t="s">
        <v>385</v>
      </c>
      <c r="F224" s="135" t="s">
        <v>1958</v>
      </c>
      <c r="G224" s="136" t="s">
        <v>101</v>
      </c>
      <c r="H224" s="137">
        <v>481.50099999999998</v>
      </c>
      <c r="I224" s="138"/>
      <c r="J224" s="138">
        <f t="shared" ref="J224" si="220">ROUND(H224*I224,2)</f>
        <v>0</v>
      </c>
      <c r="K224" s="139"/>
      <c r="L224" s="140"/>
      <c r="M224" s="141" t="s">
        <v>1</v>
      </c>
      <c r="N224" s="142" t="s">
        <v>32</v>
      </c>
      <c r="O224" s="129">
        <v>0</v>
      </c>
      <c r="P224" s="129">
        <f t="shared" ref="P224" si="221">O224*H224</f>
        <v>0</v>
      </c>
      <c r="Q224" s="129">
        <v>2.0000000000000001E-4</v>
      </c>
      <c r="R224" s="129">
        <f t="shared" ref="R224" si="222">Q224*H224</f>
        <v>9.6300200000000002E-2</v>
      </c>
      <c r="S224" s="129">
        <v>0</v>
      </c>
      <c r="T224" s="130">
        <f t="shared" ref="T224" si="223">S224*H224</f>
        <v>0</v>
      </c>
      <c r="AR224" s="131" t="s">
        <v>185</v>
      </c>
      <c r="AT224" s="131" t="s">
        <v>133</v>
      </c>
      <c r="AU224" s="131" t="s">
        <v>75</v>
      </c>
      <c r="AY224" s="12" t="s">
        <v>97</v>
      </c>
      <c r="BE224" s="132">
        <f t="shared" ref="BE224" si="224">IF(N224="základná",J224,0)</f>
        <v>0</v>
      </c>
      <c r="BF224" s="132">
        <f t="shared" ref="BF224" si="225">IF(N224="znížená",J224,0)</f>
        <v>0</v>
      </c>
      <c r="BG224" s="132">
        <f t="shared" ref="BG224" si="226">IF(N224="zákl. prenesená",J224,0)</f>
        <v>0</v>
      </c>
      <c r="BH224" s="132">
        <f t="shared" ref="BH224" si="227">IF(N224="zníž. prenesená",J224,0)</f>
        <v>0</v>
      </c>
      <c r="BI224" s="132">
        <f t="shared" ref="BI224" si="228">IF(N224="nulová",J224,0)</f>
        <v>0</v>
      </c>
      <c r="BJ224" s="12" t="s">
        <v>75</v>
      </c>
      <c r="BK224" s="132">
        <f t="shared" ref="BK224" si="229">ROUND(I224*H224,2)</f>
        <v>0</v>
      </c>
      <c r="BL224" s="12" t="s">
        <v>102</v>
      </c>
      <c r="BM224" s="131" t="s">
        <v>186</v>
      </c>
    </row>
    <row r="225" spans="2:65" s="1" customFormat="1" ht="24">
      <c r="B225" s="119"/>
      <c r="C225" s="120">
        <v>119</v>
      </c>
      <c r="D225" s="120" t="s">
        <v>100</v>
      </c>
      <c r="E225" s="121" t="s">
        <v>263</v>
      </c>
      <c r="F225" s="122" t="s">
        <v>386</v>
      </c>
      <c r="G225" s="123" t="s">
        <v>101</v>
      </c>
      <c r="H225" s="124">
        <v>493.68</v>
      </c>
      <c r="I225" s="125"/>
      <c r="J225" s="125">
        <f t="shared" si="210"/>
        <v>0</v>
      </c>
      <c r="K225" s="126"/>
      <c r="L225" s="24"/>
      <c r="M225" s="127" t="s">
        <v>1</v>
      </c>
      <c r="N225" s="128" t="s">
        <v>32</v>
      </c>
      <c r="O225" s="129">
        <v>0.434</v>
      </c>
      <c r="P225" s="129">
        <f t="shared" si="211"/>
        <v>214.25712000000001</v>
      </c>
      <c r="Q225" s="129">
        <v>9.8978340000000008E-4</v>
      </c>
      <c r="R225" s="129">
        <f t="shared" si="212"/>
        <v>0.48863626891200007</v>
      </c>
      <c r="S225" s="129">
        <v>0</v>
      </c>
      <c r="T225" s="130">
        <f t="shared" si="213"/>
        <v>0</v>
      </c>
      <c r="AR225" s="131" t="s">
        <v>124</v>
      </c>
      <c r="AT225" s="131" t="s">
        <v>100</v>
      </c>
      <c r="AU225" s="131" t="s">
        <v>75</v>
      </c>
      <c r="AY225" s="12" t="s">
        <v>97</v>
      </c>
      <c r="BE225" s="132">
        <f t="shared" si="214"/>
        <v>0</v>
      </c>
      <c r="BF225" s="132">
        <f t="shared" si="215"/>
        <v>0</v>
      </c>
      <c r="BG225" s="132">
        <f t="shared" si="216"/>
        <v>0</v>
      </c>
      <c r="BH225" s="132">
        <f t="shared" si="217"/>
        <v>0</v>
      </c>
      <c r="BI225" s="132">
        <f t="shared" si="218"/>
        <v>0</v>
      </c>
      <c r="BJ225" s="12" t="s">
        <v>75</v>
      </c>
      <c r="BK225" s="132">
        <f t="shared" si="219"/>
        <v>0</v>
      </c>
      <c r="BL225" s="12" t="s">
        <v>124</v>
      </c>
      <c r="BM225" s="131" t="s">
        <v>267</v>
      </c>
    </row>
    <row r="226" spans="2:65" s="1" customFormat="1" ht="24">
      <c r="B226" s="119"/>
      <c r="C226" s="133">
        <v>120</v>
      </c>
      <c r="D226" s="133" t="s">
        <v>133</v>
      </c>
      <c r="E226" s="134" t="s">
        <v>387</v>
      </c>
      <c r="F226" s="135" t="s">
        <v>388</v>
      </c>
      <c r="G226" s="136" t="s">
        <v>101</v>
      </c>
      <c r="H226" s="137">
        <v>1007.107</v>
      </c>
      <c r="I226" s="138"/>
      <c r="J226" s="138">
        <f t="shared" si="210"/>
        <v>0</v>
      </c>
      <c r="K226" s="139"/>
      <c r="L226" s="140"/>
      <c r="M226" s="141" t="s">
        <v>1</v>
      </c>
      <c r="N226" s="142" t="s">
        <v>32</v>
      </c>
      <c r="O226" s="129">
        <v>0</v>
      </c>
      <c r="P226" s="129">
        <f t="shared" si="211"/>
        <v>0</v>
      </c>
      <c r="Q226" s="129">
        <v>2.0000000000000001E-4</v>
      </c>
      <c r="R226" s="129">
        <f t="shared" si="212"/>
        <v>0.2014214</v>
      </c>
      <c r="S226" s="129">
        <v>0</v>
      </c>
      <c r="T226" s="130">
        <f t="shared" si="213"/>
        <v>0</v>
      </c>
      <c r="AR226" s="131" t="s">
        <v>185</v>
      </c>
      <c r="AT226" s="131" t="s">
        <v>133</v>
      </c>
      <c r="AU226" s="131" t="s">
        <v>75</v>
      </c>
      <c r="AY226" s="12" t="s">
        <v>97</v>
      </c>
      <c r="BE226" s="132">
        <f t="shared" si="214"/>
        <v>0</v>
      </c>
      <c r="BF226" s="132">
        <f t="shared" si="215"/>
        <v>0</v>
      </c>
      <c r="BG226" s="132">
        <f t="shared" si="216"/>
        <v>0</v>
      </c>
      <c r="BH226" s="132">
        <f t="shared" si="217"/>
        <v>0</v>
      </c>
      <c r="BI226" s="132">
        <f t="shared" si="218"/>
        <v>0</v>
      </c>
      <c r="BJ226" s="12" t="s">
        <v>75</v>
      </c>
      <c r="BK226" s="132">
        <f t="shared" si="219"/>
        <v>0</v>
      </c>
      <c r="BL226" s="12" t="s">
        <v>102</v>
      </c>
      <c r="BM226" s="131" t="s">
        <v>186</v>
      </c>
    </row>
    <row r="227" spans="2:65" s="1" customFormat="1" ht="24">
      <c r="B227" s="119"/>
      <c r="C227" s="120">
        <v>121</v>
      </c>
      <c r="D227" s="120" t="s">
        <v>100</v>
      </c>
      <c r="E227" s="121" t="s">
        <v>1959</v>
      </c>
      <c r="F227" s="122" t="s">
        <v>1960</v>
      </c>
      <c r="G227" s="123" t="s">
        <v>101</v>
      </c>
      <c r="H227" s="124">
        <v>29.13</v>
      </c>
      <c r="I227" s="125"/>
      <c r="J227" s="125">
        <f t="shared" ref="J227:J228" si="230">ROUND(H227*I227,2)</f>
        <v>0</v>
      </c>
      <c r="K227" s="126"/>
      <c r="L227" s="24"/>
      <c r="M227" s="127" t="s">
        <v>1</v>
      </c>
      <c r="N227" s="128" t="s">
        <v>32</v>
      </c>
      <c r="O227" s="129">
        <v>0.434</v>
      </c>
      <c r="P227" s="129">
        <f t="shared" ref="P227:P228" si="231">O227*H227</f>
        <v>12.64242</v>
      </c>
      <c r="Q227" s="129">
        <v>9.8978340000000008E-4</v>
      </c>
      <c r="R227" s="129">
        <f t="shared" ref="R227:R228" si="232">Q227*H227</f>
        <v>2.8832390442000002E-2</v>
      </c>
      <c r="S227" s="129">
        <v>0</v>
      </c>
      <c r="T227" s="130">
        <f t="shared" ref="T227:T228" si="233">S227*H227</f>
        <v>0</v>
      </c>
      <c r="AR227" s="131" t="s">
        <v>124</v>
      </c>
      <c r="AT227" s="131" t="s">
        <v>100</v>
      </c>
      <c r="AU227" s="131" t="s">
        <v>75</v>
      </c>
      <c r="AY227" s="12" t="s">
        <v>97</v>
      </c>
      <c r="BE227" s="132">
        <f t="shared" ref="BE227:BE228" si="234">IF(N227="základná",J227,0)</f>
        <v>0</v>
      </c>
      <c r="BF227" s="132">
        <f t="shared" ref="BF227:BF228" si="235">IF(N227="znížená",J227,0)</f>
        <v>0</v>
      </c>
      <c r="BG227" s="132">
        <f t="shared" ref="BG227:BG228" si="236">IF(N227="zákl. prenesená",J227,0)</f>
        <v>0</v>
      </c>
      <c r="BH227" s="132">
        <f t="shared" ref="BH227:BH228" si="237">IF(N227="zníž. prenesená",J227,0)</f>
        <v>0</v>
      </c>
      <c r="BI227" s="132">
        <f t="shared" ref="BI227:BI228" si="238">IF(N227="nulová",J227,0)</f>
        <v>0</v>
      </c>
      <c r="BJ227" s="12" t="s">
        <v>75</v>
      </c>
      <c r="BK227" s="132">
        <f t="shared" ref="BK227:BK228" si="239">ROUND(I227*H227,2)</f>
        <v>0</v>
      </c>
      <c r="BL227" s="12" t="s">
        <v>124</v>
      </c>
      <c r="BM227" s="131" t="s">
        <v>267</v>
      </c>
    </row>
    <row r="228" spans="2:65" s="1" customFormat="1" ht="16.5" customHeight="1">
      <c r="B228" s="119"/>
      <c r="C228" s="133">
        <v>122</v>
      </c>
      <c r="D228" s="133" t="s">
        <v>133</v>
      </c>
      <c r="E228" s="134" t="s">
        <v>1961</v>
      </c>
      <c r="F228" s="135" t="s">
        <v>1962</v>
      </c>
      <c r="G228" s="136" t="s">
        <v>101</v>
      </c>
      <c r="H228" s="137">
        <v>59.424999999999997</v>
      </c>
      <c r="I228" s="138"/>
      <c r="J228" s="138">
        <f t="shared" si="230"/>
        <v>0</v>
      </c>
      <c r="K228" s="139"/>
      <c r="L228" s="140"/>
      <c r="M228" s="141" t="s">
        <v>1</v>
      </c>
      <c r="N228" s="142" t="s">
        <v>32</v>
      </c>
      <c r="O228" s="129">
        <v>0</v>
      </c>
      <c r="P228" s="129">
        <f t="shared" si="231"/>
        <v>0</v>
      </c>
      <c r="Q228" s="129">
        <v>2.0000000000000001E-4</v>
      </c>
      <c r="R228" s="129">
        <f t="shared" si="232"/>
        <v>1.1885E-2</v>
      </c>
      <c r="S228" s="129">
        <v>0</v>
      </c>
      <c r="T228" s="130">
        <f t="shared" si="233"/>
        <v>0</v>
      </c>
      <c r="AR228" s="131" t="s">
        <v>185</v>
      </c>
      <c r="AT228" s="131" t="s">
        <v>133</v>
      </c>
      <c r="AU228" s="131" t="s">
        <v>75</v>
      </c>
      <c r="AY228" s="12" t="s">
        <v>97</v>
      </c>
      <c r="BE228" s="132">
        <f t="shared" si="234"/>
        <v>0</v>
      </c>
      <c r="BF228" s="132">
        <f t="shared" si="235"/>
        <v>0</v>
      </c>
      <c r="BG228" s="132">
        <f t="shared" si="236"/>
        <v>0</v>
      </c>
      <c r="BH228" s="132">
        <f t="shared" si="237"/>
        <v>0</v>
      </c>
      <c r="BI228" s="132">
        <f t="shared" si="238"/>
        <v>0</v>
      </c>
      <c r="BJ228" s="12" t="s">
        <v>75</v>
      </c>
      <c r="BK228" s="132">
        <f t="shared" si="239"/>
        <v>0</v>
      </c>
      <c r="BL228" s="12" t="s">
        <v>102</v>
      </c>
      <c r="BM228" s="131" t="s">
        <v>186</v>
      </c>
    </row>
    <row r="229" spans="2:65" s="1" customFormat="1" ht="24">
      <c r="B229" s="119"/>
      <c r="C229" s="120">
        <v>123</v>
      </c>
      <c r="D229" s="120" t="s">
        <v>100</v>
      </c>
      <c r="E229" s="121" t="s">
        <v>389</v>
      </c>
      <c r="F229" s="122" t="s">
        <v>390</v>
      </c>
      <c r="G229" s="123" t="s">
        <v>101</v>
      </c>
      <c r="H229" s="124">
        <v>96.51</v>
      </c>
      <c r="I229" s="125"/>
      <c r="J229" s="125">
        <f t="shared" si="210"/>
        <v>0</v>
      </c>
      <c r="K229" s="126"/>
      <c r="L229" s="24"/>
      <c r="M229" s="127" t="s">
        <v>1</v>
      </c>
      <c r="N229" s="128" t="s">
        <v>32</v>
      </c>
      <c r="O229" s="129">
        <v>0.34399999999999997</v>
      </c>
      <c r="P229" s="129">
        <f t="shared" si="211"/>
        <v>33.199439999999996</v>
      </c>
      <c r="Q229" s="129">
        <v>9.8978340000000008E-4</v>
      </c>
      <c r="R229" s="129">
        <f t="shared" si="212"/>
        <v>9.5523995934000017E-2</v>
      </c>
      <c r="S229" s="129">
        <v>0</v>
      </c>
      <c r="T229" s="130">
        <f t="shared" si="213"/>
        <v>0</v>
      </c>
      <c r="AR229" s="131" t="s">
        <v>124</v>
      </c>
      <c r="AT229" s="131" t="s">
        <v>100</v>
      </c>
      <c r="AU229" s="131" t="s">
        <v>75</v>
      </c>
      <c r="AY229" s="12" t="s">
        <v>97</v>
      </c>
      <c r="BE229" s="132">
        <f t="shared" si="214"/>
        <v>0</v>
      </c>
      <c r="BF229" s="132">
        <f t="shared" si="215"/>
        <v>0</v>
      </c>
      <c r="BG229" s="132">
        <f t="shared" si="216"/>
        <v>0</v>
      </c>
      <c r="BH229" s="132">
        <f t="shared" si="217"/>
        <v>0</v>
      </c>
      <c r="BI229" s="132">
        <f t="shared" si="218"/>
        <v>0</v>
      </c>
      <c r="BJ229" s="12" t="s">
        <v>75</v>
      </c>
      <c r="BK229" s="132">
        <f t="shared" si="219"/>
        <v>0</v>
      </c>
      <c r="BL229" s="12" t="s">
        <v>124</v>
      </c>
      <c r="BM229" s="131" t="s">
        <v>266</v>
      </c>
    </row>
    <row r="230" spans="2:65" s="1" customFormat="1" ht="24">
      <c r="B230" s="119"/>
      <c r="C230" s="133">
        <v>124</v>
      </c>
      <c r="D230" s="133" t="s">
        <v>133</v>
      </c>
      <c r="E230" s="134" t="s">
        <v>391</v>
      </c>
      <c r="F230" s="135" t="s">
        <v>392</v>
      </c>
      <c r="G230" s="136" t="s">
        <v>101</v>
      </c>
      <c r="H230" s="137">
        <v>53.091000000000001</v>
      </c>
      <c r="I230" s="138"/>
      <c r="J230" s="138">
        <f t="shared" si="210"/>
        <v>0</v>
      </c>
      <c r="K230" s="139"/>
      <c r="L230" s="140"/>
      <c r="M230" s="141" t="s">
        <v>1</v>
      </c>
      <c r="N230" s="142" t="s">
        <v>32</v>
      </c>
      <c r="O230" s="129">
        <v>0</v>
      </c>
      <c r="P230" s="129">
        <f t="shared" si="211"/>
        <v>0</v>
      </c>
      <c r="Q230" s="129">
        <v>2.0000000000000001E-4</v>
      </c>
      <c r="R230" s="129">
        <f t="shared" si="212"/>
        <v>1.0618200000000001E-2</v>
      </c>
      <c r="S230" s="129">
        <v>0</v>
      </c>
      <c r="T230" s="130">
        <f t="shared" si="213"/>
        <v>0</v>
      </c>
      <c r="AR230" s="131" t="s">
        <v>185</v>
      </c>
      <c r="AT230" s="131" t="s">
        <v>133</v>
      </c>
      <c r="AU230" s="131" t="s">
        <v>75</v>
      </c>
      <c r="AY230" s="12" t="s">
        <v>97</v>
      </c>
      <c r="BE230" s="132">
        <f t="shared" si="214"/>
        <v>0</v>
      </c>
      <c r="BF230" s="132">
        <f t="shared" si="215"/>
        <v>0</v>
      </c>
      <c r="BG230" s="132">
        <f t="shared" si="216"/>
        <v>0</v>
      </c>
      <c r="BH230" s="132">
        <f t="shared" si="217"/>
        <v>0</v>
      </c>
      <c r="BI230" s="132">
        <f t="shared" si="218"/>
        <v>0</v>
      </c>
      <c r="BJ230" s="12" t="s">
        <v>75</v>
      </c>
      <c r="BK230" s="132">
        <f t="shared" si="219"/>
        <v>0</v>
      </c>
      <c r="BL230" s="12" t="s">
        <v>102</v>
      </c>
      <c r="BM230" s="131" t="s">
        <v>186</v>
      </c>
    </row>
    <row r="231" spans="2:65" s="1" customFormat="1" ht="36">
      <c r="B231" s="119"/>
      <c r="C231" s="133">
        <v>125</v>
      </c>
      <c r="D231" s="133" t="s">
        <v>133</v>
      </c>
      <c r="E231" s="134" t="s">
        <v>393</v>
      </c>
      <c r="F231" s="135" t="s">
        <v>394</v>
      </c>
      <c r="G231" s="136" t="s">
        <v>158</v>
      </c>
      <c r="H231" s="137">
        <v>3.1739999999999999</v>
      </c>
      <c r="I231" s="138"/>
      <c r="J231" s="138">
        <f t="shared" si="210"/>
        <v>0</v>
      </c>
      <c r="K231" s="139"/>
      <c r="L231" s="140"/>
      <c r="M231" s="141" t="s">
        <v>1</v>
      </c>
      <c r="N231" s="142" t="s">
        <v>32</v>
      </c>
      <c r="O231" s="129">
        <v>0</v>
      </c>
      <c r="P231" s="129">
        <f t="shared" si="211"/>
        <v>0</v>
      </c>
      <c r="Q231" s="129">
        <v>2.0000000000000001E-4</v>
      </c>
      <c r="R231" s="129">
        <f t="shared" si="212"/>
        <v>6.3480000000000003E-4</v>
      </c>
      <c r="S231" s="129">
        <v>0</v>
      </c>
      <c r="T231" s="130">
        <f t="shared" si="213"/>
        <v>0</v>
      </c>
      <c r="AR231" s="131" t="s">
        <v>185</v>
      </c>
      <c r="AT231" s="131" t="s">
        <v>133</v>
      </c>
      <c r="AU231" s="131" t="s">
        <v>75</v>
      </c>
      <c r="AY231" s="12" t="s">
        <v>97</v>
      </c>
      <c r="BE231" s="132">
        <f t="shared" si="214"/>
        <v>0</v>
      </c>
      <c r="BF231" s="132">
        <f t="shared" si="215"/>
        <v>0</v>
      </c>
      <c r="BG231" s="132">
        <f t="shared" si="216"/>
        <v>0</v>
      </c>
      <c r="BH231" s="132">
        <f t="shared" si="217"/>
        <v>0</v>
      </c>
      <c r="BI231" s="132">
        <f t="shared" si="218"/>
        <v>0</v>
      </c>
      <c r="BJ231" s="12" t="s">
        <v>75</v>
      </c>
      <c r="BK231" s="132">
        <f t="shared" si="219"/>
        <v>0</v>
      </c>
      <c r="BL231" s="12" t="s">
        <v>102</v>
      </c>
      <c r="BM231" s="131" t="s">
        <v>186</v>
      </c>
    </row>
    <row r="232" spans="2:65" s="1" customFormat="1" ht="24">
      <c r="B232" s="119"/>
      <c r="C232" s="120">
        <v>126</v>
      </c>
      <c r="D232" s="120" t="s">
        <v>100</v>
      </c>
      <c r="E232" s="121" t="s">
        <v>395</v>
      </c>
      <c r="F232" s="122" t="s">
        <v>396</v>
      </c>
      <c r="G232" s="123" t="s">
        <v>101</v>
      </c>
      <c r="H232" s="124">
        <v>12.18</v>
      </c>
      <c r="I232" s="125"/>
      <c r="J232" s="125">
        <f t="shared" si="210"/>
        <v>0</v>
      </c>
      <c r="K232" s="126"/>
      <c r="L232" s="24"/>
      <c r="M232" s="127" t="s">
        <v>1</v>
      </c>
      <c r="N232" s="128" t="s">
        <v>32</v>
      </c>
      <c r="O232" s="129">
        <v>0.434</v>
      </c>
      <c r="P232" s="129">
        <f t="shared" si="211"/>
        <v>5.2861199999999995</v>
      </c>
      <c r="Q232" s="129">
        <v>9.8978340000000008E-4</v>
      </c>
      <c r="R232" s="129">
        <f t="shared" si="212"/>
        <v>1.2055561812000001E-2</v>
      </c>
      <c r="S232" s="129">
        <v>0</v>
      </c>
      <c r="T232" s="130">
        <f t="shared" si="213"/>
        <v>0</v>
      </c>
      <c r="AR232" s="131" t="s">
        <v>124</v>
      </c>
      <c r="AT232" s="131" t="s">
        <v>100</v>
      </c>
      <c r="AU232" s="131" t="s">
        <v>75</v>
      </c>
      <c r="AY232" s="12" t="s">
        <v>97</v>
      </c>
      <c r="BE232" s="132">
        <f t="shared" si="214"/>
        <v>0</v>
      </c>
      <c r="BF232" s="132">
        <f t="shared" si="215"/>
        <v>0</v>
      </c>
      <c r="BG232" s="132">
        <f t="shared" si="216"/>
        <v>0</v>
      </c>
      <c r="BH232" s="132">
        <f t="shared" si="217"/>
        <v>0</v>
      </c>
      <c r="BI232" s="132">
        <f t="shared" si="218"/>
        <v>0</v>
      </c>
      <c r="BJ232" s="12" t="s">
        <v>75</v>
      </c>
      <c r="BK232" s="132">
        <f t="shared" si="219"/>
        <v>0</v>
      </c>
      <c r="BL232" s="12" t="s">
        <v>124</v>
      </c>
      <c r="BM232" s="131" t="s">
        <v>267</v>
      </c>
    </row>
    <row r="233" spans="2:65" s="1" customFormat="1" ht="24">
      <c r="B233" s="119"/>
      <c r="C233" s="133">
        <v>127</v>
      </c>
      <c r="D233" s="133" t="s">
        <v>133</v>
      </c>
      <c r="E233" s="134" t="s">
        <v>397</v>
      </c>
      <c r="F233" s="135" t="s">
        <v>398</v>
      </c>
      <c r="G233" s="136" t="s">
        <v>101</v>
      </c>
      <c r="H233" s="137">
        <v>12.423999999999999</v>
      </c>
      <c r="I233" s="138"/>
      <c r="J233" s="138">
        <f t="shared" si="210"/>
        <v>0</v>
      </c>
      <c r="K233" s="139"/>
      <c r="L233" s="140"/>
      <c r="M233" s="141" t="s">
        <v>1</v>
      </c>
      <c r="N233" s="142" t="s">
        <v>32</v>
      </c>
      <c r="O233" s="129">
        <v>0</v>
      </c>
      <c r="P233" s="129">
        <f t="shared" si="211"/>
        <v>0</v>
      </c>
      <c r="Q233" s="129">
        <v>2.0000000000000001E-4</v>
      </c>
      <c r="R233" s="129">
        <f t="shared" si="212"/>
        <v>2.4848000000000001E-3</v>
      </c>
      <c r="S233" s="129">
        <v>0</v>
      </c>
      <c r="T233" s="130">
        <f t="shared" si="213"/>
        <v>0</v>
      </c>
      <c r="AR233" s="131" t="s">
        <v>185</v>
      </c>
      <c r="AT233" s="131" t="s">
        <v>133</v>
      </c>
      <c r="AU233" s="131" t="s">
        <v>75</v>
      </c>
      <c r="AY233" s="12" t="s">
        <v>97</v>
      </c>
      <c r="BE233" s="132">
        <f t="shared" si="214"/>
        <v>0</v>
      </c>
      <c r="BF233" s="132">
        <f t="shared" si="215"/>
        <v>0</v>
      </c>
      <c r="BG233" s="132">
        <f t="shared" si="216"/>
        <v>0</v>
      </c>
      <c r="BH233" s="132">
        <f t="shared" si="217"/>
        <v>0</v>
      </c>
      <c r="BI233" s="132">
        <f t="shared" si="218"/>
        <v>0</v>
      </c>
      <c r="BJ233" s="12" t="s">
        <v>75</v>
      </c>
      <c r="BK233" s="132">
        <f t="shared" si="219"/>
        <v>0</v>
      </c>
      <c r="BL233" s="12" t="s">
        <v>102</v>
      </c>
      <c r="BM233" s="131" t="s">
        <v>186</v>
      </c>
    </row>
    <row r="234" spans="2:65" s="1" customFormat="1" ht="24">
      <c r="B234" s="119"/>
      <c r="C234" s="120">
        <v>128</v>
      </c>
      <c r="D234" s="120" t="s">
        <v>100</v>
      </c>
      <c r="E234" s="121" t="s">
        <v>399</v>
      </c>
      <c r="F234" s="122" t="s">
        <v>400</v>
      </c>
      <c r="G234" s="123" t="s">
        <v>101</v>
      </c>
      <c r="H234" s="124">
        <v>47.393999999999998</v>
      </c>
      <c r="I234" s="125"/>
      <c r="J234" s="125">
        <f t="shared" ref="J234:J238" si="240">ROUND(H234*I234,2)</f>
        <v>0</v>
      </c>
      <c r="K234" s="126"/>
      <c r="L234" s="24"/>
      <c r="M234" s="127" t="s">
        <v>1</v>
      </c>
      <c r="N234" s="128" t="s">
        <v>32</v>
      </c>
      <c r="O234" s="129">
        <v>0.434</v>
      </c>
      <c r="P234" s="129">
        <f t="shared" ref="P234:P238" si="241">O234*H234</f>
        <v>20.568995999999999</v>
      </c>
      <c r="Q234" s="129">
        <v>9.8978340000000008E-4</v>
      </c>
      <c r="R234" s="129">
        <f t="shared" ref="R234:R238" si="242">Q234*H234</f>
        <v>4.6909794459600002E-2</v>
      </c>
      <c r="S234" s="129">
        <v>0</v>
      </c>
      <c r="T234" s="130">
        <f t="shared" ref="T234:T238" si="243">S234*H234</f>
        <v>0</v>
      </c>
      <c r="AR234" s="131" t="s">
        <v>124</v>
      </c>
      <c r="AT234" s="131" t="s">
        <v>100</v>
      </c>
      <c r="AU234" s="131" t="s">
        <v>75</v>
      </c>
      <c r="AY234" s="12" t="s">
        <v>97</v>
      </c>
      <c r="BE234" s="132">
        <f t="shared" ref="BE234:BE238" si="244">IF(N234="základná",J234,0)</f>
        <v>0</v>
      </c>
      <c r="BF234" s="132">
        <f t="shared" ref="BF234:BF238" si="245">IF(N234="znížená",J234,0)</f>
        <v>0</v>
      </c>
      <c r="BG234" s="132">
        <f t="shared" ref="BG234:BG238" si="246">IF(N234="zákl. prenesená",J234,0)</f>
        <v>0</v>
      </c>
      <c r="BH234" s="132">
        <f t="shared" ref="BH234:BH238" si="247">IF(N234="zníž. prenesená",J234,0)</f>
        <v>0</v>
      </c>
      <c r="BI234" s="132">
        <f t="shared" ref="BI234:BI238" si="248">IF(N234="nulová",J234,0)</f>
        <v>0</v>
      </c>
      <c r="BJ234" s="12" t="s">
        <v>75</v>
      </c>
      <c r="BK234" s="132">
        <f t="shared" ref="BK234:BK238" si="249">ROUND(I234*H234,2)</f>
        <v>0</v>
      </c>
      <c r="BL234" s="12" t="s">
        <v>124</v>
      </c>
      <c r="BM234" s="131" t="s">
        <v>267</v>
      </c>
    </row>
    <row r="235" spans="2:65" s="1" customFormat="1" ht="24">
      <c r="B235" s="119"/>
      <c r="C235" s="133">
        <v>129</v>
      </c>
      <c r="D235" s="133" t="s">
        <v>133</v>
      </c>
      <c r="E235" s="134" t="s">
        <v>401</v>
      </c>
      <c r="F235" s="135" t="s">
        <v>402</v>
      </c>
      <c r="G235" s="136" t="s">
        <v>101</v>
      </c>
      <c r="H235" s="137">
        <v>48.341999999999999</v>
      </c>
      <c r="I235" s="138"/>
      <c r="J235" s="138">
        <f t="shared" si="240"/>
        <v>0</v>
      </c>
      <c r="K235" s="139"/>
      <c r="L235" s="140"/>
      <c r="M235" s="141" t="s">
        <v>1</v>
      </c>
      <c r="N235" s="142" t="s">
        <v>32</v>
      </c>
      <c r="O235" s="129">
        <v>0</v>
      </c>
      <c r="P235" s="129">
        <f t="shared" si="241"/>
        <v>0</v>
      </c>
      <c r="Q235" s="129">
        <v>2.0000000000000001E-4</v>
      </c>
      <c r="R235" s="129">
        <f t="shared" si="242"/>
        <v>9.6684000000000006E-3</v>
      </c>
      <c r="S235" s="129">
        <v>0</v>
      </c>
      <c r="T235" s="130">
        <f t="shared" si="243"/>
        <v>0</v>
      </c>
      <c r="AR235" s="131" t="s">
        <v>185</v>
      </c>
      <c r="AT235" s="131" t="s">
        <v>133</v>
      </c>
      <c r="AU235" s="131" t="s">
        <v>75</v>
      </c>
      <c r="AY235" s="12" t="s">
        <v>97</v>
      </c>
      <c r="BE235" s="132">
        <f t="shared" si="244"/>
        <v>0</v>
      </c>
      <c r="BF235" s="132">
        <f t="shared" si="245"/>
        <v>0</v>
      </c>
      <c r="BG235" s="132">
        <f t="shared" si="246"/>
        <v>0</v>
      </c>
      <c r="BH235" s="132">
        <f t="shared" si="247"/>
        <v>0</v>
      </c>
      <c r="BI235" s="132">
        <f t="shared" si="248"/>
        <v>0</v>
      </c>
      <c r="BJ235" s="12" t="s">
        <v>75</v>
      </c>
      <c r="BK235" s="132">
        <f t="shared" si="249"/>
        <v>0</v>
      </c>
      <c r="BL235" s="12" t="s">
        <v>102</v>
      </c>
      <c r="BM235" s="131" t="s">
        <v>186</v>
      </c>
    </row>
    <row r="236" spans="2:65" s="1" customFormat="1" ht="24">
      <c r="B236" s="119"/>
      <c r="C236" s="120">
        <v>130</v>
      </c>
      <c r="D236" s="120" t="s">
        <v>100</v>
      </c>
      <c r="E236" s="121" t="s">
        <v>403</v>
      </c>
      <c r="F236" s="122" t="s">
        <v>404</v>
      </c>
      <c r="G236" s="123" t="s">
        <v>101</v>
      </c>
      <c r="H236" s="124">
        <v>519.05999999999995</v>
      </c>
      <c r="I236" s="125"/>
      <c r="J236" s="125">
        <f t="shared" si="240"/>
        <v>0</v>
      </c>
      <c r="K236" s="126"/>
      <c r="L236" s="24"/>
      <c r="M236" s="127" t="s">
        <v>1</v>
      </c>
      <c r="N236" s="128" t="s">
        <v>32</v>
      </c>
      <c r="O236" s="129">
        <v>0.434</v>
      </c>
      <c r="P236" s="129">
        <f t="shared" si="241"/>
        <v>225.27203999999998</v>
      </c>
      <c r="Q236" s="129">
        <v>9.8978340000000008E-4</v>
      </c>
      <c r="R236" s="129">
        <f t="shared" si="242"/>
        <v>0.51375697160400002</v>
      </c>
      <c r="S236" s="129">
        <v>0</v>
      </c>
      <c r="T236" s="130">
        <f t="shared" si="243"/>
        <v>0</v>
      </c>
      <c r="AR236" s="131" t="s">
        <v>124</v>
      </c>
      <c r="AT236" s="131" t="s">
        <v>100</v>
      </c>
      <c r="AU236" s="131" t="s">
        <v>75</v>
      </c>
      <c r="AY236" s="12" t="s">
        <v>97</v>
      </c>
      <c r="BE236" s="132">
        <f t="shared" si="244"/>
        <v>0</v>
      </c>
      <c r="BF236" s="132">
        <f t="shared" si="245"/>
        <v>0</v>
      </c>
      <c r="BG236" s="132">
        <f t="shared" si="246"/>
        <v>0</v>
      </c>
      <c r="BH236" s="132">
        <f t="shared" si="247"/>
        <v>0</v>
      </c>
      <c r="BI236" s="132">
        <f t="shared" si="248"/>
        <v>0</v>
      </c>
      <c r="BJ236" s="12" t="s">
        <v>75</v>
      </c>
      <c r="BK236" s="132">
        <f t="shared" si="249"/>
        <v>0</v>
      </c>
      <c r="BL236" s="12" t="s">
        <v>124</v>
      </c>
      <c r="BM236" s="131" t="s">
        <v>267</v>
      </c>
    </row>
    <row r="237" spans="2:65" s="1" customFormat="1" ht="24">
      <c r="B237" s="119"/>
      <c r="C237" s="133">
        <v>131</v>
      </c>
      <c r="D237" s="133" t="s">
        <v>133</v>
      </c>
      <c r="E237" s="134" t="s">
        <v>405</v>
      </c>
      <c r="F237" s="135" t="s">
        <v>406</v>
      </c>
      <c r="G237" s="136" t="s">
        <v>101</v>
      </c>
      <c r="H237" s="137">
        <v>7.0380000000000003</v>
      </c>
      <c r="I237" s="138"/>
      <c r="J237" s="138">
        <f t="shared" si="240"/>
        <v>0</v>
      </c>
      <c r="K237" s="139"/>
      <c r="L237" s="140"/>
      <c r="M237" s="141" t="s">
        <v>1</v>
      </c>
      <c r="N237" s="142" t="s">
        <v>32</v>
      </c>
      <c r="O237" s="129">
        <v>0</v>
      </c>
      <c r="P237" s="129">
        <f t="shared" si="241"/>
        <v>0</v>
      </c>
      <c r="Q237" s="129">
        <v>2.0000000000000001E-4</v>
      </c>
      <c r="R237" s="129">
        <f t="shared" si="242"/>
        <v>1.4076000000000002E-3</v>
      </c>
      <c r="S237" s="129">
        <v>0</v>
      </c>
      <c r="T237" s="130">
        <f t="shared" si="243"/>
        <v>0</v>
      </c>
      <c r="AR237" s="131" t="s">
        <v>185</v>
      </c>
      <c r="AT237" s="131" t="s">
        <v>133</v>
      </c>
      <c r="AU237" s="131" t="s">
        <v>75</v>
      </c>
      <c r="AY237" s="12" t="s">
        <v>97</v>
      </c>
      <c r="BE237" s="132">
        <f t="shared" si="244"/>
        <v>0</v>
      </c>
      <c r="BF237" s="132">
        <f t="shared" si="245"/>
        <v>0</v>
      </c>
      <c r="BG237" s="132">
        <f t="shared" si="246"/>
        <v>0</v>
      </c>
      <c r="BH237" s="132">
        <f t="shared" si="247"/>
        <v>0</v>
      </c>
      <c r="BI237" s="132">
        <f t="shared" si="248"/>
        <v>0</v>
      </c>
      <c r="BJ237" s="12" t="s">
        <v>75</v>
      </c>
      <c r="BK237" s="132">
        <f t="shared" si="249"/>
        <v>0</v>
      </c>
      <c r="BL237" s="12" t="s">
        <v>102</v>
      </c>
      <c r="BM237" s="131" t="s">
        <v>186</v>
      </c>
    </row>
    <row r="238" spans="2:65" s="1" customFormat="1" ht="36">
      <c r="B238" s="119"/>
      <c r="C238" s="133">
        <v>132</v>
      </c>
      <c r="D238" s="133" t="s">
        <v>133</v>
      </c>
      <c r="E238" s="134" t="s">
        <v>393</v>
      </c>
      <c r="F238" s="135" t="s">
        <v>394</v>
      </c>
      <c r="G238" s="136" t="s">
        <v>158</v>
      </c>
      <c r="H238" s="137">
        <v>49.628</v>
      </c>
      <c r="I238" s="138"/>
      <c r="J238" s="138">
        <f t="shared" si="240"/>
        <v>0</v>
      </c>
      <c r="K238" s="139"/>
      <c r="L238" s="140"/>
      <c r="M238" s="141" t="s">
        <v>1</v>
      </c>
      <c r="N238" s="142" t="s">
        <v>32</v>
      </c>
      <c r="O238" s="129">
        <v>0</v>
      </c>
      <c r="P238" s="129">
        <f t="shared" si="241"/>
        <v>0</v>
      </c>
      <c r="Q238" s="129">
        <v>2.0000000000000001E-4</v>
      </c>
      <c r="R238" s="129">
        <f t="shared" si="242"/>
        <v>9.9255999999999997E-3</v>
      </c>
      <c r="S238" s="129">
        <v>0</v>
      </c>
      <c r="T238" s="130">
        <f t="shared" si="243"/>
        <v>0</v>
      </c>
      <c r="AR238" s="131" t="s">
        <v>185</v>
      </c>
      <c r="AT238" s="131" t="s">
        <v>133</v>
      </c>
      <c r="AU238" s="131" t="s">
        <v>75</v>
      </c>
      <c r="AY238" s="12" t="s">
        <v>97</v>
      </c>
      <c r="BE238" s="132">
        <f t="shared" si="244"/>
        <v>0</v>
      </c>
      <c r="BF238" s="132">
        <f t="shared" si="245"/>
        <v>0</v>
      </c>
      <c r="BG238" s="132">
        <f t="shared" si="246"/>
        <v>0</v>
      </c>
      <c r="BH238" s="132">
        <f t="shared" si="247"/>
        <v>0</v>
      </c>
      <c r="BI238" s="132">
        <f t="shared" si="248"/>
        <v>0</v>
      </c>
      <c r="BJ238" s="12" t="s">
        <v>75</v>
      </c>
      <c r="BK238" s="132">
        <f t="shared" si="249"/>
        <v>0</v>
      </c>
      <c r="BL238" s="12" t="s">
        <v>102</v>
      </c>
      <c r="BM238" s="131" t="s">
        <v>186</v>
      </c>
    </row>
    <row r="239" spans="2:65" s="1" customFormat="1" ht="24">
      <c r="B239" s="119"/>
      <c r="C239" s="120">
        <v>133</v>
      </c>
      <c r="D239" s="120" t="s">
        <v>100</v>
      </c>
      <c r="E239" s="121" t="s">
        <v>407</v>
      </c>
      <c r="F239" s="122" t="s">
        <v>408</v>
      </c>
      <c r="G239" s="123" t="s">
        <v>101</v>
      </c>
      <c r="H239" s="124">
        <v>519.05999999999995</v>
      </c>
      <c r="I239" s="125"/>
      <c r="J239" s="125">
        <f t="shared" ref="J239:J241" si="250">ROUND(H239*I239,2)</f>
        <v>0</v>
      </c>
      <c r="K239" s="126"/>
      <c r="L239" s="24"/>
      <c r="M239" s="127" t="s">
        <v>1</v>
      </c>
      <c r="N239" s="128" t="s">
        <v>32</v>
      </c>
      <c r="O239" s="129">
        <v>0.434</v>
      </c>
      <c r="P239" s="129">
        <f t="shared" ref="P239:P241" si="251">O239*H239</f>
        <v>225.27203999999998</v>
      </c>
      <c r="Q239" s="129">
        <v>9.8978340000000008E-4</v>
      </c>
      <c r="R239" s="129">
        <f t="shared" ref="R239:R241" si="252">Q239*H239</f>
        <v>0.51375697160400002</v>
      </c>
      <c r="S239" s="129">
        <v>0</v>
      </c>
      <c r="T239" s="130">
        <f t="shared" ref="T239:T241" si="253">S239*H239</f>
        <v>0</v>
      </c>
      <c r="AR239" s="131" t="s">
        <v>124</v>
      </c>
      <c r="AT239" s="131" t="s">
        <v>100</v>
      </c>
      <c r="AU239" s="131" t="s">
        <v>75</v>
      </c>
      <c r="AY239" s="12" t="s">
        <v>97</v>
      </c>
      <c r="BE239" s="132">
        <f t="shared" ref="BE239:BE241" si="254">IF(N239="základná",J239,0)</f>
        <v>0</v>
      </c>
      <c r="BF239" s="132">
        <f t="shared" ref="BF239:BF241" si="255">IF(N239="znížená",J239,0)</f>
        <v>0</v>
      </c>
      <c r="BG239" s="132">
        <f t="shared" ref="BG239:BG241" si="256">IF(N239="zákl. prenesená",J239,0)</f>
        <v>0</v>
      </c>
      <c r="BH239" s="132">
        <f t="shared" ref="BH239:BH241" si="257">IF(N239="zníž. prenesená",J239,0)</f>
        <v>0</v>
      </c>
      <c r="BI239" s="132">
        <f t="shared" ref="BI239:BI241" si="258">IF(N239="nulová",J239,0)</f>
        <v>0</v>
      </c>
      <c r="BJ239" s="12" t="s">
        <v>75</v>
      </c>
      <c r="BK239" s="132">
        <f t="shared" ref="BK239:BK241" si="259">ROUND(I239*H239,2)</f>
        <v>0</v>
      </c>
      <c r="BL239" s="12" t="s">
        <v>124</v>
      </c>
      <c r="BM239" s="131" t="s">
        <v>267</v>
      </c>
    </row>
    <row r="240" spans="2:65" s="1" customFormat="1" ht="24">
      <c r="B240" s="119"/>
      <c r="C240" s="133">
        <v>134</v>
      </c>
      <c r="D240" s="133" t="s">
        <v>133</v>
      </c>
      <c r="E240" s="134" t="s">
        <v>391</v>
      </c>
      <c r="F240" s="135" t="s">
        <v>392</v>
      </c>
      <c r="G240" s="136" t="s">
        <v>101</v>
      </c>
      <c r="H240" s="137">
        <v>1058.8820000000001</v>
      </c>
      <c r="I240" s="138"/>
      <c r="J240" s="138">
        <f t="shared" si="250"/>
        <v>0</v>
      </c>
      <c r="K240" s="139"/>
      <c r="L240" s="140"/>
      <c r="M240" s="141" t="s">
        <v>1</v>
      </c>
      <c r="N240" s="142" t="s">
        <v>32</v>
      </c>
      <c r="O240" s="129">
        <v>0</v>
      </c>
      <c r="P240" s="129">
        <f t="shared" si="251"/>
        <v>0</v>
      </c>
      <c r="Q240" s="129">
        <v>2.0000000000000001E-4</v>
      </c>
      <c r="R240" s="129">
        <f t="shared" si="252"/>
        <v>0.21177640000000003</v>
      </c>
      <c r="S240" s="129">
        <v>0</v>
      </c>
      <c r="T240" s="130">
        <f t="shared" si="253"/>
        <v>0</v>
      </c>
      <c r="AR240" s="131" t="s">
        <v>185</v>
      </c>
      <c r="AT240" s="131" t="s">
        <v>133</v>
      </c>
      <c r="AU240" s="131" t="s">
        <v>75</v>
      </c>
      <c r="AY240" s="12" t="s">
        <v>97</v>
      </c>
      <c r="BE240" s="132">
        <f t="shared" si="254"/>
        <v>0</v>
      </c>
      <c r="BF240" s="132">
        <f t="shared" si="255"/>
        <v>0</v>
      </c>
      <c r="BG240" s="132">
        <f t="shared" si="256"/>
        <v>0</v>
      </c>
      <c r="BH240" s="132">
        <f t="shared" si="257"/>
        <v>0</v>
      </c>
      <c r="BI240" s="132">
        <f t="shared" si="258"/>
        <v>0</v>
      </c>
      <c r="BJ240" s="12" t="s">
        <v>75</v>
      </c>
      <c r="BK240" s="132">
        <f t="shared" si="259"/>
        <v>0</v>
      </c>
      <c r="BL240" s="12" t="s">
        <v>102</v>
      </c>
      <c r="BM240" s="131" t="s">
        <v>186</v>
      </c>
    </row>
    <row r="241" spans="2:65" s="1" customFormat="1" ht="24">
      <c r="B241" s="119"/>
      <c r="C241" s="120">
        <v>135</v>
      </c>
      <c r="D241" s="120" t="s">
        <v>100</v>
      </c>
      <c r="E241" s="121" t="s">
        <v>409</v>
      </c>
      <c r="F241" s="122" t="s">
        <v>265</v>
      </c>
      <c r="G241" s="123" t="s">
        <v>134</v>
      </c>
      <c r="H241" s="124">
        <v>350.68400000000003</v>
      </c>
      <c r="I241" s="125"/>
      <c r="J241" s="125">
        <f t="shared" si="250"/>
        <v>0</v>
      </c>
      <c r="K241" s="126"/>
      <c r="L241" s="24"/>
      <c r="M241" s="127" t="s">
        <v>1</v>
      </c>
      <c r="N241" s="128" t="s">
        <v>32</v>
      </c>
      <c r="O241" s="129">
        <v>0.34399999999999997</v>
      </c>
      <c r="P241" s="129">
        <f t="shared" si="251"/>
        <v>120.635296</v>
      </c>
      <c r="Q241" s="129">
        <v>9.8978340000000008E-4</v>
      </c>
      <c r="R241" s="129">
        <f t="shared" si="252"/>
        <v>0.34710120184560006</v>
      </c>
      <c r="S241" s="129">
        <v>0</v>
      </c>
      <c r="T241" s="130">
        <f t="shared" si="253"/>
        <v>0</v>
      </c>
      <c r="V241" s="132"/>
      <c r="AR241" s="131" t="s">
        <v>124</v>
      </c>
      <c r="AT241" s="131" t="s">
        <v>100</v>
      </c>
      <c r="AU241" s="131" t="s">
        <v>75</v>
      </c>
      <c r="AY241" s="12" t="s">
        <v>97</v>
      </c>
      <c r="BE241" s="132">
        <f t="shared" si="254"/>
        <v>0</v>
      </c>
      <c r="BF241" s="132">
        <f t="shared" si="255"/>
        <v>0</v>
      </c>
      <c r="BG241" s="132">
        <f t="shared" si="256"/>
        <v>0</v>
      </c>
      <c r="BH241" s="132">
        <f t="shared" si="257"/>
        <v>0</v>
      </c>
      <c r="BI241" s="132">
        <f t="shared" si="258"/>
        <v>0</v>
      </c>
      <c r="BJ241" s="12" t="s">
        <v>75</v>
      </c>
      <c r="BK241" s="132">
        <f t="shared" si="259"/>
        <v>0</v>
      </c>
      <c r="BL241" s="12" t="s">
        <v>124</v>
      </c>
      <c r="BM241" s="131" t="s">
        <v>266</v>
      </c>
    </row>
    <row r="242" spans="2:65" s="10" customFormat="1" ht="22.9" customHeight="1">
      <c r="B242" s="108"/>
      <c r="D242" s="109" t="s">
        <v>65</v>
      </c>
      <c r="E242" s="117" t="s">
        <v>136</v>
      </c>
      <c r="F242" s="117" t="s">
        <v>137</v>
      </c>
      <c r="J242" s="118">
        <f>SUM(J243:J268)</f>
        <v>0</v>
      </c>
      <c r="L242" s="108"/>
      <c r="M242" s="112"/>
      <c r="P242" s="113">
        <f>SUM(P243:P268)</f>
        <v>503.58271400000001</v>
      </c>
      <c r="R242" s="113">
        <f>SUM(R243:R268)</f>
        <v>3.6716054620871996</v>
      </c>
      <c r="T242" s="114">
        <f>SUM(T243:T268)</f>
        <v>0</v>
      </c>
      <c r="AR242" s="109" t="s">
        <v>75</v>
      </c>
      <c r="AT242" s="115" t="s">
        <v>65</v>
      </c>
      <c r="AU242" s="115" t="s">
        <v>71</v>
      </c>
      <c r="AY242" s="109" t="s">
        <v>97</v>
      </c>
      <c r="BK242" s="116">
        <f>SUM(BK243:BK268)</f>
        <v>0</v>
      </c>
    </row>
    <row r="243" spans="2:65" s="1" customFormat="1" ht="48">
      <c r="B243" s="119"/>
      <c r="C243" s="120">
        <v>136</v>
      </c>
      <c r="D243" s="120" t="s">
        <v>100</v>
      </c>
      <c r="E243" s="121" t="s">
        <v>2066</v>
      </c>
      <c r="F243" s="122" t="s">
        <v>2067</v>
      </c>
      <c r="G243" s="123" t="s">
        <v>101</v>
      </c>
      <c r="H243" s="163">
        <v>11.18</v>
      </c>
      <c r="I243" s="125"/>
      <c r="J243" s="125">
        <f>ROUND(H243*I243,2)</f>
        <v>0</v>
      </c>
      <c r="K243" s="126"/>
      <c r="L243" s="24"/>
      <c r="M243" s="127" t="s">
        <v>1</v>
      </c>
      <c r="N243" s="128" t="s">
        <v>32</v>
      </c>
      <c r="O243" s="129">
        <v>1.2310000000000001</v>
      </c>
      <c r="P243" s="129">
        <f>O243*H243</f>
        <v>13.762580000000002</v>
      </c>
      <c r="Q243" s="129">
        <v>4.4807923499999999E-2</v>
      </c>
      <c r="R243" s="129">
        <f>Q243*H243</f>
        <v>0.50095258472999993</v>
      </c>
      <c r="S243" s="129">
        <v>0</v>
      </c>
      <c r="T243" s="130">
        <f>S243*H243</f>
        <v>0</v>
      </c>
      <c r="AR243" s="131" t="s">
        <v>124</v>
      </c>
      <c r="AT243" s="131" t="s">
        <v>100</v>
      </c>
      <c r="AU243" s="131" t="s">
        <v>75</v>
      </c>
      <c r="AY243" s="12" t="s">
        <v>97</v>
      </c>
      <c r="BE243" s="132">
        <f>IF(N243="základná",J243,0)</f>
        <v>0</v>
      </c>
      <c r="BF243" s="132">
        <f>IF(N243="znížená",J243,0)</f>
        <v>0</v>
      </c>
      <c r="BG243" s="132">
        <f>IF(N243="zákl. prenesená",J243,0)</f>
        <v>0</v>
      </c>
      <c r="BH243" s="132">
        <f>IF(N243="zníž. prenesená",J243,0)</f>
        <v>0</v>
      </c>
      <c r="BI243" s="132">
        <f>IF(N243="nulová",J243,0)</f>
        <v>0</v>
      </c>
      <c r="BJ243" s="12" t="s">
        <v>75</v>
      </c>
      <c r="BK243" s="132">
        <f>ROUND(I243*H243,2)</f>
        <v>0</v>
      </c>
      <c r="BL243" s="12" t="s">
        <v>124</v>
      </c>
      <c r="BM243" s="131" t="s">
        <v>268</v>
      </c>
    </row>
    <row r="244" spans="2:65" s="1" customFormat="1" ht="48">
      <c r="B244" s="119"/>
      <c r="C244" s="120">
        <v>137</v>
      </c>
      <c r="D244" s="120" t="s">
        <v>100</v>
      </c>
      <c r="E244" s="121" t="s">
        <v>2068</v>
      </c>
      <c r="F244" s="122" t="s">
        <v>2069</v>
      </c>
      <c r="G244" s="123" t="s">
        <v>101</v>
      </c>
      <c r="H244" s="163">
        <v>164.51300000000001</v>
      </c>
      <c r="I244" s="125"/>
      <c r="J244" s="125">
        <f t="shared" ref="J244:J249" si="260">ROUND(H244*I244,2)</f>
        <v>0</v>
      </c>
      <c r="K244" s="126"/>
      <c r="L244" s="24"/>
      <c r="M244" s="127" t="s">
        <v>1</v>
      </c>
      <c r="N244" s="128" t="s">
        <v>32</v>
      </c>
      <c r="O244" s="129">
        <v>0.434</v>
      </c>
      <c r="P244" s="129">
        <f t="shared" ref="P244:P249" si="261">O244*H244</f>
        <v>71.398641999999995</v>
      </c>
      <c r="Q244" s="129">
        <v>9.8978340000000008E-4</v>
      </c>
      <c r="R244" s="129">
        <f t="shared" ref="R244:R249" si="262">Q244*H244</f>
        <v>0.1628322364842</v>
      </c>
      <c r="S244" s="129">
        <v>0</v>
      </c>
      <c r="T244" s="130">
        <f t="shared" ref="T244:T249" si="263">S244*H244</f>
        <v>0</v>
      </c>
      <c r="AR244" s="131" t="s">
        <v>124</v>
      </c>
      <c r="AT244" s="131" t="s">
        <v>100</v>
      </c>
      <c r="AU244" s="131" t="s">
        <v>75</v>
      </c>
      <c r="AY244" s="12" t="s">
        <v>97</v>
      </c>
      <c r="BE244" s="132">
        <f t="shared" ref="BE244:BE249" si="264">IF(N244="základná",J244,0)</f>
        <v>0</v>
      </c>
      <c r="BF244" s="132">
        <f t="shared" ref="BF244:BF249" si="265">IF(N244="znížená",J244,0)</f>
        <v>0</v>
      </c>
      <c r="BG244" s="132">
        <f t="shared" ref="BG244:BG249" si="266">IF(N244="zákl. prenesená",J244,0)</f>
        <v>0</v>
      </c>
      <c r="BH244" s="132">
        <f t="shared" ref="BH244:BH249" si="267">IF(N244="zníž. prenesená",J244,0)</f>
        <v>0</v>
      </c>
      <c r="BI244" s="132">
        <f t="shared" ref="BI244:BI249" si="268">IF(N244="nulová",J244,0)</f>
        <v>0</v>
      </c>
      <c r="BJ244" s="12" t="s">
        <v>75</v>
      </c>
      <c r="BK244" s="132">
        <f t="shared" ref="BK244:BK249" si="269">ROUND(I244*H244,2)</f>
        <v>0</v>
      </c>
      <c r="BL244" s="12" t="s">
        <v>124</v>
      </c>
      <c r="BM244" s="131" t="s">
        <v>267</v>
      </c>
    </row>
    <row r="245" spans="2:65" s="1" customFormat="1" ht="48">
      <c r="B245" s="119"/>
      <c r="C245" s="120">
        <v>138</v>
      </c>
      <c r="D245" s="120" t="s">
        <v>100</v>
      </c>
      <c r="E245" s="121" t="s">
        <v>2070</v>
      </c>
      <c r="F245" s="122" t="s">
        <v>2071</v>
      </c>
      <c r="G245" s="123" t="s">
        <v>101</v>
      </c>
      <c r="H245" s="163">
        <v>33.825000000000003</v>
      </c>
      <c r="I245" s="125"/>
      <c r="J245" s="125">
        <f t="shared" si="260"/>
        <v>0</v>
      </c>
      <c r="K245" s="126"/>
      <c r="L245" s="24"/>
      <c r="M245" s="127" t="s">
        <v>1</v>
      </c>
      <c r="N245" s="128" t="s">
        <v>32</v>
      </c>
      <c r="O245" s="129">
        <v>0.434</v>
      </c>
      <c r="P245" s="129">
        <f t="shared" si="261"/>
        <v>14.680050000000001</v>
      </c>
      <c r="Q245" s="129">
        <v>9.8978340000000008E-4</v>
      </c>
      <c r="R245" s="129">
        <f t="shared" si="262"/>
        <v>3.3479423505000008E-2</v>
      </c>
      <c r="S245" s="129">
        <v>0</v>
      </c>
      <c r="T245" s="130">
        <f t="shared" si="263"/>
        <v>0</v>
      </c>
      <c r="W245" s="132"/>
      <c r="AR245" s="131" t="s">
        <v>124</v>
      </c>
      <c r="AT245" s="131" t="s">
        <v>100</v>
      </c>
      <c r="AU245" s="131" t="s">
        <v>75</v>
      </c>
      <c r="AY245" s="12" t="s">
        <v>97</v>
      </c>
      <c r="BE245" s="132">
        <f t="shared" si="264"/>
        <v>0</v>
      </c>
      <c r="BF245" s="132">
        <f t="shared" si="265"/>
        <v>0</v>
      </c>
      <c r="BG245" s="132">
        <f t="shared" si="266"/>
        <v>0</v>
      </c>
      <c r="BH245" s="132">
        <f t="shared" si="267"/>
        <v>0</v>
      </c>
      <c r="BI245" s="132">
        <f t="shared" si="268"/>
        <v>0</v>
      </c>
      <c r="BJ245" s="12" t="s">
        <v>75</v>
      </c>
      <c r="BK245" s="132">
        <f t="shared" si="269"/>
        <v>0</v>
      </c>
      <c r="BL245" s="12" t="s">
        <v>124</v>
      </c>
      <c r="BM245" s="131" t="s">
        <v>267</v>
      </c>
    </row>
    <row r="246" spans="2:65" s="1" customFormat="1" ht="60">
      <c r="B246" s="119"/>
      <c r="C246" s="120">
        <v>139</v>
      </c>
      <c r="D246" s="120" t="s">
        <v>100</v>
      </c>
      <c r="E246" s="121" t="s">
        <v>410</v>
      </c>
      <c r="F246" s="122" t="s">
        <v>2072</v>
      </c>
      <c r="G246" s="123" t="s">
        <v>101</v>
      </c>
      <c r="H246" s="163">
        <v>7.2439999999999998</v>
      </c>
      <c r="I246" s="125"/>
      <c r="J246" s="125">
        <f t="shared" si="260"/>
        <v>0</v>
      </c>
      <c r="K246" s="126"/>
      <c r="L246" s="24"/>
      <c r="M246" s="127" t="s">
        <v>1</v>
      </c>
      <c r="N246" s="128" t="s">
        <v>32</v>
      </c>
      <c r="O246" s="129">
        <v>0.34399999999999997</v>
      </c>
      <c r="P246" s="129">
        <f t="shared" si="261"/>
        <v>2.4919359999999999</v>
      </c>
      <c r="Q246" s="129">
        <v>9.8978340000000008E-4</v>
      </c>
      <c r="R246" s="129">
        <f t="shared" si="262"/>
        <v>7.1699909496000004E-3</v>
      </c>
      <c r="S246" s="129">
        <v>0</v>
      </c>
      <c r="T246" s="130">
        <f t="shared" si="263"/>
        <v>0</v>
      </c>
      <c r="AR246" s="131" t="s">
        <v>124</v>
      </c>
      <c r="AT246" s="131" t="s">
        <v>100</v>
      </c>
      <c r="AU246" s="131" t="s">
        <v>75</v>
      </c>
      <c r="AY246" s="12" t="s">
        <v>97</v>
      </c>
      <c r="BE246" s="132">
        <f t="shared" si="264"/>
        <v>0</v>
      </c>
      <c r="BF246" s="132">
        <f t="shared" si="265"/>
        <v>0</v>
      </c>
      <c r="BG246" s="132">
        <f t="shared" si="266"/>
        <v>0</v>
      </c>
      <c r="BH246" s="132">
        <f t="shared" si="267"/>
        <v>0</v>
      </c>
      <c r="BI246" s="132">
        <f t="shared" si="268"/>
        <v>0</v>
      </c>
      <c r="BJ246" s="12" t="s">
        <v>75</v>
      </c>
      <c r="BK246" s="132">
        <f t="shared" si="269"/>
        <v>0</v>
      </c>
      <c r="BL246" s="12" t="s">
        <v>124</v>
      </c>
      <c r="BM246" s="131" t="s">
        <v>266</v>
      </c>
    </row>
    <row r="247" spans="2:65" s="1" customFormat="1" ht="48">
      <c r="B247" s="119"/>
      <c r="C247" s="120">
        <v>140</v>
      </c>
      <c r="D247" s="120" t="s">
        <v>100</v>
      </c>
      <c r="E247" s="121" t="s">
        <v>2073</v>
      </c>
      <c r="F247" s="122" t="s">
        <v>2074</v>
      </c>
      <c r="G247" s="123" t="s">
        <v>101</v>
      </c>
      <c r="H247" s="163">
        <v>5.5209999999999999</v>
      </c>
      <c r="I247" s="125"/>
      <c r="J247" s="125">
        <f t="shared" si="260"/>
        <v>0</v>
      </c>
      <c r="K247" s="126"/>
      <c r="L247" s="24"/>
      <c r="M247" s="127" t="s">
        <v>1</v>
      </c>
      <c r="N247" s="128" t="s">
        <v>32</v>
      </c>
      <c r="O247" s="129">
        <v>0.434</v>
      </c>
      <c r="P247" s="129">
        <f t="shared" si="261"/>
        <v>2.3961139999999999</v>
      </c>
      <c r="Q247" s="129">
        <v>9.8978340000000008E-4</v>
      </c>
      <c r="R247" s="129">
        <f t="shared" si="262"/>
        <v>5.4645941514000007E-3</v>
      </c>
      <c r="S247" s="129">
        <v>0</v>
      </c>
      <c r="T247" s="130">
        <f t="shared" si="263"/>
        <v>0</v>
      </c>
      <c r="AR247" s="131" t="s">
        <v>124</v>
      </c>
      <c r="AT247" s="131" t="s">
        <v>100</v>
      </c>
      <c r="AU247" s="131" t="s">
        <v>75</v>
      </c>
      <c r="AY247" s="12" t="s">
        <v>97</v>
      </c>
      <c r="BE247" s="132">
        <f t="shared" si="264"/>
        <v>0</v>
      </c>
      <c r="BF247" s="132">
        <f t="shared" si="265"/>
        <v>0</v>
      </c>
      <c r="BG247" s="132">
        <f t="shared" si="266"/>
        <v>0</v>
      </c>
      <c r="BH247" s="132">
        <f t="shared" si="267"/>
        <v>0</v>
      </c>
      <c r="BI247" s="132">
        <f t="shared" si="268"/>
        <v>0</v>
      </c>
      <c r="BJ247" s="12" t="s">
        <v>75</v>
      </c>
      <c r="BK247" s="132">
        <f t="shared" si="269"/>
        <v>0</v>
      </c>
      <c r="BL247" s="12" t="s">
        <v>124</v>
      </c>
      <c r="BM247" s="131" t="s">
        <v>267</v>
      </c>
    </row>
    <row r="248" spans="2:65" s="1" customFormat="1" ht="48">
      <c r="B248" s="119"/>
      <c r="C248" s="120">
        <v>141</v>
      </c>
      <c r="D248" s="120" t="s">
        <v>100</v>
      </c>
      <c r="E248" s="121" t="s">
        <v>1963</v>
      </c>
      <c r="F248" s="122" t="s">
        <v>2075</v>
      </c>
      <c r="G248" s="123" t="s">
        <v>101</v>
      </c>
      <c r="H248" s="163">
        <v>33.765000000000001</v>
      </c>
      <c r="I248" s="125"/>
      <c r="J248" s="125">
        <f t="shared" si="260"/>
        <v>0</v>
      </c>
      <c r="K248" s="126"/>
      <c r="L248" s="24"/>
      <c r="M248" s="127" t="s">
        <v>1</v>
      </c>
      <c r="N248" s="128" t="s">
        <v>32</v>
      </c>
      <c r="O248" s="129">
        <v>0.434</v>
      </c>
      <c r="P248" s="129">
        <f t="shared" si="261"/>
        <v>14.65401</v>
      </c>
      <c r="Q248" s="129">
        <v>9.8978340000000008E-4</v>
      </c>
      <c r="R248" s="129">
        <f t="shared" si="262"/>
        <v>3.3420036501000006E-2</v>
      </c>
      <c r="S248" s="129">
        <v>0</v>
      </c>
      <c r="T248" s="130">
        <f t="shared" si="263"/>
        <v>0</v>
      </c>
      <c r="AR248" s="131" t="s">
        <v>124</v>
      </c>
      <c r="AT248" s="131" t="s">
        <v>100</v>
      </c>
      <c r="AU248" s="131" t="s">
        <v>75</v>
      </c>
      <c r="AY248" s="12" t="s">
        <v>97</v>
      </c>
      <c r="BE248" s="132">
        <f t="shared" si="264"/>
        <v>0</v>
      </c>
      <c r="BF248" s="132">
        <f t="shared" si="265"/>
        <v>0</v>
      </c>
      <c r="BG248" s="132">
        <f t="shared" si="266"/>
        <v>0</v>
      </c>
      <c r="BH248" s="132">
        <f t="shared" si="267"/>
        <v>0</v>
      </c>
      <c r="BI248" s="132">
        <f t="shared" si="268"/>
        <v>0</v>
      </c>
      <c r="BJ248" s="12" t="s">
        <v>75</v>
      </c>
      <c r="BK248" s="132">
        <f t="shared" si="269"/>
        <v>0</v>
      </c>
      <c r="BL248" s="12" t="s">
        <v>124</v>
      </c>
      <c r="BM248" s="131" t="s">
        <v>267</v>
      </c>
    </row>
    <row r="249" spans="2:65" s="1" customFormat="1" ht="48">
      <c r="B249" s="119"/>
      <c r="C249" s="120">
        <v>142</v>
      </c>
      <c r="D249" s="120" t="s">
        <v>100</v>
      </c>
      <c r="E249" s="121" t="s">
        <v>411</v>
      </c>
      <c r="F249" s="122" t="s">
        <v>2076</v>
      </c>
      <c r="G249" s="123" t="s">
        <v>101</v>
      </c>
      <c r="H249" s="163">
        <v>32.686999999999998</v>
      </c>
      <c r="I249" s="125"/>
      <c r="J249" s="125">
        <f t="shared" si="260"/>
        <v>0</v>
      </c>
      <c r="K249" s="126"/>
      <c r="L249" s="24"/>
      <c r="M249" s="127" t="s">
        <v>1</v>
      </c>
      <c r="N249" s="128" t="s">
        <v>32</v>
      </c>
      <c r="O249" s="129">
        <v>0.434</v>
      </c>
      <c r="P249" s="129">
        <f t="shared" si="261"/>
        <v>14.186157999999999</v>
      </c>
      <c r="Q249" s="129">
        <v>9.8978340000000008E-4</v>
      </c>
      <c r="R249" s="129">
        <f t="shared" si="262"/>
        <v>3.23530499958E-2</v>
      </c>
      <c r="S249" s="129">
        <v>0</v>
      </c>
      <c r="T249" s="130">
        <f t="shared" si="263"/>
        <v>0</v>
      </c>
      <c r="AR249" s="131" t="s">
        <v>124</v>
      </c>
      <c r="AT249" s="131" t="s">
        <v>100</v>
      </c>
      <c r="AU249" s="131" t="s">
        <v>75</v>
      </c>
      <c r="AY249" s="12" t="s">
        <v>97</v>
      </c>
      <c r="BE249" s="132">
        <f t="shared" si="264"/>
        <v>0</v>
      </c>
      <c r="BF249" s="132">
        <f t="shared" si="265"/>
        <v>0</v>
      </c>
      <c r="BG249" s="132">
        <f t="shared" si="266"/>
        <v>0</v>
      </c>
      <c r="BH249" s="132">
        <f t="shared" si="267"/>
        <v>0</v>
      </c>
      <c r="BI249" s="132">
        <f t="shared" si="268"/>
        <v>0</v>
      </c>
      <c r="BJ249" s="12" t="s">
        <v>75</v>
      </c>
      <c r="BK249" s="132">
        <f t="shared" si="269"/>
        <v>0</v>
      </c>
      <c r="BL249" s="12" t="s">
        <v>124</v>
      </c>
      <c r="BM249" s="131" t="s">
        <v>267</v>
      </c>
    </row>
    <row r="250" spans="2:65" s="1" customFormat="1" ht="60">
      <c r="B250" s="119"/>
      <c r="C250" s="120">
        <v>143</v>
      </c>
      <c r="D250" s="120" t="s">
        <v>100</v>
      </c>
      <c r="E250" s="121" t="s">
        <v>412</v>
      </c>
      <c r="F250" s="122" t="s">
        <v>2077</v>
      </c>
      <c r="G250" s="123" t="s">
        <v>101</v>
      </c>
      <c r="H250" s="163">
        <v>6.2370000000000001</v>
      </c>
      <c r="I250" s="125"/>
      <c r="J250" s="125">
        <f>ROUND(H250*I250,2)</f>
        <v>0</v>
      </c>
      <c r="K250" s="126"/>
      <c r="L250" s="24"/>
      <c r="M250" s="127" t="s">
        <v>1</v>
      </c>
      <c r="N250" s="128" t="s">
        <v>32</v>
      </c>
      <c r="O250" s="129">
        <v>1.2310000000000001</v>
      </c>
      <c r="P250" s="129">
        <f>O250*H250</f>
        <v>7.677747000000001</v>
      </c>
      <c r="Q250" s="129">
        <v>4.4807923499999999E-2</v>
      </c>
      <c r="R250" s="129">
        <f>Q250*H250</f>
        <v>0.27946701886949998</v>
      </c>
      <c r="S250" s="129">
        <v>0</v>
      </c>
      <c r="T250" s="130">
        <f>S250*H250</f>
        <v>0</v>
      </c>
      <c r="AR250" s="131" t="s">
        <v>124</v>
      </c>
      <c r="AT250" s="131" t="s">
        <v>100</v>
      </c>
      <c r="AU250" s="131" t="s">
        <v>75</v>
      </c>
      <c r="AY250" s="12" t="s">
        <v>97</v>
      </c>
      <c r="BE250" s="132">
        <f>IF(N250="základná",J250,0)</f>
        <v>0</v>
      </c>
      <c r="BF250" s="132">
        <f>IF(N250="znížená",J250,0)</f>
        <v>0</v>
      </c>
      <c r="BG250" s="132">
        <f>IF(N250="zákl. prenesená",J250,0)</f>
        <v>0</v>
      </c>
      <c r="BH250" s="132">
        <f>IF(N250="zníž. prenesená",J250,0)</f>
        <v>0</v>
      </c>
      <c r="BI250" s="132">
        <f>IF(N250="nulová",J250,0)</f>
        <v>0</v>
      </c>
      <c r="BJ250" s="12" t="s">
        <v>75</v>
      </c>
      <c r="BK250" s="132">
        <f>ROUND(I250*H250,2)</f>
        <v>0</v>
      </c>
      <c r="BL250" s="12" t="s">
        <v>124</v>
      </c>
      <c r="BM250" s="131" t="s">
        <v>268</v>
      </c>
    </row>
    <row r="251" spans="2:65" s="1" customFormat="1" ht="48">
      <c r="B251" s="119"/>
      <c r="C251" s="120">
        <v>144</v>
      </c>
      <c r="D251" s="120" t="s">
        <v>100</v>
      </c>
      <c r="E251" s="121" t="s">
        <v>1964</v>
      </c>
      <c r="F251" s="122" t="s">
        <v>2078</v>
      </c>
      <c r="G251" s="123" t="s">
        <v>101</v>
      </c>
      <c r="H251" s="163">
        <v>6.5</v>
      </c>
      <c r="I251" s="125"/>
      <c r="J251" s="125">
        <f t="shared" ref="J251:J253" si="270">ROUND(H251*I251,2)</f>
        <v>0</v>
      </c>
      <c r="K251" s="126"/>
      <c r="L251" s="24"/>
      <c r="M251" s="127" t="s">
        <v>1</v>
      </c>
      <c r="N251" s="128" t="s">
        <v>32</v>
      </c>
      <c r="O251" s="129">
        <v>0.434</v>
      </c>
      <c r="P251" s="129">
        <f t="shared" ref="P251:P253" si="271">O251*H251</f>
        <v>2.8210000000000002</v>
      </c>
      <c r="Q251" s="129">
        <v>9.8978340000000008E-4</v>
      </c>
      <c r="R251" s="129">
        <f t="shared" ref="R251:R253" si="272">Q251*H251</f>
        <v>6.4335921000000006E-3</v>
      </c>
      <c r="S251" s="129">
        <v>0</v>
      </c>
      <c r="T251" s="130">
        <f t="shared" ref="T251:T253" si="273">S251*H251</f>
        <v>0</v>
      </c>
      <c r="AR251" s="131" t="s">
        <v>124</v>
      </c>
      <c r="AT251" s="131" t="s">
        <v>100</v>
      </c>
      <c r="AU251" s="131" t="s">
        <v>75</v>
      </c>
      <c r="AY251" s="12" t="s">
        <v>97</v>
      </c>
      <c r="BE251" s="132">
        <f t="shared" ref="BE251:BE253" si="274">IF(N251="základná",J251,0)</f>
        <v>0</v>
      </c>
      <c r="BF251" s="132">
        <f t="shared" ref="BF251:BF253" si="275">IF(N251="znížená",J251,0)</f>
        <v>0</v>
      </c>
      <c r="BG251" s="132">
        <f t="shared" ref="BG251:BG253" si="276">IF(N251="zákl. prenesená",J251,0)</f>
        <v>0</v>
      </c>
      <c r="BH251" s="132">
        <f t="shared" ref="BH251:BH253" si="277">IF(N251="zníž. prenesená",J251,0)</f>
        <v>0</v>
      </c>
      <c r="BI251" s="132">
        <f t="shared" ref="BI251:BI253" si="278">IF(N251="nulová",J251,0)</f>
        <v>0</v>
      </c>
      <c r="BJ251" s="12" t="s">
        <v>75</v>
      </c>
      <c r="BK251" s="132">
        <f t="shared" ref="BK251:BK253" si="279">ROUND(I251*H251,2)</f>
        <v>0</v>
      </c>
      <c r="BL251" s="12" t="s">
        <v>124</v>
      </c>
      <c r="BM251" s="131" t="s">
        <v>267</v>
      </c>
    </row>
    <row r="252" spans="2:65" s="1" customFormat="1" ht="48">
      <c r="B252" s="119"/>
      <c r="C252" s="120">
        <v>145</v>
      </c>
      <c r="D252" s="120" t="s">
        <v>100</v>
      </c>
      <c r="E252" s="121" t="s">
        <v>2079</v>
      </c>
      <c r="F252" s="122" t="s">
        <v>2080</v>
      </c>
      <c r="G252" s="123" t="s">
        <v>101</v>
      </c>
      <c r="H252" s="163">
        <v>10.965999999999999</v>
      </c>
      <c r="I252" s="125"/>
      <c r="J252" s="125">
        <f t="shared" si="270"/>
        <v>0</v>
      </c>
      <c r="K252" s="126"/>
      <c r="L252" s="24"/>
      <c r="M252" s="127" t="s">
        <v>1</v>
      </c>
      <c r="N252" s="128" t="s">
        <v>32</v>
      </c>
      <c r="O252" s="129">
        <v>0.434</v>
      </c>
      <c r="P252" s="129">
        <f t="shared" si="271"/>
        <v>4.7592439999999998</v>
      </c>
      <c r="Q252" s="129">
        <v>9.8978340000000008E-4</v>
      </c>
      <c r="R252" s="129">
        <f t="shared" si="272"/>
        <v>1.0853964764400001E-2</v>
      </c>
      <c r="S252" s="129">
        <v>0</v>
      </c>
      <c r="T252" s="130">
        <f t="shared" si="273"/>
        <v>0</v>
      </c>
      <c r="AR252" s="131" t="s">
        <v>124</v>
      </c>
      <c r="AT252" s="131" t="s">
        <v>100</v>
      </c>
      <c r="AU252" s="131" t="s">
        <v>75</v>
      </c>
      <c r="AY252" s="12" t="s">
        <v>97</v>
      </c>
      <c r="BE252" s="132">
        <f t="shared" si="274"/>
        <v>0</v>
      </c>
      <c r="BF252" s="132">
        <f t="shared" si="275"/>
        <v>0</v>
      </c>
      <c r="BG252" s="132">
        <f t="shared" si="276"/>
        <v>0</v>
      </c>
      <c r="BH252" s="132">
        <f t="shared" si="277"/>
        <v>0</v>
      </c>
      <c r="BI252" s="132">
        <f t="shared" si="278"/>
        <v>0</v>
      </c>
      <c r="BJ252" s="12" t="s">
        <v>75</v>
      </c>
      <c r="BK252" s="132">
        <f t="shared" si="279"/>
        <v>0</v>
      </c>
      <c r="BL252" s="12" t="s">
        <v>124</v>
      </c>
      <c r="BM252" s="131" t="s">
        <v>267</v>
      </c>
    </row>
    <row r="253" spans="2:65" s="1" customFormat="1" ht="48">
      <c r="B253" s="119"/>
      <c r="C253" s="120">
        <v>146</v>
      </c>
      <c r="D253" s="120" t="s">
        <v>100</v>
      </c>
      <c r="E253" s="121" t="s">
        <v>1965</v>
      </c>
      <c r="F253" s="122" t="s">
        <v>2081</v>
      </c>
      <c r="G253" s="123" t="s">
        <v>101</v>
      </c>
      <c r="H253" s="163">
        <v>3.63</v>
      </c>
      <c r="I253" s="125"/>
      <c r="J253" s="125">
        <f t="shared" si="270"/>
        <v>0</v>
      </c>
      <c r="K253" s="126"/>
      <c r="L253" s="24"/>
      <c r="M253" s="127" t="s">
        <v>1</v>
      </c>
      <c r="N253" s="128" t="s">
        <v>32</v>
      </c>
      <c r="O253" s="129">
        <v>0.34399999999999997</v>
      </c>
      <c r="P253" s="129">
        <f t="shared" si="271"/>
        <v>1.2487199999999998</v>
      </c>
      <c r="Q253" s="129">
        <v>9.8978340000000008E-4</v>
      </c>
      <c r="R253" s="129">
        <f t="shared" si="272"/>
        <v>3.5929137420000002E-3</v>
      </c>
      <c r="S253" s="129">
        <v>0</v>
      </c>
      <c r="T253" s="130">
        <f t="shared" si="273"/>
        <v>0</v>
      </c>
      <c r="AR253" s="131" t="s">
        <v>124</v>
      </c>
      <c r="AT253" s="131" t="s">
        <v>100</v>
      </c>
      <c r="AU253" s="131" t="s">
        <v>75</v>
      </c>
      <c r="AY253" s="12" t="s">
        <v>97</v>
      </c>
      <c r="BE253" s="132">
        <f t="shared" si="274"/>
        <v>0</v>
      </c>
      <c r="BF253" s="132">
        <f t="shared" si="275"/>
        <v>0</v>
      </c>
      <c r="BG253" s="132">
        <f t="shared" si="276"/>
        <v>0</v>
      </c>
      <c r="BH253" s="132">
        <f t="shared" si="277"/>
        <v>0</v>
      </c>
      <c r="BI253" s="132">
        <f t="shared" si="278"/>
        <v>0</v>
      </c>
      <c r="BJ253" s="12" t="s">
        <v>75</v>
      </c>
      <c r="BK253" s="132">
        <f t="shared" si="279"/>
        <v>0</v>
      </c>
      <c r="BL253" s="12" t="s">
        <v>124</v>
      </c>
      <c r="BM253" s="131" t="s">
        <v>266</v>
      </c>
    </row>
    <row r="254" spans="2:65" s="1" customFormat="1" ht="48">
      <c r="B254" s="119"/>
      <c r="C254" s="120">
        <v>147</v>
      </c>
      <c r="D254" s="120" t="s">
        <v>100</v>
      </c>
      <c r="E254" s="121" t="s">
        <v>2082</v>
      </c>
      <c r="F254" s="122" t="s">
        <v>2083</v>
      </c>
      <c r="G254" s="123" t="s">
        <v>101</v>
      </c>
      <c r="H254" s="163">
        <v>42.435000000000002</v>
      </c>
      <c r="I254" s="125"/>
      <c r="J254" s="125">
        <f>ROUND(H254*I254,2)</f>
        <v>0</v>
      </c>
      <c r="K254" s="126"/>
      <c r="L254" s="24"/>
      <c r="M254" s="127" t="s">
        <v>1</v>
      </c>
      <c r="N254" s="128" t="s">
        <v>32</v>
      </c>
      <c r="O254" s="129">
        <v>1.2310000000000001</v>
      </c>
      <c r="P254" s="129">
        <f>O254*H254</f>
        <v>52.237485000000007</v>
      </c>
      <c r="Q254" s="129">
        <v>4.4807923499999999E-2</v>
      </c>
      <c r="R254" s="129">
        <f>Q254*H254</f>
        <v>1.9014242337225</v>
      </c>
      <c r="S254" s="129">
        <v>0</v>
      </c>
      <c r="T254" s="130">
        <f>S254*H254</f>
        <v>0</v>
      </c>
      <c r="AR254" s="131" t="s">
        <v>124</v>
      </c>
      <c r="AT254" s="131" t="s">
        <v>100</v>
      </c>
      <c r="AU254" s="131" t="s">
        <v>75</v>
      </c>
      <c r="AY254" s="12" t="s">
        <v>97</v>
      </c>
      <c r="BE254" s="132">
        <f>IF(N254="základná",J254,0)</f>
        <v>0</v>
      </c>
      <c r="BF254" s="132">
        <f>IF(N254="znížená",J254,0)</f>
        <v>0</v>
      </c>
      <c r="BG254" s="132">
        <f>IF(N254="zákl. prenesená",J254,0)</f>
        <v>0</v>
      </c>
      <c r="BH254" s="132">
        <f>IF(N254="zníž. prenesená",J254,0)</f>
        <v>0</v>
      </c>
      <c r="BI254" s="132">
        <f>IF(N254="nulová",J254,0)</f>
        <v>0</v>
      </c>
      <c r="BJ254" s="12" t="s">
        <v>75</v>
      </c>
      <c r="BK254" s="132">
        <f>ROUND(I254*H254,2)</f>
        <v>0</v>
      </c>
      <c r="BL254" s="12" t="s">
        <v>124</v>
      </c>
      <c r="BM254" s="131" t="s">
        <v>268</v>
      </c>
    </row>
    <row r="255" spans="2:65" s="1" customFormat="1" ht="48">
      <c r="B255" s="119"/>
      <c r="C255" s="120">
        <v>148</v>
      </c>
      <c r="D255" s="120" t="s">
        <v>100</v>
      </c>
      <c r="E255" s="121" t="s">
        <v>1966</v>
      </c>
      <c r="F255" s="122" t="s">
        <v>2084</v>
      </c>
      <c r="G255" s="123" t="s">
        <v>101</v>
      </c>
      <c r="H255" s="163">
        <v>13.53</v>
      </c>
      <c r="I255" s="125"/>
      <c r="J255" s="125">
        <f t="shared" ref="J255:J268" si="280">ROUND(H255*I255,2)</f>
        <v>0</v>
      </c>
      <c r="K255" s="126"/>
      <c r="L255" s="24"/>
      <c r="M255" s="127" t="s">
        <v>1</v>
      </c>
      <c r="N255" s="128" t="s">
        <v>32</v>
      </c>
      <c r="O255" s="129">
        <v>0.434</v>
      </c>
      <c r="P255" s="129">
        <f t="shared" ref="P255:P268" si="281">O255*H255</f>
        <v>5.87202</v>
      </c>
      <c r="Q255" s="129">
        <v>9.8978340000000008E-4</v>
      </c>
      <c r="R255" s="129">
        <f t="shared" ref="R255:R268" si="282">Q255*H255</f>
        <v>1.3391769402000001E-2</v>
      </c>
      <c r="S255" s="129">
        <v>0</v>
      </c>
      <c r="T255" s="130">
        <f t="shared" ref="T255:T268" si="283">S255*H255</f>
        <v>0</v>
      </c>
      <c r="AR255" s="131" t="s">
        <v>124</v>
      </c>
      <c r="AT255" s="131" t="s">
        <v>100</v>
      </c>
      <c r="AU255" s="131" t="s">
        <v>75</v>
      </c>
      <c r="AY255" s="12" t="s">
        <v>97</v>
      </c>
      <c r="BE255" s="132">
        <f t="shared" ref="BE255:BE268" si="284">IF(N255="základná",J255,0)</f>
        <v>0</v>
      </c>
      <c r="BF255" s="132">
        <f t="shared" ref="BF255:BF268" si="285">IF(N255="znížená",J255,0)</f>
        <v>0</v>
      </c>
      <c r="BG255" s="132">
        <f t="shared" ref="BG255:BG268" si="286">IF(N255="zákl. prenesená",J255,0)</f>
        <v>0</v>
      </c>
      <c r="BH255" s="132">
        <f t="shared" ref="BH255:BH268" si="287">IF(N255="zníž. prenesená",J255,0)</f>
        <v>0</v>
      </c>
      <c r="BI255" s="132">
        <f t="shared" ref="BI255:BI268" si="288">IF(N255="nulová",J255,0)</f>
        <v>0</v>
      </c>
      <c r="BJ255" s="12" t="s">
        <v>75</v>
      </c>
      <c r="BK255" s="132">
        <f t="shared" ref="BK255:BK268" si="289">ROUND(I255*H255,2)</f>
        <v>0</v>
      </c>
      <c r="BL255" s="12" t="s">
        <v>124</v>
      </c>
      <c r="BM255" s="131" t="s">
        <v>267</v>
      </c>
    </row>
    <row r="256" spans="2:65" s="1" customFormat="1" ht="48">
      <c r="B256" s="119"/>
      <c r="C256" s="120">
        <v>149</v>
      </c>
      <c r="D256" s="120" t="s">
        <v>100</v>
      </c>
      <c r="E256" s="121" t="s">
        <v>2085</v>
      </c>
      <c r="F256" s="122" t="s">
        <v>2086</v>
      </c>
      <c r="G256" s="123" t="s">
        <v>101</v>
      </c>
      <c r="H256" s="163">
        <v>8.58</v>
      </c>
      <c r="I256" s="125"/>
      <c r="J256" s="125">
        <f t="shared" ref="J256:J261" si="290">ROUND(H256*I256,2)</f>
        <v>0</v>
      </c>
      <c r="K256" s="126"/>
      <c r="L256" s="24"/>
      <c r="M256" s="127" t="s">
        <v>1</v>
      </c>
      <c r="N256" s="128" t="s">
        <v>32</v>
      </c>
      <c r="O256" s="129">
        <v>0.434</v>
      </c>
      <c r="P256" s="129">
        <f t="shared" ref="P256:P261" si="291">O256*H256</f>
        <v>3.7237200000000001</v>
      </c>
      <c r="Q256" s="129">
        <v>9.8978340000000008E-4</v>
      </c>
      <c r="R256" s="129">
        <f t="shared" ref="R256:R261" si="292">Q256*H256</f>
        <v>8.4923415719999999E-3</v>
      </c>
      <c r="S256" s="129">
        <v>0</v>
      </c>
      <c r="T256" s="130">
        <f t="shared" ref="T256:T261" si="293">S256*H256</f>
        <v>0</v>
      </c>
      <c r="AR256" s="131" t="s">
        <v>124</v>
      </c>
      <c r="AT256" s="131" t="s">
        <v>100</v>
      </c>
      <c r="AU256" s="131" t="s">
        <v>75</v>
      </c>
      <c r="AY256" s="12" t="s">
        <v>97</v>
      </c>
      <c r="BE256" s="132">
        <f t="shared" ref="BE256:BE261" si="294">IF(N256="základná",J256,0)</f>
        <v>0</v>
      </c>
      <c r="BF256" s="132">
        <f t="shared" ref="BF256:BF261" si="295">IF(N256="znížená",J256,0)</f>
        <v>0</v>
      </c>
      <c r="BG256" s="132">
        <f t="shared" ref="BG256:BG261" si="296">IF(N256="zákl. prenesená",J256,0)</f>
        <v>0</v>
      </c>
      <c r="BH256" s="132">
        <f t="shared" ref="BH256:BH261" si="297">IF(N256="zníž. prenesená",J256,0)</f>
        <v>0</v>
      </c>
      <c r="BI256" s="132">
        <f t="shared" ref="BI256:BI261" si="298">IF(N256="nulová",J256,0)</f>
        <v>0</v>
      </c>
      <c r="BJ256" s="12" t="s">
        <v>75</v>
      </c>
      <c r="BK256" s="132">
        <f t="shared" ref="BK256:BK261" si="299">ROUND(I256*H256,2)</f>
        <v>0</v>
      </c>
      <c r="BL256" s="12" t="s">
        <v>124</v>
      </c>
      <c r="BM256" s="131" t="s">
        <v>267</v>
      </c>
    </row>
    <row r="257" spans="2:65" s="1" customFormat="1" ht="48">
      <c r="B257" s="119"/>
      <c r="C257" s="120">
        <v>150</v>
      </c>
      <c r="D257" s="120" t="s">
        <v>100</v>
      </c>
      <c r="E257" s="121" t="s">
        <v>2087</v>
      </c>
      <c r="F257" s="122" t="s">
        <v>2088</v>
      </c>
      <c r="G257" s="123" t="s">
        <v>101</v>
      </c>
      <c r="H257" s="163">
        <v>20.001000000000001</v>
      </c>
      <c r="I257" s="125"/>
      <c r="J257" s="125">
        <f t="shared" si="290"/>
        <v>0</v>
      </c>
      <c r="K257" s="126"/>
      <c r="L257" s="24"/>
      <c r="M257" s="127" t="s">
        <v>1</v>
      </c>
      <c r="N257" s="128" t="s">
        <v>32</v>
      </c>
      <c r="O257" s="129">
        <v>0.34399999999999997</v>
      </c>
      <c r="P257" s="129">
        <f t="shared" si="291"/>
        <v>6.880344</v>
      </c>
      <c r="Q257" s="129">
        <v>9.8978340000000008E-4</v>
      </c>
      <c r="R257" s="129">
        <f t="shared" si="292"/>
        <v>1.9796657783400003E-2</v>
      </c>
      <c r="S257" s="129">
        <v>0</v>
      </c>
      <c r="T257" s="130">
        <f t="shared" si="293"/>
        <v>0</v>
      </c>
      <c r="AR257" s="131" t="s">
        <v>124</v>
      </c>
      <c r="AT257" s="131" t="s">
        <v>100</v>
      </c>
      <c r="AU257" s="131" t="s">
        <v>75</v>
      </c>
      <c r="AY257" s="12" t="s">
        <v>97</v>
      </c>
      <c r="BE257" s="132">
        <f t="shared" si="294"/>
        <v>0</v>
      </c>
      <c r="BF257" s="132">
        <f t="shared" si="295"/>
        <v>0</v>
      </c>
      <c r="BG257" s="132">
        <f t="shared" si="296"/>
        <v>0</v>
      </c>
      <c r="BH257" s="132">
        <f t="shared" si="297"/>
        <v>0</v>
      </c>
      <c r="BI257" s="132">
        <f t="shared" si="298"/>
        <v>0</v>
      </c>
      <c r="BJ257" s="12" t="s">
        <v>75</v>
      </c>
      <c r="BK257" s="132">
        <f t="shared" si="299"/>
        <v>0</v>
      </c>
      <c r="BL257" s="12" t="s">
        <v>124</v>
      </c>
      <c r="BM257" s="131" t="s">
        <v>266</v>
      </c>
    </row>
    <row r="258" spans="2:65" s="1" customFormat="1" ht="48">
      <c r="B258" s="119"/>
      <c r="C258" s="120">
        <v>151</v>
      </c>
      <c r="D258" s="120" t="s">
        <v>100</v>
      </c>
      <c r="E258" s="121" t="s">
        <v>2089</v>
      </c>
      <c r="F258" s="122" t="s">
        <v>2090</v>
      </c>
      <c r="G258" s="123" t="s">
        <v>101</v>
      </c>
      <c r="H258" s="163">
        <v>16.344000000000001</v>
      </c>
      <c r="I258" s="125"/>
      <c r="J258" s="125">
        <f t="shared" si="290"/>
        <v>0</v>
      </c>
      <c r="K258" s="126"/>
      <c r="L258" s="24"/>
      <c r="M258" s="127" t="s">
        <v>1</v>
      </c>
      <c r="N258" s="128" t="s">
        <v>32</v>
      </c>
      <c r="O258" s="129">
        <v>0.434</v>
      </c>
      <c r="P258" s="129">
        <f t="shared" si="291"/>
        <v>7.0932960000000005</v>
      </c>
      <c r="Q258" s="129">
        <v>9.8978340000000008E-4</v>
      </c>
      <c r="R258" s="129">
        <f t="shared" si="292"/>
        <v>1.6177019889600002E-2</v>
      </c>
      <c r="S258" s="129">
        <v>0</v>
      </c>
      <c r="T258" s="130">
        <f t="shared" si="293"/>
        <v>0</v>
      </c>
      <c r="AR258" s="131" t="s">
        <v>124</v>
      </c>
      <c r="AT258" s="131" t="s">
        <v>100</v>
      </c>
      <c r="AU258" s="131" t="s">
        <v>75</v>
      </c>
      <c r="AY258" s="12" t="s">
        <v>97</v>
      </c>
      <c r="BE258" s="132">
        <f t="shared" si="294"/>
        <v>0</v>
      </c>
      <c r="BF258" s="132">
        <f t="shared" si="295"/>
        <v>0</v>
      </c>
      <c r="BG258" s="132">
        <f t="shared" si="296"/>
        <v>0</v>
      </c>
      <c r="BH258" s="132">
        <f t="shared" si="297"/>
        <v>0</v>
      </c>
      <c r="BI258" s="132">
        <f t="shared" si="298"/>
        <v>0</v>
      </c>
      <c r="BJ258" s="12" t="s">
        <v>75</v>
      </c>
      <c r="BK258" s="132">
        <f t="shared" si="299"/>
        <v>0</v>
      </c>
      <c r="BL258" s="12" t="s">
        <v>124</v>
      </c>
      <c r="BM258" s="131" t="s">
        <v>267</v>
      </c>
    </row>
    <row r="259" spans="2:65" s="1" customFormat="1" ht="48">
      <c r="B259" s="119"/>
      <c r="C259" s="120">
        <v>152</v>
      </c>
      <c r="D259" s="120" t="s">
        <v>100</v>
      </c>
      <c r="E259" s="121" t="s">
        <v>2091</v>
      </c>
      <c r="F259" s="122" t="s">
        <v>2092</v>
      </c>
      <c r="G259" s="123" t="s">
        <v>101</v>
      </c>
      <c r="H259" s="163">
        <v>6.69</v>
      </c>
      <c r="I259" s="125"/>
      <c r="J259" s="125">
        <f t="shared" si="290"/>
        <v>0</v>
      </c>
      <c r="K259" s="126"/>
      <c r="L259" s="24"/>
      <c r="M259" s="127" t="s">
        <v>1</v>
      </c>
      <c r="N259" s="128" t="s">
        <v>32</v>
      </c>
      <c r="O259" s="129">
        <v>0.434</v>
      </c>
      <c r="P259" s="129">
        <f t="shared" si="291"/>
        <v>2.9034599999999999</v>
      </c>
      <c r="Q259" s="129">
        <v>9.8978340000000008E-4</v>
      </c>
      <c r="R259" s="129">
        <f t="shared" si="292"/>
        <v>6.6216509460000012E-3</v>
      </c>
      <c r="S259" s="129">
        <v>0</v>
      </c>
      <c r="T259" s="130">
        <f t="shared" si="293"/>
        <v>0</v>
      </c>
      <c r="AR259" s="131" t="s">
        <v>124</v>
      </c>
      <c r="AT259" s="131" t="s">
        <v>100</v>
      </c>
      <c r="AU259" s="131" t="s">
        <v>75</v>
      </c>
      <c r="AY259" s="12" t="s">
        <v>97</v>
      </c>
      <c r="BE259" s="132">
        <f t="shared" si="294"/>
        <v>0</v>
      </c>
      <c r="BF259" s="132">
        <f t="shared" si="295"/>
        <v>0</v>
      </c>
      <c r="BG259" s="132">
        <f t="shared" si="296"/>
        <v>0</v>
      </c>
      <c r="BH259" s="132">
        <f t="shared" si="297"/>
        <v>0</v>
      </c>
      <c r="BI259" s="132">
        <f t="shared" si="298"/>
        <v>0</v>
      </c>
      <c r="BJ259" s="12" t="s">
        <v>75</v>
      </c>
      <c r="BK259" s="132">
        <f t="shared" si="299"/>
        <v>0</v>
      </c>
      <c r="BL259" s="12" t="s">
        <v>124</v>
      </c>
      <c r="BM259" s="131" t="s">
        <v>267</v>
      </c>
    </row>
    <row r="260" spans="2:65" s="1" customFormat="1" ht="48">
      <c r="B260" s="119"/>
      <c r="C260" s="120">
        <v>153</v>
      </c>
      <c r="D260" s="120" t="s">
        <v>100</v>
      </c>
      <c r="E260" s="121" t="s">
        <v>2093</v>
      </c>
      <c r="F260" s="122" t="s">
        <v>2094</v>
      </c>
      <c r="G260" s="123" t="s">
        <v>101</v>
      </c>
      <c r="H260" s="163">
        <v>53.448</v>
      </c>
      <c r="I260" s="125"/>
      <c r="J260" s="125">
        <f t="shared" si="290"/>
        <v>0</v>
      </c>
      <c r="K260" s="126"/>
      <c r="L260" s="24"/>
      <c r="M260" s="127" t="s">
        <v>1</v>
      </c>
      <c r="N260" s="128" t="s">
        <v>32</v>
      </c>
      <c r="O260" s="129">
        <v>0.434</v>
      </c>
      <c r="P260" s="129">
        <f t="shared" si="291"/>
        <v>23.196432000000001</v>
      </c>
      <c r="Q260" s="129">
        <v>9.8978340000000008E-4</v>
      </c>
      <c r="R260" s="129">
        <f t="shared" si="292"/>
        <v>5.2901943163200002E-2</v>
      </c>
      <c r="S260" s="129">
        <v>0</v>
      </c>
      <c r="T260" s="130">
        <f t="shared" si="293"/>
        <v>0</v>
      </c>
      <c r="AR260" s="131" t="s">
        <v>124</v>
      </c>
      <c r="AT260" s="131" t="s">
        <v>100</v>
      </c>
      <c r="AU260" s="131" t="s">
        <v>75</v>
      </c>
      <c r="AY260" s="12" t="s">
        <v>97</v>
      </c>
      <c r="BE260" s="132">
        <f t="shared" si="294"/>
        <v>0</v>
      </c>
      <c r="BF260" s="132">
        <f t="shared" si="295"/>
        <v>0</v>
      </c>
      <c r="BG260" s="132">
        <f t="shared" si="296"/>
        <v>0</v>
      </c>
      <c r="BH260" s="132">
        <f t="shared" si="297"/>
        <v>0</v>
      </c>
      <c r="BI260" s="132">
        <f t="shared" si="298"/>
        <v>0</v>
      </c>
      <c r="BJ260" s="12" t="s">
        <v>75</v>
      </c>
      <c r="BK260" s="132">
        <f t="shared" si="299"/>
        <v>0</v>
      </c>
      <c r="BL260" s="12" t="s">
        <v>124</v>
      </c>
      <c r="BM260" s="131" t="s">
        <v>267</v>
      </c>
    </row>
    <row r="261" spans="2:65" s="1" customFormat="1" ht="48">
      <c r="B261" s="119"/>
      <c r="C261" s="120">
        <v>154</v>
      </c>
      <c r="D261" s="120" t="s">
        <v>100</v>
      </c>
      <c r="E261" s="121" t="s">
        <v>2095</v>
      </c>
      <c r="F261" s="122" t="s">
        <v>2096</v>
      </c>
      <c r="G261" s="123" t="s">
        <v>101</v>
      </c>
      <c r="H261" s="163">
        <v>33.759</v>
      </c>
      <c r="I261" s="125"/>
      <c r="J261" s="125">
        <f t="shared" si="290"/>
        <v>0</v>
      </c>
      <c r="K261" s="126"/>
      <c r="L261" s="24"/>
      <c r="M261" s="127" t="s">
        <v>1</v>
      </c>
      <c r="N261" s="128" t="s">
        <v>32</v>
      </c>
      <c r="O261" s="129">
        <v>0.434</v>
      </c>
      <c r="P261" s="129">
        <f t="shared" si="291"/>
        <v>14.651406</v>
      </c>
      <c r="Q261" s="129">
        <v>9.8978340000000008E-4</v>
      </c>
      <c r="R261" s="129">
        <f t="shared" si="292"/>
        <v>3.34140978006E-2</v>
      </c>
      <c r="S261" s="129">
        <v>0</v>
      </c>
      <c r="T261" s="130">
        <f t="shared" si="293"/>
        <v>0</v>
      </c>
      <c r="AR261" s="131" t="s">
        <v>124</v>
      </c>
      <c r="AT261" s="131" t="s">
        <v>100</v>
      </c>
      <c r="AU261" s="131" t="s">
        <v>75</v>
      </c>
      <c r="AY261" s="12" t="s">
        <v>97</v>
      </c>
      <c r="BE261" s="132">
        <f t="shared" si="294"/>
        <v>0</v>
      </c>
      <c r="BF261" s="132">
        <f t="shared" si="295"/>
        <v>0</v>
      </c>
      <c r="BG261" s="132">
        <f t="shared" si="296"/>
        <v>0</v>
      </c>
      <c r="BH261" s="132">
        <f t="shared" si="297"/>
        <v>0</v>
      </c>
      <c r="BI261" s="132">
        <f t="shared" si="298"/>
        <v>0</v>
      </c>
      <c r="BJ261" s="12" t="s">
        <v>75</v>
      </c>
      <c r="BK261" s="132">
        <f t="shared" si="299"/>
        <v>0</v>
      </c>
      <c r="BL261" s="12" t="s">
        <v>124</v>
      </c>
      <c r="BM261" s="131" t="s">
        <v>267</v>
      </c>
    </row>
    <row r="262" spans="2:65" s="1" customFormat="1" ht="48">
      <c r="B262" s="119"/>
      <c r="C262" s="120">
        <v>155</v>
      </c>
      <c r="D262" s="120" t="s">
        <v>100</v>
      </c>
      <c r="E262" s="121" t="s">
        <v>1255</v>
      </c>
      <c r="F262" s="122" t="s">
        <v>2097</v>
      </c>
      <c r="G262" s="123" t="s">
        <v>101</v>
      </c>
      <c r="H262" s="163">
        <v>24.387</v>
      </c>
      <c r="I262" s="125"/>
      <c r="J262" s="125">
        <f t="shared" si="280"/>
        <v>0</v>
      </c>
      <c r="K262" s="126"/>
      <c r="L262" s="24"/>
      <c r="M262" s="127" t="s">
        <v>1</v>
      </c>
      <c r="N262" s="128" t="s">
        <v>32</v>
      </c>
      <c r="O262" s="129">
        <v>0.434</v>
      </c>
      <c r="P262" s="129">
        <f t="shared" si="281"/>
        <v>10.583958000000001</v>
      </c>
      <c r="Q262" s="129">
        <v>9.8978340000000008E-4</v>
      </c>
      <c r="R262" s="129">
        <f t="shared" si="282"/>
        <v>2.4137847775800001E-2</v>
      </c>
      <c r="S262" s="129">
        <v>0</v>
      </c>
      <c r="T262" s="130">
        <f t="shared" si="283"/>
        <v>0</v>
      </c>
      <c r="AR262" s="131" t="s">
        <v>124</v>
      </c>
      <c r="AT262" s="131" t="s">
        <v>100</v>
      </c>
      <c r="AU262" s="131" t="s">
        <v>75</v>
      </c>
      <c r="AY262" s="12" t="s">
        <v>97</v>
      </c>
      <c r="BE262" s="132">
        <f t="shared" si="284"/>
        <v>0</v>
      </c>
      <c r="BF262" s="132">
        <f t="shared" si="285"/>
        <v>0</v>
      </c>
      <c r="BG262" s="132">
        <f t="shared" si="286"/>
        <v>0</v>
      </c>
      <c r="BH262" s="132">
        <f t="shared" si="287"/>
        <v>0</v>
      </c>
      <c r="BI262" s="132">
        <f t="shared" si="288"/>
        <v>0</v>
      </c>
      <c r="BJ262" s="12" t="s">
        <v>75</v>
      </c>
      <c r="BK262" s="132">
        <f t="shared" si="289"/>
        <v>0</v>
      </c>
      <c r="BL262" s="12" t="s">
        <v>124</v>
      </c>
      <c r="BM262" s="131" t="s">
        <v>267</v>
      </c>
    </row>
    <row r="263" spans="2:65" s="1" customFormat="1" ht="48">
      <c r="B263" s="119"/>
      <c r="C263" s="120">
        <v>156</v>
      </c>
      <c r="D263" s="120" t="s">
        <v>100</v>
      </c>
      <c r="E263" s="121" t="s">
        <v>2098</v>
      </c>
      <c r="F263" s="122" t="s">
        <v>2099</v>
      </c>
      <c r="G263" s="123" t="s">
        <v>101</v>
      </c>
      <c r="H263" s="163">
        <v>14.52</v>
      </c>
      <c r="I263" s="125"/>
      <c r="J263" s="125">
        <f t="shared" si="280"/>
        <v>0</v>
      </c>
      <c r="K263" s="126"/>
      <c r="L263" s="24"/>
      <c r="M263" s="127" t="s">
        <v>1</v>
      </c>
      <c r="N263" s="128" t="s">
        <v>32</v>
      </c>
      <c r="O263" s="129">
        <v>0.34399999999999997</v>
      </c>
      <c r="P263" s="129">
        <f t="shared" si="281"/>
        <v>4.9948799999999993</v>
      </c>
      <c r="Q263" s="129">
        <v>9.8978340000000008E-4</v>
      </c>
      <c r="R263" s="129">
        <f t="shared" si="282"/>
        <v>1.4371654968000001E-2</v>
      </c>
      <c r="S263" s="129">
        <v>0</v>
      </c>
      <c r="T263" s="130">
        <f t="shared" si="283"/>
        <v>0</v>
      </c>
      <c r="AR263" s="131" t="s">
        <v>124</v>
      </c>
      <c r="AT263" s="131" t="s">
        <v>100</v>
      </c>
      <c r="AU263" s="131" t="s">
        <v>75</v>
      </c>
      <c r="AY263" s="12" t="s">
        <v>97</v>
      </c>
      <c r="BE263" s="132">
        <f t="shared" si="284"/>
        <v>0</v>
      </c>
      <c r="BF263" s="132">
        <f t="shared" si="285"/>
        <v>0</v>
      </c>
      <c r="BG263" s="132">
        <f t="shared" si="286"/>
        <v>0</v>
      </c>
      <c r="BH263" s="132">
        <f t="shared" si="287"/>
        <v>0</v>
      </c>
      <c r="BI263" s="132">
        <f t="shared" si="288"/>
        <v>0</v>
      </c>
      <c r="BJ263" s="12" t="s">
        <v>75</v>
      </c>
      <c r="BK263" s="132">
        <f t="shared" si="289"/>
        <v>0</v>
      </c>
      <c r="BL263" s="12" t="s">
        <v>124</v>
      </c>
      <c r="BM263" s="131" t="s">
        <v>266</v>
      </c>
    </row>
    <row r="264" spans="2:65" s="1" customFormat="1" ht="48">
      <c r="B264" s="119"/>
      <c r="C264" s="120">
        <v>157</v>
      </c>
      <c r="D264" s="120" t="s">
        <v>100</v>
      </c>
      <c r="E264" s="121" t="s">
        <v>2100</v>
      </c>
      <c r="F264" s="122" t="s">
        <v>2101</v>
      </c>
      <c r="G264" s="123" t="s">
        <v>101</v>
      </c>
      <c r="H264" s="163">
        <v>41.25</v>
      </c>
      <c r="I264" s="125"/>
      <c r="J264" s="125">
        <f t="shared" si="280"/>
        <v>0</v>
      </c>
      <c r="K264" s="126"/>
      <c r="L264" s="24"/>
      <c r="M264" s="127" t="s">
        <v>1</v>
      </c>
      <c r="N264" s="128" t="s">
        <v>32</v>
      </c>
      <c r="O264" s="129">
        <v>0.434</v>
      </c>
      <c r="P264" s="129">
        <f t="shared" si="281"/>
        <v>17.9025</v>
      </c>
      <c r="Q264" s="129">
        <v>9.8978340000000008E-4</v>
      </c>
      <c r="R264" s="129">
        <f t="shared" si="282"/>
        <v>4.0828565250000004E-2</v>
      </c>
      <c r="S264" s="129">
        <v>0</v>
      </c>
      <c r="T264" s="130">
        <f t="shared" si="283"/>
        <v>0</v>
      </c>
      <c r="AR264" s="131" t="s">
        <v>124</v>
      </c>
      <c r="AT264" s="131" t="s">
        <v>100</v>
      </c>
      <c r="AU264" s="131" t="s">
        <v>75</v>
      </c>
      <c r="AY264" s="12" t="s">
        <v>97</v>
      </c>
      <c r="BE264" s="132">
        <f t="shared" si="284"/>
        <v>0</v>
      </c>
      <c r="BF264" s="132">
        <f t="shared" si="285"/>
        <v>0</v>
      </c>
      <c r="BG264" s="132">
        <f t="shared" si="286"/>
        <v>0</v>
      </c>
      <c r="BH264" s="132">
        <f t="shared" si="287"/>
        <v>0</v>
      </c>
      <c r="BI264" s="132">
        <f t="shared" si="288"/>
        <v>0</v>
      </c>
      <c r="BJ264" s="12" t="s">
        <v>75</v>
      </c>
      <c r="BK264" s="132">
        <f t="shared" si="289"/>
        <v>0</v>
      </c>
      <c r="BL264" s="12" t="s">
        <v>124</v>
      </c>
      <c r="BM264" s="131" t="s">
        <v>267</v>
      </c>
    </row>
    <row r="265" spans="2:65" s="1" customFormat="1" ht="52.5" customHeight="1">
      <c r="B265" s="119"/>
      <c r="C265" s="120">
        <v>158</v>
      </c>
      <c r="D265" s="120" t="s">
        <v>100</v>
      </c>
      <c r="E265" s="121" t="s">
        <v>2102</v>
      </c>
      <c r="F265" s="122" t="s">
        <v>2103</v>
      </c>
      <c r="G265" s="123" t="s">
        <v>101</v>
      </c>
      <c r="H265" s="163">
        <v>24.206</v>
      </c>
      <c r="I265" s="125"/>
      <c r="J265" s="125">
        <f t="shared" si="280"/>
        <v>0</v>
      </c>
      <c r="K265" s="126"/>
      <c r="L265" s="24"/>
      <c r="M265" s="127" t="s">
        <v>1</v>
      </c>
      <c r="N265" s="128" t="s">
        <v>32</v>
      </c>
      <c r="O265" s="129">
        <v>0.434</v>
      </c>
      <c r="P265" s="129">
        <f t="shared" si="281"/>
        <v>10.505404</v>
      </c>
      <c r="Q265" s="129">
        <v>9.8978340000000008E-4</v>
      </c>
      <c r="R265" s="129">
        <f t="shared" si="282"/>
        <v>2.3958696980400002E-2</v>
      </c>
      <c r="S265" s="129">
        <v>0</v>
      </c>
      <c r="T265" s="130">
        <f t="shared" si="283"/>
        <v>0</v>
      </c>
      <c r="AR265" s="131" t="s">
        <v>124</v>
      </c>
      <c r="AT265" s="131" t="s">
        <v>100</v>
      </c>
      <c r="AU265" s="131" t="s">
        <v>75</v>
      </c>
      <c r="AY265" s="12" t="s">
        <v>97</v>
      </c>
      <c r="BE265" s="132">
        <f t="shared" si="284"/>
        <v>0</v>
      </c>
      <c r="BF265" s="132">
        <f t="shared" si="285"/>
        <v>0</v>
      </c>
      <c r="BG265" s="132">
        <f t="shared" si="286"/>
        <v>0</v>
      </c>
      <c r="BH265" s="132">
        <f t="shared" si="287"/>
        <v>0</v>
      </c>
      <c r="BI265" s="132">
        <f t="shared" si="288"/>
        <v>0</v>
      </c>
      <c r="BJ265" s="12" t="s">
        <v>75</v>
      </c>
      <c r="BK265" s="132">
        <f t="shared" si="289"/>
        <v>0</v>
      </c>
      <c r="BL265" s="12" t="s">
        <v>124</v>
      </c>
      <c r="BM265" s="131" t="s">
        <v>267</v>
      </c>
    </row>
    <row r="266" spans="2:65" s="1" customFormat="1" ht="36">
      <c r="B266" s="119"/>
      <c r="C266" s="120">
        <v>159</v>
      </c>
      <c r="D266" s="120" t="s">
        <v>100</v>
      </c>
      <c r="E266" s="121" t="s">
        <v>1256</v>
      </c>
      <c r="F266" s="122" t="s">
        <v>1257</v>
      </c>
      <c r="G266" s="123" t="s">
        <v>101</v>
      </c>
      <c r="H266" s="163">
        <v>28.57</v>
      </c>
      <c r="I266" s="125"/>
      <c r="J266" s="125">
        <f t="shared" si="280"/>
        <v>0</v>
      </c>
      <c r="K266" s="126"/>
      <c r="L266" s="24"/>
      <c r="M266" s="127" t="s">
        <v>1</v>
      </c>
      <c r="N266" s="128" t="s">
        <v>32</v>
      </c>
      <c r="O266" s="129">
        <v>0.434</v>
      </c>
      <c r="P266" s="129">
        <f t="shared" si="281"/>
        <v>12.399380000000001</v>
      </c>
      <c r="Q266" s="129">
        <v>9.8978340000000008E-4</v>
      </c>
      <c r="R266" s="129">
        <f t="shared" si="282"/>
        <v>2.8278111738000003E-2</v>
      </c>
      <c r="S266" s="129">
        <v>0</v>
      </c>
      <c r="T266" s="130">
        <f t="shared" si="283"/>
        <v>0</v>
      </c>
      <c r="AR266" s="131" t="s">
        <v>124</v>
      </c>
      <c r="AT266" s="131" t="s">
        <v>100</v>
      </c>
      <c r="AU266" s="131" t="s">
        <v>75</v>
      </c>
      <c r="AY266" s="12" t="s">
        <v>97</v>
      </c>
      <c r="BE266" s="132">
        <f t="shared" si="284"/>
        <v>0</v>
      </c>
      <c r="BF266" s="132">
        <f t="shared" si="285"/>
        <v>0</v>
      </c>
      <c r="BG266" s="132">
        <f t="shared" si="286"/>
        <v>0</v>
      </c>
      <c r="BH266" s="132">
        <f t="shared" si="287"/>
        <v>0</v>
      </c>
      <c r="BI266" s="132">
        <f t="shared" si="288"/>
        <v>0</v>
      </c>
      <c r="BJ266" s="12" t="s">
        <v>75</v>
      </c>
      <c r="BK266" s="132">
        <f t="shared" si="289"/>
        <v>0</v>
      </c>
      <c r="BL266" s="12" t="s">
        <v>124</v>
      </c>
      <c r="BM266" s="131" t="s">
        <v>267</v>
      </c>
    </row>
    <row r="267" spans="2:65" s="1" customFormat="1" ht="36">
      <c r="B267" s="119"/>
      <c r="C267" s="120">
        <v>160</v>
      </c>
      <c r="D267" s="120" t="s">
        <v>100</v>
      </c>
      <c r="E267" s="121" t="s">
        <v>2104</v>
      </c>
      <c r="F267" s="122" t="s">
        <v>2105</v>
      </c>
      <c r="G267" s="123" t="s">
        <v>101</v>
      </c>
      <c r="H267" s="163">
        <v>3.81</v>
      </c>
      <c r="I267" s="125"/>
      <c r="J267" s="125">
        <f t="shared" ref="J267" si="300">ROUND(H267*I267,2)</f>
        <v>0</v>
      </c>
      <c r="K267" s="126"/>
      <c r="L267" s="24"/>
      <c r="M267" s="127" t="s">
        <v>1</v>
      </c>
      <c r="N267" s="128" t="s">
        <v>32</v>
      </c>
      <c r="O267" s="129">
        <v>0.434</v>
      </c>
      <c r="P267" s="129">
        <f t="shared" ref="P267" si="301">O267*H267</f>
        <v>1.65354</v>
      </c>
      <c r="Q267" s="129">
        <v>9.8978340000000008E-4</v>
      </c>
      <c r="R267" s="129">
        <f t="shared" ref="R267" si="302">Q267*H267</f>
        <v>3.7710747540000002E-3</v>
      </c>
      <c r="S267" s="129">
        <v>0</v>
      </c>
      <c r="T267" s="130">
        <f t="shared" ref="T267" si="303">S267*H267</f>
        <v>0</v>
      </c>
      <c r="AR267" s="131" t="s">
        <v>124</v>
      </c>
      <c r="AT267" s="131" t="s">
        <v>100</v>
      </c>
      <c r="AU267" s="131" t="s">
        <v>75</v>
      </c>
      <c r="AY267" s="12" t="s">
        <v>97</v>
      </c>
      <c r="BE267" s="132">
        <f t="shared" ref="BE267" si="304">IF(N267="základná",J267,0)</f>
        <v>0</v>
      </c>
      <c r="BF267" s="132">
        <f t="shared" ref="BF267" si="305">IF(N267="znížená",J267,0)</f>
        <v>0</v>
      </c>
      <c r="BG267" s="132">
        <f t="shared" ref="BG267" si="306">IF(N267="zákl. prenesená",J267,0)</f>
        <v>0</v>
      </c>
      <c r="BH267" s="132">
        <f t="shared" ref="BH267" si="307">IF(N267="zníž. prenesená",J267,0)</f>
        <v>0</v>
      </c>
      <c r="BI267" s="132">
        <f t="shared" ref="BI267" si="308">IF(N267="nulová",J267,0)</f>
        <v>0</v>
      </c>
      <c r="BJ267" s="12" t="s">
        <v>75</v>
      </c>
      <c r="BK267" s="132">
        <f t="shared" ref="BK267" si="309">ROUND(I267*H267,2)</f>
        <v>0</v>
      </c>
      <c r="BL267" s="12" t="s">
        <v>124</v>
      </c>
      <c r="BM267" s="131" t="s">
        <v>267</v>
      </c>
    </row>
    <row r="268" spans="2:65" s="1" customFormat="1" ht="24">
      <c r="B268" s="119"/>
      <c r="C268" s="120">
        <v>161</v>
      </c>
      <c r="D268" s="120" t="s">
        <v>100</v>
      </c>
      <c r="E268" s="121" t="s">
        <v>269</v>
      </c>
      <c r="F268" s="122" t="s">
        <v>413</v>
      </c>
      <c r="G268" s="123" t="s">
        <v>134</v>
      </c>
      <c r="H268" s="163">
        <v>412.23200000000003</v>
      </c>
      <c r="I268" s="125"/>
      <c r="J268" s="125">
        <f t="shared" si="280"/>
        <v>0</v>
      </c>
      <c r="K268" s="126"/>
      <c r="L268" s="24"/>
      <c r="M268" s="127" t="s">
        <v>1</v>
      </c>
      <c r="N268" s="128" t="s">
        <v>32</v>
      </c>
      <c r="O268" s="129">
        <v>0.434</v>
      </c>
      <c r="P268" s="129">
        <f t="shared" si="281"/>
        <v>178.90868800000001</v>
      </c>
      <c r="Q268" s="129">
        <v>9.8978340000000008E-4</v>
      </c>
      <c r="R268" s="129">
        <f t="shared" si="282"/>
        <v>0.40802039054880007</v>
      </c>
      <c r="S268" s="129">
        <v>0</v>
      </c>
      <c r="T268" s="130">
        <f t="shared" si="283"/>
        <v>0</v>
      </c>
      <c r="AR268" s="131" t="s">
        <v>124</v>
      </c>
      <c r="AT268" s="131" t="s">
        <v>100</v>
      </c>
      <c r="AU268" s="131" t="s">
        <v>75</v>
      </c>
      <c r="AY268" s="12" t="s">
        <v>97</v>
      </c>
      <c r="BE268" s="132">
        <f t="shared" si="284"/>
        <v>0</v>
      </c>
      <c r="BF268" s="132">
        <f t="shared" si="285"/>
        <v>0</v>
      </c>
      <c r="BG268" s="132">
        <f t="shared" si="286"/>
        <v>0</v>
      </c>
      <c r="BH268" s="132">
        <f t="shared" si="287"/>
        <v>0</v>
      </c>
      <c r="BI268" s="132">
        <f t="shared" si="288"/>
        <v>0</v>
      </c>
      <c r="BJ268" s="12" t="s">
        <v>75</v>
      </c>
      <c r="BK268" s="132">
        <f t="shared" si="289"/>
        <v>0</v>
      </c>
      <c r="BL268" s="12" t="s">
        <v>124</v>
      </c>
      <c r="BM268" s="131" t="s">
        <v>267</v>
      </c>
    </row>
    <row r="269" spans="2:65" s="10" customFormat="1" ht="22.9" customHeight="1">
      <c r="B269" s="108"/>
      <c r="D269" s="109" t="s">
        <v>65</v>
      </c>
      <c r="E269" s="117" t="s">
        <v>270</v>
      </c>
      <c r="F269" s="117" t="s">
        <v>271</v>
      </c>
      <c r="J269" s="118">
        <f>SUM(J270:J278)</f>
        <v>0</v>
      </c>
      <c r="L269" s="108"/>
      <c r="M269" s="112"/>
      <c r="P269" s="113">
        <f>SUM(P270:P278)</f>
        <v>190.43064699999999</v>
      </c>
      <c r="R269" s="113">
        <f>SUM(R270:R278)</f>
        <v>0.99350299359159999</v>
      </c>
      <c r="T269" s="114">
        <f>SUM(T270:T278)</f>
        <v>0</v>
      </c>
      <c r="AR269" s="109" t="s">
        <v>75</v>
      </c>
      <c r="AT269" s="115" t="s">
        <v>65</v>
      </c>
      <c r="AU269" s="115" t="s">
        <v>71</v>
      </c>
      <c r="AY269" s="109" t="s">
        <v>97</v>
      </c>
      <c r="BK269" s="116">
        <f>SUM(BK270:BK278)</f>
        <v>0</v>
      </c>
    </row>
    <row r="270" spans="2:65" s="1" customFormat="1" ht="36">
      <c r="B270" s="119"/>
      <c r="C270" s="120">
        <v>162</v>
      </c>
      <c r="D270" s="120" t="s">
        <v>100</v>
      </c>
      <c r="E270" s="121" t="s">
        <v>472</v>
      </c>
      <c r="F270" s="122" t="s">
        <v>2106</v>
      </c>
      <c r="G270" s="123" t="s">
        <v>110</v>
      </c>
      <c r="H270" s="124">
        <v>2</v>
      </c>
      <c r="I270" s="125"/>
      <c r="J270" s="125">
        <f t="shared" ref="J270:J278" si="310">ROUND(H270*I270,2)</f>
        <v>0</v>
      </c>
      <c r="K270" s="126"/>
      <c r="L270" s="24"/>
      <c r="M270" s="127" t="s">
        <v>1</v>
      </c>
      <c r="N270" s="128" t="s">
        <v>32</v>
      </c>
      <c r="O270" s="129">
        <v>0.61550000000000005</v>
      </c>
      <c r="P270" s="129">
        <f t="shared" ref="P270:P278" si="311">O270*H270</f>
        <v>1.2310000000000001</v>
      </c>
      <c r="Q270" s="129">
        <v>2.9820616E-3</v>
      </c>
      <c r="R270" s="129">
        <f t="shared" ref="R270:R278" si="312">Q270*H270</f>
        <v>5.9641232000000001E-3</v>
      </c>
      <c r="S270" s="129">
        <v>0</v>
      </c>
      <c r="T270" s="130">
        <f t="shared" ref="T270:T278" si="313">S270*H270</f>
        <v>0</v>
      </c>
      <c r="AR270" s="131" t="s">
        <v>124</v>
      </c>
      <c r="AT270" s="131" t="s">
        <v>100</v>
      </c>
      <c r="AU270" s="131" t="s">
        <v>75</v>
      </c>
      <c r="AY270" s="12" t="s">
        <v>97</v>
      </c>
      <c r="BE270" s="132">
        <f t="shared" ref="BE270:BE278" si="314">IF(N270="základná",J270,0)</f>
        <v>0</v>
      </c>
      <c r="BF270" s="132">
        <f t="shared" ref="BF270:BF278" si="315">IF(N270="znížená",J270,0)</f>
        <v>0</v>
      </c>
      <c r="BG270" s="132">
        <f t="shared" ref="BG270:BG278" si="316">IF(N270="zákl. prenesená",J270,0)</f>
        <v>0</v>
      </c>
      <c r="BH270" s="132">
        <f t="shared" ref="BH270:BH278" si="317">IF(N270="zníž. prenesená",J270,0)</f>
        <v>0</v>
      </c>
      <c r="BI270" s="132">
        <f t="shared" ref="BI270:BI278" si="318">IF(N270="nulová",J270,0)</f>
        <v>0</v>
      </c>
      <c r="BJ270" s="12" t="s">
        <v>75</v>
      </c>
      <c r="BK270" s="132">
        <f t="shared" ref="BK270:BK278" si="319">ROUND(I270*H270,2)</f>
        <v>0</v>
      </c>
      <c r="BL270" s="12" t="s">
        <v>124</v>
      </c>
      <c r="BM270" s="131" t="s">
        <v>272</v>
      </c>
    </row>
    <row r="271" spans="2:65" s="1" customFormat="1" ht="36">
      <c r="B271" s="119"/>
      <c r="C271" s="120">
        <v>163</v>
      </c>
      <c r="D271" s="120" t="s">
        <v>100</v>
      </c>
      <c r="E271" s="121" t="s">
        <v>473</v>
      </c>
      <c r="F271" s="122" t="s">
        <v>2107</v>
      </c>
      <c r="G271" s="123" t="s">
        <v>110</v>
      </c>
      <c r="H271" s="124">
        <v>2</v>
      </c>
      <c r="I271" s="125"/>
      <c r="J271" s="125">
        <f t="shared" si="310"/>
        <v>0</v>
      </c>
      <c r="K271" s="126"/>
      <c r="L271" s="24"/>
      <c r="M271" s="127" t="s">
        <v>1</v>
      </c>
      <c r="N271" s="128" t="s">
        <v>32</v>
      </c>
      <c r="O271" s="129">
        <v>0.623</v>
      </c>
      <c r="P271" s="129">
        <f t="shared" si="311"/>
        <v>1.246</v>
      </c>
      <c r="Q271" s="129">
        <v>3.2798924000000001E-3</v>
      </c>
      <c r="R271" s="129">
        <f t="shared" si="312"/>
        <v>6.5597848000000002E-3</v>
      </c>
      <c r="S271" s="129">
        <v>0</v>
      </c>
      <c r="T271" s="130">
        <f t="shared" si="313"/>
        <v>0</v>
      </c>
      <c r="AR271" s="131" t="s">
        <v>124</v>
      </c>
      <c r="AT271" s="131" t="s">
        <v>100</v>
      </c>
      <c r="AU271" s="131" t="s">
        <v>75</v>
      </c>
      <c r="AY271" s="12" t="s">
        <v>97</v>
      </c>
      <c r="BE271" s="132">
        <f t="shared" si="314"/>
        <v>0</v>
      </c>
      <c r="BF271" s="132">
        <f t="shared" si="315"/>
        <v>0</v>
      </c>
      <c r="BG271" s="132">
        <f t="shared" si="316"/>
        <v>0</v>
      </c>
      <c r="BH271" s="132">
        <f t="shared" si="317"/>
        <v>0</v>
      </c>
      <c r="BI271" s="132">
        <f t="shared" si="318"/>
        <v>0</v>
      </c>
      <c r="BJ271" s="12" t="s">
        <v>75</v>
      </c>
      <c r="BK271" s="132">
        <f t="shared" si="319"/>
        <v>0</v>
      </c>
      <c r="BL271" s="12" t="s">
        <v>124</v>
      </c>
      <c r="BM271" s="131" t="s">
        <v>273</v>
      </c>
    </row>
    <row r="272" spans="2:65" s="1" customFormat="1" ht="36">
      <c r="B272" s="119"/>
      <c r="C272" s="120">
        <v>164</v>
      </c>
      <c r="D272" s="120" t="s">
        <v>100</v>
      </c>
      <c r="E272" s="121" t="s">
        <v>474</v>
      </c>
      <c r="F272" s="122" t="s">
        <v>1969</v>
      </c>
      <c r="G272" s="123" t="s">
        <v>110</v>
      </c>
      <c r="H272" s="124">
        <v>4</v>
      </c>
      <c r="I272" s="125"/>
      <c r="J272" s="125">
        <f t="shared" si="310"/>
        <v>0</v>
      </c>
      <c r="K272" s="126"/>
      <c r="L272" s="24"/>
      <c r="M272" s="127" t="s">
        <v>1</v>
      </c>
      <c r="N272" s="128" t="s">
        <v>32</v>
      </c>
      <c r="O272" s="129">
        <v>0.61550000000000005</v>
      </c>
      <c r="P272" s="129">
        <f t="shared" si="311"/>
        <v>2.4620000000000002</v>
      </c>
      <c r="Q272" s="129">
        <v>2.9820616E-3</v>
      </c>
      <c r="R272" s="129">
        <f t="shared" si="312"/>
        <v>1.19282464E-2</v>
      </c>
      <c r="S272" s="129">
        <v>0</v>
      </c>
      <c r="T272" s="130">
        <f t="shared" si="313"/>
        <v>0</v>
      </c>
      <c r="AR272" s="131" t="s">
        <v>124</v>
      </c>
      <c r="AT272" s="131" t="s">
        <v>100</v>
      </c>
      <c r="AU272" s="131" t="s">
        <v>75</v>
      </c>
      <c r="AY272" s="12" t="s">
        <v>97</v>
      </c>
      <c r="BE272" s="132">
        <f t="shared" si="314"/>
        <v>0</v>
      </c>
      <c r="BF272" s="132">
        <f t="shared" si="315"/>
        <v>0</v>
      </c>
      <c r="BG272" s="132">
        <f t="shared" si="316"/>
        <v>0</v>
      </c>
      <c r="BH272" s="132">
        <f t="shared" si="317"/>
        <v>0</v>
      </c>
      <c r="BI272" s="132">
        <f t="shared" si="318"/>
        <v>0</v>
      </c>
      <c r="BJ272" s="12" t="s">
        <v>75</v>
      </c>
      <c r="BK272" s="132">
        <f t="shared" si="319"/>
        <v>0</v>
      </c>
      <c r="BL272" s="12" t="s">
        <v>124</v>
      </c>
      <c r="BM272" s="131" t="s">
        <v>272</v>
      </c>
    </row>
    <row r="273" spans="2:65" s="1" customFormat="1" ht="36">
      <c r="B273" s="119"/>
      <c r="C273" s="120">
        <v>165</v>
      </c>
      <c r="D273" s="120" t="s">
        <v>100</v>
      </c>
      <c r="E273" s="121" t="s">
        <v>2108</v>
      </c>
      <c r="F273" s="122" t="s">
        <v>2109</v>
      </c>
      <c r="G273" s="123" t="s">
        <v>110</v>
      </c>
      <c r="H273" s="124">
        <v>1</v>
      </c>
      <c r="I273" s="125"/>
      <c r="J273" s="125">
        <f t="shared" si="310"/>
        <v>0</v>
      </c>
      <c r="K273" s="126"/>
      <c r="L273" s="24"/>
      <c r="M273" s="127" t="s">
        <v>1</v>
      </c>
      <c r="N273" s="128" t="s">
        <v>32</v>
      </c>
      <c r="O273" s="129">
        <v>0.623</v>
      </c>
      <c r="P273" s="129">
        <f t="shared" si="311"/>
        <v>0.623</v>
      </c>
      <c r="Q273" s="129">
        <v>3.2798924000000001E-3</v>
      </c>
      <c r="R273" s="129">
        <f t="shared" si="312"/>
        <v>3.2798924000000001E-3</v>
      </c>
      <c r="S273" s="129">
        <v>0</v>
      </c>
      <c r="T273" s="130">
        <f t="shared" si="313"/>
        <v>0</v>
      </c>
      <c r="AR273" s="131" t="s">
        <v>124</v>
      </c>
      <c r="AT273" s="131" t="s">
        <v>100</v>
      </c>
      <c r="AU273" s="131" t="s">
        <v>75</v>
      </c>
      <c r="AY273" s="12" t="s">
        <v>97</v>
      </c>
      <c r="BE273" s="132">
        <f t="shared" si="314"/>
        <v>0</v>
      </c>
      <c r="BF273" s="132">
        <f t="shared" si="315"/>
        <v>0</v>
      </c>
      <c r="BG273" s="132">
        <f t="shared" si="316"/>
        <v>0</v>
      </c>
      <c r="BH273" s="132">
        <f t="shared" si="317"/>
        <v>0</v>
      </c>
      <c r="BI273" s="132">
        <f t="shared" si="318"/>
        <v>0</v>
      </c>
      <c r="BJ273" s="12" t="s">
        <v>75</v>
      </c>
      <c r="BK273" s="132">
        <f t="shared" si="319"/>
        <v>0</v>
      </c>
      <c r="BL273" s="12" t="s">
        <v>124</v>
      </c>
      <c r="BM273" s="131" t="s">
        <v>273</v>
      </c>
    </row>
    <row r="274" spans="2:65" s="1" customFormat="1" ht="36">
      <c r="B274" s="119"/>
      <c r="C274" s="120">
        <v>166</v>
      </c>
      <c r="D274" s="120" t="s">
        <v>100</v>
      </c>
      <c r="E274" s="121" t="s">
        <v>1970</v>
      </c>
      <c r="F274" s="122" t="s">
        <v>2110</v>
      </c>
      <c r="G274" s="123" t="s">
        <v>114</v>
      </c>
      <c r="H274" s="124">
        <v>2.0049999999999999</v>
      </c>
      <c r="I274" s="125"/>
      <c r="J274" s="125">
        <f t="shared" si="310"/>
        <v>0</v>
      </c>
      <c r="K274" s="126"/>
      <c r="L274" s="24"/>
      <c r="M274" s="127" t="s">
        <v>1</v>
      </c>
      <c r="N274" s="128" t="s">
        <v>32</v>
      </c>
      <c r="O274" s="129">
        <v>0.623</v>
      </c>
      <c r="P274" s="129">
        <f t="shared" si="311"/>
        <v>1.249115</v>
      </c>
      <c r="Q274" s="129">
        <v>3.2798924000000001E-3</v>
      </c>
      <c r="R274" s="129">
        <f t="shared" si="312"/>
        <v>6.5761842619999995E-3</v>
      </c>
      <c r="S274" s="129">
        <v>0</v>
      </c>
      <c r="T274" s="130">
        <f t="shared" si="313"/>
        <v>0</v>
      </c>
      <c r="AR274" s="131" t="s">
        <v>124</v>
      </c>
      <c r="AT274" s="131" t="s">
        <v>100</v>
      </c>
      <c r="AU274" s="131" t="s">
        <v>75</v>
      </c>
      <c r="AY274" s="12" t="s">
        <v>97</v>
      </c>
      <c r="BE274" s="132">
        <f t="shared" si="314"/>
        <v>0</v>
      </c>
      <c r="BF274" s="132">
        <f t="shared" si="315"/>
        <v>0</v>
      </c>
      <c r="BG274" s="132">
        <f t="shared" si="316"/>
        <v>0</v>
      </c>
      <c r="BH274" s="132">
        <f t="shared" si="317"/>
        <v>0</v>
      </c>
      <c r="BI274" s="132">
        <f t="shared" si="318"/>
        <v>0</v>
      </c>
      <c r="BJ274" s="12" t="s">
        <v>75</v>
      </c>
      <c r="BK274" s="132">
        <f t="shared" si="319"/>
        <v>0</v>
      </c>
      <c r="BL274" s="12" t="s">
        <v>124</v>
      </c>
      <c r="BM274" s="131" t="s">
        <v>273</v>
      </c>
    </row>
    <row r="275" spans="2:65" s="1" customFormat="1" ht="30" customHeight="1">
      <c r="B275" s="119"/>
      <c r="C275" s="120">
        <v>167</v>
      </c>
      <c r="D275" s="120" t="s">
        <v>100</v>
      </c>
      <c r="E275" s="121" t="s">
        <v>1971</v>
      </c>
      <c r="F275" s="122" t="s">
        <v>2111</v>
      </c>
      <c r="G275" s="123" t="s">
        <v>114</v>
      </c>
      <c r="H275" s="124">
        <v>29.04</v>
      </c>
      <c r="I275" s="125"/>
      <c r="J275" s="125">
        <f t="shared" ref="J275:J277" si="320">ROUND(H275*I275,2)</f>
        <v>0</v>
      </c>
      <c r="K275" s="126"/>
      <c r="L275" s="24"/>
      <c r="M275" s="127" t="s">
        <v>1</v>
      </c>
      <c r="N275" s="128" t="s">
        <v>32</v>
      </c>
      <c r="O275" s="129">
        <v>0.61550000000000005</v>
      </c>
      <c r="P275" s="129">
        <f t="shared" ref="P275:P277" si="321">O275*H275</f>
        <v>17.874120000000001</v>
      </c>
      <c r="Q275" s="129">
        <v>2.9820616E-3</v>
      </c>
      <c r="R275" s="129">
        <f t="shared" ref="R275:R277" si="322">Q275*H275</f>
        <v>8.6599068863999998E-2</v>
      </c>
      <c r="S275" s="129">
        <v>0</v>
      </c>
      <c r="T275" s="130">
        <f t="shared" ref="T275:T277" si="323">S275*H275</f>
        <v>0</v>
      </c>
      <c r="AR275" s="131" t="s">
        <v>124</v>
      </c>
      <c r="AT275" s="131" t="s">
        <v>100</v>
      </c>
      <c r="AU275" s="131" t="s">
        <v>75</v>
      </c>
      <c r="AY275" s="12" t="s">
        <v>97</v>
      </c>
      <c r="BE275" s="132">
        <f t="shared" ref="BE275:BE277" si="324">IF(N275="základná",J275,0)</f>
        <v>0</v>
      </c>
      <c r="BF275" s="132">
        <f t="shared" ref="BF275:BF277" si="325">IF(N275="znížená",J275,0)</f>
        <v>0</v>
      </c>
      <c r="BG275" s="132">
        <f t="shared" ref="BG275:BG277" si="326">IF(N275="zákl. prenesená",J275,0)</f>
        <v>0</v>
      </c>
      <c r="BH275" s="132">
        <f t="shared" ref="BH275:BH277" si="327">IF(N275="zníž. prenesená",J275,0)</f>
        <v>0</v>
      </c>
      <c r="BI275" s="132">
        <f t="shared" ref="BI275:BI277" si="328">IF(N275="nulová",J275,0)</f>
        <v>0</v>
      </c>
      <c r="BJ275" s="12" t="s">
        <v>75</v>
      </c>
      <c r="BK275" s="132">
        <f t="shared" ref="BK275:BK277" si="329">ROUND(I275*H275,2)</f>
        <v>0</v>
      </c>
      <c r="BL275" s="12" t="s">
        <v>124</v>
      </c>
      <c r="BM275" s="131" t="s">
        <v>272</v>
      </c>
    </row>
    <row r="276" spans="2:65" s="1" customFormat="1" ht="30" customHeight="1">
      <c r="B276" s="119"/>
      <c r="C276" s="120">
        <v>168</v>
      </c>
      <c r="D276" s="120" t="s">
        <v>100</v>
      </c>
      <c r="E276" s="121" t="s">
        <v>1972</v>
      </c>
      <c r="F276" s="122" t="s">
        <v>2112</v>
      </c>
      <c r="G276" s="123" t="s">
        <v>114</v>
      </c>
      <c r="H276" s="124">
        <v>79.040000000000006</v>
      </c>
      <c r="I276" s="125"/>
      <c r="J276" s="125">
        <f t="shared" ref="J276" si="330">ROUND(H276*I276,2)</f>
        <v>0</v>
      </c>
      <c r="K276" s="126"/>
      <c r="L276" s="24"/>
      <c r="M276" s="127" t="s">
        <v>1</v>
      </c>
      <c r="N276" s="128" t="s">
        <v>32</v>
      </c>
      <c r="O276" s="129">
        <v>0.623</v>
      </c>
      <c r="P276" s="129">
        <f t="shared" ref="P276" si="331">O276*H276</f>
        <v>49.24192</v>
      </c>
      <c r="Q276" s="129">
        <v>3.2798924000000001E-3</v>
      </c>
      <c r="R276" s="129">
        <f t="shared" ref="R276" si="332">Q276*H276</f>
        <v>0.25924269529600003</v>
      </c>
      <c r="S276" s="129">
        <v>0</v>
      </c>
      <c r="T276" s="130">
        <f t="shared" ref="T276" si="333">S276*H276</f>
        <v>0</v>
      </c>
      <c r="AR276" s="131" t="s">
        <v>124</v>
      </c>
      <c r="AT276" s="131" t="s">
        <v>100</v>
      </c>
      <c r="AU276" s="131" t="s">
        <v>75</v>
      </c>
      <c r="AY276" s="12" t="s">
        <v>97</v>
      </c>
      <c r="BE276" s="132">
        <f t="shared" ref="BE276" si="334">IF(N276="základná",J276,0)</f>
        <v>0</v>
      </c>
      <c r="BF276" s="132">
        <f t="shared" ref="BF276" si="335">IF(N276="znížená",J276,0)</f>
        <v>0</v>
      </c>
      <c r="BG276" s="132">
        <f t="shared" ref="BG276" si="336">IF(N276="zákl. prenesená",J276,0)</f>
        <v>0</v>
      </c>
      <c r="BH276" s="132">
        <f t="shared" ref="BH276" si="337">IF(N276="zníž. prenesená",J276,0)</f>
        <v>0</v>
      </c>
      <c r="BI276" s="132">
        <f t="shared" ref="BI276" si="338">IF(N276="nulová",J276,0)</f>
        <v>0</v>
      </c>
      <c r="BJ276" s="12" t="s">
        <v>75</v>
      </c>
      <c r="BK276" s="132">
        <f t="shared" ref="BK276" si="339">ROUND(I276*H276,2)</f>
        <v>0</v>
      </c>
      <c r="BL276" s="12" t="s">
        <v>124</v>
      </c>
      <c r="BM276" s="131" t="s">
        <v>273</v>
      </c>
    </row>
    <row r="277" spans="2:65" s="1" customFormat="1" ht="36">
      <c r="B277" s="119"/>
      <c r="C277" s="120">
        <v>169</v>
      </c>
      <c r="D277" s="120" t="s">
        <v>100</v>
      </c>
      <c r="E277" s="121" t="s">
        <v>1973</v>
      </c>
      <c r="F277" s="122" t="s">
        <v>2113</v>
      </c>
      <c r="G277" s="123" t="s">
        <v>114</v>
      </c>
      <c r="H277" s="124">
        <v>68.58</v>
      </c>
      <c r="I277" s="125"/>
      <c r="J277" s="125">
        <f t="shared" si="320"/>
        <v>0</v>
      </c>
      <c r="K277" s="126"/>
      <c r="L277" s="24"/>
      <c r="M277" s="127" t="s">
        <v>1</v>
      </c>
      <c r="N277" s="128" t="s">
        <v>32</v>
      </c>
      <c r="O277" s="129">
        <v>0.623</v>
      </c>
      <c r="P277" s="129">
        <f t="shared" si="321"/>
        <v>42.725339999999996</v>
      </c>
      <c r="Q277" s="129">
        <v>3.2798924000000001E-3</v>
      </c>
      <c r="R277" s="129">
        <f t="shared" si="322"/>
        <v>0.22493502079200001</v>
      </c>
      <c r="S277" s="129">
        <v>0</v>
      </c>
      <c r="T277" s="130">
        <f t="shared" si="323"/>
        <v>0</v>
      </c>
      <c r="AR277" s="131" t="s">
        <v>124</v>
      </c>
      <c r="AT277" s="131" t="s">
        <v>100</v>
      </c>
      <c r="AU277" s="131" t="s">
        <v>75</v>
      </c>
      <c r="AY277" s="12" t="s">
        <v>97</v>
      </c>
      <c r="BE277" s="132">
        <f t="shared" si="324"/>
        <v>0</v>
      </c>
      <c r="BF277" s="132">
        <f t="shared" si="325"/>
        <v>0</v>
      </c>
      <c r="BG277" s="132">
        <f t="shared" si="326"/>
        <v>0</v>
      </c>
      <c r="BH277" s="132">
        <f t="shared" si="327"/>
        <v>0</v>
      </c>
      <c r="BI277" s="132">
        <f t="shared" si="328"/>
        <v>0</v>
      </c>
      <c r="BJ277" s="12" t="s">
        <v>75</v>
      </c>
      <c r="BK277" s="132">
        <f t="shared" si="329"/>
        <v>0</v>
      </c>
      <c r="BL277" s="12" t="s">
        <v>124</v>
      </c>
      <c r="BM277" s="131" t="s">
        <v>273</v>
      </c>
    </row>
    <row r="278" spans="2:65" s="1" customFormat="1" ht="24">
      <c r="B278" s="119"/>
      <c r="C278" s="120">
        <v>170</v>
      </c>
      <c r="D278" s="120" t="s">
        <v>100</v>
      </c>
      <c r="E278" s="121" t="s">
        <v>275</v>
      </c>
      <c r="F278" s="122" t="s">
        <v>276</v>
      </c>
      <c r="G278" s="123" t="s">
        <v>134</v>
      </c>
      <c r="H278" s="124">
        <v>118.42400000000001</v>
      </c>
      <c r="I278" s="125"/>
      <c r="J278" s="125">
        <f t="shared" si="310"/>
        <v>0</v>
      </c>
      <c r="K278" s="126"/>
      <c r="L278" s="24"/>
      <c r="M278" s="127" t="s">
        <v>1</v>
      </c>
      <c r="N278" s="128" t="s">
        <v>32</v>
      </c>
      <c r="O278" s="129">
        <v>0.623</v>
      </c>
      <c r="P278" s="129">
        <f t="shared" si="311"/>
        <v>73.778152000000006</v>
      </c>
      <c r="Q278" s="129">
        <v>3.2798924000000001E-3</v>
      </c>
      <c r="R278" s="129">
        <f t="shared" si="312"/>
        <v>0.38841797757760005</v>
      </c>
      <c r="S278" s="129">
        <v>0</v>
      </c>
      <c r="T278" s="130">
        <f t="shared" si="313"/>
        <v>0</v>
      </c>
      <c r="AR278" s="131" t="s">
        <v>124</v>
      </c>
      <c r="AT278" s="131" t="s">
        <v>100</v>
      </c>
      <c r="AU278" s="131" t="s">
        <v>75</v>
      </c>
      <c r="AY278" s="12" t="s">
        <v>97</v>
      </c>
      <c r="BE278" s="132">
        <f t="shared" si="314"/>
        <v>0</v>
      </c>
      <c r="BF278" s="132">
        <f t="shared" si="315"/>
        <v>0</v>
      </c>
      <c r="BG278" s="132">
        <f t="shared" si="316"/>
        <v>0</v>
      </c>
      <c r="BH278" s="132">
        <f t="shared" si="317"/>
        <v>0</v>
      </c>
      <c r="BI278" s="132">
        <f t="shared" si="318"/>
        <v>0</v>
      </c>
      <c r="BJ278" s="12" t="s">
        <v>75</v>
      </c>
      <c r="BK278" s="132">
        <f t="shared" si="319"/>
        <v>0</v>
      </c>
      <c r="BL278" s="12" t="s">
        <v>124</v>
      </c>
      <c r="BM278" s="131" t="s">
        <v>274</v>
      </c>
    </row>
    <row r="279" spans="2:65" s="10" customFormat="1" ht="22.9" customHeight="1">
      <c r="B279" s="108"/>
      <c r="D279" s="109" t="s">
        <v>65</v>
      </c>
      <c r="E279" s="117" t="s">
        <v>138</v>
      </c>
      <c r="F279" s="117" t="s">
        <v>139</v>
      </c>
      <c r="J279" s="118">
        <f>SUM(J280:J304)</f>
        <v>0</v>
      </c>
      <c r="L279" s="108"/>
      <c r="M279" s="112"/>
      <c r="P279" s="113">
        <f>SUM(P280:P304)</f>
        <v>377.79369900000006</v>
      </c>
      <c r="R279" s="113">
        <f>SUM(R280:R304)</f>
        <v>0</v>
      </c>
      <c r="T279" s="114">
        <f>SUM(T280:T304)</f>
        <v>0</v>
      </c>
      <c r="AR279" s="109" t="s">
        <v>75</v>
      </c>
      <c r="AT279" s="115" t="s">
        <v>65</v>
      </c>
      <c r="AU279" s="115" t="s">
        <v>71</v>
      </c>
      <c r="AY279" s="109" t="s">
        <v>97</v>
      </c>
      <c r="BK279" s="116">
        <f>SUM(BK280:BK304)</f>
        <v>0</v>
      </c>
    </row>
    <row r="280" spans="2:65" s="1" customFormat="1" ht="36">
      <c r="B280" s="119"/>
      <c r="C280" s="120">
        <v>171</v>
      </c>
      <c r="D280" s="120" t="s">
        <v>100</v>
      </c>
      <c r="E280" s="121" t="s">
        <v>1974</v>
      </c>
      <c r="F280" s="122" t="s">
        <v>1975</v>
      </c>
      <c r="G280" s="123" t="s">
        <v>110</v>
      </c>
      <c r="H280" s="124">
        <v>1</v>
      </c>
      <c r="I280" s="125"/>
      <c r="J280" s="125">
        <f>ROUND(H280*I280,2)</f>
        <v>0</v>
      </c>
      <c r="K280" s="126"/>
      <c r="L280" s="24"/>
      <c r="M280" s="127" t="s">
        <v>1</v>
      </c>
      <c r="N280" s="128" t="s">
        <v>32</v>
      </c>
      <c r="O280" s="129">
        <v>0.219</v>
      </c>
      <c r="P280" s="129">
        <f t="shared" ref="P280:P304" si="340">O280*H280</f>
        <v>0.219</v>
      </c>
      <c r="Q280" s="129">
        <v>0</v>
      </c>
      <c r="R280" s="129">
        <f t="shared" ref="R280:R304" si="341">Q280*H280</f>
        <v>0</v>
      </c>
      <c r="S280" s="129">
        <v>0</v>
      </c>
      <c r="T280" s="130">
        <f t="shared" ref="T280:T304" si="342">S280*H280</f>
        <v>0</v>
      </c>
      <c r="AR280" s="131" t="s">
        <v>124</v>
      </c>
      <c r="AT280" s="131" t="s">
        <v>100</v>
      </c>
      <c r="AU280" s="131" t="s">
        <v>75</v>
      </c>
      <c r="AY280" s="12" t="s">
        <v>97</v>
      </c>
      <c r="BE280" s="132">
        <f t="shared" ref="BE280:BE304" si="343">IF(N280="základná",J280,0)</f>
        <v>0</v>
      </c>
      <c r="BF280" s="132">
        <f t="shared" ref="BF280:BF304" si="344">IF(N280="znížená",J280,0)</f>
        <v>0</v>
      </c>
      <c r="BG280" s="132">
        <f t="shared" ref="BG280:BG304" si="345">IF(N280="zákl. prenesená",J280,0)</f>
        <v>0</v>
      </c>
      <c r="BH280" s="132">
        <f t="shared" ref="BH280:BH304" si="346">IF(N280="zníž. prenesená",J280,0)</f>
        <v>0</v>
      </c>
      <c r="BI280" s="132">
        <f t="shared" ref="BI280:BI304" si="347">IF(N280="nulová",J280,0)</f>
        <v>0</v>
      </c>
      <c r="BJ280" s="12" t="s">
        <v>75</v>
      </c>
      <c r="BK280" s="132">
        <f t="shared" ref="BK280:BK304" si="348">ROUND(I280*H280,2)</f>
        <v>0</v>
      </c>
      <c r="BL280" s="12" t="s">
        <v>124</v>
      </c>
      <c r="BM280" s="131" t="s">
        <v>280</v>
      </c>
    </row>
    <row r="281" spans="2:65" s="1" customFormat="1" ht="36">
      <c r="B281" s="119"/>
      <c r="C281" s="120">
        <v>172</v>
      </c>
      <c r="D281" s="120" t="s">
        <v>100</v>
      </c>
      <c r="E281" s="121" t="s">
        <v>1976</v>
      </c>
      <c r="F281" s="122" t="s">
        <v>1977</v>
      </c>
      <c r="G281" s="123" t="s">
        <v>110</v>
      </c>
      <c r="H281" s="124">
        <v>1</v>
      </c>
      <c r="I281" s="125"/>
      <c r="J281" s="125">
        <f>ROUND(H281*I281,2)</f>
        <v>0</v>
      </c>
      <c r="K281" s="126"/>
      <c r="L281" s="24"/>
      <c r="M281" s="127" t="s">
        <v>1</v>
      </c>
      <c r="N281" s="128" t="s">
        <v>32</v>
      </c>
      <c r="O281" s="129">
        <v>0.219</v>
      </c>
      <c r="P281" s="129">
        <f t="shared" ref="P281" si="349">O281*H281</f>
        <v>0.219</v>
      </c>
      <c r="Q281" s="129">
        <v>0</v>
      </c>
      <c r="R281" s="129">
        <f t="shared" ref="R281" si="350">Q281*H281</f>
        <v>0</v>
      </c>
      <c r="S281" s="129">
        <v>0</v>
      </c>
      <c r="T281" s="130">
        <f t="shared" ref="T281" si="351">S281*H281</f>
        <v>0</v>
      </c>
      <c r="AR281" s="131" t="s">
        <v>124</v>
      </c>
      <c r="AT281" s="131" t="s">
        <v>100</v>
      </c>
      <c r="AU281" s="131" t="s">
        <v>75</v>
      </c>
      <c r="AY281" s="12" t="s">
        <v>97</v>
      </c>
      <c r="BE281" s="132">
        <f t="shared" ref="BE281" si="352">IF(N281="základná",J281,0)</f>
        <v>0</v>
      </c>
      <c r="BF281" s="132">
        <f t="shared" ref="BF281" si="353">IF(N281="znížená",J281,0)</f>
        <v>0</v>
      </c>
      <c r="BG281" s="132">
        <f t="shared" ref="BG281" si="354">IF(N281="zákl. prenesená",J281,0)</f>
        <v>0</v>
      </c>
      <c r="BH281" s="132">
        <f t="shared" ref="BH281" si="355">IF(N281="zníž. prenesená",J281,0)</f>
        <v>0</v>
      </c>
      <c r="BI281" s="132">
        <f t="shared" ref="BI281" si="356">IF(N281="nulová",J281,0)</f>
        <v>0</v>
      </c>
      <c r="BJ281" s="12" t="s">
        <v>75</v>
      </c>
      <c r="BK281" s="132">
        <f t="shared" ref="BK281" si="357">ROUND(I281*H281,2)</f>
        <v>0</v>
      </c>
      <c r="BL281" s="12" t="s">
        <v>124</v>
      </c>
      <c r="BM281" s="131" t="s">
        <v>280</v>
      </c>
    </row>
    <row r="282" spans="2:65" s="1" customFormat="1" ht="24">
      <c r="B282" s="119"/>
      <c r="C282" s="120">
        <v>173</v>
      </c>
      <c r="D282" s="120" t="s">
        <v>100</v>
      </c>
      <c r="E282" s="121" t="s">
        <v>1978</v>
      </c>
      <c r="F282" s="122" t="s">
        <v>1979</v>
      </c>
      <c r="G282" s="123" t="s">
        <v>110</v>
      </c>
      <c r="H282" s="124">
        <v>1</v>
      </c>
      <c r="I282" s="125"/>
      <c r="J282" s="125">
        <f>ROUND(H282*I282,2)</f>
        <v>0</v>
      </c>
      <c r="K282" s="126"/>
      <c r="L282" s="24"/>
      <c r="M282" s="127" t="s">
        <v>1</v>
      </c>
      <c r="N282" s="128" t="s">
        <v>32</v>
      </c>
      <c r="O282" s="129">
        <v>0.189</v>
      </c>
      <c r="P282" s="129">
        <f t="shared" si="340"/>
        <v>0.189</v>
      </c>
      <c r="Q282" s="129">
        <v>0</v>
      </c>
      <c r="R282" s="129">
        <f t="shared" si="341"/>
        <v>0</v>
      </c>
      <c r="S282" s="129">
        <v>0</v>
      </c>
      <c r="T282" s="130">
        <f t="shared" si="342"/>
        <v>0</v>
      </c>
      <c r="AR282" s="131" t="s">
        <v>124</v>
      </c>
      <c r="AT282" s="131" t="s">
        <v>100</v>
      </c>
      <c r="AU282" s="131" t="s">
        <v>75</v>
      </c>
      <c r="AY282" s="12" t="s">
        <v>97</v>
      </c>
      <c r="BE282" s="132">
        <f t="shared" si="343"/>
        <v>0</v>
      </c>
      <c r="BF282" s="132">
        <f t="shared" si="344"/>
        <v>0</v>
      </c>
      <c r="BG282" s="132">
        <f t="shared" si="345"/>
        <v>0</v>
      </c>
      <c r="BH282" s="132">
        <f t="shared" si="346"/>
        <v>0</v>
      </c>
      <c r="BI282" s="132">
        <f t="shared" si="347"/>
        <v>0</v>
      </c>
      <c r="BJ282" s="12" t="s">
        <v>75</v>
      </c>
      <c r="BK282" s="132">
        <f t="shared" si="348"/>
        <v>0</v>
      </c>
      <c r="BL282" s="12" t="s">
        <v>124</v>
      </c>
      <c r="BM282" s="131" t="s">
        <v>281</v>
      </c>
    </row>
    <row r="283" spans="2:65" s="1" customFormat="1" ht="36">
      <c r="B283" s="119"/>
      <c r="C283" s="120">
        <v>174</v>
      </c>
      <c r="D283" s="120" t="s">
        <v>100</v>
      </c>
      <c r="E283" s="121" t="s">
        <v>1980</v>
      </c>
      <c r="F283" s="122" t="s">
        <v>1981</v>
      </c>
      <c r="G283" s="123" t="s">
        <v>110</v>
      </c>
      <c r="H283" s="124">
        <v>1</v>
      </c>
      <c r="I283" s="125"/>
      <c r="J283" s="125">
        <f t="shared" ref="J283:J302" si="358">ROUND(H283*I283,2)</f>
        <v>0</v>
      </c>
      <c r="K283" s="126"/>
      <c r="L283" s="24"/>
      <c r="M283" s="127" t="s">
        <v>1</v>
      </c>
      <c r="N283" s="128" t="s">
        <v>32</v>
      </c>
      <c r="O283" s="129">
        <v>0.40500000000000003</v>
      </c>
      <c r="P283" s="129">
        <f t="shared" si="340"/>
        <v>0.40500000000000003</v>
      </c>
      <c r="Q283" s="129">
        <v>0</v>
      </c>
      <c r="R283" s="129">
        <f t="shared" si="341"/>
        <v>0</v>
      </c>
      <c r="S283" s="129">
        <v>0</v>
      </c>
      <c r="T283" s="130">
        <f t="shared" si="342"/>
        <v>0</v>
      </c>
      <c r="AR283" s="131" t="s">
        <v>124</v>
      </c>
      <c r="AT283" s="131" t="s">
        <v>100</v>
      </c>
      <c r="AU283" s="131" t="s">
        <v>75</v>
      </c>
      <c r="AY283" s="12" t="s">
        <v>97</v>
      </c>
      <c r="BE283" s="132">
        <f t="shared" si="343"/>
        <v>0</v>
      </c>
      <c r="BF283" s="132">
        <f t="shared" si="344"/>
        <v>0</v>
      </c>
      <c r="BG283" s="132">
        <f t="shared" si="345"/>
        <v>0</v>
      </c>
      <c r="BH283" s="132">
        <f t="shared" si="346"/>
        <v>0</v>
      </c>
      <c r="BI283" s="132">
        <f t="shared" si="347"/>
        <v>0</v>
      </c>
      <c r="BJ283" s="12" t="s">
        <v>75</v>
      </c>
      <c r="BK283" s="132">
        <f t="shared" si="348"/>
        <v>0</v>
      </c>
      <c r="BL283" s="12" t="s">
        <v>124</v>
      </c>
      <c r="BM283" s="131" t="s">
        <v>277</v>
      </c>
    </row>
    <row r="284" spans="2:65" s="1" customFormat="1" ht="36">
      <c r="B284" s="119"/>
      <c r="C284" s="120">
        <v>175</v>
      </c>
      <c r="D284" s="120" t="s">
        <v>100</v>
      </c>
      <c r="E284" s="121" t="s">
        <v>1982</v>
      </c>
      <c r="F284" s="122" t="s">
        <v>1983</v>
      </c>
      <c r="G284" s="123" t="s">
        <v>110</v>
      </c>
      <c r="H284" s="124">
        <v>1</v>
      </c>
      <c r="I284" s="125"/>
      <c r="J284" s="125">
        <f t="shared" ref="J284:J288" si="359">ROUND(H284*I284,2)</f>
        <v>0</v>
      </c>
      <c r="K284" s="126"/>
      <c r="L284" s="24"/>
      <c r="M284" s="127" t="s">
        <v>1</v>
      </c>
      <c r="N284" s="128" t="s">
        <v>32</v>
      </c>
      <c r="O284" s="129">
        <v>0.40500000000000003</v>
      </c>
      <c r="P284" s="129">
        <f t="shared" ref="P284:P288" si="360">O284*H284</f>
        <v>0.40500000000000003</v>
      </c>
      <c r="Q284" s="129">
        <v>0</v>
      </c>
      <c r="R284" s="129">
        <f t="shared" ref="R284:R288" si="361">Q284*H284</f>
        <v>0</v>
      </c>
      <c r="S284" s="129">
        <v>0</v>
      </c>
      <c r="T284" s="130">
        <f t="shared" ref="T284:T288" si="362">S284*H284</f>
        <v>0</v>
      </c>
      <c r="AR284" s="131" t="s">
        <v>124</v>
      </c>
      <c r="AT284" s="131" t="s">
        <v>100</v>
      </c>
      <c r="AU284" s="131" t="s">
        <v>75</v>
      </c>
      <c r="AY284" s="12" t="s">
        <v>97</v>
      </c>
      <c r="BE284" s="132">
        <f t="shared" ref="BE284:BE288" si="363">IF(N284="základná",J284,0)</f>
        <v>0</v>
      </c>
      <c r="BF284" s="132">
        <f t="shared" ref="BF284:BF288" si="364">IF(N284="znížená",J284,0)</f>
        <v>0</v>
      </c>
      <c r="BG284" s="132">
        <f t="shared" ref="BG284:BG288" si="365">IF(N284="zákl. prenesená",J284,0)</f>
        <v>0</v>
      </c>
      <c r="BH284" s="132">
        <f t="shared" ref="BH284:BH288" si="366">IF(N284="zníž. prenesená",J284,0)</f>
        <v>0</v>
      </c>
      <c r="BI284" s="132">
        <f t="shared" ref="BI284:BI288" si="367">IF(N284="nulová",J284,0)</f>
        <v>0</v>
      </c>
      <c r="BJ284" s="12" t="s">
        <v>75</v>
      </c>
      <c r="BK284" s="132">
        <f t="shared" ref="BK284:BK288" si="368">ROUND(I284*H284,2)</f>
        <v>0</v>
      </c>
      <c r="BL284" s="12" t="s">
        <v>124</v>
      </c>
      <c r="BM284" s="131" t="s">
        <v>278</v>
      </c>
    </row>
    <row r="285" spans="2:65" s="1" customFormat="1" ht="36">
      <c r="B285" s="119"/>
      <c r="C285" s="120">
        <v>176</v>
      </c>
      <c r="D285" s="120" t="s">
        <v>100</v>
      </c>
      <c r="E285" s="121" t="s">
        <v>1984</v>
      </c>
      <c r="F285" s="122" t="s">
        <v>1985</v>
      </c>
      <c r="G285" s="123" t="s">
        <v>110</v>
      </c>
      <c r="H285" s="124">
        <v>1</v>
      </c>
      <c r="I285" s="125"/>
      <c r="J285" s="125">
        <f t="shared" si="359"/>
        <v>0</v>
      </c>
      <c r="K285" s="126"/>
      <c r="L285" s="24"/>
      <c r="M285" s="127" t="s">
        <v>1</v>
      </c>
      <c r="N285" s="128" t="s">
        <v>32</v>
      </c>
      <c r="O285" s="129">
        <v>0.40500000000000003</v>
      </c>
      <c r="P285" s="129">
        <f t="shared" si="360"/>
        <v>0.40500000000000003</v>
      </c>
      <c r="Q285" s="129">
        <v>0</v>
      </c>
      <c r="R285" s="129">
        <f t="shared" si="361"/>
        <v>0</v>
      </c>
      <c r="S285" s="129">
        <v>0</v>
      </c>
      <c r="T285" s="130">
        <f t="shared" si="362"/>
        <v>0</v>
      </c>
      <c r="AR285" s="131" t="s">
        <v>124</v>
      </c>
      <c r="AT285" s="131" t="s">
        <v>100</v>
      </c>
      <c r="AU285" s="131" t="s">
        <v>75</v>
      </c>
      <c r="AY285" s="12" t="s">
        <v>97</v>
      </c>
      <c r="BE285" s="132">
        <f t="shared" si="363"/>
        <v>0</v>
      </c>
      <c r="BF285" s="132">
        <f t="shared" si="364"/>
        <v>0</v>
      </c>
      <c r="BG285" s="132">
        <f t="shared" si="365"/>
        <v>0</v>
      </c>
      <c r="BH285" s="132">
        <f t="shared" si="366"/>
        <v>0</v>
      </c>
      <c r="BI285" s="132">
        <f t="shared" si="367"/>
        <v>0</v>
      </c>
      <c r="BJ285" s="12" t="s">
        <v>75</v>
      </c>
      <c r="BK285" s="132">
        <f t="shared" si="368"/>
        <v>0</v>
      </c>
      <c r="BL285" s="12" t="s">
        <v>124</v>
      </c>
      <c r="BM285" s="131" t="s">
        <v>282</v>
      </c>
    </row>
    <row r="286" spans="2:65" s="1" customFormat="1" ht="36">
      <c r="B286" s="119"/>
      <c r="C286" s="120">
        <v>177</v>
      </c>
      <c r="D286" s="120" t="s">
        <v>100</v>
      </c>
      <c r="E286" s="121" t="s">
        <v>1986</v>
      </c>
      <c r="F286" s="122" t="s">
        <v>1987</v>
      </c>
      <c r="G286" s="123" t="s">
        <v>110</v>
      </c>
      <c r="H286" s="124">
        <v>1</v>
      </c>
      <c r="I286" s="125"/>
      <c r="J286" s="125">
        <f t="shared" si="359"/>
        <v>0</v>
      </c>
      <c r="K286" s="126"/>
      <c r="L286" s="24"/>
      <c r="M286" s="127" t="s">
        <v>1</v>
      </c>
      <c r="N286" s="128" t="s">
        <v>32</v>
      </c>
      <c r="O286" s="129">
        <v>0.40500000000000003</v>
      </c>
      <c r="P286" s="129">
        <f t="shared" si="360"/>
        <v>0.40500000000000003</v>
      </c>
      <c r="Q286" s="129">
        <v>0</v>
      </c>
      <c r="R286" s="129">
        <f t="shared" si="361"/>
        <v>0</v>
      </c>
      <c r="S286" s="129">
        <v>0</v>
      </c>
      <c r="T286" s="130">
        <f t="shared" si="362"/>
        <v>0</v>
      </c>
      <c r="AR286" s="131" t="s">
        <v>124</v>
      </c>
      <c r="AT286" s="131" t="s">
        <v>100</v>
      </c>
      <c r="AU286" s="131" t="s">
        <v>75</v>
      </c>
      <c r="AY286" s="12" t="s">
        <v>97</v>
      </c>
      <c r="BE286" s="132">
        <f t="shared" si="363"/>
        <v>0</v>
      </c>
      <c r="BF286" s="132">
        <f t="shared" si="364"/>
        <v>0</v>
      </c>
      <c r="BG286" s="132">
        <f t="shared" si="365"/>
        <v>0</v>
      </c>
      <c r="BH286" s="132">
        <f t="shared" si="366"/>
        <v>0</v>
      </c>
      <c r="BI286" s="132">
        <f t="shared" si="367"/>
        <v>0</v>
      </c>
      <c r="BJ286" s="12" t="s">
        <v>75</v>
      </c>
      <c r="BK286" s="132">
        <f t="shared" si="368"/>
        <v>0</v>
      </c>
      <c r="BL286" s="12" t="s">
        <v>124</v>
      </c>
      <c r="BM286" s="131" t="s">
        <v>279</v>
      </c>
    </row>
    <row r="287" spans="2:65" s="1" customFormat="1" ht="24">
      <c r="B287" s="119"/>
      <c r="C287" s="120">
        <v>178</v>
      </c>
      <c r="D287" s="120" t="s">
        <v>100</v>
      </c>
      <c r="E287" s="121" t="s">
        <v>1988</v>
      </c>
      <c r="F287" s="122" t="s">
        <v>2114</v>
      </c>
      <c r="G287" s="123" t="s">
        <v>110</v>
      </c>
      <c r="H287" s="124">
        <v>1</v>
      </c>
      <c r="I287" s="125"/>
      <c r="J287" s="125">
        <f t="shared" si="359"/>
        <v>0</v>
      </c>
      <c r="K287" s="126"/>
      <c r="L287" s="24"/>
      <c r="M287" s="127" t="s">
        <v>1</v>
      </c>
      <c r="N287" s="128" t="s">
        <v>32</v>
      </c>
      <c r="O287" s="129">
        <v>0.40500000000000003</v>
      </c>
      <c r="P287" s="129">
        <f t="shared" si="360"/>
        <v>0.40500000000000003</v>
      </c>
      <c r="Q287" s="129">
        <v>0</v>
      </c>
      <c r="R287" s="129">
        <f t="shared" si="361"/>
        <v>0</v>
      </c>
      <c r="S287" s="129">
        <v>0</v>
      </c>
      <c r="T287" s="130">
        <f t="shared" si="362"/>
        <v>0</v>
      </c>
      <c r="AR287" s="131" t="s">
        <v>124</v>
      </c>
      <c r="AT287" s="131" t="s">
        <v>100</v>
      </c>
      <c r="AU287" s="131" t="s">
        <v>75</v>
      </c>
      <c r="AY287" s="12" t="s">
        <v>97</v>
      </c>
      <c r="BE287" s="132">
        <f t="shared" si="363"/>
        <v>0</v>
      </c>
      <c r="BF287" s="132">
        <f t="shared" si="364"/>
        <v>0</v>
      </c>
      <c r="BG287" s="132">
        <f t="shared" si="365"/>
        <v>0</v>
      </c>
      <c r="BH287" s="132">
        <f t="shared" si="366"/>
        <v>0</v>
      </c>
      <c r="BI287" s="132">
        <f t="shared" si="367"/>
        <v>0</v>
      </c>
      <c r="BJ287" s="12" t="s">
        <v>75</v>
      </c>
      <c r="BK287" s="132">
        <f t="shared" si="368"/>
        <v>0</v>
      </c>
      <c r="BL287" s="12" t="s">
        <v>124</v>
      </c>
      <c r="BM287" s="131" t="s">
        <v>282</v>
      </c>
    </row>
    <row r="288" spans="2:65" s="1" customFormat="1" ht="24">
      <c r="B288" s="119"/>
      <c r="C288" s="120">
        <v>179</v>
      </c>
      <c r="D288" s="120" t="s">
        <v>100</v>
      </c>
      <c r="E288" s="121" t="s">
        <v>1989</v>
      </c>
      <c r="F288" s="122" t="s">
        <v>2115</v>
      </c>
      <c r="G288" s="123" t="s">
        <v>110</v>
      </c>
      <c r="H288" s="124">
        <v>1</v>
      </c>
      <c r="I288" s="125"/>
      <c r="J288" s="125">
        <f t="shared" si="359"/>
        <v>0</v>
      </c>
      <c r="K288" s="126"/>
      <c r="L288" s="24"/>
      <c r="M288" s="127" t="s">
        <v>1</v>
      </c>
      <c r="N288" s="128" t="s">
        <v>32</v>
      </c>
      <c r="O288" s="129">
        <v>0.40500000000000003</v>
      </c>
      <c r="P288" s="129">
        <f t="shared" si="360"/>
        <v>0.40500000000000003</v>
      </c>
      <c r="Q288" s="129">
        <v>0</v>
      </c>
      <c r="R288" s="129">
        <f t="shared" si="361"/>
        <v>0</v>
      </c>
      <c r="S288" s="129">
        <v>0</v>
      </c>
      <c r="T288" s="130">
        <f t="shared" si="362"/>
        <v>0</v>
      </c>
      <c r="AR288" s="131" t="s">
        <v>124</v>
      </c>
      <c r="AT288" s="131" t="s">
        <v>100</v>
      </c>
      <c r="AU288" s="131" t="s">
        <v>75</v>
      </c>
      <c r="AY288" s="12" t="s">
        <v>97</v>
      </c>
      <c r="BE288" s="132">
        <f t="shared" si="363"/>
        <v>0</v>
      </c>
      <c r="BF288" s="132">
        <f t="shared" si="364"/>
        <v>0</v>
      </c>
      <c r="BG288" s="132">
        <f t="shared" si="365"/>
        <v>0</v>
      </c>
      <c r="BH288" s="132">
        <f t="shared" si="366"/>
        <v>0</v>
      </c>
      <c r="BI288" s="132">
        <f t="shared" si="367"/>
        <v>0</v>
      </c>
      <c r="BJ288" s="12" t="s">
        <v>75</v>
      </c>
      <c r="BK288" s="132">
        <f t="shared" si="368"/>
        <v>0</v>
      </c>
      <c r="BL288" s="12" t="s">
        <v>124</v>
      </c>
      <c r="BM288" s="131" t="s">
        <v>279</v>
      </c>
    </row>
    <row r="289" spans="2:65" s="1" customFormat="1" ht="36">
      <c r="B289" s="119"/>
      <c r="C289" s="120">
        <v>180</v>
      </c>
      <c r="D289" s="120" t="s">
        <v>100</v>
      </c>
      <c r="E289" s="121" t="s">
        <v>1990</v>
      </c>
      <c r="F289" s="122" t="s">
        <v>1991</v>
      </c>
      <c r="G289" s="123" t="s">
        <v>110</v>
      </c>
      <c r="H289" s="124">
        <v>1</v>
      </c>
      <c r="I289" s="125"/>
      <c r="J289" s="125">
        <f t="shared" si="358"/>
        <v>0</v>
      </c>
      <c r="K289" s="126"/>
      <c r="L289" s="24"/>
      <c r="M289" s="127" t="s">
        <v>1</v>
      </c>
      <c r="N289" s="128" t="s">
        <v>32</v>
      </c>
      <c r="O289" s="129">
        <v>0.40500000000000003</v>
      </c>
      <c r="P289" s="129">
        <f t="shared" si="340"/>
        <v>0.40500000000000003</v>
      </c>
      <c r="Q289" s="129">
        <v>0</v>
      </c>
      <c r="R289" s="129">
        <f t="shared" si="341"/>
        <v>0</v>
      </c>
      <c r="S289" s="129">
        <v>0</v>
      </c>
      <c r="T289" s="130">
        <f t="shared" si="342"/>
        <v>0</v>
      </c>
      <c r="AR289" s="131" t="s">
        <v>124</v>
      </c>
      <c r="AT289" s="131" t="s">
        <v>100</v>
      </c>
      <c r="AU289" s="131" t="s">
        <v>75</v>
      </c>
      <c r="AY289" s="12" t="s">
        <v>97</v>
      </c>
      <c r="BE289" s="132">
        <f t="shared" si="343"/>
        <v>0</v>
      </c>
      <c r="BF289" s="132">
        <f t="shared" si="344"/>
        <v>0</v>
      </c>
      <c r="BG289" s="132">
        <f t="shared" si="345"/>
        <v>0</v>
      </c>
      <c r="BH289" s="132">
        <f t="shared" si="346"/>
        <v>0</v>
      </c>
      <c r="BI289" s="132">
        <f t="shared" si="347"/>
        <v>0</v>
      </c>
      <c r="BJ289" s="12" t="s">
        <v>75</v>
      </c>
      <c r="BK289" s="132">
        <f t="shared" si="348"/>
        <v>0</v>
      </c>
      <c r="BL289" s="12" t="s">
        <v>124</v>
      </c>
      <c r="BM289" s="131" t="s">
        <v>278</v>
      </c>
    </row>
    <row r="290" spans="2:65" s="1" customFormat="1" ht="42" customHeight="1">
      <c r="B290" s="119"/>
      <c r="C290" s="120">
        <v>181</v>
      </c>
      <c r="D290" s="120" t="s">
        <v>100</v>
      </c>
      <c r="E290" s="121" t="s">
        <v>2116</v>
      </c>
      <c r="F290" s="122" t="s">
        <v>2117</v>
      </c>
      <c r="G290" s="123" t="s">
        <v>114</v>
      </c>
      <c r="H290" s="124">
        <v>9.82</v>
      </c>
      <c r="I290" s="125"/>
      <c r="J290" s="125">
        <f t="shared" ref="J290:J298" si="369">ROUND(H290*I290,2)</f>
        <v>0</v>
      </c>
      <c r="K290" s="126"/>
      <c r="L290" s="24"/>
      <c r="M290" s="127" t="s">
        <v>1</v>
      </c>
      <c r="N290" s="128" t="s">
        <v>32</v>
      </c>
      <c r="O290" s="129">
        <v>0.40500000000000003</v>
      </c>
      <c r="P290" s="129">
        <f t="shared" ref="P290:P298" si="370">O290*H290</f>
        <v>3.9771000000000005</v>
      </c>
      <c r="Q290" s="129">
        <v>0</v>
      </c>
      <c r="R290" s="129">
        <f t="shared" ref="R290:R298" si="371">Q290*H290</f>
        <v>0</v>
      </c>
      <c r="S290" s="129">
        <v>0</v>
      </c>
      <c r="T290" s="130">
        <f t="shared" ref="T290:T298" si="372">S290*H290</f>
        <v>0</v>
      </c>
      <c r="AR290" s="131" t="s">
        <v>124</v>
      </c>
      <c r="AT290" s="131" t="s">
        <v>100</v>
      </c>
      <c r="AU290" s="131" t="s">
        <v>75</v>
      </c>
      <c r="AY290" s="12" t="s">
        <v>97</v>
      </c>
      <c r="BE290" s="132">
        <f t="shared" ref="BE290:BE298" si="373">IF(N290="základná",J290,0)</f>
        <v>0</v>
      </c>
      <c r="BF290" s="132">
        <f t="shared" ref="BF290:BF298" si="374">IF(N290="znížená",J290,0)</f>
        <v>0</v>
      </c>
      <c r="BG290" s="132">
        <f t="shared" ref="BG290:BG298" si="375">IF(N290="zákl. prenesená",J290,0)</f>
        <v>0</v>
      </c>
      <c r="BH290" s="132">
        <f t="shared" ref="BH290:BH298" si="376">IF(N290="zníž. prenesená",J290,0)</f>
        <v>0</v>
      </c>
      <c r="BI290" s="132">
        <f t="shared" ref="BI290:BI298" si="377">IF(N290="nulová",J290,0)</f>
        <v>0</v>
      </c>
      <c r="BJ290" s="12" t="s">
        <v>75</v>
      </c>
      <c r="BK290" s="132">
        <f t="shared" ref="BK290:BK298" si="378">ROUND(I290*H290,2)</f>
        <v>0</v>
      </c>
      <c r="BL290" s="12" t="s">
        <v>124</v>
      </c>
      <c r="BM290" s="131" t="s">
        <v>282</v>
      </c>
    </row>
    <row r="291" spans="2:65" s="1" customFormat="1" ht="36">
      <c r="B291" s="119"/>
      <c r="C291" s="120">
        <v>182</v>
      </c>
      <c r="D291" s="120" t="s">
        <v>100</v>
      </c>
      <c r="E291" s="121" t="s">
        <v>414</v>
      </c>
      <c r="F291" s="122" t="s">
        <v>3130</v>
      </c>
      <c r="G291" s="123" t="s">
        <v>101</v>
      </c>
      <c r="H291" s="124">
        <v>188.61199999999999</v>
      </c>
      <c r="I291" s="125"/>
      <c r="J291" s="125">
        <f t="shared" si="369"/>
        <v>0</v>
      </c>
      <c r="K291" s="126"/>
      <c r="L291" s="24"/>
      <c r="M291" s="127" t="s">
        <v>1</v>
      </c>
      <c r="N291" s="128" t="s">
        <v>32</v>
      </c>
      <c r="O291" s="129">
        <v>0.40500000000000003</v>
      </c>
      <c r="P291" s="129">
        <f t="shared" si="370"/>
        <v>76.387860000000003</v>
      </c>
      <c r="Q291" s="129">
        <v>0</v>
      </c>
      <c r="R291" s="129">
        <f t="shared" si="371"/>
        <v>0</v>
      </c>
      <c r="S291" s="129">
        <v>0</v>
      </c>
      <c r="T291" s="130">
        <f t="shared" si="372"/>
        <v>0</v>
      </c>
      <c r="AR291" s="131" t="s">
        <v>124</v>
      </c>
      <c r="AT291" s="131" t="s">
        <v>100</v>
      </c>
      <c r="AU291" s="131" t="s">
        <v>75</v>
      </c>
      <c r="AY291" s="12" t="s">
        <v>97</v>
      </c>
      <c r="BE291" s="132">
        <f t="shared" si="373"/>
        <v>0</v>
      </c>
      <c r="BF291" s="132">
        <f t="shared" si="374"/>
        <v>0</v>
      </c>
      <c r="BG291" s="132">
        <f t="shared" si="375"/>
        <v>0</v>
      </c>
      <c r="BH291" s="132">
        <f t="shared" si="376"/>
        <v>0</v>
      </c>
      <c r="BI291" s="132">
        <f t="shared" si="377"/>
        <v>0</v>
      </c>
      <c r="BJ291" s="12" t="s">
        <v>75</v>
      </c>
      <c r="BK291" s="132">
        <f t="shared" si="378"/>
        <v>0</v>
      </c>
      <c r="BL291" s="12" t="s">
        <v>124</v>
      </c>
      <c r="BM291" s="131" t="s">
        <v>279</v>
      </c>
    </row>
    <row r="292" spans="2:65" s="1" customFormat="1" ht="36">
      <c r="B292" s="119"/>
      <c r="C292" s="120">
        <v>183</v>
      </c>
      <c r="D292" s="120" t="s">
        <v>100</v>
      </c>
      <c r="E292" s="121" t="s">
        <v>475</v>
      </c>
      <c r="F292" s="122" t="s">
        <v>2118</v>
      </c>
      <c r="G292" s="123" t="s">
        <v>110</v>
      </c>
      <c r="H292" s="124">
        <v>5</v>
      </c>
      <c r="I292" s="125"/>
      <c r="J292" s="125">
        <f t="shared" si="369"/>
        <v>0</v>
      </c>
      <c r="K292" s="126"/>
      <c r="L292" s="24"/>
      <c r="M292" s="127" t="s">
        <v>1</v>
      </c>
      <c r="N292" s="128" t="s">
        <v>32</v>
      </c>
      <c r="O292" s="129">
        <v>0.40500000000000003</v>
      </c>
      <c r="P292" s="129">
        <f t="shared" si="370"/>
        <v>2.0250000000000004</v>
      </c>
      <c r="Q292" s="129">
        <v>0</v>
      </c>
      <c r="R292" s="129">
        <f t="shared" si="371"/>
        <v>0</v>
      </c>
      <c r="S292" s="129">
        <v>0</v>
      </c>
      <c r="T292" s="130">
        <f t="shared" si="372"/>
        <v>0</v>
      </c>
      <c r="AR292" s="131" t="s">
        <v>124</v>
      </c>
      <c r="AT292" s="131" t="s">
        <v>100</v>
      </c>
      <c r="AU292" s="131" t="s">
        <v>75</v>
      </c>
      <c r="AY292" s="12" t="s">
        <v>97</v>
      </c>
      <c r="BE292" s="132">
        <f t="shared" si="373"/>
        <v>0</v>
      </c>
      <c r="BF292" s="132">
        <f t="shared" si="374"/>
        <v>0</v>
      </c>
      <c r="BG292" s="132">
        <f t="shared" si="375"/>
        <v>0</v>
      </c>
      <c r="BH292" s="132">
        <f t="shared" si="376"/>
        <v>0</v>
      </c>
      <c r="BI292" s="132">
        <f t="shared" si="377"/>
        <v>0</v>
      </c>
      <c r="BJ292" s="12" t="s">
        <v>75</v>
      </c>
      <c r="BK292" s="132">
        <f t="shared" si="378"/>
        <v>0</v>
      </c>
      <c r="BL292" s="12" t="s">
        <v>124</v>
      </c>
      <c r="BM292" s="131" t="s">
        <v>282</v>
      </c>
    </row>
    <row r="293" spans="2:65" s="1" customFormat="1" ht="42" customHeight="1">
      <c r="B293" s="119"/>
      <c r="C293" s="120">
        <v>184</v>
      </c>
      <c r="D293" s="120" t="s">
        <v>100</v>
      </c>
      <c r="E293" s="121" t="s">
        <v>476</v>
      </c>
      <c r="F293" s="122" t="s">
        <v>2119</v>
      </c>
      <c r="G293" s="123" t="s">
        <v>110</v>
      </c>
      <c r="H293" s="124">
        <v>2</v>
      </c>
      <c r="I293" s="125"/>
      <c r="J293" s="125">
        <f t="shared" ref="J293:J297" si="379">ROUND(H293*I293,2)</f>
        <v>0</v>
      </c>
      <c r="K293" s="126"/>
      <c r="L293" s="24"/>
      <c r="M293" s="127" t="s">
        <v>1</v>
      </c>
      <c r="N293" s="128" t="s">
        <v>32</v>
      </c>
      <c r="O293" s="129">
        <v>0.40500000000000003</v>
      </c>
      <c r="P293" s="129">
        <f t="shared" ref="P293:P297" si="380">O293*H293</f>
        <v>0.81</v>
      </c>
      <c r="Q293" s="129">
        <v>0</v>
      </c>
      <c r="R293" s="129">
        <f t="shared" ref="R293:R297" si="381">Q293*H293</f>
        <v>0</v>
      </c>
      <c r="S293" s="129">
        <v>0</v>
      </c>
      <c r="T293" s="130">
        <f t="shared" ref="T293:T297" si="382">S293*H293</f>
        <v>0</v>
      </c>
      <c r="AR293" s="131" t="s">
        <v>124</v>
      </c>
      <c r="AT293" s="131" t="s">
        <v>100</v>
      </c>
      <c r="AU293" s="131" t="s">
        <v>75</v>
      </c>
      <c r="AY293" s="12" t="s">
        <v>97</v>
      </c>
      <c r="BE293" s="132">
        <f t="shared" ref="BE293:BE297" si="383">IF(N293="základná",J293,0)</f>
        <v>0</v>
      </c>
      <c r="BF293" s="132">
        <f t="shared" ref="BF293:BF297" si="384">IF(N293="znížená",J293,0)</f>
        <v>0</v>
      </c>
      <c r="BG293" s="132">
        <f t="shared" ref="BG293:BG297" si="385">IF(N293="zákl. prenesená",J293,0)</f>
        <v>0</v>
      </c>
      <c r="BH293" s="132">
        <f t="shared" ref="BH293:BH297" si="386">IF(N293="zníž. prenesená",J293,0)</f>
        <v>0</v>
      </c>
      <c r="BI293" s="132">
        <f t="shared" ref="BI293:BI297" si="387">IF(N293="nulová",J293,0)</f>
        <v>0</v>
      </c>
      <c r="BJ293" s="12" t="s">
        <v>75</v>
      </c>
      <c r="BK293" s="132">
        <f t="shared" ref="BK293:BK297" si="388">ROUND(I293*H293,2)</f>
        <v>0</v>
      </c>
      <c r="BL293" s="12" t="s">
        <v>124</v>
      </c>
      <c r="BM293" s="131" t="s">
        <v>279</v>
      </c>
    </row>
    <row r="294" spans="2:65" s="1" customFormat="1" ht="30.75" customHeight="1">
      <c r="B294" s="119"/>
      <c r="C294" s="120">
        <v>185</v>
      </c>
      <c r="D294" s="120" t="s">
        <v>100</v>
      </c>
      <c r="E294" s="121" t="s">
        <v>1992</v>
      </c>
      <c r="F294" s="122" t="s">
        <v>2120</v>
      </c>
      <c r="G294" s="123" t="s">
        <v>110</v>
      </c>
      <c r="H294" s="124">
        <v>1</v>
      </c>
      <c r="I294" s="125"/>
      <c r="J294" s="125">
        <f t="shared" si="379"/>
        <v>0</v>
      </c>
      <c r="K294" s="126"/>
      <c r="L294" s="24"/>
      <c r="M294" s="127" t="s">
        <v>1</v>
      </c>
      <c r="N294" s="128" t="s">
        <v>32</v>
      </c>
      <c r="O294" s="129">
        <v>0.40500000000000003</v>
      </c>
      <c r="P294" s="129">
        <f t="shared" si="380"/>
        <v>0.40500000000000003</v>
      </c>
      <c r="Q294" s="129">
        <v>0</v>
      </c>
      <c r="R294" s="129">
        <f t="shared" si="381"/>
        <v>0</v>
      </c>
      <c r="S294" s="129">
        <v>0</v>
      </c>
      <c r="T294" s="130">
        <f t="shared" si="382"/>
        <v>0</v>
      </c>
      <c r="AR294" s="131" t="s">
        <v>124</v>
      </c>
      <c r="AT294" s="131" t="s">
        <v>100</v>
      </c>
      <c r="AU294" s="131" t="s">
        <v>75</v>
      </c>
      <c r="AY294" s="12" t="s">
        <v>97</v>
      </c>
      <c r="BE294" s="132">
        <f t="shared" si="383"/>
        <v>0</v>
      </c>
      <c r="BF294" s="132">
        <f t="shared" si="384"/>
        <v>0</v>
      </c>
      <c r="BG294" s="132">
        <f t="shared" si="385"/>
        <v>0</v>
      </c>
      <c r="BH294" s="132">
        <f t="shared" si="386"/>
        <v>0</v>
      </c>
      <c r="BI294" s="132">
        <f t="shared" si="387"/>
        <v>0</v>
      </c>
      <c r="BJ294" s="12" t="s">
        <v>75</v>
      </c>
      <c r="BK294" s="132">
        <f t="shared" si="388"/>
        <v>0</v>
      </c>
      <c r="BL294" s="12" t="s">
        <v>124</v>
      </c>
      <c r="BM294" s="131" t="s">
        <v>282</v>
      </c>
    </row>
    <row r="295" spans="2:65" s="1" customFormat="1" ht="42" customHeight="1">
      <c r="B295" s="119"/>
      <c r="C295" s="120">
        <v>186</v>
      </c>
      <c r="D295" s="120" t="s">
        <v>100</v>
      </c>
      <c r="E295" s="121" t="s">
        <v>477</v>
      </c>
      <c r="F295" s="122" t="s">
        <v>2121</v>
      </c>
      <c r="G295" s="123" t="s">
        <v>110</v>
      </c>
      <c r="H295" s="124">
        <v>1</v>
      </c>
      <c r="I295" s="125"/>
      <c r="J295" s="125">
        <f t="shared" si="379"/>
        <v>0</v>
      </c>
      <c r="K295" s="126"/>
      <c r="L295" s="24"/>
      <c r="M295" s="127" t="s">
        <v>1</v>
      </c>
      <c r="N295" s="128" t="s">
        <v>32</v>
      </c>
      <c r="O295" s="129">
        <v>0.40500000000000003</v>
      </c>
      <c r="P295" s="129">
        <f t="shared" si="380"/>
        <v>0.40500000000000003</v>
      </c>
      <c r="Q295" s="129">
        <v>0</v>
      </c>
      <c r="R295" s="129">
        <f t="shared" si="381"/>
        <v>0</v>
      </c>
      <c r="S295" s="129">
        <v>0</v>
      </c>
      <c r="T295" s="130">
        <f t="shared" si="382"/>
        <v>0</v>
      </c>
      <c r="AR295" s="131" t="s">
        <v>124</v>
      </c>
      <c r="AT295" s="131" t="s">
        <v>100</v>
      </c>
      <c r="AU295" s="131" t="s">
        <v>75</v>
      </c>
      <c r="AY295" s="12" t="s">
        <v>97</v>
      </c>
      <c r="BE295" s="132">
        <f t="shared" si="383"/>
        <v>0</v>
      </c>
      <c r="BF295" s="132">
        <f t="shared" si="384"/>
        <v>0</v>
      </c>
      <c r="BG295" s="132">
        <f t="shared" si="385"/>
        <v>0</v>
      </c>
      <c r="BH295" s="132">
        <f t="shared" si="386"/>
        <v>0</v>
      </c>
      <c r="BI295" s="132">
        <f t="shared" si="387"/>
        <v>0</v>
      </c>
      <c r="BJ295" s="12" t="s">
        <v>75</v>
      </c>
      <c r="BK295" s="132">
        <f t="shared" si="388"/>
        <v>0</v>
      </c>
      <c r="BL295" s="12" t="s">
        <v>124</v>
      </c>
      <c r="BM295" s="131" t="s">
        <v>279</v>
      </c>
    </row>
    <row r="296" spans="2:65" s="1" customFormat="1" ht="60.75" customHeight="1">
      <c r="B296" s="119"/>
      <c r="C296" s="120">
        <v>187</v>
      </c>
      <c r="D296" s="120" t="s">
        <v>100</v>
      </c>
      <c r="E296" s="121" t="s">
        <v>2122</v>
      </c>
      <c r="F296" s="122" t="s">
        <v>3143</v>
      </c>
      <c r="G296" s="123" t="s">
        <v>110</v>
      </c>
      <c r="H296" s="124">
        <v>1</v>
      </c>
      <c r="I296" s="125"/>
      <c r="J296" s="125">
        <f t="shared" si="379"/>
        <v>0</v>
      </c>
      <c r="K296" s="126"/>
      <c r="L296" s="24"/>
      <c r="M296" s="127" t="s">
        <v>1</v>
      </c>
      <c r="N296" s="128" t="s">
        <v>32</v>
      </c>
      <c r="O296" s="129">
        <v>0.40500000000000003</v>
      </c>
      <c r="P296" s="129">
        <f t="shared" si="380"/>
        <v>0.40500000000000003</v>
      </c>
      <c r="Q296" s="129">
        <v>0</v>
      </c>
      <c r="R296" s="129">
        <f t="shared" si="381"/>
        <v>0</v>
      </c>
      <c r="S296" s="129">
        <v>0</v>
      </c>
      <c r="T296" s="130">
        <f t="shared" si="382"/>
        <v>0</v>
      </c>
      <c r="AR296" s="131" t="s">
        <v>124</v>
      </c>
      <c r="AT296" s="131" t="s">
        <v>100</v>
      </c>
      <c r="AU296" s="131" t="s">
        <v>75</v>
      </c>
      <c r="AY296" s="12" t="s">
        <v>97</v>
      </c>
      <c r="BE296" s="132">
        <f t="shared" si="383"/>
        <v>0</v>
      </c>
      <c r="BF296" s="132">
        <f t="shared" si="384"/>
        <v>0</v>
      </c>
      <c r="BG296" s="132">
        <f t="shared" si="385"/>
        <v>0</v>
      </c>
      <c r="BH296" s="132">
        <f t="shared" si="386"/>
        <v>0</v>
      </c>
      <c r="BI296" s="132">
        <f t="shared" si="387"/>
        <v>0</v>
      </c>
      <c r="BJ296" s="12" t="s">
        <v>75</v>
      </c>
      <c r="BK296" s="132">
        <f t="shared" si="388"/>
        <v>0</v>
      </c>
      <c r="BL296" s="12" t="s">
        <v>124</v>
      </c>
      <c r="BM296" s="131" t="s">
        <v>282</v>
      </c>
    </row>
    <row r="297" spans="2:65" s="1" customFormat="1" ht="38.25" customHeight="1">
      <c r="B297" s="119"/>
      <c r="C297" s="120">
        <v>188</v>
      </c>
      <c r="D297" s="120" t="s">
        <v>100</v>
      </c>
      <c r="E297" s="121" t="s">
        <v>2123</v>
      </c>
      <c r="F297" s="122" t="s">
        <v>2124</v>
      </c>
      <c r="G297" s="123" t="s">
        <v>110</v>
      </c>
      <c r="H297" s="124">
        <v>7</v>
      </c>
      <c r="I297" s="125"/>
      <c r="J297" s="125">
        <f t="shared" si="379"/>
        <v>0</v>
      </c>
      <c r="K297" s="126"/>
      <c r="L297" s="24"/>
      <c r="M297" s="127" t="s">
        <v>1</v>
      </c>
      <c r="N297" s="128" t="s">
        <v>32</v>
      </c>
      <c r="O297" s="129">
        <v>0.40500000000000003</v>
      </c>
      <c r="P297" s="129">
        <f t="shared" si="380"/>
        <v>2.835</v>
      </c>
      <c r="Q297" s="129">
        <v>0</v>
      </c>
      <c r="R297" s="129">
        <f t="shared" si="381"/>
        <v>0</v>
      </c>
      <c r="S297" s="129">
        <v>0</v>
      </c>
      <c r="T297" s="130">
        <f t="shared" si="382"/>
        <v>0</v>
      </c>
      <c r="AR297" s="131" t="s">
        <v>124</v>
      </c>
      <c r="AT297" s="131" t="s">
        <v>100</v>
      </c>
      <c r="AU297" s="131" t="s">
        <v>75</v>
      </c>
      <c r="AY297" s="12" t="s">
        <v>97</v>
      </c>
      <c r="BE297" s="132">
        <f t="shared" si="383"/>
        <v>0</v>
      </c>
      <c r="BF297" s="132">
        <f t="shared" si="384"/>
        <v>0</v>
      </c>
      <c r="BG297" s="132">
        <f t="shared" si="385"/>
        <v>0</v>
      </c>
      <c r="BH297" s="132">
        <f t="shared" si="386"/>
        <v>0</v>
      </c>
      <c r="BI297" s="132">
        <f t="shared" si="387"/>
        <v>0</v>
      </c>
      <c r="BJ297" s="12" t="s">
        <v>75</v>
      </c>
      <c r="BK297" s="132">
        <f t="shared" si="388"/>
        <v>0</v>
      </c>
      <c r="BL297" s="12" t="s">
        <v>124</v>
      </c>
      <c r="BM297" s="131" t="s">
        <v>279</v>
      </c>
    </row>
    <row r="298" spans="2:65" s="1" customFormat="1" ht="25.5" customHeight="1">
      <c r="B298" s="119"/>
      <c r="C298" s="120">
        <v>189</v>
      </c>
      <c r="D298" s="120" t="s">
        <v>100</v>
      </c>
      <c r="E298" s="121" t="s">
        <v>2125</v>
      </c>
      <c r="F298" s="122" t="s">
        <v>2126</v>
      </c>
      <c r="G298" s="123" t="s">
        <v>110</v>
      </c>
      <c r="H298" s="124">
        <v>1</v>
      </c>
      <c r="I298" s="125"/>
      <c r="J298" s="125">
        <f t="shared" si="369"/>
        <v>0</v>
      </c>
      <c r="K298" s="126"/>
      <c r="L298" s="24"/>
      <c r="M298" s="127" t="s">
        <v>1</v>
      </c>
      <c r="N298" s="128" t="s">
        <v>32</v>
      </c>
      <c r="O298" s="129">
        <v>0.40500000000000003</v>
      </c>
      <c r="P298" s="129">
        <f t="shared" si="370"/>
        <v>0.40500000000000003</v>
      </c>
      <c r="Q298" s="129">
        <v>0</v>
      </c>
      <c r="R298" s="129">
        <f t="shared" si="371"/>
        <v>0</v>
      </c>
      <c r="S298" s="129">
        <v>0</v>
      </c>
      <c r="T298" s="130">
        <f t="shared" si="372"/>
        <v>0</v>
      </c>
      <c r="AR298" s="131" t="s">
        <v>124</v>
      </c>
      <c r="AT298" s="131" t="s">
        <v>100</v>
      </c>
      <c r="AU298" s="131" t="s">
        <v>75</v>
      </c>
      <c r="AY298" s="12" t="s">
        <v>97</v>
      </c>
      <c r="BE298" s="132">
        <f t="shared" si="373"/>
        <v>0</v>
      </c>
      <c r="BF298" s="132">
        <f t="shared" si="374"/>
        <v>0</v>
      </c>
      <c r="BG298" s="132">
        <f t="shared" si="375"/>
        <v>0</v>
      </c>
      <c r="BH298" s="132">
        <f t="shared" si="376"/>
        <v>0</v>
      </c>
      <c r="BI298" s="132">
        <f t="shared" si="377"/>
        <v>0</v>
      </c>
      <c r="BJ298" s="12" t="s">
        <v>75</v>
      </c>
      <c r="BK298" s="132">
        <f t="shared" si="378"/>
        <v>0</v>
      </c>
      <c r="BL298" s="12" t="s">
        <v>124</v>
      </c>
      <c r="BM298" s="131" t="s">
        <v>279</v>
      </c>
    </row>
    <row r="299" spans="2:65" s="1" customFormat="1" ht="36">
      <c r="B299" s="119"/>
      <c r="C299" s="120">
        <v>190</v>
      </c>
      <c r="D299" s="120" t="s">
        <v>100</v>
      </c>
      <c r="E299" s="121" t="s">
        <v>2127</v>
      </c>
      <c r="F299" s="122" t="s">
        <v>2128</v>
      </c>
      <c r="G299" s="123" t="s">
        <v>110</v>
      </c>
      <c r="H299" s="124">
        <v>1</v>
      </c>
      <c r="I299" s="125"/>
      <c r="J299" s="125">
        <f t="shared" si="358"/>
        <v>0</v>
      </c>
      <c r="K299" s="126"/>
      <c r="L299" s="24"/>
      <c r="M299" s="127" t="s">
        <v>1</v>
      </c>
      <c r="N299" s="128" t="s">
        <v>32</v>
      </c>
      <c r="O299" s="129">
        <v>0.40500000000000003</v>
      </c>
      <c r="P299" s="129">
        <f t="shared" si="340"/>
        <v>0.40500000000000003</v>
      </c>
      <c r="Q299" s="129">
        <v>0</v>
      </c>
      <c r="R299" s="129">
        <f t="shared" si="341"/>
        <v>0</v>
      </c>
      <c r="S299" s="129">
        <v>0</v>
      </c>
      <c r="T299" s="130">
        <f t="shared" si="342"/>
        <v>0</v>
      </c>
      <c r="AR299" s="131" t="s">
        <v>124</v>
      </c>
      <c r="AT299" s="131" t="s">
        <v>100</v>
      </c>
      <c r="AU299" s="131" t="s">
        <v>75</v>
      </c>
      <c r="AY299" s="12" t="s">
        <v>97</v>
      </c>
      <c r="BE299" s="132">
        <f t="shared" si="343"/>
        <v>0</v>
      </c>
      <c r="BF299" s="132">
        <f t="shared" si="344"/>
        <v>0</v>
      </c>
      <c r="BG299" s="132">
        <f t="shared" si="345"/>
        <v>0</v>
      </c>
      <c r="BH299" s="132">
        <f t="shared" si="346"/>
        <v>0</v>
      </c>
      <c r="BI299" s="132">
        <f t="shared" si="347"/>
        <v>0</v>
      </c>
      <c r="BJ299" s="12" t="s">
        <v>75</v>
      </c>
      <c r="BK299" s="132">
        <f t="shared" si="348"/>
        <v>0</v>
      </c>
      <c r="BL299" s="12" t="s">
        <v>124</v>
      </c>
      <c r="BM299" s="131" t="s">
        <v>282</v>
      </c>
    </row>
    <row r="300" spans="2:65" s="1" customFormat="1" ht="36">
      <c r="B300" s="119"/>
      <c r="C300" s="120">
        <v>191</v>
      </c>
      <c r="D300" s="120" t="s">
        <v>100</v>
      </c>
      <c r="E300" s="121" t="s">
        <v>2129</v>
      </c>
      <c r="F300" s="122" t="s">
        <v>2130</v>
      </c>
      <c r="G300" s="123" t="s">
        <v>110</v>
      </c>
      <c r="H300" s="124">
        <v>1</v>
      </c>
      <c r="I300" s="125"/>
      <c r="J300" s="125">
        <f t="shared" si="358"/>
        <v>0</v>
      </c>
      <c r="K300" s="126"/>
      <c r="L300" s="24"/>
      <c r="M300" s="127" t="s">
        <v>1</v>
      </c>
      <c r="N300" s="128" t="s">
        <v>32</v>
      </c>
      <c r="O300" s="129">
        <v>0.40500000000000003</v>
      </c>
      <c r="P300" s="129">
        <f t="shared" si="340"/>
        <v>0.40500000000000003</v>
      </c>
      <c r="Q300" s="129">
        <v>0</v>
      </c>
      <c r="R300" s="129">
        <f t="shared" si="341"/>
        <v>0</v>
      </c>
      <c r="S300" s="129">
        <v>0</v>
      </c>
      <c r="T300" s="130">
        <f t="shared" si="342"/>
        <v>0</v>
      </c>
      <c r="AR300" s="131" t="s">
        <v>124</v>
      </c>
      <c r="AT300" s="131" t="s">
        <v>100</v>
      </c>
      <c r="AU300" s="131" t="s">
        <v>75</v>
      </c>
      <c r="AY300" s="12" t="s">
        <v>97</v>
      </c>
      <c r="BE300" s="132">
        <f t="shared" si="343"/>
        <v>0</v>
      </c>
      <c r="BF300" s="132">
        <f t="shared" si="344"/>
        <v>0</v>
      </c>
      <c r="BG300" s="132">
        <f t="shared" si="345"/>
        <v>0</v>
      </c>
      <c r="BH300" s="132">
        <f t="shared" si="346"/>
        <v>0</v>
      </c>
      <c r="BI300" s="132">
        <f t="shared" si="347"/>
        <v>0</v>
      </c>
      <c r="BJ300" s="12" t="s">
        <v>75</v>
      </c>
      <c r="BK300" s="132">
        <f t="shared" si="348"/>
        <v>0</v>
      </c>
      <c r="BL300" s="12" t="s">
        <v>124</v>
      </c>
      <c r="BM300" s="131" t="s">
        <v>279</v>
      </c>
    </row>
    <row r="301" spans="2:65" s="1" customFormat="1" ht="28.5" customHeight="1">
      <c r="B301" s="119"/>
      <c r="C301" s="120">
        <v>192</v>
      </c>
      <c r="D301" s="120" t="s">
        <v>100</v>
      </c>
      <c r="E301" s="121" t="s">
        <v>1993</v>
      </c>
      <c r="F301" s="122" t="s">
        <v>3141</v>
      </c>
      <c r="G301" s="123" t="s">
        <v>110</v>
      </c>
      <c r="H301" s="124">
        <v>3</v>
      </c>
      <c r="I301" s="125"/>
      <c r="J301" s="125">
        <f t="shared" si="358"/>
        <v>0</v>
      </c>
      <c r="K301" s="126"/>
      <c r="L301" s="24"/>
      <c r="M301" s="127" t="s">
        <v>1</v>
      </c>
      <c r="N301" s="128" t="s">
        <v>32</v>
      </c>
      <c r="O301" s="129">
        <v>0.40500000000000003</v>
      </c>
      <c r="P301" s="129">
        <f t="shared" si="340"/>
        <v>1.2150000000000001</v>
      </c>
      <c r="Q301" s="129">
        <v>0</v>
      </c>
      <c r="R301" s="129">
        <f t="shared" si="341"/>
        <v>0</v>
      </c>
      <c r="S301" s="129">
        <v>0</v>
      </c>
      <c r="T301" s="130">
        <f t="shared" si="342"/>
        <v>0</v>
      </c>
      <c r="AR301" s="131" t="s">
        <v>124</v>
      </c>
      <c r="AT301" s="131" t="s">
        <v>100</v>
      </c>
      <c r="AU301" s="131" t="s">
        <v>75</v>
      </c>
      <c r="AY301" s="12" t="s">
        <v>97</v>
      </c>
      <c r="BE301" s="132">
        <f t="shared" si="343"/>
        <v>0</v>
      </c>
      <c r="BF301" s="132">
        <f t="shared" si="344"/>
        <v>0</v>
      </c>
      <c r="BG301" s="132">
        <f t="shared" si="345"/>
        <v>0</v>
      </c>
      <c r="BH301" s="132">
        <f t="shared" si="346"/>
        <v>0</v>
      </c>
      <c r="BI301" s="132">
        <f t="shared" si="347"/>
        <v>0</v>
      </c>
      <c r="BJ301" s="12" t="s">
        <v>75</v>
      </c>
      <c r="BK301" s="132">
        <f t="shared" si="348"/>
        <v>0</v>
      </c>
      <c r="BL301" s="12" t="s">
        <v>124</v>
      </c>
      <c r="BM301" s="131" t="s">
        <v>282</v>
      </c>
    </row>
    <row r="302" spans="2:65" s="1" customFormat="1" ht="60">
      <c r="B302" s="119"/>
      <c r="C302" s="120">
        <v>193</v>
      </c>
      <c r="D302" s="120" t="s">
        <v>100</v>
      </c>
      <c r="E302" s="121" t="s">
        <v>415</v>
      </c>
      <c r="F302" s="122" t="s">
        <v>3142</v>
      </c>
      <c r="G302" s="123" t="s">
        <v>110</v>
      </c>
      <c r="H302" s="124">
        <v>1</v>
      </c>
      <c r="I302" s="125"/>
      <c r="J302" s="125">
        <f t="shared" si="358"/>
        <v>0</v>
      </c>
      <c r="K302" s="126"/>
      <c r="L302" s="24"/>
      <c r="M302" s="127" t="s">
        <v>1</v>
      </c>
      <c r="N302" s="128" t="s">
        <v>32</v>
      </c>
      <c r="O302" s="129">
        <v>0.40500000000000003</v>
      </c>
      <c r="P302" s="129">
        <f t="shared" si="340"/>
        <v>0.40500000000000003</v>
      </c>
      <c r="Q302" s="129">
        <v>0</v>
      </c>
      <c r="R302" s="129">
        <f t="shared" si="341"/>
        <v>0</v>
      </c>
      <c r="S302" s="129">
        <v>0</v>
      </c>
      <c r="T302" s="130">
        <f t="shared" si="342"/>
        <v>0</v>
      </c>
      <c r="AR302" s="131" t="s">
        <v>124</v>
      </c>
      <c r="AT302" s="131" t="s">
        <v>100</v>
      </c>
      <c r="AU302" s="131" t="s">
        <v>75</v>
      </c>
      <c r="AY302" s="12" t="s">
        <v>97</v>
      </c>
      <c r="BE302" s="132">
        <f t="shared" si="343"/>
        <v>0</v>
      </c>
      <c r="BF302" s="132">
        <f t="shared" si="344"/>
        <v>0</v>
      </c>
      <c r="BG302" s="132">
        <f t="shared" si="345"/>
        <v>0</v>
      </c>
      <c r="BH302" s="132">
        <f t="shared" si="346"/>
        <v>0</v>
      </c>
      <c r="BI302" s="132">
        <f t="shared" si="347"/>
        <v>0</v>
      </c>
      <c r="BJ302" s="12" t="s">
        <v>75</v>
      </c>
      <c r="BK302" s="132">
        <f t="shared" si="348"/>
        <v>0</v>
      </c>
      <c r="BL302" s="12" t="s">
        <v>124</v>
      </c>
      <c r="BM302" s="131" t="s">
        <v>279</v>
      </c>
    </row>
    <row r="303" spans="2:65" s="1" customFormat="1" ht="36">
      <c r="B303" s="119"/>
      <c r="C303" s="120">
        <v>194</v>
      </c>
      <c r="D303" s="120" t="s">
        <v>100</v>
      </c>
      <c r="E303" s="121" t="s">
        <v>2131</v>
      </c>
      <c r="F303" s="122" t="s">
        <v>2151</v>
      </c>
      <c r="G303" s="123" t="s">
        <v>101</v>
      </c>
      <c r="H303" s="124">
        <v>70.56</v>
      </c>
      <c r="I303" s="125"/>
      <c r="J303" s="125">
        <f>ROUND(H303*I303,2)</f>
        <v>0</v>
      </c>
      <c r="K303" s="126"/>
      <c r="L303" s="24"/>
      <c r="M303" s="127" t="s">
        <v>1</v>
      </c>
      <c r="N303" s="128" t="s">
        <v>32</v>
      </c>
      <c r="O303" s="129">
        <v>0.189</v>
      </c>
      <c r="P303" s="129">
        <f t="shared" ref="P303" si="389">O303*H303</f>
        <v>13.335840000000001</v>
      </c>
      <c r="Q303" s="129">
        <v>0</v>
      </c>
      <c r="R303" s="129">
        <f t="shared" ref="R303" si="390">Q303*H303</f>
        <v>0</v>
      </c>
      <c r="S303" s="129">
        <v>0</v>
      </c>
      <c r="T303" s="130">
        <f t="shared" ref="T303" si="391">S303*H303</f>
        <v>0</v>
      </c>
      <c r="AR303" s="131" t="s">
        <v>124</v>
      </c>
      <c r="AT303" s="131" t="s">
        <v>100</v>
      </c>
      <c r="AU303" s="131" t="s">
        <v>75</v>
      </c>
      <c r="AY303" s="12" t="s">
        <v>97</v>
      </c>
      <c r="BE303" s="132">
        <f t="shared" ref="BE303" si="392">IF(N303="základná",J303,0)</f>
        <v>0</v>
      </c>
      <c r="BF303" s="132">
        <f t="shared" ref="BF303" si="393">IF(N303="znížená",J303,0)</f>
        <v>0</v>
      </c>
      <c r="BG303" s="132">
        <f t="shared" ref="BG303" si="394">IF(N303="zákl. prenesená",J303,0)</f>
        <v>0</v>
      </c>
      <c r="BH303" s="132">
        <f t="shared" ref="BH303" si="395">IF(N303="zníž. prenesená",J303,0)</f>
        <v>0</v>
      </c>
      <c r="BI303" s="132">
        <f t="shared" ref="BI303" si="396">IF(N303="nulová",J303,0)</f>
        <v>0</v>
      </c>
      <c r="BJ303" s="12" t="s">
        <v>75</v>
      </c>
      <c r="BK303" s="132">
        <f t="shared" ref="BK303" si="397">ROUND(I303*H303,2)</f>
        <v>0</v>
      </c>
      <c r="BL303" s="12" t="s">
        <v>124</v>
      </c>
      <c r="BM303" s="131" t="s">
        <v>285</v>
      </c>
    </row>
    <row r="304" spans="2:65" s="1" customFormat="1" ht="24">
      <c r="B304" s="119"/>
      <c r="C304" s="120">
        <v>195</v>
      </c>
      <c r="D304" s="120" t="s">
        <v>100</v>
      </c>
      <c r="E304" s="121" t="s">
        <v>283</v>
      </c>
      <c r="F304" s="122" t="s">
        <v>284</v>
      </c>
      <c r="G304" s="123" t="s">
        <v>134</v>
      </c>
      <c r="H304" s="124">
        <v>1433.3910000000001</v>
      </c>
      <c r="I304" s="125"/>
      <c r="J304" s="125">
        <f>ROUND(H304*I304,2)</f>
        <v>0</v>
      </c>
      <c r="K304" s="126"/>
      <c r="L304" s="24"/>
      <c r="M304" s="127" t="s">
        <v>1</v>
      </c>
      <c r="N304" s="128" t="s">
        <v>32</v>
      </c>
      <c r="O304" s="129">
        <v>0.189</v>
      </c>
      <c r="P304" s="129">
        <f t="shared" si="340"/>
        <v>270.91089900000003</v>
      </c>
      <c r="Q304" s="129">
        <v>0</v>
      </c>
      <c r="R304" s="129">
        <f t="shared" si="341"/>
        <v>0</v>
      </c>
      <c r="S304" s="129">
        <v>0</v>
      </c>
      <c r="T304" s="130">
        <f t="shared" si="342"/>
        <v>0</v>
      </c>
      <c r="AR304" s="131" t="s">
        <v>124</v>
      </c>
      <c r="AT304" s="131" t="s">
        <v>100</v>
      </c>
      <c r="AU304" s="131" t="s">
        <v>75</v>
      </c>
      <c r="AY304" s="12" t="s">
        <v>97</v>
      </c>
      <c r="BE304" s="132">
        <f t="shared" si="343"/>
        <v>0</v>
      </c>
      <c r="BF304" s="132">
        <f t="shared" si="344"/>
        <v>0</v>
      </c>
      <c r="BG304" s="132">
        <f t="shared" si="345"/>
        <v>0</v>
      </c>
      <c r="BH304" s="132">
        <f t="shared" si="346"/>
        <v>0</v>
      </c>
      <c r="BI304" s="132">
        <f t="shared" si="347"/>
        <v>0</v>
      </c>
      <c r="BJ304" s="12" t="s">
        <v>75</v>
      </c>
      <c r="BK304" s="132">
        <f t="shared" si="348"/>
        <v>0</v>
      </c>
      <c r="BL304" s="12" t="s">
        <v>124</v>
      </c>
      <c r="BM304" s="131" t="s">
        <v>285</v>
      </c>
    </row>
    <row r="305" spans="2:65" s="10" customFormat="1" ht="22.9" customHeight="1">
      <c r="B305" s="108"/>
      <c r="D305" s="109" t="s">
        <v>65</v>
      </c>
      <c r="E305" s="117" t="s">
        <v>130</v>
      </c>
      <c r="F305" s="117" t="s">
        <v>131</v>
      </c>
      <c r="J305" s="118">
        <f>SUM(J306:J328)</f>
        <v>0</v>
      </c>
      <c r="L305" s="108"/>
      <c r="M305" s="112"/>
      <c r="P305" s="113">
        <f>SUM(P306:P328)</f>
        <v>3096.3055550000004</v>
      </c>
      <c r="R305" s="113">
        <f>SUM(R306:R328)</f>
        <v>31.689185868999999</v>
      </c>
      <c r="T305" s="114">
        <f>SUM(T306:T328)</f>
        <v>0</v>
      </c>
      <c r="AR305" s="109" t="s">
        <v>75</v>
      </c>
      <c r="AT305" s="115" t="s">
        <v>65</v>
      </c>
      <c r="AU305" s="115" t="s">
        <v>71</v>
      </c>
      <c r="AY305" s="109" t="s">
        <v>97</v>
      </c>
      <c r="BK305" s="116">
        <f>SUM(BK306:BK328)</f>
        <v>0</v>
      </c>
    </row>
    <row r="306" spans="2:65" s="1" customFormat="1" ht="48">
      <c r="B306" s="119"/>
      <c r="C306" s="120">
        <v>196</v>
      </c>
      <c r="D306" s="120" t="s">
        <v>100</v>
      </c>
      <c r="E306" s="121" t="s">
        <v>416</v>
      </c>
      <c r="F306" s="122" t="s">
        <v>2132</v>
      </c>
      <c r="G306" s="123" t="s">
        <v>114</v>
      </c>
      <c r="H306" s="124">
        <v>17.994</v>
      </c>
      <c r="I306" s="125"/>
      <c r="J306" s="125">
        <f>ROUND(H306*I306,2)</f>
        <v>0</v>
      </c>
      <c r="K306" s="126"/>
      <c r="L306" s="24"/>
      <c r="M306" s="127" t="s">
        <v>1</v>
      </c>
      <c r="N306" s="128" t="s">
        <v>32</v>
      </c>
      <c r="O306" s="129">
        <v>0.3</v>
      </c>
      <c r="P306" s="129">
        <f>O306*H306</f>
        <v>5.3982000000000001</v>
      </c>
      <c r="Q306" s="129">
        <v>1.676E-3</v>
      </c>
      <c r="R306" s="129">
        <f>Q306*H306</f>
        <v>3.0157943999999999E-2</v>
      </c>
      <c r="S306" s="129">
        <v>0</v>
      </c>
      <c r="T306" s="130">
        <f>S306*H306</f>
        <v>0</v>
      </c>
      <c r="AR306" s="131" t="s">
        <v>124</v>
      </c>
      <c r="AT306" s="131" t="s">
        <v>100</v>
      </c>
      <c r="AU306" s="131" t="s">
        <v>75</v>
      </c>
      <c r="AY306" s="12" t="s">
        <v>97</v>
      </c>
      <c r="BE306" s="132">
        <f>IF(N306="základná",J306,0)</f>
        <v>0</v>
      </c>
      <c r="BF306" s="132">
        <f>IF(N306="znížená",J306,0)</f>
        <v>0</v>
      </c>
      <c r="BG306" s="132">
        <f>IF(N306="zákl. prenesená",J306,0)</f>
        <v>0</v>
      </c>
      <c r="BH306" s="132">
        <f>IF(N306="zníž. prenesená",J306,0)</f>
        <v>0</v>
      </c>
      <c r="BI306" s="132">
        <f>IF(N306="nulová",J306,0)</f>
        <v>0</v>
      </c>
      <c r="BJ306" s="12" t="s">
        <v>75</v>
      </c>
      <c r="BK306" s="132">
        <f>ROUND(I306*H306,2)</f>
        <v>0</v>
      </c>
      <c r="BL306" s="12" t="s">
        <v>124</v>
      </c>
      <c r="BM306" s="131" t="s">
        <v>286</v>
      </c>
    </row>
    <row r="307" spans="2:65" s="1" customFormat="1" ht="24">
      <c r="B307" s="119"/>
      <c r="C307" s="120">
        <v>197</v>
      </c>
      <c r="D307" s="120" t="s">
        <v>100</v>
      </c>
      <c r="E307" s="121" t="s">
        <v>417</v>
      </c>
      <c r="F307" s="122" t="s">
        <v>478</v>
      </c>
      <c r="G307" s="123" t="s">
        <v>114</v>
      </c>
      <c r="H307" s="124">
        <v>22.8</v>
      </c>
      <c r="I307" s="125"/>
      <c r="J307" s="125">
        <f t="shared" ref="J307:J316" si="398">ROUND(H307*I307,2)</f>
        <v>0</v>
      </c>
      <c r="K307" s="126"/>
      <c r="L307" s="24"/>
      <c r="M307" s="127" t="s">
        <v>1</v>
      </c>
      <c r="N307" s="128" t="s">
        <v>32</v>
      </c>
      <c r="O307" s="129">
        <v>0.40500000000000003</v>
      </c>
      <c r="P307" s="129">
        <f t="shared" ref="P307:P327" si="399">O307*H307</f>
        <v>9.2340000000000018</v>
      </c>
      <c r="Q307" s="129">
        <v>0</v>
      </c>
      <c r="R307" s="129">
        <f t="shared" ref="R307:R327" si="400">Q307*H307</f>
        <v>0</v>
      </c>
      <c r="S307" s="129">
        <v>0</v>
      </c>
      <c r="T307" s="130">
        <f t="shared" ref="T307:T327" si="401">S307*H307</f>
        <v>0</v>
      </c>
      <c r="AR307" s="131" t="s">
        <v>124</v>
      </c>
      <c r="AT307" s="131" t="s">
        <v>100</v>
      </c>
      <c r="AU307" s="131" t="s">
        <v>75</v>
      </c>
      <c r="AY307" s="12" t="s">
        <v>97</v>
      </c>
      <c r="BE307" s="132">
        <f t="shared" ref="BE307:BE327" si="402">IF(N307="základná",J307,0)</f>
        <v>0</v>
      </c>
      <c r="BF307" s="132">
        <f t="shared" ref="BF307:BF327" si="403">IF(N307="znížená",J307,0)</f>
        <v>0</v>
      </c>
      <c r="BG307" s="132">
        <f t="shared" ref="BG307:BG327" si="404">IF(N307="zákl. prenesená",J307,0)</f>
        <v>0</v>
      </c>
      <c r="BH307" s="132">
        <f t="shared" ref="BH307:BH327" si="405">IF(N307="zníž. prenesená",J307,0)</f>
        <v>0</v>
      </c>
      <c r="BI307" s="132">
        <f t="shared" ref="BI307:BI327" si="406">IF(N307="nulová",J307,0)</f>
        <v>0</v>
      </c>
      <c r="BJ307" s="12" t="s">
        <v>75</v>
      </c>
      <c r="BK307" s="132">
        <f t="shared" ref="BK307:BK327" si="407">ROUND(I307*H307,2)</f>
        <v>0</v>
      </c>
      <c r="BL307" s="12" t="s">
        <v>124</v>
      </c>
      <c r="BM307" s="131" t="s">
        <v>277</v>
      </c>
    </row>
    <row r="308" spans="2:65" s="1" customFormat="1" ht="36">
      <c r="B308" s="119"/>
      <c r="C308" s="120">
        <v>198</v>
      </c>
      <c r="D308" s="120" t="s">
        <v>100</v>
      </c>
      <c r="E308" s="121" t="s">
        <v>418</v>
      </c>
      <c r="F308" s="122" t="s">
        <v>2133</v>
      </c>
      <c r="G308" s="123" t="s">
        <v>110</v>
      </c>
      <c r="H308" s="124">
        <v>1</v>
      </c>
      <c r="I308" s="125"/>
      <c r="J308" s="125">
        <f t="shared" si="398"/>
        <v>0</v>
      </c>
      <c r="K308" s="126"/>
      <c r="L308" s="24"/>
      <c r="M308" s="127" t="s">
        <v>1</v>
      </c>
      <c r="N308" s="128" t="s">
        <v>32</v>
      </c>
      <c r="O308" s="129">
        <v>0.40500000000000003</v>
      </c>
      <c r="P308" s="129">
        <f t="shared" si="399"/>
        <v>0.40500000000000003</v>
      </c>
      <c r="Q308" s="129">
        <v>0</v>
      </c>
      <c r="R308" s="129">
        <f t="shared" si="400"/>
        <v>0</v>
      </c>
      <c r="S308" s="129">
        <v>0</v>
      </c>
      <c r="T308" s="130">
        <f t="shared" si="401"/>
        <v>0</v>
      </c>
      <c r="AR308" s="131" t="s">
        <v>124</v>
      </c>
      <c r="AT308" s="131" t="s">
        <v>100</v>
      </c>
      <c r="AU308" s="131" t="s">
        <v>75</v>
      </c>
      <c r="AY308" s="12" t="s">
        <v>97</v>
      </c>
      <c r="BE308" s="132">
        <f t="shared" si="402"/>
        <v>0</v>
      </c>
      <c r="BF308" s="132">
        <f t="shared" si="403"/>
        <v>0</v>
      </c>
      <c r="BG308" s="132">
        <f t="shared" si="404"/>
        <v>0</v>
      </c>
      <c r="BH308" s="132">
        <f t="shared" si="405"/>
        <v>0</v>
      </c>
      <c r="BI308" s="132">
        <f t="shared" si="406"/>
        <v>0</v>
      </c>
      <c r="BJ308" s="12" t="s">
        <v>75</v>
      </c>
      <c r="BK308" s="132">
        <f t="shared" si="407"/>
        <v>0</v>
      </c>
      <c r="BL308" s="12" t="s">
        <v>124</v>
      </c>
      <c r="BM308" s="131" t="s">
        <v>278</v>
      </c>
    </row>
    <row r="309" spans="2:65" s="1" customFormat="1" ht="48">
      <c r="B309" s="119"/>
      <c r="C309" s="120">
        <v>199</v>
      </c>
      <c r="D309" s="120" t="s">
        <v>100</v>
      </c>
      <c r="E309" s="121" t="s">
        <v>419</v>
      </c>
      <c r="F309" s="122" t="s">
        <v>2134</v>
      </c>
      <c r="G309" s="123" t="s">
        <v>110</v>
      </c>
      <c r="H309" s="124">
        <v>1</v>
      </c>
      <c r="I309" s="125"/>
      <c r="J309" s="125">
        <f t="shared" ref="J309:J310" si="408">ROUND(H309*I309,2)</f>
        <v>0</v>
      </c>
      <c r="K309" s="126"/>
      <c r="L309" s="24"/>
      <c r="M309" s="127" t="s">
        <v>1</v>
      </c>
      <c r="N309" s="128" t="s">
        <v>32</v>
      </c>
      <c r="O309" s="129">
        <v>0.40500000000000003</v>
      </c>
      <c r="P309" s="129">
        <f t="shared" ref="P309:P311" si="409">O309*H309</f>
        <v>0.40500000000000003</v>
      </c>
      <c r="Q309" s="129">
        <v>0</v>
      </c>
      <c r="R309" s="129">
        <f t="shared" ref="R309:R311" si="410">Q309*H309</f>
        <v>0</v>
      </c>
      <c r="S309" s="129">
        <v>0</v>
      </c>
      <c r="T309" s="130">
        <f t="shared" ref="T309:T311" si="411">S309*H309</f>
        <v>0</v>
      </c>
      <c r="AR309" s="131" t="s">
        <v>124</v>
      </c>
      <c r="AT309" s="131" t="s">
        <v>100</v>
      </c>
      <c r="AU309" s="131" t="s">
        <v>75</v>
      </c>
      <c r="AY309" s="12" t="s">
        <v>97</v>
      </c>
      <c r="BE309" s="132">
        <f t="shared" ref="BE309:BE311" si="412">IF(N309="základná",J309,0)</f>
        <v>0</v>
      </c>
      <c r="BF309" s="132">
        <f t="shared" ref="BF309:BF311" si="413">IF(N309="znížená",J309,0)</f>
        <v>0</v>
      </c>
      <c r="BG309" s="132">
        <f t="shared" ref="BG309:BG311" si="414">IF(N309="zákl. prenesená",J309,0)</f>
        <v>0</v>
      </c>
      <c r="BH309" s="132">
        <f t="shared" ref="BH309:BH311" si="415">IF(N309="zníž. prenesená",J309,0)</f>
        <v>0</v>
      </c>
      <c r="BI309" s="132">
        <f t="shared" ref="BI309:BI311" si="416">IF(N309="nulová",J309,0)</f>
        <v>0</v>
      </c>
      <c r="BJ309" s="12" t="s">
        <v>75</v>
      </c>
      <c r="BK309" s="132">
        <f t="shared" ref="BK309:BK311" si="417">ROUND(I309*H309,2)</f>
        <v>0</v>
      </c>
      <c r="BL309" s="12" t="s">
        <v>124</v>
      </c>
      <c r="BM309" s="131" t="s">
        <v>282</v>
      </c>
    </row>
    <row r="310" spans="2:65" s="1" customFormat="1" ht="60">
      <c r="B310" s="119"/>
      <c r="C310" s="120">
        <v>200</v>
      </c>
      <c r="D310" s="120" t="s">
        <v>100</v>
      </c>
      <c r="E310" s="121" t="s">
        <v>420</v>
      </c>
      <c r="F310" s="122" t="s">
        <v>2135</v>
      </c>
      <c r="G310" s="123" t="s">
        <v>110</v>
      </c>
      <c r="H310" s="124">
        <v>1</v>
      </c>
      <c r="I310" s="125"/>
      <c r="J310" s="125">
        <f t="shared" si="408"/>
        <v>0</v>
      </c>
      <c r="K310" s="126"/>
      <c r="L310" s="24"/>
      <c r="M310" s="127" t="s">
        <v>1</v>
      </c>
      <c r="N310" s="128" t="s">
        <v>32</v>
      </c>
      <c r="O310" s="129">
        <v>0.40500000000000003</v>
      </c>
      <c r="P310" s="129">
        <f t="shared" si="409"/>
        <v>0.40500000000000003</v>
      </c>
      <c r="Q310" s="129">
        <v>0</v>
      </c>
      <c r="R310" s="129">
        <f t="shared" si="410"/>
        <v>0</v>
      </c>
      <c r="S310" s="129">
        <v>0</v>
      </c>
      <c r="T310" s="130">
        <f t="shared" si="411"/>
        <v>0</v>
      </c>
      <c r="AR310" s="131" t="s">
        <v>124</v>
      </c>
      <c r="AT310" s="131" t="s">
        <v>100</v>
      </c>
      <c r="AU310" s="131" t="s">
        <v>75</v>
      </c>
      <c r="AY310" s="12" t="s">
        <v>97</v>
      </c>
      <c r="BE310" s="132">
        <f t="shared" si="412"/>
        <v>0</v>
      </c>
      <c r="BF310" s="132">
        <f t="shared" si="413"/>
        <v>0</v>
      </c>
      <c r="BG310" s="132">
        <f t="shared" si="414"/>
        <v>0</v>
      </c>
      <c r="BH310" s="132">
        <f t="shared" si="415"/>
        <v>0</v>
      </c>
      <c r="BI310" s="132">
        <f t="shared" si="416"/>
        <v>0</v>
      </c>
      <c r="BJ310" s="12" t="s">
        <v>75</v>
      </c>
      <c r="BK310" s="132">
        <f t="shared" si="417"/>
        <v>0</v>
      </c>
      <c r="BL310" s="12" t="s">
        <v>124</v>
      </c>
      <c r="BM310" s="131" t="s">
        <v>279</v>
      </c>
    </row>
    <row r="311" spans="2:65" s="1" customFormat="1" ht="48">
      <c r="B311" s="119"/>
      <c r="C311" s="120">
        <v>201</v>
      </c>
      <c r="D311" s="120" t="s">
        <v>100</v>
      </c>
      <c r="E311" s="121" t="s">
        <v>1994</v>
      </c>
      <c r="F311" s="122" t="s">
        <v>2136</v>
      </c>
      <c r="G311" s="123" t="s">
        <v>110</v>
      </c>
      <c r="H311" s="124">
        <v>1</v>
      </c>
      <c r="I311" s="125"/>
      <c r="J311" s="125">
        <f>ROUND(H311*I311,2)</f>
        <v>0</v>
      </c>
      <c r="K311" s="126"/>
      <c r="L311" s="24"/>
      <c r="M311" s="127" t="s">
        <v>1</v>
      </c>
      <c r="N311" s="128" t="s">
        <v>32</v>
      </c>
      <c r="O311" s="129">
        <v>0.189</v>
      </c>
      <c r="P311" s="129">
        <f t="shared" si="409"/>
        <v>0.189</v>
      </c>
      <c r="Q311" s="129">
        <v>0</v>
      </c>
      <c r="R311" s="129">
        <f t="shared" si="410"/>
        <v>0</v>
      </c>
      <c r="S311" s="129">
        <v>0</v>
      </c>
      <c r="T311" s="130">
        <f t="shared" si="411"/>
        <v>0</v>
      </c>
      <c r="AR311" s="131" t="s">
        <v>124</v>
      </c>
      <c r="AT311" s="131" t="s">
        <v>100</v>
      </c>
      <c r="AU311" s="131" t="s">
        <v>75</v>
      </c>
      <c r="AY311" s="12" t="s">
        <v>97</v>
      </c>
      <c r="BE311" s="132">
        <f t="shared" si="412"/>
        <v>0</v>
      </c>
      <c r="BF311" s="132">
        <f t="shared" si="413"/>
        <v>0</v>
      </c>
      <c r="BG311" s="132">
        <f t="shared" si="414"/>
        <v>0</v>
      </c>
      <c r="BH311" s="132">
        <f t="shared" si="415"/>
        <v>0</v>
      </c>
      <c r="BI311" s="132">
        <f t="shared" si="416"/>
        <v>0</v>
      </c>
      <c r="BJ311" s="12" t="s">
        <v>75</v>
      </c>
      <c r="BK311" s="132">
        <f t="shared" si="417"/>
        <v>0</v>
      </c>
      <c r="BL311" s="12" t="s">
        <v>124</v>
      </c>
      <c r="BM311" s="131" t="s">
        <v>285</v>
      </c>
    </row>
    <row r="312" spans="2:65" s="1" customFormat="1" ht="36">
      <c r="B312" s="119"/>
      <c r="C312" s="120">
        <v>202</v>
      </c>
      <c r="D312" s="120" t="s">
        <v>100</v>
      </c>
      <c r="E312" s="121" t="s">
        <v>421</v>
      </c>
      <c r="F312" s="122" t="s">
        <v>2137</v>
      </c>
      <c r="G312" s="123" t="s">
        <v>101</v>
      </c>
      <c r="H312" s="124">
        <v>54.183999999999997</v>
      </c>
      <c r="I312" s="125"/>
      <c r="J312" s="125">
        <f>ROUND(H312*I312,2)</f>
        <v>0</v>
      </c>
      <c r="K312" s="126"/>
      <c r="L312" s="24"/>
      <c r="M312" s="127" t="s">
        <v>1</v>
      </c>
      <c r="N312" s="128" t="s">
        <v>32</v>
      </c>
      <c r="O312" s="129">
        <v>0.40100000000000002</v>
      </c>
      <c r="P312" s="129">
        <f>O312*H312</f>
        <v>21.727784</v>
      </c>
      <c r="Q312" s="129">
        <v>4.1349999999999998E-3</v>
      </c>
      <c r="R312" s="129">
        <f>Q312*H312</f>
        <v>0.22405083999999997</v>
      </c>
      <c r="S312" s="129">
        <v>0</v>
      </c>
      <c r="T312" s="130">
        <f>S312*H312</f>
        <v>0</v>
      </c>
      <c r="AR312" s="131" t="s">
        <v>124</v>
      </c>
      <c r="AT312" s="131" t="s">
        <v>100</v>
      </c>
      <c r="AU312" s="131" t="s">
        <v>75</v>
      </c>
      <c r="AY312" s="12" t="s">
        <v>97</v>
      </c>
      <c r="BE312" s="132">
        <f>IF(N312="základná",J312,0)</f>
        <v>0</v>
      </c>
      <c r="BF312" s="132">
        <f>IF(N312="znížená",J312,0)</f>
        <v>0</v>
      </c>
      <c r="BG312" s="132">
        <f>IF(N312="zákl. prenesená",J312,0)</f>
        <v>0</v>
      </c>
      <c r="BH312" s="132">
        <f>IF(N312="zníž. prenesená",J312,0)</f>
        <v>0</v>
      </c>
      <c r="BI312" s="132">
        <f>IF(N312="nulová",J312,0)</f>
        <v>0</v>
      </c>
      <c r="BJ312" s="12" t="s">
        <v>75</v>
      </c>
      <c r="BK312" s="132">
        <f>ROUND(I312*H312,2)</f>
        <v>0</v>
      </c>
      <c r="BL312" s="12" t="s">
        <v>124</v>
      </c>
      <c r="BM312" s="131" t="s">
        <v>288</v>
      </c>
    </row>
    <row r="313" spans="2:65" s="1" customFormat="1" ht="24">
      <c r="B313" s="119"/>
      <c r="C313" s="120">
        <v>203</v>
      </c>
      <c r="D313" s="120" t="s">
        <v>100</v>
      </c>
      <c r="E313" s="121" t="s">
        <v>422</v>
      </c>
      <c r="F313" s="122" t="s">
        <v>2138</v>
      </c>
      <c r="G313" s="123" t="s">
        <v>110</v>
      </c>
      <c r="H313" s="124">
        <v>1</v>
      </c>
      <c r="I313" s="125"/>
      <c r="J313" s="125">
        <f>ROUND(H313*I313,2)</f>
        <v>0</v>
      </c>
      <c r="K313" s="126"/>
      <c r="L313" s="24"/>
      <c r="M313" s="127" t="s">
        <v>1</v>
      </c>
      <c r="N313" s="128" t="s">
        <v>32</v>
      </c>
      <c r="O313" s="129">
        <v>0.40100000000000002</v>
      </c>
      <c r="P313" s="129">
        <f>O313*H313</f>
        <v>0.40100000000000002</v>
      </c>
      <c r="Q313" s="129">
        <v>4.1349999999999998E-3</v>
      </c>
      <c r="R313" s="129">
        <f>Q313*H313</f>
        <v>4.1349999999999998E-3</v>
      </c>
      <c r="S313" s="129">
        <v>0</v>
      </c>
      <c r="T313" s="130">
        <f>S313*H313</f>
        <v>0</v>
      </c>
      <c r="AR313" s="131" t="s">
        <v>124</v>
      </c>
      <c r="AT313" s="131" t="s">
        <v>100</v>
      </c>
      <c r="AU313" s="131" t="s">
        <v>75</v>
      </c>
      <c r="AY313" s="12" t="s">
        <v>97</v>
      </c>
      <c r="BE313" s="132">
        <f>IF(N313="základná",J313,0)</f>
        <v>0</v>
      </c>
      <c r="BF313" s="132">
        <f>IF(N313="znížená",J313,0)</f>
        <v>0</v>
      </c>
      <c r="BG313" s="132">
        <f>IF(N313="zákl. prenesená",J313,0)</f>
        <v>0</v>
      </c>
      <c r="BH313" s="132">
        <f>IF(N313="zníž. prenesená",J313,0)</f>
        <v>0</v>
      </c>
      <c r="BI313" s="132">
        <f>IF(N313="nulová",J313,0)</f>
        <v>0</v>
      </c>
      <c r="BJ313" s="12" t="s">
        <v>75</v>
      </c>
      <c r="BK313" s="132">
        <f>ROUND(I313*H313,2)</f>
        <v>0</v>
      </c>
      <c r="BL313" s="12" t="s">
        <v>124</v>
      </c>
      <c r="BM313" s="131" t="s">
        <v>288</v>
      </c>
    </row>
    <row r="314" spans="2:65" s="1" customFormat="1" ht="48">
      <c r="B314" s="119"/>
      <c r="C314" s="120">
        <v>204</v>
      </c>
      <c r="D314" s="120" t="s">
        <v>100</v>
      </c>
      <c r="E314" s="121" t="s">
        <v>479</v>
      </c>
      <c r="F314" s="122" t="s">
        <v>2139</v>
      </c>
      <c r="G314" s="123" t="s">
        <v>110</v>
      </c>
      <c r="H314" s="124">
        <v>1</v>
      </c>
      <c r="I314" s="125"/>
      <c r="J314" s="125">
        <f>ROUND(H314*I314,2)</f>
        <v>0</v>
      </c>
      <c r="K314" s="126"/>
      <c r="L314" s="24"/>
      <c r="M314" s="127" t="s">
        <v>1</v>
      </c>
      <c r="N314" s="128" t="s">
        <v>32</v>
      </c>
      <c r="O314" s="129">
        <v>0.189</v>
      </c>
      <c r="P314" s="129">
        <f t="shared" ref="P314" si="418">O314*H314</f>
        <v>0.189</v>
      </c>
      <c r="Q314" s="129">
        <v>0</v>
      </c>
      <c r="R314" s="129">
        <f t="shared" ref="R314" si="419">Q314*H314</f>
        <v>0</v>
      </c>
      <c r="S314" s="129">
        <v>0</v>
      </c>
      <c r="T314" s="130">
        <f t="shared" ref="T314" si="420">S314*H314</f>
        <v>0</v>
      </c>
      <c r="V314" s="132"/>
      <c r="AR314" s="131" t="s">
        <v>124</v>
      </c>
      <c r="AT314" s="131" t="s">
        <v>100</v>
      </c>
      <c r="AU314" s="131" t="s">
        <v>75</v>
      </c>
      <c r="AY314" s="12" t="s">
        <v>97</v>
      </c>
      <c r="BE314" s="132">
        <f t="shared" ref="BE314" si="421">IF(N314="základná",J314,0)</f>
        <v>0</v>
      </c>
      <c r="BF314" s="132">
        <f t="shared" ref="BF314" si="422">IF(N314="znížená",J314,0)</f>
        <v>0</v>
      </c>
      <c r="BG314" s="132">
        <f t="shared" ref="BG314" si="423">IF(N314="zákl. prenesená",J314,0)</f>
        <v>0</v>
      </c>
      <c r="BH314" s="132">
        <f t="shared" ref="BH314" si="424">IF(N314="zníž. prenesená",J314,0)</f>
        <v>0</v>
      </c>
      <c r="BI314" s="132">
        <f t="shared" ref="BI314" si="425">IF(N314="nulová",J314,0)</f>
        <v>0</v>
      </c>
      <c r="BJ314" s="12" t="s">
        <v>75</v>
      </c>
      <c r="BK314" s="132">
        <f t="shared" ref="BK314" si="426">ROUND(I314*H314,2)</f>
        <v>0</v>
      </c>
      <c r="BL314" s="12" t="s">
        <v>124</v>
      </c>
      <c r="BM314" s="131" t="s">
        <v>285</v>
      </c>
    </row>
    <row r="315" spans="2:65" s="1" customFormat="1" ht="53.25" customHeight="1">
      <c r="B315" s="119"/>
      <c r="C315" s="120">
        <v>205</v>
      </c>
      <c r="D315" s="120" t="s">
        <v>100</v>
      </c>
      <c r="E315" s="121" t="s">
        <v>480</v>
      </c>
      <c r="F315" s="122" t="s">
        <v>2140</v>
      </c>
      <c r="G315" s="123" t="s">
        <v>110</v>
      </c>
      <c r="H315" s="124">
        <v>1</v>
      </c>
      <c r="I315" s="125"/>
      <c r="J315" s="125">
        <f t="shared" si="398"/>
        <v>0</v>
      </c>
      <c r="K315" s="126"/>
      <c r="L315" s="24"/>
      <c r="M315" s="127" t="s">
        <v>1</v>
      </c>
      <c r="N315" s="128" t="s">
        <v>32</v>
      </c>
      <c r="O315" s="129">
        <v>0.40500000000000003</v>
      </c>
      <c r="P315" s="129">
        <f t="shared" si="399"/>
        <v>0.40500000000000003</v>
      </c>
      <c r="Q315" s="129">
        <v>0</v>
      </c>
      <c r="R315" s="129">
        <f t="shared" si="400"/>
        <v>0</v>
      </c>
      <c r="S315" s="129">
        <v>0</v>
      </c>
      <c r="T315" s="130">
        <f t="shared" si="401"/>
        <v>0</v>
      </c>
      <c r="AR315" s="131" t="s">
        <v>124</v>
      </c>
      <c r="AT315" s="131" t="s">
        <v>100</v>
      </c>
      <c r="AU315" s="131" t="s">
        <v>75</v>
      </c>
      <c r="AY315" s="12" t="s">
        <v>97</v>
      </c>
      <c r="BE315" s="132">
        <f t="shared" si="402"/>
        <v>0</v>
      </c>
      <c r="BF315" s="132">
        <f t="shared" si="403"/>
        <v>0</v>
      </c>
      <c r="BG315" s="132">
        <f t="shared" si="404"/>
        <v>0</v>
      </c>
      <c r="BH315" s="132">
        <f t="shared" si="405"/>
        <v>0</v>
      </c>
      <c r="BI315" s="132">
        <f t="shared" si="406"/>
        <v>0</v>
      </c>
      <c r="BJ315" s="12" t="s">
        <v>75</v>
      </c>
      <c r="BK315" s="132">
        <f t="shared" si="407"/>
        <v>0</v>
      </c>
      <c r="BL315" s="12" t="s">
        <v>124</v>
      </c>
      <c r="BM315" s="131" t="s">
        <v>282</v>
      </c>
    </row>
    <row r="316" spans="2:65" s="1" customFormat="1" ht="28.5" customHeight="1">
      <c r="B316" s="119"/>
      <c r="C316" s="120">
        <v>206</v>
      </c>
      <c r="D316" s="120" t="s">
        <v>100</v>
      </c>
      <c r="E316" s="121" t="s">
        <v>481</v>
      </c>
      <c r="F316" s="122" t="s">
        <v>1995</v>
      </c>
      <c r="G316" s="123" t="s">
        <v>110</v>
      </c>
      <c r="H316" s="124">
        <v>8</v>
      </c>
      <c r="I316" s="125"/>
      <c r="J316" s="125">
        <f t="shared" si="398"/>
        <v>0</v>
      </c>
      <c r="K316" s="126"/>
      <c r="L316" s="24"/>
      <c r="M316" s="127" t="s">
        <v>1</v>
      </c>
      <c r="N316" s="128" t="s">
        <v>32</v>
      </c>
      <c r="O316" s="129">
        <v>0.40500000000000003</v>
      </c>
      <c r="P316" s="129">
        <f t="shared" si="399"/>
        <v>3.24</v>
      </c>
      <c r="Q316" s="129">
        <v>0</v>
      </c>
      <c r="R316" s="129">
        <f t="shared" si="400"/>
        <v>0</v>
      </c>
      <c r="S316" s="129">
        <v>0</v>
      </c>
      <c r="T316" s="130">
        <f t="shared" si="401"/>
        <v>0</v>
      </c>
      <c r="AR316" s="131" t="s">
        <v>124</v>
      </c>
      <c r="AT316" s="131" t="s">
        <v>100</v>
      </c>
      <c r="AU316" s="131" t="s">
        <v>75</v>
      </c>
      <c r="AY316" s="12" t="s">
        <v>97</v>
      </c>
      <c r="BE316" s="132">
        <f t="shared" si="402"/>
        <v>0</v>
      </c>
      <c r="BF316" s="132">
        <f t="shared" si="403"/>
        <v>0</v>
      </c>
      <c r="BG316" s="132">
        <f t="shared" si="404"/>
        <v>0</v>
      </c>
      <c r="BH316" s="132">
        <f t="shared" si="405"/>
        <v>0</v>
      </c>
      <c r="BI316" s="132">
        <f t="shared" si="406"/>
        <v>0</v>
      </c>
      <c r="BJ316" s="12" t="s">
        <v>75</v>
      </c>
      <c r="BK316" s="132">
        <f t="shared" si="407"/>
        <v>0</v>
      </c>
      <c r="BL316" s="12" t="s">
        <v>124</v>
      </c>
      <c r="BM316" s="131" t="s">
        <v>279</v>
      </c>
    </row>
    <row r="317" spans="2:65" s="1" customFormat="1" ht="24">
      <c r="B317" s="119"/>
      <c r="C317" s="120">
        <v>207</v>
      </c>
      <c r="D317" s="120" t="s">
        <v>100</v>
      </c>
      <c r="E317" s="121" t="s">
        <v>482</v>
      </c>
      <c r="F317" s="122" t="s">
        <v>1996</v>
      </c>
      <c r="G317" s="123" t="s">
        <v>110</v>
      </c>
      <c r="H317" s="124">
        <v>20</v>
      </c>
      <c r="I317" s="125"/>
      <c r="J317" s="125">
        <f t="shared" ref="J317:J328" si="427">ROUND(H317*I317,2)</f>
        <v>0</v>
      </c>
      <c r="K317" s="126"/>
      <c r="L317" s="24"/>
      <c r="M317" s="127" t="s">
        <v>1</v>
      </c>
      <c r="N317" s="128" t="s">
        <v>32</v>
      </c>
      <c r="O317" s="129">
        <v>0.189</v>
      </c>
      <c r="P317" s="129">
        <f t="shared" si="399"/>
        <v>3.7800000000000002</v>
      </c>
      <c r="Q317" s="129">
        <v>0</v>
      </c>
      <c r="R317" s="129">
        <f t="shared" si="400"/>
        <v>0</v>
      </c>
      <c r="S317" s="129">
        <v>0</v>
      </c>
      <c r="T317" s="130">
        <f t="shared" si="401"/>
        <v>0</v>
      </c>
      <c r="AR317" s="131" t="s">
        <v>124</v>
      </c>
      <c r="AT317" s="131" t="s">
        <v>100</v>
      </c>
      <c r="AU317" s="131" t="s">
        <v>75</v>
      </c>
      <c r="AY317" s="12" t="s">
        <v>97</v>
      </c>
      <c r="BE317" s="132">
        <f t="shared" si="402"/>
        <v>0</v>
      </c>
      <c r="BF317" s="132">
        <f t="shared" si="403"/>
        <v>0</v>
      </c>
      <c r="BG317" s="132">
        <f t="shared" si="404"/>
        <v>0</v>
      </c>
      <c r="BH317" s="132">
        <f t="shared" si="405"/>
        <v>0</v>
      </c>
      <c r="BI317" s="132">
        <f t="shared" si="406"/>
        <v>0</v>
      </c>
      <c r="BJ317" s="12" t="s">
        <v>75</v>
      </c>
      <c r="BK317" s="132">
        <f t="shared" si="407"/>
        <v>0</v>
      </c>
      <c r="BL317" s="12" t="s">
        <v>124</v>
      </c>
      <c r="BM317" s="131" t="s">
        <v>285</v>
      </c>
    </row>
    <row r="318" spans="2:65" s="1" customFormat="1" ht="60">
      <c r="B318" s="119"/>
      <c r="C318" s="120">
        <v>208</v>
      </c>
      <c r="D318" s="120" t="s">
        <v>100</v>
      </c>
      <c r="E318" s="121" t="s">
        <v>423</v>
      </c>
      <c r="F318" s="122" t="s">
        <v>483</v>
      </c>
      <c r="G318" s="123" t="s">
        <v>110</v>
      </c>
      <c r="H318" s="124">
        <v>1</v>
      </c>
      <c r="I318" s="125"/>
      <c r="J318" s="125">
        <f t="shared" si="427"/>
        <v>0</v>
      </c>
      <c r="K318" s="126"/>
      <c r="L318" s="24"/>
      <c r="M318" s="127" t="s">
        <v>1</v>
      </c>
      <c r="N318" s="128" t="s">
        <v>32</v>
      </c>
      <c r="O318" s="129">
        <v>0.40100000000000002</v>
      </c>
      <c r="P318" s="129">
        <f>O318*H318</f>
        <v>0.40100000000000002</v>
      </c>
      <c r="Q318" s="129">
        <v>4.1349999999999998E-3</v>
      </c>
      <c r="R318" s="129">
        <f>Q318*H318</f>
        <v>4.1349999999999998E-3</v>
      </c>
      <c r="S318" s="129">
        <v>0</v>
      </c>
      <c r="T318" s="130">
        <f>S318*H318</f>
        <v>0</v>
      </c>
      <c r="AR318" s="131" t="s">
        <v>124</v>
      </c>
      <c r="AT318" s="131" t="s">
        <v>100</v>
      </c>
      <c r="AU318" s="131" t="s">
        <v>75</v>
      </c>
      <c r="AY318" s="12" t="s">
        <v>97</v>
      </c>
      <c r="BE318" s="132">
        <f>IF(N318="základná",J318,0)</f>
        <v>0</v>
      </c>
      <c r="BF318" s="132">
        <f>IF(N318="znížená",J318,0)</f>
        <v>0</v>
      </c>
      <c r="BG318" s="132">
        <f>IF(N318="zákl. prenesená",J318,0)</f>
        <v>0</v>
      </c>
      <c r="BH318" s="132">
        <f>IF(N318="zníž. prenesená",J318,0)</f>
        <v>0</v>
      </c>
      <c r="BI318" s="132">
        <f>IF(N318="nulová",J318,0)</f>
        <v>0</v>
      </c>
      <c r="BJ318" s="12" t="s">
        <v>75</v>
      </c>
      <c r="BK318" s="132">
        <f>ROUND(I318*H318,2)</f>
        <v>0</v>
      </c>
      <c r="BL318" s="12" t="s">
        <v>124</v>
      </c>
      <c r="BM318" s="131" t="s">
        <v>288</v>
      </c>
    </row>
    <row r="319" spans="2:65" s="1" customFormat="1" ht="67.5" customHeight="1">
      <c r="B319" s="119"/>
      <c r="C319" s="120">
        <v>209</v>
      </c>
      <c r="D319" s="120" t="s">
        <v>100</v>
      </c>
      <c r="E319" s="121" t="s">
        <v>424</v>
      </c>
      <c r="F319" s="122" t="s">
        <v>484</v>
      </c>
      <c r="G319" s="123" t="s">
        <v>110</v>
      </c>
      <c r="H319" s="124">
        <v>1</v>
      </c>
      <c r="I319" s="125"/>
      <c r="J319" s="125">
        <f t="shared" si="427"/>
        <v>0</v>
      </c>
      <c r="K319" s="126"/>
      <c r="L319" s="24"/>
      <c r="M319" s="127" t="s">
        <v>1</v>
      </c>
      <c r="N319" s="128" t="s">
        <v>32</v>
      </c>
      <c r="O319" s="129">
        <v>0.189</v>
      </c>
      <c r="P319" s="129">
        <f t="shared" ref="P319" si="428">O319*H319</f>
        <v>0.189</v>
      </c>
      <c r="Q319" s="129">
        <v>0</v>
      </c>
      <c r="R319" s="129">
        <f t="shared" ref="R319" si="429">Q319*H319</f>
        <v>0</v>
      </c>
      <c r="S319" s="129">
        <v>0</v>
      </c>
      <c r="T319" s="130">
        <f t="shared" ref="T319" si="430">S319*H319</f>
        <v>0</v>
      </c>
      <c r="AR319" s="131" t="s">
        <v>124</v>
      </c>
      <c r="AT319" s="131" t="s">
        <v>100</v>
      </c>
      <c r="AU319" s="131" t="s">
        <v>75</v>
      </c>
      <c r="AY319" s="12" t="s">
        <v>97</v>
      </c>
      <c r="BE319" s="132">
        <f t="shared" ref="BE319" si="431">IF(N319="základná",J319,0)</f>
        <v>0</v>
      </c>
      <c r="BF319" s="132">
        <f t="shared" ref="BF319" si="432">IF(N319="znížená",J319,0)</f>
        <v>0</v>
      </c>
      <c r="BG319" s="132">
        <f t="shared" ref="BG319" si="433">IF(N319="zákl. prenesená",J319,0)</f>
        <v>0</v>
      </c>
      <c r="BH319" s="132">
        <f t="shared" ref="BH319" si="434">IF(N319="zníž. prenesená",J319,0)</f>
        <v>0</v>
      </c>
      <c r="BI319" s="132">
        <f t="shared" ref="BI319" si="435">IF(N319="nulová",J319,0)</f>
        <v>0</v>
      </c>
      <c r="BJ319" s="12" t="s">
        <v>75</v>
      </c>
      <c r="BK319" s="132">
        <f t="shared" ref="BK319" si="436">ROUND(I319*H319,2)</f>
        <v>0</v>
      </c>
      <c r="BL319" s="12" t="s">
        <v>124</v>
      </c>
      <c r="BM319" s="131" t="s">
        <v>285</v>
      </c>
    </row>
    <row r="320" spans="2:65" s="1" customFormat="1" ht="36">
      <c r="B320" s="119"/>
      <c r="C320" s="120">
        <v>210</v>
      </c>
      <c r="D320" s="120" t="s">
        <v>100</v>
      </c>
      <c r="E320" s="121" t="s">
        <v>425</v>
      </c>
      <c r="F320" s="122" t="s">
        <v>2141</v>
      </c>
      <c r="G320" s="123" t="s">
        <v>101</v>
      </c>
      <c r="H320" s="124">
        <v>470.93400000000003</v>
      </c>
      <c r="I320" s="125"/>
      <c r="J320" s="125">
        <f t="shared" si="427"/>
        <v>0</v>
      </c>
      <c r="K320" s="126"/>
      <c r="L320" s="24"/>
      <c r="M320" s="127" t="s">
        <v>1</v>
      </c>
      <c r="N320" s="128" t="s">
        <v>32</v>
      </c>
      <c r="O320" s="129">
        <v>0.40100000000000002</v>
      </c>
      <c r="P320" s="129">
        <f>O320*H320</f>
        <v>188.84453400000001</v>
      </c>
      <c r="Q320" s="129">
        <v>4.1349999999999998E-3</v>
      </c>
      <c r="R320" s="129">
        <f>Q320*H320</f>
        <v>1.9473120900000001</v>
      </c>
      <c r="S320" s="129">
        <v>0</v>
      </c>
      <c r="T320" s="130">
        <f>S320*H320</f>
        <v>0</v>
      </c>
      <c r="AR320" s="131" t="s">
        <v>124</v>
      </c>
      <c r="AT320" s="131" t="s">
        <v>100</v>
      </c>
      <c r="AU320" s="131" t="s">
        <v>75</v>
      </c>
      <c r="AY320" s="12" t="s">
        <v>97</v>
      </c>
      <c r="BE320" s="132">
        <f>IF(N320="základná",J320,0)</f>
        <v>0</v>
      </c>
      <c r="BF320" s="132">
        <f>IF(N320="znížená",J320,0)</f>
        <v>0</v>
      </c>
      <c r="BG320" s="132">
        <f>IF(N320="zákl. prenesená",J320,0)</f>
        <v>0</v>
      </c>
      <c r="BH320" s="132">
        <f>IF(N320="zníž. prenesená",J320,0)</f>
        <v>0</v>
      </c>
      <c r="BI320" s="132">
        <f>IF(N320="nulová",J320,0)</f>
        <v>0</v>
      </c>
      <c r="BJ320" s="12" t="s">
        <v>75</v>
      </c>
      <c r="BK320" s="132">
        <f>ROUND(I320*H320,2)</f>
        <v>0</v>
      </c>
      <c r="BL320" s="12" t="s">
        <v>124</v>
      </c>
      <c r="BM320" s="131" t="s">
        <v>288</v>
      </c>
    </row>
    <row r="321" spans="2:65" s="1" customFormat="1" ht="36">
      <c r="B321" s="119"/>
      <c r="C321" s="120">
        <v>211</v>
      </c>
      <c r="D321" s="120" t="s">
        <v>100</v>
      </c>
      <c r="E321" s="121" t="s">
        <v>2142</v>
      </c>
      <c r="F321" s="122" t="s">
        <v>2143</v>
      </c>
      <c r="G321" s="123" t="s">
        <v>110</v>
      </c>
      <c r="H321" s="124">
        <v>1</v>
      </c>
      <c r="I321" s="125"/>
      <c r="J321" s="125">
        <f t="shared" si="427"/>
        <v>0</v>
      </c>
      <c r="K321" s="126"/>
      <c r="L321" s="24"/>
      <c r="M321" s="127" t="s">
        <v>1</v>
      </c>
      <c r="N321" s="128" t="s">
        <v>32</v>
      </c>
      <c r="O321" s="129">
        <v>0.189</v>
      </c>
      <c r="P321" s="129">
        <f t="shared" ref="P321" si="437">O321*H321</f>
        <v>0.189</v>
      </c>
      <c r="Q321" s="129">
        <v>0</v>
      </c>
      <c r="R321" s="129">
        <f t="shared" ref="R321" si="438">Q321*H321</f>
        <v>0</v>
      </c>
      <c r="S321" s="129">
        <v>0</v>
      </c>
      <c r="T321" s="130">
        <f t="shared" ref="T321" si="439">S321*H321</f>
        <v>0</v>
      </c>
      <c r="AR321" s="131" t="s">
        <v>124</v>
      </c>
      <c r="AT321" s="131" t="s">
        <v>100</v>
      </c>
      <c r="AU321" s="131" t="s">
        <v>75</v>
      </c>
      <c r="AY321" s="12" t="s">
        <v>97</v>
      </c>
      <c r="BE321" s="132">
        <f t="shared" ref="BE321" si="440">IF(N321="základná",J321,0)</f>
        <v>0</v>
      </c>
      <c r="BF321" s="132">
        <f t="shared" ref="BF321" si="441">IF(N321="znížená",J321,0)</f>
        <v>0</v>
      </c>
      <c r="BG321" s="132">
        <f t="shared" ref="BG321" si="442">IF(N321="zákl. prenesená",J321,0)</f>
        <v>0</v>
      </c>
      <c r="BH321" s="132">
        <f t="shared" ref="BH321" si="443">IF(N321="zníž. prenesená",J321,0)</f>
        <v>0</v>
      </c>
      <c r="BI321" s="132">
        <f t="shared" ref="BI321" si="444">IF(N321="nulová",J321,0)</f>
        <v>0</v>
      </c>
      <c r="BJ321" s="12" t="s">
        <v>75</v>
      </c>
      <c r="BK321" s="132">
        <f t="shared" ref="BK321" si="445">ROUND(I321*H321,2)</f>
        <v>0</v>
      </c>
      <c r="BL321" s="12" t="s">
        <v>124</v>
      </c>
      <c r="BM321" s="131" t="s">
        <v>285</v>
      </c>
    </row>
    <row r="322" spans="2:65" s="1" customFormat="1" ht="48">
      <c r="B322" s="119"/>
      <c r="C322" s="120">
        <v>212</v>
      </c>
      <c r="D322" s="120" t="s">
        <v>100</v>
      </c>
      <c r="E322" s="121" t="s">
        <v>485</v>
      </c>
      <c r="F322" s="122" t="s">
        <v>2144</v>
      </c>
      <c r="G322" s="123" t="s">
        <v>110</v>
      </c>
      <c r="H322" s="124">
        <v>2</v>
      </c>
      <c r="I322" s="125"/>
      <c r="J322" s="125">
        <f t="shared" si="427"/>
        <v>0</v>
      </c>
      <c r="K322" s="126"/>
      <c r="L322" s="24"/>
      <c r="M322" s="127" t="s">
        <v>1</v>
      </c>
      <c r="N322" s="128" t="s">
        <v>32</v>
      </c>
      <c r="O322" s="129">
        <v>0.40100000000000002</v>
      </c>
      <c r="P322" s="129">
        <f>O322*H322</f>
        <v>0.80200000000000005</v>
      </c>
      <c r="Q322" s="129">
        <v>4.1349999999999998E-3</v>
      </c>
      <c r="R322" s="129">
        <f>Q322*H322</f>
        <v>8.2699999999999996E-3</v>
      </c>
      <c r="S322" s="129">
        <v>0</v>
      </c>
      <c r="T322" s="130">
        <f>S322*H322</f>
        <v>0</v>
      </c>
      <c r="AR322" s="131" t="s">
        <v>124</v>
      </c>
      <c r="AT322" s="131" t="s">
        <v>100</v>
      </c>
      <c r="AU322" s="131" t="s">
        <v>75</v>
      </c>
      <c r="AY322" s="12" t="s">
        <v>97</v>
      </c>
      <c r="BE322" s="132">
        <f>IF(N322="základná",J322,0)</f>
        <v>0</v>
      </c>
      <c r="BF322" s="132">
        <f>IF(N322="znížená",J322,0)</f>
        <v>0</v>
      </c>
      <c r="BG322" s="132">
        <f>IF(N322="zákl. prenesená",J322,0)</f>
        <v>0</v>
      </c>
      <c r="BH322" s="132">
        <f>IF(N322="zníž. prenesená",J322,0)</f>
        <v>0</v>
      </c>
      <c r="BI322" s="132">
        <f>IF(N322="nulová",J322,0)</f>
        <v>0</v>
      </c>
      <c r="BJ322" s="12" t="s">
        <v>75</v>
      </c>
      <c r="BK322" s="132">
        <f>ROUND(I322*H322,2)</f>
        <v>0</v>
      </c>
      <c r="BL322" s="12" t="s">
        <v>124</v>
      </c>
      <c r="BM322" s="131" t="s">
        <v>288</v>
      </c>
    </row>
    <row r="323" spans="2:65" s="1" customFormat="1" ht="24">
      <c r="B323" s="119"/>
      <c r="C323" s="120">
        <v>213</v>
      </c>
      <c r="D323" s="120" t="s">
        <v>100</v>
      </c>
      <c r="E323" s="121" t="s">
        <v>1997</v>
      </c>
      <c r="F323" s="122" t="s">
        <v>2145</v>
      </c>
      <c r="G323" s="123" t="s">
        <v>110</v>
      </c>
      <c r="H323" s="124">
        <v>1</v>
      </c>
      <c r="I323" s="125"/>
      <c r="J323" s="125">
        <f t="shared" si="427"/>
        <v>0</v>
      </c>
      <c r="K323" s="126"/>
      <c r="L323" s="24"/>
      <c r="M323" s="127" t="s">
        <v>1</v>
      </c>
      <c r="N323" s="128" t="s">
        <v>32</v>
      </c>
      <c r="O323" s="129">
        <v>0.189</v>
      </c>
      <c r="P323" s="129">
        <f t="shared" ref="P323" si="446">O323*H323</f>
        <v>0.189</v>
      </c>
      <c r="Q323" s="129">
        <v>0</v>
      </c>
      <c r="R323" s="129">
        <f t="shared" ref="R323" si="447">Q323*H323</f>
        <v>0</v>
      </c>
      <c r="S323" s="129">
        <v>0</v>
      </c>
      <c r="T323" s="130">
        <f t="shared" ref="T323" si="448">S323*H323</f>
        <v>0</v>
      </c>
      <c r="AR323" s="131" t="s">
        <v>124</v>
      </c>
      <c r="AT323" s="131" t="s">
        <v>100</v>
      </c>
      <c r="AU323" s="131" t="s">
        <v>75</v>
      </c>
      <c r="AY323" s="12" t="s">
        <v>97</v>
      </c>
      <c r="BE323" s="132">
        <f t="shared" ref="BE323" si="449">IF(N323="základná",J323,0)</f>
        <v>0</v>
      </c>
      <c r="BF323" s="132">
        <f t="shared" ref="BF323" si="450">IF(N323="znížená",J323,0)</f>
        <v>0</v>
      </c>
      <c r="BG323" s="132">
        <f t="shared" ref="BG323" si="451">IF(N323="zákl. prenesená",J323,0)</f>
        <v>0</v>
      </c>
      <c r="BH323" s="132">
        <f t="shared" ref="BH323" si="452">IF(N323="zníž. prenesená",J323,0)</f>
        <v>0</v>
      </c>
      <c r="BI323" s="132">
        <f t="shared" ref="BI323" si="453">IF(N323="nulová",J323,0)</f>
        <v>0</v>
      </c>
      <c r="BJ323" s="12" t="s">
        <v>75</v>
      </c>
      <c r="BK323" s="132">
        <f t="shared" ref="BK323" si="454">ROUND(I323*H323,2)</f>
        <v>0</v>
      </c>
      <c r="BL323" s="12" t="s">
        <v>124</v>
      </c>
      <c r="BM323" s="131" t="s">
        <v>285</v>
      </c>
    </row>
    <row r="324" spans="2:65" s="1" customFormat="1" ht="36">
      <c r="B324" s="119"/>
      <c r="C324" s="120">
        <v>214</v>
      </c>
      <c r="D324" s="120" t="s">
        <v>100</v>
      </c>
      <c r="E324" s="121" t="s">
        <v>486</v>
      </c>
      <c r="F324" s="122" t="s">
        <v>1258</v>
      </c>
      <c r="G324" s="123" t="s">
        <v>110</v>
      </c>
      <c r="H324" s="124">
        <v>3</v>
      </c>
      <c r="I324" s="125"/>
      <c r="J324" s="125">
        <f t="shared" si="427"/>
        <v>0</v>
      </c>
      <c r="K324" s="126"/>
      <c r="L324" s="24"/>
      <c r="M324" s="127" t="s">
        <v>1</v>
      </c>
      <c r="N324" s="128" t="s">
        <v>32</v>
      </c>
      <c r="O324" s="129">
        <v>0.40100000000000002</v>
      </c>
      <c r="P324" s="129">
        <f>O324*H324</f>
        <v>1.2030000000000001</v>
      </c>
      <c r="Q324" s="129">
        <v>4.1349999999999998E-3</v>
      </c>
      <c r="R324" s="129">
        <f>Q324*H324</f>
        <v>1.2404999999999999E-2</v>
      </c>
      <c r="S324" s="129">
        <v>0</v>
      </c>
      <c r="T324" s="130">
        <f>S324*H324</f>
        <v>0</v>
      </c>
      <c r="AR324" s="131" t="s">
        <v>124</v>
      </c>
      <c r="AT324" s="131" t="s">
        <v>100</v>
      </c>
      <c r="AU324" s="131" t="s">
        <v>75</v>
      </c>
      <c r="AY324" s="12" t="s">
        <v>97</v>
      </c>
      <c r="BE324" s="132">
        <f>IF(N324="základná",J324,0)</f>
        <v>0</v>
      </c>
      <c r="BF324" s="132">
        <f>IF(N324="znížená",J324,0)</f>
        <v>0</v>
      </c>
      <c r="BG324" s="132">
        <f>IF(N324="zákl. prenesená",J324,0)</f>
        <v>0</v>
      </c>
      <c r="BH324" s="132">
        <f>IF(N324="zníž. prenesená",J324,0)</f>
        <v>0</v>
      </c>
      <c r="BI324" s="132">
        <f>IF(N324="nulová",J324,0)</f>
        <v>0</v>
      </c>
      <c r="BJ324" s="12" t="s">
        <v>75</v>
      </c>
      <c r="BK324" s="132">
        <f>ROUND(I324*H324,2)</f>
        <v>0</v>
      </c>
      <c r="BL324" s="12" t="s">
        <v>124</v>
      </c>
      <c r="BM324" s="131" t="s">
        <v>288</v>
      </c>
    </row>
    <row r="325" spans="2:65" s="1" customFormat="1" ht="36">
      <c r="B325" s="119"/>
      <c r="C325" s="120">
        <v>215</v>
      </c>
      <c r="D325" s="120" t="s">
        <v>100</v>
      </c>
      <c r="E325" s="121" t="s">
        <v>2146</v>
      </c>
      <c r="F325" s="122" t="s">
        <v>2147</v>
      </c>
      <c r="G325" s="123" t="s">
        <v>110</v>
      </c>
      <c r="H325" s="124">
        <v>1</v>
      </c>
      <c r="I325" s="125"/>
      <c r="J325" s="125">
        <f t="shared" ref="J325:J326" si="455">ROUND(H325*I325,2)</f>
        <v>0</v>
      </c>
      <c r="K325" s="126"/>
      <c r="L325" s="24"/>
      <c r="M325" s="127" t="s">
        <v>1</v>
      </c>
      <c r="N325" s="128" t="s">
        <v>32</v>
      </c>
      <c r="O325" s="129">
        <v>0.189</v>
      </c>
      <c r="P325" s="129">
        <f t="shared" ref="P325" si="456">O325*H325</f>
        <v>0.189</v>
      </c>
      <c r="Q325" s="129">
        <v>0</v>
      </c>
      <c r="R325" s="129">
        <f t="shared" ref="R325" si="457">Q325*H325</f>
        <v>0</v>
      </c>
      <c r="S325" s="129">
        <v>0</v>
      </c>
      <c r="T325" s="130">
        <f t="shared" ref="T325" si="458">S325*H325</f>
        <v>0</v>
      </c>
      <c r="AR325" s="131" t="s">
        <v>124</v>
      </c>
      <c r="AT325" s="131" t="s">
        <v>100</v>
      </c>
      <c r="AU325" s="131" t="s">
        <v>75</v>
      </c>
      <c r="AY325" s="12" t="s">
        <v>97</v>
      </c>
      <c r="BE325" s="132">
        <f t="shared" ref="BE325" si="459">IF(N325="základná",J325,0)</f>
        <v>0</v>
      </c>
      <c r="BF325" s="132">
        <f t="shared" ref="BF325" si="460">IF(N325="znížená",J325,0)</f>
        <v>0</v>
      </c>
      <c r="BG325" s="132">
        <f t="shared" ref="BG325" si="461">IF(N325="zákl. prenesená",J325,0)</f>
        <v>0</v>
      </c>
      <c r="BH325" s="132">
        <f t="shared" ref="BH325" si="462">IF(N325="zníž. prenesená",J325,0)</f>
        <v>0</v>
      </c>
      <c r="BI325" s="132">
        <f t="shared" ref="BI325" si="463">IF(N325="nulová",J325,0)</f>
        <v>0</v>
      </c>
      <c r="BJ325" s="12" t="s">
        <v>75</v>
      </c>
      <c r="BK325" s="132">
        <f t="shared" ref="BK325" si="464">ROUND(I325*H325,2)</f>
        <v>0</v>
      </c>
      <c r="BL325" s="12" t="s">
        <v>124</v>
      </c>
      <c r="BM325" s="131" t="s">
        <v>285</v>
      </c>
    </row>
    <row r="326" spans="2:65" s="1" customFormat="1" ht="24">
      <c r="B326" s="119"/>
      <c r="C326" s="120">
        <v>216</v>
      </c>
      <c r="D326" s="120" t="s">
        <v>100</v>
      </c>
      <c r="E326" s="121" t="s">
        <v>487</v>
      </c>
      <c r="F326" s="122" t="s">
        <v>2148</v>
      </c>
      <c r="G326" s="123" t="s">
        <v>110</v>
      </c>
      <c r="H326" s="124">
        <v>1</v>
      </c>
      <c r="I326" s="125"/>
      <c r="J326" s="125">
        <f t="shared" si="455"/>
        <v>0</v>
      </c>
      <c r="K326" s="126"/>
      <c r="L326" s="24"/>
      <c r="M326" s="127" t="s">
        <v>1</v>
      </c>
      <c r="N326" s="128" t="s">
        <v>32</v>
      </c>
      <c r="O326" s="129">
        <v>0.40100000000000002</v>
      </c>
      <c r="P326" s="129">
        <f>O326*H326</f>
        <v>0.40100000000000002</v>
      </c>
      <c r="Q326" s="129">
        <v>4.1349999999999998E-3</v>
      </c>
      <c r="R326" s="129">
        <f>Q326*H326</f>
        <v>4.1349999999999998E-3</v>
      </c>
      <c r="S326" s="129">
        <v>0</v>
      </c>
      <c r="T326" s="130">
        <f>S326*H326</f>
        <v>0</v>
      </c>
      <c r="AR326" s="131" t="s">
        <v>124</v>
      </c>
      <c r="AT326" s="131" t="s">
        <v>100</v>
      </c>
      <c r="AU326" s="131" t="s">
        <v>75</v>
      </c>
      <c r="AY326" s="12" t="s">
        <v>97</v>
      </c>
      <c r="BE326" s="132">
        <f>IF(N326="základná",J326,0)</f>
        <v>0</v>
      </c>
      <c r="BF326" s="132">
        <f>IF(N326="znížená",J326,0)</f>
        <v>0</v>
      </c>
      <c r="BG326" s="132">
        <f>IF(N326="zákl. prenesená",J326,0)</f>
        <v>0</v>
      </c>
      <c r="BH326" s="132">
        <f>IF(N326="zníž. prenesená",J326,0)</f>
        <v>0</v>
      </c>
      <c r="BI326" s="132">
        <f>IF(N326="nulová",J326,0)</f>
        <v>0</v>
      </c>
      <c r="BJ326" s="12" t="s">
        <v>75</v>
      </c>
      <c r="BK326" s="132">
        <f>ROUND(I326*H326,2)</f>
        <v>0</v>
      </c>
      <c r="BL326" s="12" t="s">
        <v>124</v>
      </c>
      <c r="BM326" s="131" t="s">
        <v>288</v>
      </c>
    </row>
    <row r="327" spans="2:65" s="1" customFormat="1" ht="24">
      <c r="B327" s="119"/>
      <c r="C327" s="120">
        <v>217</v>
      </c>
      <c r="D327" s="120" t="s">
        <v>100</v>
      </c>
      <c r="E327" s="121" t="s">
        <v>488</v>
      </c>
      <c r="F327" s="122" t="s">
        <v>489</v>
      </c>
      <c r="G327" s="123" t="s">
        <v>110</v>
      </c>
      <c r="H327" s="124">
        <v>9</v>
      </c>
      <c r="I327" s="125"/>
      <c r="J327" s="125">
        <f t="shared" si="427"/>
        <v>0</v>
      </c>
      <c r="K327" s="126"/>
      <c r="L327" s="24"/>
      <c r="M327" s="127" t="s">
        <v>1</v>
      </c>
      <c r="N327" s="128" t="s">
        <v>32</v>
      </c>
      <c r="O327" s="129">
        <v>0.189</v>
      </c>
      <c r="P327" s="129">
        <f t="shared" si="399"/>
        <v>1.7010000000000001</v>
      </c>
      <c r="Q327" s="129">
        <v>0</v>
      </c>
      <c r="R327" s="129">
        <f t="shared" si="400"/>
        <v>0</v>
      </c>
      <c r="S327" s="129">
        <v>0</v>
      </c>
      <c r="T327" s="130">
        <f t="shared" si="401"/>
        <v>0</v>
      </c>
      <c r="AR327" s="131" t="s">
        <v>124</v>
      </c>
      <c r="AT327" s="131" t="s">
        <v>100</v>
      </c>
      <c r="AU327" s="131" t="s">
        <v>75</v>
      </c>
      <c r="AY327" s="12" t="s">
        <v>97</v>
      </c>
      <c r="BE327" s="132">
        <f t="shared" si="402"/>
        <v>0</v>
      </c>
      <c r="BF327" s="132">
        <f t="shared" si="403"/>
        <v>0</v>
      </c>
      <c r="BG327" s="132">
        <f t="shared" si="404"/>
        <v>0</v>
      </c>
      <c r="BH327" s="132">
        <f t="shared" si="405"/>
        <v>0</v>
      </c>
      <c r="BI327" s="132">
        <f t="shared" si="406"/>
        <v>0</v>
      </c>
      <c r="BJ327" s="12" t="s">
        <v>75</v>
      </c>
      <c r="BK327" s="132">
        <f t="shared" si="407"/>
        <v>0</v>
      </c>
      <c r="BL327" s="12" t="s">
        <v>124</v>
      </c>
      <c r="BM327" s="131" t="s">
        <v>285</v>
      </c>
    </row>
    <row r="328" spans="2:65" s="1" customFormat="1" ht="24">
      <c r="B328" s="119"/>
      <c r="C328" s="120">
        <v>218</v>
      </c>
      <c r="D328" s="120" t="s">
        <v>100</v>
      </c>
      <c r="E328" s="121" t="s">
        <v>289</v>
      </c>
      <c r="F328" s="122" t="s">
        <v>290</v>
      </c>
      <c r="G328" s="123" t="s">
        <v>134</v>
      </c>
      <c r="H328" s="124">
        <v>7123.2370000000001</v>
      </c>
      <c r="I328" s="125"/>
      <c r="J328" s="125">
        <f t="shared" si="427"/>
        <v>0</v>
      </c>
      <c r="K328" s="126"/>
      <c r="L328" s="24"/>
      <c r="M328" s="127" t="s">
        <v>1</v>
      </c>
      <c r="N328" s="128" t="s">
        <v>32</v>
      </c>
      <c r="O328" s="129">
        <v>0.40100000000000002</v>
      </c>
      <c r="P328" s="129">
        <f>O328*H328</f>
        <v>2856.4180370000004</v>
      </c>
      <c r="Q328" s="129">
        <v>4.1349999999999998E-3</v>
      </c>
      <c r="R328" s="129">
        <f>Q328*H328</f>
        <v>29.454584994999998</v>
      </c>
      <c r="S328" s="129">
        <v>0</v>
      </c>
      <c r="T328" s="130">
        <f>S328*H328</f>
        <v>0</v>
      </c>
      <c r="AR328" s="131" t="s">
        <v>124</v>
      </c>
      <c r="AT328" s="131" t="s">
        <v>100</v>
      </c>
      <c r="AU328" s="131" t="s">
        <v>75</v>
      </c>
      <c r="AY328" s="12" t="s">
        <v>97</v>
      </c>
      <c r="BE328" s="132">
        <f>IF(N328="základná",J328,0)</f>
        <v>0</v>
      </c>
      <c r="BF328" s="132">
        <f>IF(N328="znížená",J328,0)</f>
        <v>0</v>
      </c>
      <c r="BG328" s="132">
        <f>IF(N328="zákl. prenesená",J328,0)</f>
        <v>0</v>
      </c>
      <c r="BH328" s="132">
        <f>IF(N328="zníž. prenesená",J328,0)</f>
        <v>0</v>
      </c>
      <c r="BI328" s="132">
        <f>IF(N328="nulová",J328,0)</f>
        <v>0</v>
      </c>
      <c r="BJ328" s="12" t="s">
        <v>75</v>
      </c>
      <c r="BK328" s="132">
        <f>ROUND(I328*H328,2)</f>
        <v>0</v>
      </c>
      <c r="BL328" s="12" t="s">
        <v>124</v>
      </c>
      <c r="BM328" s="131" t="s">
        <v>288</v>
      </c>
    </row>
    <row r="329" spans="2:65" s="10" customFormat="1" ht="22.9" customHeight="1">
      <c r="B329" s="108"/>
      <c r="D329" s="109" t="s">
        <v>65</v>
      </c>
      <c r="E329" s="117" t="s">
        <v>1259</v>
      </c>
      <c r="F329" s="117" t="s">
        <v>1260</v>
      </c>
      <c r="J329" s="118">
        <f>SUM(J330:J333)</f>
        <v>0</v>
      </c>
      <c r="L329" s="108"/>
      <c r="M329" s="112"/>
      <c r="P329" s="113">
        <f>SUM(P330:P333)</f>
        <v>28.793399999999998</v>
      </c>
      <c r="R329" s="113">
        <f>SUM(R330:R333)</f>
        <v>0.17168692800000002</v>
      </c>
      <c r="T329" s="114">
        <f>SUM(T330:T333)</f>
        <v>0</v>
      </c>
      <c r="AR329" s="109" t="s">
        <v>75</v>
      </c>
      <c r="AT329" s="115" t="s">
        <v>65</v>
      </c>
      <c r="AU329" s="115" t="s">
        <v>71</v>
      </c>
      <c r="AY329" s="109" t="s">
        <v>97</v>
      </c>
      <c r="BK329" s="116">
        <f>SUM(BK330:BK333)</f>
        <v>0</v>
      </c>
    </row>
    <row r="330" spans="2:65" s="1" customFormat="1" ht="24">
      <c r="B330" s="119"/>
      <c r="C330" s="120">
        <v>219</v>
      </c>
      <c r="D330" s="120" t="s">
        <v>100</v>
      </c>
      <c r="E330" s="121" t="s">
        <v>1261</v>
      </c>
      <c r="F330" s="122" t="s">
        <v>1262</v>
      </c>
      <c r="G330" s="123" t="s">
        <v>114</v>
      </c>
      <c r="H330" s="124">
        <v>9.24</v>
      </c>
      <c r="I330" s="125"/>
      <c r="J330" s="125">
        <f>ROUND(H330*I330,2)</f>
        <v>0</v>
      </c>
      <c r="K330" s="126"/>
      <c r="L330" s="24"/>
      <c r="M330" s="127" t="s">
        <v>1</v>
      </c>
      <c r="N330" s="128" t="s">
        <v>32</v>
      </c>
      <c r="O330" s="129">
        <v>0.3</v>
      </c>
      <c r="P330" s="129">
        <f>O330*H330</f>
        <v>2.7719999999999998</v>
      </c>
      <c r="Q330" s="129">
        <v>1.676E-3</v>
      </c>
      <c r="R330" s="129">
        <f>Q330*H330</f>
        <v>1.548624E-2</v>
      </c>
      <c r="S330" s="129">
        <v>0</v>
      </c>
      <c r="T330" s="130">
        <f>S330*H330</f>
        <v>0</v>
      </c>
      <c r="AR330" s="131" t="s">
        <v>124</v>
      </c>
      <c r="AT330" s="131" t="s">
        <v>100</v>
      </c>
      <c r="AU330" s="131" t="s">
        <v>75</v>
      </c>
      <c r="AY330" s="12" t="s">
        <v>97</v>
      </c>
      <c r="BE330" s="132">
        <f>IF(N330="základná",J330,0)</f>
        <v>0</v>
      </c>
      <c r="BF330" s="132">
        <f>IF(N330="znížená",J330,0)</f>
        <v>0</v>
      </c>
      <c r="BG330" s="132">
        <f>IF(N330="zákl. prenesená",J330,0)</f>
        <v>0</v>
      </c>
      <c r="BH330" s="132">
        <f>IF(N330="zníž. prenesená",J330,0)</f>
        <v>0</v>
      </c>
      <c r="BI330" s="132">
        <f>IF(N330="nulová",J330,0)</f>
        <v>0</v>
      </c>
      <c r="BJ330" s="12" t="s">
        <v>75</v>
      </c>
      <c r="BK330" s="132">
        <f>ROUND(I330*H330,2)</f>
        <v>0</v>
      </c>
      <c r="BL330" s="12" t="s">
        <v>124</v>
      </c>
      <c r="BM330" s="131" t="s">
        <v>286</v>
      </c>
    </row>
    <row r="331" spans="2:65" s="1" customFormat="1" ht="24">
      <c r="B331" s="119"/>
      <c r="C331" s="120">
        <v>220</v>
      </c>
      <c r="D331" s="120" t="s">
        <v>100</v>
      </c>
      <c r="E331" s="121" t="s">
        <v>1263</v>
      </c>
      <c r="F331" s="122" t="s">
        <v>1264</v>
      </c>
      <c r="G331" s="123" t="s">
        <v>101</v>
      </c>
      <c r="H331" s="124">
        <v>51.62</v>
      </c>
      <c r="I331" s="125"/>
      <c r="J331" s="125">
        <f>ROUND(H331*I331,2)</f>
        <v>0</v>
      </c>
      <c r="K331" s="126"/>
      <c r="L331" s="24"/>
      <c r="M331" s="127" t="s">
        <v>1</v>
      </c>
      <c r="N331" s="128" t="s">
        <v>32</v>
      </c>
      <c r="O331" s="129">
        <v>0.3</v>
      </c>
      <c r="P331" s="129">
        <f>O331*H331</f>
        <v>15.485999999999999</v>
      </c>
      <c r="Q331" s="129">
        <v>1.676E-3</v>
      </c>
      <c r="R331" s="129">
        <f>Q331*H331</f>
        <v>8.6515120000000001E-2</v>
      </c>
      <c r="S331" s="129">
        <v>0</v>
      </c>
      <c r="T331" s="130">
        <f>S331*H331</f>
        <v>0</v>
      </c>
      <c r="AR331" s="131" t="s">
        <v>124</v>
      </c>
      <c r="AT331" s="131" t="s">
        <v>100</v>
      </c>
      <c r="AU331" s="131" t="s">
        <v>75</v>
      </c>
      <c r="AY331" s="12" t="s">
        <v>97</v>
      </c>
      <c r="BE331" s="132">
        <f>IF(N331="základná",J331,0)</f>
        <v>0</v>
      </c>
      <c r="BF331" s="132">
        <f>IF(N331="znížená",J331,0)</f>
        <v>0</v>
      </c>
      <c r="BG331" s="132">
        <f>IF(N331="zákl. prenesená",J331,0)</f>
        <v>0</v>
      </c>
      <c r="BH331" s="132">
        <f>IF(N331="zníž. prenesená",J331,0)</f>
        <v>0</v>
      </c>
      <c r="BI331" s="132">
        <f>IF(N331="nulová",J331,0)</f>
        <v>0</v>
      </c>
      <c r="BJ331" s="12" t="s">
        <v>75</v>
      </c>
      <c r="BK331" s="132">
        <f>ROUND(I331*H331,2)</f>
        <v>0</v>
      </c>
      <c r="BL331" s="12" t="s">
        <v>124</v>
      </c>
      <c r="BM331" s="131" t="s">
        <v>286</v>
      </c>
    </row>
    <row r="332" spans="2:65" s="1" customFormat="1" ht="30.75" customHeight="1">
      <c r="B332" s="119"/>
      <c r="C332" s="133">
        <v>221</v>
      </c>
      <c r="D332" s="133" t="s">
        <v>133</v>
      </c>
      <c r="E332" s="134" t="s">
        <v>1265</v>
      </c>
      <c r="F332" s="135" t="s">
        <v>1266</v>
      </c>
      <c r="G332" s="136" t="s">
        <v>101</v>
      </c>
      <c r="H332" s="137">
        <v>54.139000000000003</v>
      </c>
      <c r="I332" s="138"/>
      <c r="J332" s="138">
        <f t="shared" ref="J332:J333" si="465">ROUND(H332*I332,2)</f>
        <v>0</v>
      </c>
      <c r="K332" s="139"/>
      <c r="L332" s="140"/>
      <c r="M332" s="141" t="s">
        <v>1</v>
      </c>
      <c r="N332" s="142" t="s">
        <v>32</v>
      </c>
      <c r="O332" s="129">
        <v>0</v>
      </c>
      <c r="P332" s="129">
        <f t="shared" ref="P332:P333" si="466">O332*H332</f>
        <v>0</v>
      </c>
      <c r="Q332" s="129">
        <v>2.0000000000000001E-4</v>
      </c>
      <c r="R332" s="129">
        <f t="shared" ref="R332:R333" si="467">Q332*H332</f>
        <v>1.08278E-2</v>
      </c>
      <c r="S332" s="129">
        <v>0</v>
      </c>
      <c r="T332" s="130">
        <f t="shared" ref="T332:T333" si="468">S332*H332</f>
        <v>0</v>
      </c>
      <c r="AR332" s="131" t="s">
        <v>185</v>
      </c>
      <c r="AT332" s="131" t="s">
        <v>133</v>
      </c>
      <c r="AU332" s="131" t="s">
        <v>75</v>
      </c>
      <c r="AY332" s="12" t="s">
        <v>97</v>
      </c>
      <c r="BE332" s="132">
        <f t="shared" ref="BE332:BE333" si="469">IF(N332="základná",J332,0)</f>
        <v>0</v>
      </c>
      <c r="BF332" s="132">
        <f t="shared" ref="BF332:BF333" si="470">IF(N332="znížená",J332,0)</f>
        <v>0</v>
      </c>
      <c r="BG332" s="132">
        <f t="shared" ref="BG332:BG333" si="471">IF(N332="zákl. prenesená",J332,0)</f>
        <v>0</v>
      </c>
      <c r="BH332" s="132">
        <f t="shared" ref="BH332:BH333" si="472">IF(N332="zníž. prenesená",J332,0)</f>
        <v>0</v>
      </c>
      <c r="BI332" s="132">
        <f t="shared" ref="BI332:BI333" si="473">IF(N332="nulová",J332,0)</f>
        <v>0</v>
      </c>
      <c r="BJ332" s="12" t="s">
        <v>75</v>
      </c>
      <c r="BK332" s="132">
        <f t="shared" ref="BK332:BK333" si="474">ROUND(I332*H332,2)</f>
        <v>0</v>
      </c>
      <c r="BL332" s="12" t="s">
        <v>102</v>
      </c>
      <c r="BM332" s="131" t="s">
        <v>186</v>
      </c>
    </row>
    <row r="333" spans="2:65" s="1" customFormat="1" ht="24">
      <c r="B333" s="119"/>
      <c r="C333" s="120">
        <v>222</v>
      </c>
      <c r="D333" s="120" t="s">
        <v>100</v>
      </c>
      <c r="E333" s="121" t="s">
        <v>1267</v>
      </c>
      <c r="F333" s="122" t="s">
        <v>1268</v>
      </c>
      <c r="G333" s="123" t="s">
        <v>134</v>
      </c>
      <c r="H333" s="124">
        <v>35.118000000000002</v>
      </c>
      <c r="I333" s="125"/>
      <c r="J333" s="125">
        <f t="shared" si="465"/>
        <v>0</v>
      </c>
      <c r="K333" s="126"/>
      <c r="L333" s="24"/>
      <c r="M333" s="127" t="s">
        <v>1</v>
      </c>
      <c r="N333" s="128" t="s">
        <v>32</v>
      </c>
      <c r="O333" s="129">
        <v>0.3</v>
      </c>
      <c r="P333" s="129">
        <f t="shared" si="466"/>
        <v>10.535400000000001</v>
      </c>
      <c r="Q333" s="129">
        <v>1.676E-3</v>
      </c>
      <c r="R333" s="129">
        <f t="shared" si="467"/>
        <v>5.8857768000000005E-2</v>
      </c>
      <c r="S333" s="129">
        <v>0</v>
      </c>
      <c r="T333" s="130">
        <f t="shared" si="468"/>
        <v>0</v>
      </c>
      <c r="AR333" s="131" t="s">
        <v>124</v>
      </c>
      <c r="AT333" s="131" t="s">
        <v>100</v>
      </c>
      <c r="AU333" s="131" t="s">
        <v>75</v>
      </c>
      <c r="AY333" s="12" t="s">
        <v>97</v>
      </c>
      <c r="BE333" s="132">
        <f t="shared" si="469"/>
        <v>0</v>
      </c>
      <c r="BF333" s="132">
        <f t="shared" si="470"/>
        <v>0</v>
      </c>
      <c r="BG333" s="132">
        <f t="shared" si="471"/>
        <v>0</v>
      </c>
      <c r="BH333" s="132">
        <f t="shared" si="472"/>
        <v>0</v>
      </c>
      <c r="BI333" s="132">
        <f t="shared" si="473"/>
        <v>0</v>
      </c>
      <c r="BJ333" s="12" t="s">
        <v>75</v>
      </c>
      <c r="BK333" s="132">
        <f t="shared" si="474"/>
        <v>0</v>
      </c>
      <c r="BL333" s="12" t="s">
        <v>124</v>
      </c>
      <c r="BM333" s="131" t="s">
        <v>286</v>
      </c>
    </row>
    <row r="334" spans="2:65" s="10" customFormat="1" ht="22.9" customHeight="1">
      <c r="B334" s="108"/>
      <c r="D334" s="109" t="s">
        <v>65</v>
      </c>
      <c r="E334" s="117" t="s">
        <v>1269</v>
      </c>
      <c r="F334" s="117" t="s">
        <v>1270</v>
      </c>
      <c r="J334" s="118">
        <f>SUM(J335:J336)</f>
        <v>0</v>
      </c>
      <c r="L334" s="108"/>
      <c r="M334" s="112"/>
      <c r="P334" s="113">
        <f>SUM(P335:P336)</f>
        <v>406.28639999999996</v>
      </c>
      <c r="R334" s="113">
        <f>SUM(R335:R336)</f>
        <v>2.2697866879999999</v>
      </c>
      <c r="T334" s="114">
        <f>SUM(T335:T336)</f>
        <v>0</v>
      </c>
      <c r="AR334" s="109" t="s">
        <v>75</v>
      </c>
      <c r="AT334" s="115" t="s">
        <v>65</v>
      </c>
      <c r="AU334" s="115" t="s">
        <v>71</v>
      </c>
      <c r="AY334" s="109" t="s">
        <v>97</v>
      </c>
      <c r="BK334" s="116">
        <f>SUM(BK335:BK336)</f>
        <v>0</v>
      </c>
    </row>
    <row r="335" spans="2:65" s="1" customFormat="1" ht="48">
      <c r="B335" s="119"/>
      <c r="C335" s="120">
        <v>223</v>
      </c>
      <c r="D335" s="120" t="s">
        <v>100</v>
      </c>
      <c r="E335" s="121" t="s">
        <v>1271</v>
      </c>
      <c r="F335" s="122" t="s">
        <v>1998</v>
      </c>
      <c r="G335" s="123" t="s">
        <v>101</v>
      </c>
      <c r="H335" s="124">
        <v>1002.879</v>
      </c>
      <c r="I335" s="125"/>
      <c r="J335" s="125">
        <f>ROUND(H335*I335,2)</f>
        <v>0</v>
      </c>
      <c r="K335" s="126"/>
      <c r="L335" s="24"/>
      <c r="M335" s="127" t="s">
        <v>1</v>
      </c>
      <c r="N335" s="128" t="s">
        <v>32</v>
      </c>
      <c r="O335" s="129">
        <v>0.3</v>
      </c>
      <c r="P335" s="129">
        <f>O335*H335</f>
        <v>300.86369999999999</v>
      </c>
      <c r="Q335" s="129">
        <v>1.676E-3</v>
      </c>
      <c r="R335" s="129">
        <f>Q335*H335</f>
        <v>1.680825204</v>
      </c>
      <c r="S335" s="129">
        <v>0</v>
      </c>
      <c r="T335" s="130">
        <f>S335*H335</f>
        <v>0</v>
      </c>
      <c r="AR335" s="131" t="s">
        <v>124</v>
      </c>
      <c r="AT335" s="131" t="s">
        <v>100</v>
      </c>
      <c r="AU335" s="131" t="s">
        <v>75</v>
      </c>
      <c r="AY335" s="12" t="s">
        <v>97</v>
      </c>
      <c r="BE335" s="132">
        <f>IF(N335="základná",J335,0)</f>
        <v>0</v>
      </c>
      <c r="BF335" s="132">
        <f>IF(N335="znížená",J335,0)</f>
        <v>0</v>
      </c>
      <c r="BG335" s="132">
        <f>IF(N335="zákl. prenesená",J335,0)</f>
        <v>0</v>
      </c>
      <c r="BH335" s="132">
        <f>IF(N335="zníž. prenesená",J335,0)</f>
        <v>0</v>
      </c>
      <c r="BI335" s="132">
        <f>IF(N335="nulová",J335,0)</f>
        <v>0</v>
      </c>
      <c r="BJ335" s="12" t="s">
        <v>75</v>
      </c>
      <c r="BK335" s="132">
        <f>ROUND(I335*H335,2)</f>
        <v>0</v>
      </c>
      <c r="BL335" s="12" t="s">
        <v>124</v>
      </c>
      <c r="BM335" s="131" t="s">
        <v>286</v>
      </c>
    </row>
    <row r="336" spans="2:65" s="1" customFormat="1" ht="24">
      <c r="B336" s="119"/>
      <c r="C336" s="120">
        <v>224</v>
      </c>
      <c r="D336" s="120" t="s">
        <v>100</v>
      </c>
      <c r="E336" s="121" t="s">
        <v>1272</v>
      </c>
      <c r="F336" s="122" t="s">
        <v>1273</v>
      </c>
      <c r="G336" s="123" t="s">
        <v>134</v>
      </c>
      <c r="H336" s="124">
        <v>351.40899999999999</v>
      </c>
      <c r="I336" s="125"/>
      <c r="J336" s="125">
        <f t="shared" ref="J336" si="475">ROUND(H336*I336,2)</f>
        <v>0</v>
      </c>
      <c r="K336" s="126"/>
      <c r="L336" s="24"/>
      <c r="M336" s="127" t="s">
        <v>1</v>
      </c>
      <c r="N336" s="128" t="s">
        <v>32</v>
      </c>
      <c r="O336" s="129">
        <v>0.3</v>
      </c>
      <c r="P336" s="129">
        <f t="shared" ref="P336" si="476">O336*H336</f>
        <v>105.42269999999999</v>
      </c>
      <c r="Q336" s="129">
        <v>1.676E-3</v>
      </c>
      <c r="R336" s="129">
        <f t="shared" ref="R336" si="477">Q336*H336</f>
        <v>0.58896148399999992</v>
      </c>
      <c r="S336" s="129">
        <v>0</v>
      </c>
      <c r="T336" s="130">
        <f t="shared" ref="T336" si="478">S336*H336</f>
        <v>0</v>
      </c>
      <c r="AR336" s="131" t="s">
        <v>124</v>
      </c>
      <c r="AT336" s="131" t="s">
        <v>100</v>
      </c>
      <c r="AU336" s="131" t="s">
        <v>75</v>
      </c>
      <c r="AY336" s="12" t="s">
        <v>97</v>
      </c>
      <c r="BE336" s="132">
        <f t="shared" ref="BE336" si="479">IF(N336="základná",J336,0)</f>
        <v>0</v>
      </c>
      <c r="BF336" s="132">
        <f t="shared" ref="BF336" si="480">IF(N336="znížená",J336,0)</f>
        <v>0</v>
      </c>
      <c r="BG336" s="132">
        <f t="shared" ref="BG336" si="481">IF(N336="zákl. prenesená",J336,0)</f>
        <v>0</v>
      </c>
      <c r="BH336" s="132">
        <f t="shared" ref="BH336" si="482">IF(N336="zníž. prenesená",J336,0)</f>
        <v>0</v>
      </c>
      <c r="BI336" s="132">
        <f t="shared" ref="BI336" si="483">IF(N336="nulová",J336,0)</f>
        <v>0</v>
      </c>
      <c r="BJ336" s="12" t="s">
        <v>75</v>
      </c>
      <c r="BK336" s="132">
        <f t="shared" ref="BK336" si="484">ROUND(I336*H336,2)</f>
        <v>0</v>
      </c>
      <c r="BL336" s="12" t="s">
        <v>124</v>
      </c>
      <c r="BM336" s="131" t="s">
        <v>286</v>
      </c>
    </row>
    <row r="337" spans="2:65" s="10" customFormat="1" ht="22.9" customHeight="1">
      <c r="B337" s="108"/>
      <c r="D337" s="109" t="s">
        <v>65</v>
      </c>
      <c r="E337" s="117" t="s">
        <v>146</v>
      </c>
      <c r="F337" s="117" t="s">
        <v>147</v>
      </c>
      <c r="J337" s="118">
        <f>SUM(J338:J340)</f>
        <v>0</v>
      </c>
      <c r="L337" s="108"/>
      <c r="M337" s="112"/>
      <c r="P337" s="113">
        <f>SUM(P338:P340)</f>
        <v>86.898600000000002</v>
      </c>
      <c r="R337" s="113">
        <f>SUM(R338:R340)</f>
        <v>0.52074651199999999</v>
      </c>
      <c r="T337" s="114">
        <f>SUM(T338:T340)</f>
        <v>0</v>
      </c>
      <c r="AR337" s="109" t="s">
        <v>75</v>
      </c>
      <c r="AT337" s="115" t="s">
        <v>65</v>
      </c>
      <c r="AU337" s="115" t="s">
        <v>71</v>
      </c>
      <c r="AY337" s="109" t="s">
        <v>97</v>
      </c>
      <c r="BK337" s="116">
        <f>SUM(BK338:BK340)</f>
        <v>0</v>
      </c>
    </row>
    <row r="338" spans="2:65" s="1" customFormat="1" ht="24">
      <c r="B338" s="119"/>
      <c r="C338" s="120">
        <v>225</v>
      </c>
      <c r="D338" s="120" t="s">
        <v>100</v>
      </c>
      <c r="E338" s="121" t="s">
        <v>1274</v>
      </c>
      <c r="F338" s="122" t="s">
        <v>1275</v>
      </c>
      <c r="G338" s="123" t="s">
        <v>101</v>
      </c>
      <c r="H338" s="124">
        <v>167.96700000000001</v>
      </c>
      <c r="I338" s="125"/>
      <c r="J338" s="125">
        <f>ROUND(H338*I338,2)</f>
        <v>0</v>
      </c>
      <c r="K338" s="126"/>
      <c r="L338" s="24"/>
      <c r="M338" s="127" t="s">
        <v>1</v>
      </c>
      <c r="N338" s="128" t="s">
        <v>32</v>
      </c>
      <c r="O338" s="129">
        <v>0.3</v>
      </c>
      <c r="P338" s="129">
        <f>O338*H338</f>
        <v>50.390100000000004</v>
      </c>
      <c r="Q338" s="129">
        <v>1.676E-3</v>
      </c>
      <c r="R338" s="129">
        <f>Q338*H338</f>
        <v>0.28151269200000001</v>
      </c>
      <c r="S338" s="129">
        <v>0</v>
      </c>
      <c r="T338" s="130">
        <f>S338*H338</f>
        <v>0</v>
      </c>
      <c r="AR338" s="131" t="s">
        <v>124</v>
      </c>
      <c r="AT338" s="131" t="s">
        <v>100</v>
      </c>
      <c r="AU338" s="131" t="s">
        <v>75</v>
      </c>
      <c r="AY338" s="12" t="s">
        <v>97</v>
      </c>
      <c r="BE338" s="132">
        <f>IF(N338="základná",J338,0)</f>
        <v>0</v>
      </c>
      <c r="BF338" s="132">
        <f>IF(N338="znížená",J338,0)</f>
        <v>0</v>
      </c>
      <c r="BG338" s="132">
        <f>IF(N338="zákl. prenesená",J338,0)</f>
        <v>0</v>
      </c>
      <c r="BH338" s="132">
        <f>IF(N338="zníž. prenesená",J338,0)</f>
        <v>0</v>
      </c>
      <c r="BI338" s="132">
        <f>IF(N338="nulová",J338,0)</f>
        <v>0</v>
      </c>
      <c r="BJ338" s="12" t="s">
        <v>75</v>
      </c>
      <c r="BK338" s="132">
        <f>ROUND(I338*H338,2)</f>
        <v>0</v>
      </c>
      <c r="BL338" s="12" t="s">
        <v>124</v>
      </c>
      <c r="BM338" s="131" t="s">
        <v>286</v>
      </c>
    </row>
    <row r="339" spans="2:65" s="1" customFormat="1" ht="16.5" customHeight="1">
      <c r="B339" s="119"/>
      <c r="C339" s="133">
        <v>226</v>
      </c>
      <c r="D339" s="133" t="s">
        <v>133</v>
      </c>
      <c r="E339" s="134" t="s">
        <v>1276</v>
      </c>
      <c r="F339" s="135" t="s">
        <v>1277</v>
      </c>
      <c r="G339" s="136" t="s">
        <v>101</v>
      </c>
      <c r="H339" s="137">
        <v>176.36500000000001</v>
      </c>
      <c r="I339" s="138"/>
      <c r="J339" s="138">
        <f t="shared" ref="J339" si="485">ROUND(H339*I339,2)</f>
        <v>0</v>
      </c>
      <c r="K339" s="139"/>
      <c r="L339" s="140"/>
      <c r="M339" s="141" t="s">
        <v>1</v>
      </c>
      <c r="N339" s="142" t="s">
        <v>32</v>
      </c>
      <c r="O339" s="129">
        <v>0</v>
      </c>
      <c r="P339" s="129">
        <f t="shared" ref="P339" si="486">O339*H339</f>
        <v>0</v>
      </c>
      <c r="Q339" s="129">
        <v>2.0000000000000001E-4</v>
      </c>
      <c r="R339" s="129">
        <f t="shared" ref="R339" si="487">Q339*H339</f>
        <v>3.5273000000000006E-2</v>
      </c>
      <c r="S339" s="129">
        <v>0</v>
      </c>
      <c r="T339" s="130">
        <f t="shared" ref="T339" si="488">S339*H339</f>
        <v>0</v>
      </c>
      <c r="AR339" s="131" t="s">
        <v>185</v>
      </c>
      <c r="AT339" s="131" t="s">
        <v>133</v>
      </c>
      <c r="AU339" s="131" t="s">
        <v>75</v>
      </c>
      <c r="AY339" s="12" t="s">
        <v>97</v>
      </c>
      <c r="BE339" s="132">
        <f t="shared" ref="BE339" si="489">IF(N339="základná",J339,0)</f>
        <v>0</v>
      </c>
      <c r="BF339" s="132">
        <f t="shared" ref="BF339" si="490">IF(N339="znížená",J339,0)</f>
        <v>0</v>
      </c>
      <c r="BG339" s="132">
        <f t="shared" ref="BG339" si="491">IF(N339="zákl. prenesená",J339,0)</f>
        <v>0</v>
      </c>
      <c r="BH339" s="132">
        <f t="shared" ref="BH339" si="492">IF(N339="zníž. prenesená",J339,0)</f>
        <v>0</v>
      </c>
      <c r="BI339" s="132">
        <f t="shared" ref="BI339" si="493">IF(N339="nulová",J339,0)</f>
        <v>0</v>
      </c>
      <c r="BJ339" s="12" t="s">
        <v>75</v>
      </c>
      <c r="BK339" s="132">
        <f t="shared" ref="BK339" si="494">ROUND(I339*H339,2)</f>
        <v>0</v>
      </c>
      <c r="BL339" s="12" t="s">
        <v>102</v>
      </c>
      <c r="BM339" s="131" t="s">
        <v>186</v>
      </c>
    </row>
    <row r="340" spans="2:65" s="1" customFormat="1" ht="24">
      <c r="B340" s="119"/>
      <c r="C340" s="120">
        <v>227</v>
      </c>
      <c r="D340" s="120" t="s">
        <v>100</v>
      </c>
      <c r="E340" s="121" t="s">
        <v>426</v>
      </c>
      <c r="F340" s="122" t="s">
        <v>427</v>
      </c>
      <c r="G340" s="123" t="s">
        <v>134</v>
      </c>
      <c r="H340" s="124">
        <v>121.69499999999999</v>
      </c>
      <c r="I340" s="125"/>
      <c r="J340" s="125">
        <f t="shared" ref="J340" si="495">ROUND(H340*I340,2)</f>
        <v>0</v>
      </c>
      <c r="K340" s="126"/>
      <c r="L340" s="24"/>
      <c r="M340" s="127" t="s">
        <v>1</v>
      </c>
      <c r="N340" s="128" t="s">
        <v>32</v>
      </c>
      <c r="O340" s="129">
        <v>0.3</v>
      </c>
      <c r="P340" s="129">
        <f t="shared" ref="P340" si="496">O340*H340</f>
        <v>36.508499999999998</v>
      </c>
      <c r="Q340" s="129">
        <v>1.676E-3</v>
      </c>
      <c r="R340" s="129">
        <f t="shared" ref="R340" si="497">Q340*H340</f>
        <v>0.20396081999999999</v>
      </c>
      <c r="S340" s="129">
        <v>0</v>
      </c>
      <c r="T340" s="130">
        <f t="shared" ref="T340" si="498">S340*H340</f>
        <v>0</v>
      </c>
      <c r="AR340" s="131" t="s">
        <v>124</v>
      </c>
      <c r="AT340" s="131" t="s">
        <v>100</v>
      </c>
      <c r="AU340" s="131" t="s">
        <v>75</v>
      </c>
      <c r="AY340" s="12" t="s">
        <v>97</v>
      </c>
      <c r="BE340" s="132">
        <f t="shared" ref="BE340" si="499">IF(N340="základná",J340,0)</f>
        <v>0</v>
      </c>
      <c r="BF340" s="132">
        <f t="shared" ref="BF340" si="500">IF(N340="znížená",J340,0)</f>
        <v>0</v>
      </c>
      <c r="BG340" s="132">
        <f t="shared" ref="BG340" si="501">IF(N340="zákl. prenesená",J340,0)</f>
        <v>0</v>
      </c>
      <c r="BH340" s="132">
        <f t="shared" ref="BH340" si="502">IF(N340="zníž. prenesená",J340,0)</f>
        <v>0</v>
      </c>
      <c r="BI340" s="132">
        <f t="shared" ref="BI340" si="503">IF(N340="nulová",J340,0)</f>
        <v>0</v>
      </c>
      <c r="BJ340" s="12" t="s">
        <v>75</v>
      </c>
      <c r="BK340" s="132">
        <f t="shared" ref="BK340" si="504">ROUND(I340*H340,2)</f>
        <v>0</v>
      </c>
      <c r="BL340" s="12" t="s">
        <v>124</v>
      </c>
      <c r="BM340" s="131" t="s">
        <v>286</v>
      </c>
    </row>
    <row r="341" spans="2:65" s="10" customFormat="1" ht="22.9" customHeight="1">
      <c r="B341" s="108"/>
      <c r="D341" s="109" t="s">
        <v>65</v>
      </c>
      <c r="E341" s="117" t="s">
        <v>148</v>
      </c>
      <c r="F341" s="117" t="s">
        <v>149</v>
      </c>
      <c r="J341" s="118">
        <f>SUM(J342:J343)</f>
        <v>0</v>
      </c>
      <c r="L341" s="108"/>
      <c r="M341" s="112"/>
      <c r="P341" s="113">
        <f>SUM(P342:P343)</f>
        <v>734.15721600000006</v>
      </c>
      <c r="R341" s="113">
        <f>SUM(R342:R343)</f>
        <v>7.57042416</v>
      </c>
      <c r="T341" s="114">
        <f>SUM(T342:T343)</f>
        <v>0</v>
      </c>
      <c r="AR341" s="109" t="s">
        <v>75</v>
      </c>
      <c r="AT341" s="115" t="s">
        <v>65</v>
      </c>
      <c r="AU341" s="115" t="s">
        <v>71</v>
      </c>
      <c r="AY341" s="109" t="s">
        <v>97</v>
      </c>
      <c r="BK341" s="116">
        <f>SUM(BK342:BK343)</f>
        <v>0</v>
      </c>
    </row>
    <row r="342" spans="2:65" s="1" customFormat="1" ht="36">
      <c r="B342" s="119"/>
      <c r="C342" s="120">
        <v>228</v>
      </c>
      <c r="D342" s="120" t="s">
        <v>100</v>
      </c>
      <c r="E342" s="121" t="s">
        <v>428</v>
      </c>
      <c r="F342" s="122" t="s">
        <v>2149</v>
      </c>
      <c r="G342" s="123" t="s">
        <v>101</v>
      </c>
      <c r="H342" s="124">
        <v>1830.816</v>
      </c>
      <c r="I342" s="125"/>
      <c r="J342" s="125">
        <f>ROUND(H342*I342,2)</f>
        <v>0</v>
      </c>
      <c r="K342" s="126"/>
      <c r="L342" s="24"/>
      <c r="M342" s="127" t="s">
        <v>1</v>
      </c>
      <c r="N342" s="128" t="s">
        <v>32</v>
      </c>
      <c r="O342" s="129">
        <v>0.40100000000000002</v>
      </c>
      <c r="P342" s="129">
        <f>O342*H342</f>
        <v>734.15721600000006</v>
      </c>
      <c r="Q342" s="129">
        <v>4.1349999999999998E-3</v>
      </c>
      <c r="R342" s="129">
        <f>Q342*H342</f>
        <v>7.57042416</v>
      </c>
      <c r="S342" s="129">
        <v>0</v>
      </c>
      <c r="T342" s="130">
        <f>S342*H342</f>
        <v>0</v>
      </c>
      <c r="AR342" s="131" t="s">
        <v>124</v>
      </c>
      <c r="AT342" s="131" t="s">
        <v>100</v>
      </c>
      <c r="AU342" s="131" t="s">
        <v>75</v>
      </c>
      <c r="AY342" s="12" t="s">
        <v>97</v>
      </c>
      <c r="BE342" s="132">
        <f>IF(N342="základná",J342,0)</f>
        <v>0</v>
      </c>
      <c r="BF342" s="132">
        <f>IF(N342="znížená",J342,0)</f>
        <v>0</v>
      </c>
      <c r="BG342" s="132">
        <f>IF(N342="zákl. prenesená",J342,0)</f>
        <v>0</v>
      </c>
      <c r="BH342" s="132">
        <f>IF(N342="zníž. prenesená",J342,0)</f>
        <v>0</v>
      </c>
      <c r="BI342" s="132">
        <f>IF(N342="nulová",J342,0)</f>
        <v>0</v>
      </c>
      <c r="BJ342" s="12" t="s">
        <v>75</v>
      </c>
      <c r="BK342" s="132">
        <f>ROUND(I342*H342,2)</f>
        <v>0</v>
      </c>
      <c r="BL342" s="12" t="s">
        <v>124</v>
      </c>
      <c r="BM342" s="131" t="s">
        <v>291</v>
      </c>
    </row>
    <row r="343" spans="2:65" s="1" customFormat="1" ht="41.25" customHeight="1">
      <c r="B343" s="119"/>
      <c r="C343" s="120">
        <v>229</v>
      </c>
      <c r="D343" s="120" t="s">
        <v>100</v>
      </c>
      <c r="E343" s="121" t="s">
        <v>429</v>
      </c>
      <c r="F343" s="122" t="s">
        <v>2150</v>
      </c>
      <c r="G343" s="123" t="s">
        <v>101</v>
      </c>
      <c r="H343" s="124">
        <v>60.189</v>
      </c>
      <c r="I343" s="125"/>
      <c r="J343" s="125">
        <f>ROUND(H343*I343,2)</f>
        <v>0</v>
      </c>
      <c r="K343" s="126"/>
      <c r="L343" s="24"/>
      <c r="M343" s="127" t="s">
        <v>1</v>
      </c>
      <c r="N343" s="128" t="s">
        <v>32</v>
      </c>
      <c r="O343" s="129">
        <v>0</v>
      </c>
      <c r="P343" s="129">
        <f>O343*H343</f>
        <v>0</v>
      </c>
      <c r="Q343" s="129">
        <v>0</v>
      </c>
      <c r="R343" s="129">
        <f>Q343*H343</f>
        <v>0</v>
      </c>
      <c r="S343" s="129">
        <v>0</v>
      </c>
      <c r="T343" s="130">
        <f>S343*H343</f>
        <v>0</v>
      </c>
      <c r="AR343" s="131" t="s">
        <v>124</v>
      </c>
      <c r="AT343" s="131" t="s">
        <v>100</v>
      </c>
      <c r="AU343" s="131" t="s">
        <v>75</v>
      </c>
      <c r="AY343" s="12" t="s">
        <v>97</v>
      </c>
      <c r="BE343" s="132">
        <f>IF(N343="základná",J343,0)</f>
        <v>0</v>
      </c>
      <c r="BF343" s="132">
        <f>IF(N343="znížená",J343,0)</f>
        <v>0</v>
      </c>
      <c r="BG343" s="132">
        <f>IF(N343="zákl. prenesená",J343,0)</f>
        <v>0</v>
      </c>
      <c r="BH343" s="132">
        <f>IF(N343="zníž. prenesená",J343,0)</f>
        <v>0</v>
      </c>
      <c r="BI343" s="132">
        <f>IF(N343="nulová",J343,0)</f>
        <v>0</v>
      </c>
      <c r="BJ343" s="12" t="s">
        <v>75</v>
      </c>
      <c r="BK343" s="132">
        <f>ROUND(I343*H343,2)</f>
        <v>0</v>
      </c>
      <c r="BL343" s="12" t="s">
        <v>124</v>
      </c>
      <c r="BM343" s="131" t="s">
        <v>292</v>
      </c>
    </row>
    <row r="344" spans="2:65" s="10" customFormat="1" ht="22.9" customHeight="1">
      <c r="B344" s="108"/>
      <c r="D344" s="109" t="s">
        <v>65</v>
      </c>
      <c r="E344" s="117" t="s">
        <v>150</v>
      </c>
      <c r="F344" s="117" t="s">
        <v>151</v>
      </c>
      <c r="J344" s="118">
        <f>SUM(J345:J346)</f>
        <v>0</v>
      </c>
      <c r="L344" s="108"/>
      <c r="M344" s="112"/>
      <c r="P344" s="113">
        <f>SUM(P345:P346)</f>
        <v>423.02452400000004</v>
      </c>
      <c r="R344" s="113">
        <f>SUM(R345:R346)</f>
        <v>4.3621107399999994</v>
      </c>
      <c r="T344" s="114">
        <f>SUM(T345:T346)</f>
        <v>0</v>
      </c>
      <c r="AR344" s="109" t="s">
        <v>75</v>
      </c>
      <c r="AT344" s="115" t="s">
        <v>65</v>
      </c>
      <c r="AU344" s="115" t="s">
        <v>71</v>
      </c>
      <c r="AY344" s="109" t="s">
        <v>97</v>
      </c>
      <c r="BK344" s="116">
        <f>SUM(BK345:BK346)</f>
        <v>0</v>
      </c>
    </row>
    <row r="345" spans="2:65" s="1" customFormat="1" ht="36">
      <c r="B345" s="119"/>
      <c r="C345" s="120">
        <v>230</v>
      </c>
      <c r="D345" s="120" t="s">
        <v>100</v>
      </c>
      <c r="E345" s="121" t="s">
        <v>430</v>
      </c>
      <c r="F345" s="122" t="s">
        <v>431</v>
      </c>
      <c r="G345" s="123" t="s">
        <v>101</v>
      </c>
      <c r="H345" s="124">
        <v>1054.924</v>
      </c>
      <c r="I345" s="125"/>
      <c r="J345" s="125">
        <f>ROUND(H345*I345,2)</f>
        <v>0</v>
      </c>
      <c r="K345" s="126"/>
      <c r="L345" s="24"/>
      <c r="M345" s="127" t="s">
        <v>1</v>
      </c>
      <c r="N345" s="128" t="s">
        <v>32</v>
      </c>
      <c r="O345" s="129">
        <v>0.40100000000000002</v>
      </c>
      <c r="P345" s="129">
        <f>O345*H345</f>
        <v>423.02452400000004</v>
      </c>
      <c r="Q345" s="129">
        <v>4.1349999999999998E-3</v>
      </c>
      <c r="R345" s="129">
        <f>Q345*H345</f>
        <v>4.3621107399999994</v>
      </c>
      <c r="S345" s="129">
        <v>0</v>
      </c>
      <c r="T345" s="130">
        <f>S345*H345</f>
        <v>0</v>
      </c>
      <c r="AR345" s="131" t="s">
        <v>124</v>
      </c>
      <c r="AT345" s="131" t="s">
        <v>100</v>
      </c>
      <c r="AU345" s="131" t="s">
        <v>75</v>
      </c>
      <c r="AY345" s="12" t="s">
        <v>97</v>
      </c>
      <c r="BE345" s="132">
        <f>IF(N345="základná",J345,0)</f>
        <v>0</v>
      </c>
      <c r="BF345" s="132">
        <f>IF(N345="znížená",J345,0)</f>
        <v>0</v>
      </c>
      <c r="BG345" s="132">
        <f>IF(N345="zákl. prenesená",J345,0)</f>
        <v>0</v>
      </c>
      <c r="BH345" s="132">
        <f>IF(N345="zníž. prenesená",J345,0)</f>
        <v>0</v>
      </c>
      <c r="BI345" s="132">
        <f>IF(N345="nulová",J345,0)</f>
        <v>0</v>
      </c>
      <c r="BJ345" s="12" t="s">
        <v>75</v>
      </c>
      <c r="BK345" s="132">
        <f>ROUND(I345*H345,2)</f>
        <v>0</v>
      </c>
      <c r="BL345" s="12" t="s">
        <v>124</v>
      </c>
      <c r="BM345" s="131" t="s">
        <v>291</v>
      </c>
    </row>
    <row r="346" spans="2:65" s="1" customFormat="1" ht="24">
      <c r="B346" s="119"/>
      <c r="C346" s="120">
        <v>231</v>
      </c>
      <c r="D346" s="120" t="s">
        <v>100</v>
      </c>
      <c r="E346" s="121" t="s">
        <v>432</v>
      </c>
      <c r="F346" s="122" t="s">
        <v>433</v>
      </c>
      <c r="G346" s="123" t="s">
        <v>101</v>
      </c>
      <c r="H346" s="124">
        <v>475</v>
      </c>
      <c r="I346" s="125"/>
      <c r="J346" s="125">
        <f>ROUND(H346*I346,2)</f>
        <v>0</v>
      </c>
      <c r="K346" s="126"/>
      <c r="L346" s="24"/>
      <c r="M346" s="127" t="s">
        <v>1</v>
      </c>
      <c r="N346" s="128" t="s">
        <v>32</v>
      </c>
      <c r="O346" s="129">
        <v>0</v>
      </c>
      <c r="P346" s="129">
        <f>O346*H346</f>
        <v>0</v>
      </c>
      <c r="Q346" s="129">
        <v>0</v>
      </c>
      <c r="R346" s="129">
        <f>Q346*H346</f>
        <v>0</v>
      </c>
      <c r="S346" s="129">
        <v>0</v>
      </c>
      <c r="T346" s="130">
        <f>S346*H346</f>
        <v>0</v>
      </c>
      <c r="AR346" s="131" t="s">
        <v>124</v>
      </c>
      <c r="AT346" s="131" t="s">
        <v>100</v>
      </c>
      <c r="AU346" s="131" t="s">
        <v>75</v>
      </c>
      <c r="AY346" s="12" t="s">
        <v>97</v>
      </c>
      <c r="BE346" s="132">
        <f>IF(N346="základná",J346,0)</f>
        <v>0</v>
      </c>
      <c r="BF346" s="132">
        <f>IF(N346="znížená",J346,0)</f>
        <v>0</v>
      </c>
      <c r="BG346" s="132">
        <f>IF(N346="zákl. prenesená",J346,0)</f>
        <v>0</v>
      </c>
      <c r="BH346" s="132">
        <f>IF(N346="zníž. prenesená",J346,0)</f>
        <v>0</v>
      </c>
      <c r="BI346" s="132">
        <f>IF(N346="nulová",J346,0)</f>
        <v>0</v>
      </c>
      <c r="BJ346" s="12" t="s">
        <v>75</v>
      </c>
      <c r="BK346" s="132">
        <f>ROUND(I346*H346,2)</f>
        <v>0</v>
      </c>
      <c r="BL346" s="12" t="s">
        <v>124</v>
      </c>
      <c r="BM346" s="131" t="s">
        <v>292</v>
      </c>
    </row>
    <row r="347" spans="2:65" s="1" customFormat="1" ht="6.95" customHeight="1">
      <c r="B347" s="39"/>
      <c r="C347" s="40"/>
      <c r="D347" s="40"/>
      <c r="E347" s="40"/>
      <c r="F347" s="40"/>
      <c r="G347" s="40"/>
      <c r="H347" s="40"/>
      <c r="I347" s="40"/>
      <c r="J347" s="40"/>
      <c r="K347" s="40"/>
      <c r="L347" s="24"/>
    </row>
  </sheetData>
  <autoFilter ref="C92:K156" xr:uid="{00000000-0009-0000-0000-000002000000}"/>
  <mergeCells count="7">
    <mergeCell ref="L2:V2"/>
    <mergeCell ref="E85:H85"/>
    <mergeCell ref="E83:H83"/>
    <mergeCell ref="E7:H7"/>
    <mergeCell ref="E9:H9"/>
    <mergeCell ref="E18:H18"/>
    <mergeCell ref="E27:H27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EE03E-97A0-42D3-A9D8-B06B1228DC0C}">
  <sheetPr>
    <pageSetUpPr fitToPage="1"/>
  </sheetPr>
  <dimension ref="B2:BM97"/>
  <sheetViews>
    <sheetView showGridLines="0" topLeftCell="A86" zoomScaleNormal="100" workbookViewId="0">
      <selection activeCell="I96" sqref="I96"/>
    </sheetView>
  </sheetViews>
  <sheetFormatPr defaultRowHeight="11.25"/>
  <cols>
    <col min="1" max="1" width="8.33203125" customWidth="1"/>
    <col min="2" max="2" width="1.1640625" customWidth="1"/>
    <col min="3" max="3" width="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0" hidden="1" customWidth="1"/>
    <col min="15" max="20" width="14.1640625" hidden="1" customWidth="1"/>
    <col min="21" max="21" width="16.33203125" hidden="1" customWidth="1"/>
    <col min="22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2" width="9.33203125" hidden="1" customWidth="1"/>
    <col min="63" max="63" width="10.5" hidden="1" customWidth="1"/>
    <col min="64" max="65" width="9.33203125" hidden="1" customWidth="1"/>
  </cols>
  <sheetData>
    <row r="2" spans="2:46" ht="36.950000000000003" customHeight="1">
      <c r="L2" s="298" t="s">
        <v>5</v>
      </c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12" t="s">
        <v>77</v>
      </c>
    </row>
    <row r="3" spans="2:46" ht="6.95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  <c r="AT3" s="12" t="s">
        <v>66</v>
      </c>
    </row>
    <row r="4" spans="2:46" ht="24.95" customHeight="1">
      <c r="B4" s="15"/>
      <c r="D4" s="16" t="s">
        <v>78</v>
      </c>
      <c r="L4" s="15"/>
      <c r="M4" s="84" t="s">
        <v>9</v>
      </c>
      <c r="AT4" s="12" t="s">
        <v>3</v>
      </c>
    </row>
    <row r="5" spans="2:46" ht="6.95" customHeight="1">
      <c r="B5" s="15"/>
      <c r="L5" s="15"/>
    </row>
    <row r="6" spans="2:46" ht="12" customHeight="1">
      <c r="B6" s="15"/>
      <c r="D6" s="21" t="s">
        <v>12</v>
      </c>
      <c r="L6" s="15"/>
    </row>
    <row r="7" spans="2:46" ht="16.5" customHeight="1">
      <c r="B7" s="15"/>
      <c r="E7" s="316" t="str">
        <f>'Rekapitulácia stavby'!K6</f>
        <v>KULTÚRNE STREDISKO A KNIŽNICA ŽARNOVICKÁ - RAČA</v>
      </c>
      <c r="F7" s="317"/>
      <c r="G7" s="317"/>
      <c r="H7" s="317"/>
      <c r="L7" s="15"/>
    </row>
    <row r="8" spans="2:46" ht="12" customHeight="1">
      <c r="B8" s="15"/>
      <c r="D8" s="21" t="s">
        <v>79</v>
      </c>
      <c r="L8" s="15"/>
    </row>
    <row r="9" spans="2:46" s="1" customFormat="1" ht="16.5" customHeight="1">
      <c r="B9" s="24"/>
      <c r="E9" s="295" t="s">
        <v>1925</v>
      </c>
      <c r="F9" s="315"/>
      <c r="G9" s="315"/>
      <c r="H9" s="315"/>
      <c r="L9" s="24"/>
    </row>
    <row r="10" spans="2:46" s="1" customFormat="1">
      <c r="B10" s="24"/>
      <c r="L10" s="24"/>
    </row>
    <row r="11" spans="2:46" s="1" customFormat="1" ht="12" customHeight="1">
      <c r="B11" s="24"/>
      <c r="D11" s="21" t="s">
        <v>13</v>
      </c>
      <c r="F11" s="19" t="s">
        <v>1</v>
      </c>
      <c r="I11" s="21" t="s">
        <v>14</v>
      </c>
      <c r="J11" s="19" t="s">
        <v>1</v>
      </c>
      <c r="L11" s="24"/>
    </row>
    <row r="12" spans="2:46" s="1" customFormat="1" ht="12" customHeight="1">
      <c r="B12" s="24"/>
      <c r="D12" s="21" t="s">
        <v>15</v>
      </c>
      <c r="F12" s="19" t="s">
        <v>135</v>
      </c>
      <c r="I12" s="21" t="s">
        <v>16</v>
      </c>
      <c r="J12" s="47">
        <f>'Rekapitulácia stavby'!AN8</f>
        <v>45776</v>
      </c>
      <c r="L12" s="24"/>
    </row>
    <row r="13" spans="2:46" s="1" customFormat="1" ht="10.9" customHeight="1">
      <c r="B13" s="24"/>
      <c r="L13" s="24"/>
    </row>
    <row r="14" spans="2:46" s="1" customFormat="1" ht="12" customHeight="1">
      <c r="B14" s="24"/>
      <c r="D14" s="21" t="s">
        <v>17</v>
      </c>
      <c r="I14" s="21" t="s">
        <v>18</v>
      </c>
      <c r="J14" s="19" t="str">
        <f>IF('Rekapitulácia stavby'!AN10="","",'Rekapitulácia stavby'!AN10)</f>
        <v/>
      </c>
      <c r="L14" s="24"/>
    </row>
    <row r="15" spans="2:46" s="1" customFormat="1" ht="18" customHeight="1">
      <c r="B15" s="24"/>
      <c r="E15" s="19" t="str">
        <f>IF('Rekapitulácia stavby'!E11="","",'Rekapitulácia stavby'!E11)</f>
        <v>Mestská časť Bratislava - Rača</v>
      </c>
      <c r="I15" s="21" t="s">
        <v>20</v>
      </c>
      <c r="J15" s="19" t="str">
        <f>IF('Rekapitulácia stavby'!AN11="","",'Rekapitulácia stavby'!AN11)</f>
        <v/>
      </c>
      <c r="L15" s="24"/>
    </row>
    <row r="16" spans="2:46" s="1" customFormat="1" ht="6.95" customHeight="1">
      <c r="B16" s="24"/>
      <c r="L16" s="24"/>
    </row>
    <row r="17" spans="2:12" s="1" customFormat="1" ht="12" customHeight="1">
      <c r="B17" s="24"/>
      <c r="D17" s="21" t="s">
        <v>21</v>
      </c>
      <c r="I17" s="21" t="s">
        <v>18</v>
      </c>
      <c r="J17" s="19" t="str">
        <f>'Rekapitulácia stavby'!AN13</f>
        <v/>
      </c>
      <c r="L17" s="24"/>
    </row>
    <row r="18" spans="2:12" s="1" customFormat="1" ht="18" customHeight="1">
      <c r="B18" s="24"/>
      <c r="E18" s="310" t="str">
        <f>'Rekapitulácia stavby'!E14</f>
        <v xml:space="preserve"> </v>
      </c>
      <c r="F18" s="310"/>
      <c r="G18" s="310"/>
      <c r="H18" s="310"/>
      <c r="I18" s="21" t="s">
        <v>20</v>
      </c>
      <c r="J18" s="19" t="str">
        <f>'Rekapitulácia stavby'!AN14</f>
        <v/>
      </c>
      <c r="L18" s="24"/>
    </row>
    <row r="19" spans="2:12" s="1" customFormat="1" ht="6.95" customHeight="1">
      <c r="B19" s="24"/>
      <c r="L19" s="24"/>
    </row>
    <row r="20" spans="2:12" s="1" customFormat="1" ht="12" customHeight="1">
      <c r="B20" s="24"/>
      <c r="D20" s="21" t="s">
        <v>22</v>
      </c>
      <c r="I20" s="21" t="s">
        <v>18</v>
      </c>
      <c r="J20" s="19" t="str">
        <f>IF('Rekapitulácia stavby'!AN16="","",'Rekapitulácia stavby'!AN16)</f>
        <v/>
      </c>
      <c r="L20" s="24"/>
    </row>
    <row r="21" spans="2:12" s="1" customFormat="1" ht="18" customHeight="1">
      <c r="B21" s="24"/>
      <c r="E21" s="19" t="str">
        <f>IF('Rekapitulácia stavby'!E17="","",'Rekapitulácia stavby'!E17)</f>
        <v>young.s architekti s.r.o.</v>
      </c>
      <c r="I21" s="21" t="s">
        <v>20</v>
      </c>
      <c r="J21" s="19" t="str">
        <f>IF('Rekapitulácia stavby'!AN17="","",'Rekapitulácia stavby'!AN17)</f>
        <v/>
      </c>
      <c r="L21" s="24"/>
    </row>
    <row r="22" spans="2:12" s="1" customFormat="1" ht="6.95" customHeight="1">
      <c r="B22" s="24"/>
      <c r="L22" s="24"/>
    </row>
    <row r="23" spans="2:12" s="1" customFormat="1" ht="12" customHeight="1">
      <c r="B23" s="24"/>
      <c r="D23" s="21" t="s">
        <v>23</v>
      </c>
      <c r="I23" s="21" t="s">
        <v>18</v>
      </c>
      <c r="J23" s="19" t="str">
        <f>IF('Rekapitulácia stavby'!AN19="","",'Rekapitulácia stavby'!AN19)</f>
        <v/>
      </c>
      <c r="L23" s="24"/>
    </row>
    <row r="24" spans="2:12" s="1" customFormat="1" ht="18" customHeight="1">
      <c r="B24" s="24"/>
      <c r="E24" s="19" t="str">
        <f>IF('Rekapitulácia stavby'!E20="","",'Rekapitulácia stavby'!E20)</f>
        <v/>
      </c>
      <c r="I24" s="21" t="s">
        <v>20</v>
      </c>
      <c r="J24" s="19" t="str">
        <f>IF('Rekapitulácia stavby'!AN20="","",'Rekapitulácia stavby'!AN20)</f>
        <v/>
      </c>
      <c r="L24" s="24"/>
    </row>
    <row r="25" spans="2:12" s="1" customFormat="1" ht="6.95" customHeight="1">
      <c r="B25" s="24"/>
      <c r="L25" s="24"/>
    </row>
    <row r="26" spans="2:12" s="1" customFormat="1" ht="12" customHeight="1">
      <c r="B26" s="24"/>
      <c r="D26" s="21" t="s">
        <v>25</v>
      </c>
      <c r="L26" s="24"/>
    </row>
    <row r="27" spans="2:12" s="7" customFormat="1" ht="16.5" customHeight="1">
      <c r="B27" s="85"/>
      <c r="E27" s="312" t="s">
        <v>1</v>
      </c>
      <c r="F27" s="312"/>
      <c r="G27" s="312"/>
      <c r="H27" s="312"/>
      <c r="L27" s="85"/>
    </row>
    <row r="28" spans="2:12" s="1" customFormat="1" ht="6.95" customHeight="1">
      <c r="B28" s="24"/>
      <c r="L28" s="24"/>
    </row>
    <row r="29" spans="2:12" s="1" customFormat="1" ht="6.95" customHeight="1">
      <c r="B29" s="24"/>
      <c r="D29" s="48"/>
      <c r="E29" s="48"/>
      <c r="F29" s="48"/>
      <c r="G29" s="48"/>
      <c r="H29" s="48"/>
      <c r="I29" s="48"/>
      <c r="J29" s="48"/>
      <c r="K29" s="48"/>
      <c r="L29" s="24"/>
    </row>
    <row r="30" spans="2:12" s="1" customFormat="1" ht="25.35" customHeight="1">
      <c r="B30" s="24"/>
      <c r="D30" s="86" t="s">
        <v>26</v>
      </c>
      <c r="J30" s="61">
        <f>ROUND(J93, 2)</f>
        <v>0</v>
      </c>
      <c r="L30" s="24"/>
    </row>
    <row r="31" spans="2:12" s="1" customFormat="1" ht="6.95" customHeight="1">
      <c r="B31" s="24"/>
      <c r="D31" s="48"/>
      <c r="E31" s="48"/>
      <c r="F31" s="48"/>
      <c r="G31" s="48"/>
      <c r="H31" s="48"/>
      <c r="I31" s="48"/>
      <c r="J31" s="48"/>
      <c r="K31" s="48"/>
      <c r="L31" s="24"/>
    </row>
    <row r="32" spans="2:12" s="1" customFormat="1" ht="14.45" customHeight="1">
      <c r="B32" s="24"/>
      <c r="F32" s="27" t="s">
        <v>28</v>
      </c>
      <c r="I32" s="27" t="s">
        <v>27</v>
      </c>
      <c r="J32" s="27" t="s">
        <v>29</v>
      </c>
      <c r="L32" s="24"/>
    </row>
    <row r="33" spans="2:12" s="1" customFormat="1" ht="14.45" customHeight="1">
      <c r="B33" s="24"/>
      <c r="D33" s="50" t="s">
        <v>30</v>
      </c>
      <c r="E33" s="29" t="s">
        <v>31</v>
      </c>
      <c r="F33" s="87">
        <f>ROUND((SUM(BE93:BE96)),  2)</f>
        <v>0</v>
      </c>
      <c r="G33" s="88"/>
      <c r="H33" s="88"/>
      <c r="I33" s="89">
        <v>0.2</v>
      </c>
      <c r="J33" s="87">
        <f>ROUND(((SUM(BE93:BE96))*I33),  2)</f>
        <v>0</v>
      </c>
      <c r="L33" s="24"/>
    </row>
    <row r="34" spans="2:12" s="1" customFormat="1" ht="14.45" customHeight="1">
      <c r="B34" s="24"/>
      <c r="E34" s="29" t="s">
        <v>32</v>
      </c>
      <c r="F34" s="81">
        <f>J30</f>
        <v>0</v>
      </c>
      <c r="I34" s="90">
        <v>0.23</v>
      </c>
      <c r="J34" s="81">
        <f>ROUND(0.23*F34,2)</f>
        <v>0</v>
      </c>
      <c r="L34" s="24"/>
    </row>
    <row r="35" spans="2:12" s="1" customFormat="1" ht="14.45" hidden="1" customHeight="1">
      <c r="B35" s="24"/>
      <c r="E35" s="21" t="s">
        <v>33</v>
      </c>
      <c r="F35" s="81">
        <f>ROUND((SUM(BG93:BG96)),  2)</f>
        <v>0</v>
      </c>
      <c r="I35" s="90">
        <v>0.2</v>
      </c>
      <c r="J35" s="81">
        <f>0</f>
        <v>0</v>
      </c>
      <c r="L35" s="24"/>
    </row>
    <row r="36" spans="2:12" s="1" customFormat="1" ht="14.45" hidden="1" customHeight="1">
      <c r="B36" s="24"/>
      <c r="E36" s="21" t="s">
        <v>34</v>
      </c>
      <c r="F36" s="81">
        <f>ROUND((SUM(BH93:BH96)),  2)</f>
        <v>0</v>
      </c>
      <c r="I36" s="90">
        <v>0.2</v>
      </c>
      <c r="J36" s="81">
        <f>0</f>
        <v>0</v>
      </c>
      <c r="L36" s="24"/>
    </row>
    <row r="37" spans="2:12" s="1" customFormat="1" ht="14.45" hidden="1" customHeight="1">
      <c r="B37" s="24"/>
      <c r="E37" s="29" t="s">
        <v>35</v>
      </c>
      <c r="F37" s="87">
        <f>ROUND((SUM(BI93:BI96)),  2)</f>
        <v>0</v>
      </c>
      <c r="G37" s="88"/>
      <c r="H37" s="88"/>
      <c r="I37" s="89">
        <v>0</v>
      </c>
      <c r="J37" s="87">
        <f>0</f>
        <v>0</v>
      </c>
      <c r="L37" s="24"/>
    </row>
    <row r="38" spans="2:12" s="1" customFormat="1" ht="6.95" customHeight="1">
      <c r="B38" s="24"/>
      <c r="L38" s="24"/>
    </row>
    <row r="39" spans="2:12" s="1" customFormat="1" ht="25.35" customHeight="1">
      <c r="B39" s="24"/>
      <c r="C39" s="91"/>
      <c r="D39" s="92" t="s">
        <v>36</v>
      </c>
      <c r="E39" s="52"/>
      <c r="F39" s="52"/>
      <c r="G39" s="93" t="s">
        <v>37</v>
      </c>
      <c r="H39" s="94" t="s">
        <v>38</v>
      </c>
      <c r="I39" s="52"/>
      <c r="J39" s="95">
        <f>SUM(J30:J37)</f>
        <v>0</v>
      </c>
      <c r="K39" s="96"/>
      <c r="L39" s="24"/>
    </row>
    <row r="40" spans="2:12" s="1" customFormat="1" ht="14.45" customHeight="1">
      <c r="B40" s="24"/>
      <c r="L40" s="24"/>
    </row>
    <row r="41" spans="2:12" ht="14.45" customHeight="1">
      <c r="B41" s="15"/>
      <c r="L41" s="15"/>
    </row>
    <row r="42" spans="2:12" ht="14.45" customHeight="1">
      <c r="B42" s="15"/>
      <c r="L42" s="15"/>
    </row>
    <row r="43" spans="2:12" ht="14.45" customHeight="1">
      <c r="B43" s="15"/>
      <c r="L43" s="15"/>
    </row>
    <row r="44" spans="2:12" ht="14.45" customHeight="1">
      <c r="B44" s="15"/>
      <c r="L44" s="15"/>
    </row>
    <row r="45" spans="2:12" ht="14.45" customHeight="1">
      <c r="B45" s="15"/>
      <c r="L45" s="15"/>
    </row>
    <row r="46" spans="2:12" ht="14.45" customHeight="1">
      <c r="B46" s="15"/>
      <c r="L46" s="15"/>
    </row>
    <row r="47" spans="2:12" ht="14.45" customHeight="1">
      <c r="B47" s="15"/>
      <c r="L47" s="15"/>
    </row>
    <row r="48" spans="2:12" s="1" customFormat="1" ht="14.45" customHeight="1">
      <c r="B48" s="24"/>
      <c r="D48" s="36" t="s">
        <v>39</v>
      </c>
      <c r="E48" s="37"/>
      <c r="F48" s="37"/>
      <c r="G48" s="36" t="s">
        <v>40</v>
      </c>
      <c r="H48" s="37"/>
      <c r="I48" s="37"/>
      <c r="J48" s="37"/>
      <c r="K48" s="37"/>
      <c r="L48" s="24"/>
    </row>
    <row r="49" spans="2:12">
      <c r="B49" s="15"/>
      <c r="L49" s="15"/>
    </row>
    <row r="50" spans="2:12">
      <c r="B50" s="15"/>
      <c r="L50" s="15"/>
    </row>
    <row r="51" spans="2:12">
      <c r="B51" s="15"/>
      <c r="L51" s="15"/>
    </row>
    <row r="52" spans="2:12">
      <c r="B52" s="15"/>
      <c r="L52" s="15"/>
    </row>
    <row r="53" spans="2:12">
      <c r="B53" s="15"/>
      <c r="L53" s="15"/>
    </row>
    <row r="54" spans="2:12">
      <c r="B54" s="15"/>
      <c r="L54" s="15"/>
    </row>
    <row r="55" spans="2:12">
      <c r="B55" s="15"/>
      <c r="L55" s="15"/>
    </row>
    <row r="56" spans="2:12">
      <c r="B56" s="15"/>
      <c r="L56" s="15"/>
    </row>
    <row r="57" spans="2:12">
      <c r="B57" s="15"/>
      <c r="L57" s="15"/>
    </row>
    <row r="58" spans="2:12">
      <c r="B58" s="15"/>
      <c r="L58" s="15"/>
    </row>
    <row r="59" spans="2:12" s="1" customFormat="1" ht="12.75">
      <c r="B59" s="24"/>
      <c r="D59" s="38" t="s">
        <v>41</v>
      </c>
      <c r="E59" s="26"/>
      <c r="F59" s="97" t="s">
        <v>42</v>
      </c>
      <c r="G59" s="38" t="s">
        <v>41</v>
      </c>
      <c r="H59" s="26"/>
      <c r="I59" s="26"/>
      <c r="J59" s="98" t="s">
        <v>42</v>
      </c>
      <c r="K59" s="26"/>
      <c r="L59" s="24"/>
    </row>
    <row r="60" spans="2:12">
      <c r="B60" s="15"/>
      <c r="L60" s="15"/>
    </row>
    <row r="61" spans="2:12">
      <c r="B61" s="15"/>
      <c r="L61" s="15"/>
    </row>
    <row r="62" spans="2:12">
      <c r="B62" s="15"/>
      <c r="L62" s="15"/>
    </row>
    <row r="63" spans="2:12" s="1" customFormat="1" ht="12.75">
      <c r="B63" s="24"/>
      <c r="D63" s="36" t="s">
        <v>43</v>
      </c>
      <c r="E63" s="37"/>
      <c r="F63" s="37"/>
      <c r="G63" s="36" t="s">
        <v>44</v>
      </c>
      <c r="H63" s="37"/>
      <c r="I63" s="37"/>
      <c r="J63" s="37"/>
      <c r="K63" s="37"/>
      <c r="L63" s="24"/>
    </row>
    <row r="64" spans="2:12">
      <c r="B64" s="15"/>
      <c r="L64" s="15"/>
    </row>
    <row r="65" spans="2:12">
      <c r="B65" s="15"/>
      <c r="L65" s="15"/>
    </row>
    <row r="66" spans="2:12">
      <c r="B66" s="15"/>
      <c r="L66" s="15"/>
    </row>
    <row r="67" spans="2:12">
      <c r="B67" s="15"/>
      <c r="L67" s="15"/>
    </row>
    <row r="68" spans="2:12">
      <c r="B68" s="15"/>
      <c r="L68" s="15"/>
    </row>
    <row r="69" spans="2:12">
      <c r="B69" s="15"/>
      <c r="L69" s="15"/>
    </row>
    <row r="70" spans="2:12">
      <c r="B70" s="15"/>
      <c r="L70" s="15"/>
    </row>
    <row r="71" spans="2:12">
      <c r="B71" s="15"/>
      <c r="L71" s="15"/>
    </row>
    <row r="72" spans="2:12">
      <c r="B72" s="15"/>
      <c r="L72" s="15"/>
    </row>
    <row r="73" spans="2:12">
      <c r="B73" s="15"/>
      <c r="L73" s="15"/>
    </row>
    <row r="74" spans="2:12" s="1" customFormat="1" ht="12.75">
      <c r="B74" s="24"/>
      <c r="D74" s="38" t="s">
        <v>41</v>
      </c>
      <c r="E74" s="26"/>
      <c r="F74" s="97" t="s">
        <v>42</v>
      </c>
      <c r="G74" s="38" t="s">
        <v>41</v>
      </c>
      <c r="H74" s="26"/>
      <c r="I74" s="26"/>
      <c r="J74" s="98" t="s">
        <v>42</v>
      </c>
      <c r="K74" s="26"/>
      <c r="L74" s="24"/>
    </row>
    <row r="75" spans="2:12" s="1" customFormat="1" ht="14.45" customHeight="1">
      <c r="B75" s="39"/>
      <c r="C75" s="40"/>
      <c r="D75" s="40"/>
      <c r="E75" s="40"/>
      <c r="F75" s="40"/>
      <c r="G75" s="40"/>
      <c r="H75" s="40"/>
      <c r="I75" s="40"/>
      <c r="J75" s="40"/>
      <c r="K75" s="40"/>
      <c r="L75" s="24"/>
    </row>
    <row r="79" spans="2:12" s="1" customFormat="1" ht="6.95" customHeight="1"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24"/>
    </row>
    <row r="80" spans="2:12" s="1" customFormat="1" ht="24.95" customHeight="1">
      <c r="B80" s="24"/>
      <c r="C80" s="16" t="s">
        <v>83</v>
      </c>
      <c r="L80" s="24"/>
    </row>
    <row r="81" spans="2:65" s="1" customFormat="1" ht="6.95" customHeight="1">
      <c r="B81" s="24"/>
      <c r="L81" s="24"/>
    </row>
    <row r="82" spans="2:65" s="1" customFormat="1" ht="12" customHeight="1">
      <c r="B82" s="24"/>
      <c r="C82" s="21" t="s">
        <v>12</v>
      </c>
      <c r="L82" s="24"/>
    </row>
    <row r="83" spans="2:65" s="1" customFormat="1" ht="16.5" customHeight="1">
      <c r="B83" s="24"/>
      <c r="E83" s="316" t="str">
        <f>E7</f>
        <v>KULTÚRNE STREDISKO A KNIŽNICA ŽARNOVICKÁ - RAČA</v>
      </c>
      <c r="F83" s="317"/>
      <c r="G83" s="317"/>
      <c r="H83" s="317"/>
      <c r="L83" s="24"/>
    </row>
    <row r="84" spans="2:65" ht="12" customHeight="1">
      <c r="B84" s="15"/>
      <c r="C84" s="21" t="s">
        <v>79</v>
      </c>
      <c r="L84" s="15"/>
    </row>
    <row r="85" spans="2:65" s="1" customFormat="1" ht="16.5" customHeight="1">
      <c r="B85" s="24"/>
      <c r="E85" s="295" t="s">
        <v>167</v>
      </c>
      <c r="F85" s="315"/>
      <c r="G85" s="315"/>
      <c r="H85" s="315"/>
      <c r="L85" s="24"/>
    </row>
    <row r="86" spans="2:65" s="1" customFormat="1" ht="6.95" customHeight="1">
      <c r="B86" s="24"/>
      <c r="L86" s="24"/>
    </row>
    <row r="87" spans="2:65" s="1" customFormat="1" ht="12" customHeight="1">
      <c r="B87" s="24"/>
      <c r="C87" s="21" t="s">
        <v>15</v>
      </c>
      <c r="F87" s="19" t="str">
        <f>F12</f>
        <v>Bratislava</v>
      </c>
      <c r="I87" s="21" t="s">
        <v>16</v>
      </c>
      <c r="J87" s="47">
        <f>IF(J12="","",J12)</f>
        <v>45776</v>
      </c>
      <c r="L87" s="24"/>
    </row>
    <row r="88" spans="2:65" s="1" customFormat="1" ht="6.95" customHeight="1">
      <c r="B88" s="24"/>
      <c r="L88" s="24"/>
    </row>
    <row r="89" spans="2:65" s="1" customFormat="1" ht="25.5" customHeight="1">
      <c r="B89" s="24"/>
      <c r="C89" s="21" t="s">
        <v>17</v>
      </c>
      <c r="F89" s="19" t="str">
        <f>E15</f>
        <v>Mestská časť Bratislava - Rača</v>
      </c>
      <c r="I89" s="21" t="s">
        <v>22</v>
      </c>
      <c r="J89" s="22" t="str">
        <f>E21</f>
        <v>young.s architekti s.r.o.</v>
      </c>
      <c r="L89" s="24"/>
    </row>
    <row r="90" spans="2:65" s="1" customFormat="1" ht="15.2" customHeight="1">
      <c r="B90" s="24"/>
      <c r="C90" s="21" t="s">
        <v>21</v>
      </c>
      <c r="F90" s="19" t="str">
        <f>IF(E18="","",E18)</f>
        <v xml:space="preserve"> </v>
      </c>
      <c r="I90" s="21" t="s">
        <v>23</v>
      </c>
      <c r="J90" s="22" t="str">
        <f>E24</f>
        <v/>
      </c>
      <c r="L90" s="24"/>
    </row>
    <row r="91" spans="2:65" s="1" customFormat="1" ht="10.35" customHeight="1">
      <c r="B91" s="24"/>
      <c r="L91" s="24"/>
    </row>
    <row r="92" spans="2:65" s="9" customFormat="1" ht="29.25" customHeight="1">
      <c r="B92" s="99"/>
      <c r="C92" s="100" t="s">
        <v>84</v>
      </c>
      <c r="D92" s="101" t="s">
        <v>51</v>
      </c>
      <c r="E92" s="101" t="s">
        <v>47</v>
      </c>
      <c r="F92" s="101" t="s">
        <v>48</v>
      </c>
      <c r="G92" s="101" t="s">
        <v>85</v>
      </c>
      <c r="H92" s="101" t="s">
        <v>86</v>
      </c>
      <c r="I92" s="101" t="s">
        <v>87</v>
      </c>
      <c r="J92" s="102" t="s">
        <v>80</v>
      </c>
      <c r="K92" s="103" t="s">
        <v>88</v>
      </c>
      <c r="L92" s="99"/>
      <c r="M92" s="54" t="s">
        <v>1</v>
      </c>
      <c r="N92" s="55" t="s">
        <v>30</v>
      </c>
      <c r="O92" s="55" t="s">
        <v>89</v>
      </c>
      <c r="P92" s="55" t="s">
        <v>90</v>
      </c>
      <c r="Q92" s="55" t="s">
        <v>91</v>
      </c>
      <c r="R92" s="55" t="s">
        <v>92</v>
      </c>
      <c r="S92" s="55" t="s">
        <v>93</v>
      </c>
      <c r="T92" s="56" t="s">
        <v>94</v>
      </c>
    </row>
    <row r="93" spans="2:65" s="1" customFormat="1" ht="22.9" customHeight="1">
      <c r="B93" s="24"/>
      <c r="C93" s="59" t="s">
        <v>81</v>
      </c>
      <c r="J93" s="104">
        <f>J94</f>
        <v>0</v>
      </c>
      <c r="L93" s="24"/>
      <c r="M93" s="57"/>
      <c r="N93" s="48"/>
      <c r="O93" s="48"/>
      <c r="P93" s="105" t="e">
        <f>P94+#REF!</f>
        <v>#REF!</v>
      </c>
      <c r="Q93" s="48"/>
      <c r="R93" s="105" t="e">
        <f>R94+#REF!</f>
        <v>#REF!</v>
      </c>
      <c r="S93" s="48"/>
      <c r="T93" s="106" t="e">
        <f>T94+#REF!</f>
        <v>#REF!</v>
      </c>
      <c r="AT93" s="12" t="s">
        <v>65</v>
      </c>
      <c r="AU93" s="12" t="s">
        <v>82</v>
      </c>
      <c r="BK93" s="107" t="e">
        <f>BK94+#REF!+#REF!</f>
        <v>#REF!</v>
      </c>
    </row>
    <row r="94" spans="2:65" s="10" customFormat="1" ht="25.9" customHeight="1">
      <c r="B94" s="108"/>
      <c r="D94" s="109" t="s">
        <v>65</v>
      </c>
      <c r="E94" s="110" t="s">
        <v>133</v>
      </c>
      <c r="F94" s="110" t="s">
        <v>1289</v>
      </c>
      <c r="J94" s="111">
        <f>J95</f>
        <v>0</v>
      </c>
      <c r="L94" s="108"/>
      <c r="M94" s="112"/>
      <c r="P94" s="113" t="e">
        <f>P95+#REF!+#REF!+#REF!+#REF!+#REF!+#REF!+#REF!</f>
        <v>#REF!</v>
      </c>
      <c r="R94" s="113" t="e">
        <f>R95+#REF!+#REF!+#REF!+#REF!+#REF!+#REF!+#REF!</f>
        <v>#REF!</v>
      </c>
      <c r="T94" s="114" t="e">
        <f>T95+#REF!+#REF!+#REF!+#REF!+#REF!+#REF!+#REF!</f>
        <v>#REF!</v>
      </c>
      <c r="AR94" s="109" t="s">
        <v>71</v>
      </c>
      <c r="AT94" s="115" t="s">
        <v>65</v>
      </c>
      <c r="AU94" s="115" t="s">
        <v>66</v>
      </c>
      <c r="AY94" s="109" t="s">
        <v>97</v>
      </c>
      <c r="BK94" s="116" t="e">
        <f>BK95+#REF!+#REF!+#REF!+#REF!+#REF!+#REF!+#REF!</f>
        <v>#REF!</v>
      </c>
    </row>
    <row r="95" spans="2:65" s="10" customFormat="1" ht="22.9" customHeight="1">
      <c r="B95" s="108"/>
      <c r="D95" s="109" t="s">
        <v>65</v>
      </c>
      <c r="E95" s="117" t="s">
        <v>1926</v>
      </c>
      <c r="F95" s="117" t="s">
        <v>1927</v>
      </c>
      <c r="J95" s="118">
        <f>SUM(J96:J96)</f>
        <v>0</v>
      </c>
      <c r="L95" s="108"/>
      <c r="M95" s="112"/>
      <c r="P95" s="113">
        <f>SUM(P96:P96)</f>
        <v>1.2E-2</v>
      </c>
      <c r="R95" s="113">
        <f>SUM(R96:R96)</f>
        <v>0</v>
      </c>
      <c r="T95" s="114">
        <f>SUM(T96:T96)</f>
        <v>0</v>
      </c>
      <c r="AR95" s="109" t="s">
        <v>71</v>
      </c>
      <c r="AT95" s="115" t="s">
        <v>65</v>
      </c>
      <c r="AU95" s="115" t="s">
        <v>71</v>
      </c>
      <c r="AY95" s="109" t="s">
        <v>97</v>
      </c>
      <c r="BK95" s="116">
        <f>SUM(BK96:BK96)</f>
        <v>0</v>
      </c>
    </row>
    <row r="96" spans="2:65" s="1" customFormat="1" ht="48">
      <c r="B96" s="119"/>
      <c r="C96" s="120">
        <v>1</v>
      </c>
      <c r="D96" s="120" t="s">
        <v>100</v>
      </c>
      <c r="E96" s="121" t="s">
        <v>1928</v>
      </c>
      <c r="F96" s="122" t="s">
        <v>1929</v>
      </c>
      <c r="G96" s="123" t="s">
        <v>110</v>
      </c>
      <c r="H96" s="124">
        <v>1</v>
      </c>
      <c r="I96" s="125"/>
      <c r="J96" s="125">
        <f t="shared" ref="J96" si="0">ROUND(H96*I96,2)</f>
        <v>0</v>
      </c>
      <c r="K96" s="126"/>
      <c r="L96" s="24"/>
      <c r="M96" s="127" t="s">
        <v>1</v>
      </c>
      <c r="N96" s="128" t="s">
        <v>32</v>
      </c>
      <c r="O96" s="129">
        <v>1.2E-2</v>
      </c>
      <c r="P96" s="129">
        <f t="shared" ref="P96" si="1">O96*H96</f>
        <v>1.2E-2</v>
      </c>
      <c r="Q96" s="129">
        <v>0</v>
      </c>
      <c r="R96" s="129">
        <f t="shared" ref="R96" si="2">Q96*H96</f>
        <v>0</v>
      </c>
      <c r="S96" s="129">
        <v>0</v>
      </c>
      <c r="T96" s="130">
        <f t="shared" ref="T96" si="3">S96*H96</f>
        <v>0</v>
      </c>
      <c r="AR96" s="131" t="s">
        <v>102</v>
      </c>
      <c r="AT96" s="131" t="s">
        <v>100</v>
      </c>
      <c r="AU96" s="131" t="s">
        <v>75</v>
      </c>
      <c r="AY96" s="12" t="s">
        <v>97</v>
      </c>
      <c r="BE96" s="132">
        <f t="shared" ref="BE96" si="4">IF(N96="základná",J96,0)</f>
        <v>0</v>
      </c>
      <c r="BF96" s="132">
        <f t="shared" ref="BF96" si="5">IF(N96="znížená",J96,0)</f>
        <v>0</v>
      </c>
      <c r="BG96" s="132">
        <f t="shared" ref="BG96" si="6">IF(N96="zákl. prenesená",J96,0)</f>
        <v>0</v>
      </c>
      <c r="BH96" s="132">
        <f t="shared" ref="BH96" si="7">IF(N96="zníž. prenesená",J96,0)</f>
        <v>0</v>
      </c>
      <c r="BI96" s="132">
        <f t="shared" ref="BI96" si="8">IF(N96="nulová",J96,0)</f>
        <v>0</v>
      </c>
      <c r="BJ96" s="12" t="s">
        <v>75</v>
      </c>
      <c r="BK96" s="132">
        <f t="shared" ref="BK96" si="9">ROUND(I96*H96,2)</f>
        <v>0</v>
      </c>
      <c r="BL96" s="12" t="s">
        <v>102</v>
      </c>
      <c r="BM96" s="131" t="s">
        <v>169</v>
      </c>
    </row>
    <row r="97" spans="2:12" s="1" customFormat="1" ht="6.95" customHeight="1"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24"/>
    </row>
  </sheetData>
  <autoFilter ref="C92:K96" xr:uid="{00000000-0009-0000-0000-000002000000}"/>
  <mergeCells count="7">
    <mergeCell ref="E85:H85"/>
    <mergeCell ref="L2:V2"/>
    <mergeCell ref="E7:H7"/>
    <mergeCell ref="E9:H9"/>
    <mergeCell ref="E18:H18"/>
    <mergeCell ref="E27:H27"/>
    <mergeCell ref="E83:H83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0F108-A070-4C32-B003-6E5EDB49F10C}">
  <sheetPr>
    <pageSetUpPr fitToPage="1"/>
  </sheetPr>
  <dimension ref="B2:BM276"/>
  <sheetViews>
    <sheetView showGridLines="0" topLeftCell="A259" zoomScaleNormal="100" workbookViewId="0">
      <selection activeCell="X265" sqref="X265"/>
    </sheetView>
  </sheetViews>
  <sheetFormatPr defaultRowHeight="11.25"/>
  <cols>
    <col min="1" max="1" width="8.33203125" customWidth="1"/>
    <col min="2" max="2" width="1.1640625" customWidth="1"/>
    <col min="3" max="3" width="4.832031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3" max="13" width="10.83203125" hidden="1" customWidth="1"/>
    <col min="14" max="14" width="0" hidden="1" customWidth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6" max="46" width="0" hidden="1" customWidth="1"/>
  </cols>
  <sheetData>
    <row r="2" spans="2:46" ht="36.950000000000003" customHeight="1">
      <c r="L2" s="321" t="s">
        <v>5</v>
      </c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12" t="s">
        <v>2200</v>
      </c>
    </row>
    <row r="3" spans="2:46" ht="6.95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  <c r="AT3" s="12" t="s">
        <v>66</v>
      </c>
    </row>
    <row r="4" spans="2:46" ht="24.95" customHeight="1">
      <c r="B4" s="15"/>
      <c r="D4" s="164" t="s">
        <v>78</v>
      </c>
      <c r="L4" s="15"/>
      <c r="M4" s="165" t="s">
        <v>9</v>
      </c>
      <c r="AT4" s="12" t="s">
        <v>3</v>
      </c>
    </row>
    <row r="5" spans="2:46" ht="6.95" customHeight="1">
      <c r="B5" s="15"/>
      <c r="L5" s="15"/>
    </row>
    <row r="6" spans="2:46" ht="12" customHeight="1">
      <c r="B6" s="15"/>
      <c r="D6" s="166" t="s">
        <v>12</v>
      </c>
      <c r="L6" s="15"/>
    </row>
    <row r="7" spans="2:46" ht="16.5" customHeight="1">
      <c r="B7" s="15"/>
      <c r="E7" s="319" t="s">
        <v>2385</v>
      </c>
      <c r="F7" s="320"/>
      <c r="G7" s="320"/>
      <c r="H7" s="320"/>
      <c r="L7" s="15"/>
    </row>
    <row r="8" spans="2:46" s="1" customFormat="1" ht="12" customHeight="1">
      <c r="B8" s="24"/>
      <c r="D8" s="166" t="s">
        <v>79</v>
      </c>
      <c r="L8" s="24"/>
    </row>
    <row r="9" spans="2:46" s="1" customFormat="1" ht="16.5" customHeight="1">
      <c r="B9" s="24"/>
      <c r="E9" s="318" t="s">
        <v>2201</v>
      </c>
      <c r="F9" s="315"/>
      <c r="G9" s="315"/>
      <c r="H9" s="315"/>
      <c r="L9" s="24"/>
    </row>
    <row r="10" spans="2:46" s="1" customFormat="1">
      <c r="B10" s="24"/>
      <c r="L10" s="24"/>
    </row>
    <row r="11" spans="2:46" s="1" customFormat="1" ht="12" customHeight="1">
      <c r="B11" s="24"/>
      <c r="D11" s="166" t="s">
        <v>13</v>
      </c>
      <c r="F11" s="167" t="s">
        <v>1</v>
      </c>
      <c r="I11" s="166" t="s">
        <v>14</v>
      </c>
      <c r="J11" s="167" t="s">
        <v>1</v>
      </c>
      <c r="L11" s="24"/>
    </row>
    <row r="12" spans="2:46" s="1" customFormat="1" ht="12" customHeight="1">
      <c r="B12" s="24"/>
      <c r="D12" s="166" t="s">
        <v>15</v>
      </c>
      <c r="F12" s="167" t="s">
        <v>19</v>
      </c>
      <c r="I12" s="166" t="s">
        <v>16</v>
      </c>
      <c r="J12" s="168" t="s">
        <v>2386</v>
      </c>
      <c r="L12" s="24"/>
    </row>
    <row r="13" spans="2:46" s="1" customFormat="1" ht="10.9" customHeight="1">
      <c r="B13" s="24"/>
      <c r="L13" s="24"/>
    </row>
    <row r="14" spans="2:46" s="1" customFormat="1" ht="12" customHeight="1">
      <c r="B14" s="24"/>
      <c r="D14" s="166" t="s">
        <v>17</v>
      </c>
      <c r="I14" s="166" t="s">
        <v>18</v>
      </c>
      <c r="J14" s="167" t="s">
        <v>1</v>
      </c>
      <c r="L14" s="24"/>
    </row>
    <row r="15" spans="2:46" s="1" customFormat="1" ht="18" customHeight="1">
      <c r="B15" s="24"/>
      <c r="E15" s="167" t="s">
        <v>19</v>
      </c>
      <c r="I15" s="166" t="s">
        <v>20</v>
      </c>
      <c r="J15" s="167" t="s">
        <v>1</v>
      </c>
      <c r="L15" s="24"/>
    </row>
    <row r="16" spans="2:46" s="1" customFormat="1" ht="6.95" customHeight="1">
      <c r="B16" s="24"/>
      <c r="L16" s="24"/>
    </row>
    <row r="17" spans="2:12" s="1" customFormat="1" ht="12" customHeight="1">
      <c r="B17" s="24"/>
      <c r="D17" s="166" t="s">
        <v>21</v>
      </c>
      <c r="I17" s="166" t="s">
        <v>18</v>
      </c>
      <c r="J17" s="167" t="s">
        <v>1</v>
      </c>
      <c r="L17" s="24"/>
    </row>
    <row r="18" spans="2:12" s="1" customFormat="1" ht="18" customHeight="1">
      <c r="B18" s="24"/>
      <c r="E18" s="322" t="s">
        <v>19</v>
      </c>
      <c r="F18" s="322"/>
      <c r="G18" s="322"/>
      <c r="H18" s="322"/>
      <c r="I18" s="166" t="s">
        <v>20</v>
      </c>
      <c r="J18" s="167" t="s">
        <v>1</v>
      </c>
      <c r="L18" s="24"/>
    </row>
    <row r="19" spans="2:12" s="1" customFormat="1" ht="6.95" customHeight="1">
      <c r="B19" s="24"/>
      <c r="L19" s="24"/>
    </row>
    <row r="20" spans="2:12" s="1" customFormat="1" ht="12" customHeight="1">
      <c r="B20" s="24"/>
      <c r="D20" s="166" t="s">
        <v>22</v>
      </c>
      <c r="I20" s="166" t="s">
        <v>18</v>
      </c>
      <c r="J20" s="167" t="s">
        <v>1</v>
      </c>
      <c r="L20" s="24"/>
    </row>
    <row r="21" spans="2:12" s="1" customFormat="1" ht="18" customHeight="1">
      <c r="B21" s="24"/>
      <c r="E21" s="167" t="s">
        <v>19</v>
      </c>
      <c r="I21" s="166" t="s">
        <v>20</v>
      </c>
      <c r="J21" s="167" t="s">
        <v>1</v>
      </c>
      <c r="L21" s="24"/>
    </row>
    <row r="22" spans="2:12" s="1" customFormat="1" ht="6.95" customHeight="1">
      <c r="B22" s="24"/>
      <c r="L22" s="24"/>
    </row>
    <row r="23" spans="2:12" s="1" customFormat="1" ht="12" customHeight="1">
      <c r="B23" s="24"/>
      <c r="D23" s="166" t="s">
        <v>23</v>
      </c>
      <c r="I23" s="166" t="s">
        <v>18</v>
      </c>
      <c r="J23" s="167" t="s">
        <v>1</v>
      </c>
      <c r="L23" s="24"/>
    </row>
    <row r="24" spans="2:12" s="1" customFormat="1" ht="18" customHeight="1">
      <c r="B24" s="24"/>
      <c r="E24" s="167" t="s">
        <v>19</v>
      </c>
      <c r="I24" s="166" t="s">
        <v>20</v>
      </c>
      <c r="J24" s="167" t="s">
        <v>1</v>
      </c>
      <c r="L24" s="24"/>
    </row>
    <row r="25" spans="2:12" s="1" customFormat="1" ht="6.95" customHeight="1">
      <c r="B25" s="24"/>
      <c r="L25" s="24"/>
    </row>
    <row r="26" spans="2:12" s="1" customFormat="1" ht="12" customHeight="1">
      <c r="B26" s="24"/>
      <c r="D26" s="166" t="s">
        <v>25</v>
      </c>
      <c r="L26" s="24"/>
    </row>
    <row r="27" spans="2:12" s="7" customFormat="1" ht="16.5" customHeight="1">
      <c r="B27" s="85"/>
      <c r="E27" s="323" t="s">
        <v>1</v>
      </c>
      <c r="F27" s="323"/>
      <c r="G27" s="323"/>
      <c r="H27" s="323"/>
      <c r="L27" s="85"/>
    </row>
    <row r="28" spans="2:12" s="1" customFormat="1" ht="6.95" customHeight="1">
      <c r="B28" s="24"/>
      <c r="L28" s="24"/>
    </row>
    <row r="29" spans="2:12" s="1" customFormat="1" ht="6.95" customHeight="1">
      <c r="B29" s="24"/>
      <c r="D29" s="48"/>
      <c r="E29" s="48"/>
      <c r="F29" s="48"/>
      <c r="G29" s="48"/>
      <c r="H29" s="48"/>
      <c r="I29" s="48"/>
      <c r="J29" s="48"/>
      <c r="K29" s="48"/>
      <c r="L29" s="24"/>
    </row>
    <row r="30" spans="2:12" s="1" customFormat="1" ht="25.35" customHeight="1">
      <c r="B30" s="24"/>
      <c r="D30" s="170" t="s">
        <v>26</v>
      </c>
      <c r="J30" s="171">
        <f>ROUND(J124, 2)</f>
        <v>0</v>
      </c>
      <c r="L30" s="24"/>
    </row>
    <row r="31" spans="2:12" s="1" customFormat="1" ht="6.95" customHeight="1">
      <c r="B31" s="24"/>
      <c r="D31" s="48"/>
      <c r="E31" s="48"/>
      <c r="F31" s="48"/>
      <c r="G31" s="48"/>
      <c r="H31" s="48"/>
      <c r="I31" s="48"/>
      <c r="J31" s="48"/>
      <c r="K31" s="48"/>
      <c r="L31" s="24"/>
    </row>
    <row r="32" spans="2:12" s="1" customFormat="1" ht="14.45" customHeight="1">
      <c r="B32" s="24"/>
      <c r="F32" s="172" t="s">
        <v>28</v>
      </c>
      <c r="I32" s="172" t="s">
        <v>27</v>
      </c>
      <c r="J32" s="172" t="s">
        <v>29</v>
      </c>
      <c r="L32" s="24"/>
    </row>
    <row r="33" spans="2:12" s="1" customFormat="1" ht="14.45" customHeight="1">
      <c r="B33" s="24"/>
      <c r="D33" s="173" t="s">
        <v>30</v>
      </c>
      <c r="E33" s="174" t="s">
        <v>31</v>
      </c>
      <c r="F33" s="175">
        <f>ROUND((SUM(BE124:BE275)),  2)</f>
        <v>0</v>
      </c>
      <c r="G33" s="176"/>
      <c r="H33" s="176"/>
      <c r="I33" s="177">
        <v>0.23</v>
      </c>
      <c r="J33" s="175">
        <f>ROUND(((SUM(BE124:BE275))*I33),  2)</f>
        <v>0</v>
      </c>
      <c r="L33" s="24"/>
    </row>
    <row r="34" spans="2:12" s="1" customFormat="1" ht="14.45" customHeight="1">
      <c r="B34" s="24"/>
      <c r="E34" s="174" t="s">
        <v>32</v>
      </c>
      <c r="F34" s="178">
        <f>ROUND((SUM(BF124:BF275)),  2)</f>
        <v>0</v>
      </c>
      <c r="I34" s="179">
        <v>0.23</v>
      </c>
      <c r="J34" s="178">
        <f>ROUND(((SUM(BF124:BF275))*I34),  2)</f>
        <v>0</v>
      </c>
      <c r="L34" s="24"/>
    </row>
    <row r="35" spans="2:12" s="1" customFormat="1" ht="14.45" hidden="1" customHeight="1">
      <c r="B35" s="24"/>
      <c r="E35" s="166" t="s">
        <v>33</v>
      </c>
      <c r="F35" s="178">
        <f>ROUND((SUM(BG124:BG275)),  2)</f>
        <v>0</v>
      </c>
      <c r="I35" s="179">
        <v>0.23</v>
      </c>
      <c r="J35" s="178">
        <f>0</f>
        <v>0</v>
      </c>
      <c r="L35" s="24"/>
    </row>
    <row r="36" spans="2:12" s="1" customFormat="1" ht="14.45" hidden="1" customHeight="1">
      <c r="B36" s="24"/>
      <c r="E36" s="166" t="s">
        <v>34</v>
      </c>
      <c r="F36" s="178">
        <f>ROUND((SUM(BH124:BH275)),  2)</f>
        <v>0</v>
      </c>
      <c r="I36" s="179">
        <v>0.23</v>
      </c>
      <c r="J36" s="178">
        <f>0</f>
        <v>0</v>
      </c>
      <c r="L36" s="24"/>
    </row>
    <row r="37" spans="2:12" s="1" customFormat="1" ht="14.45" hidden="1" customHeight="1">
      <c r="B37" s="24"/>
      <c r="E37" s="174" t="s">
        <v>35</v>
      </c>
      <c r="F37" s="175">
        <f>ROUND((SUM(BI124:BI275)),  2)</f>
        <v>0</v>
      </c>
      <c r="G37" s="176"/>
      <c r="H37" s="176"/>
      <c r="I37" s="177">
        <v>0</v>
      </c>
      <c r="J37" s="175">
        <f>0</f>
        <v>0</v>
      </c>
      <c r="L37" s="24"/>
    </row>
    <row r="38" spans="2:12" s="1" customFormat="1" ht="6.95" customHeight="1">
      <c r="B38" s="24"/>
      <c r="L38" s="24"/>
    </row>
    <row r="39" spans="2:12" s="1" customFormat="1" ht="25.35" customHeight="1">
      <c r="B39" s="24"/>
      <c r="C39" s="91"/>
      <c r="D39" s="180" t="s">
        <v>36</v>
      </c>
      <c r="E39" s="52"/>
      <c r="F39" s="52"/>
      <c r="G39" s="181" t="s">
        <v>37</v>
      </c>
      <c r="H39" s="182" t="s">
        <v>38</v>
      </c>
      <c r="I39" s="52"/>
      <c r="J39" s="183">
        <f>SUM(J30:J37)</f>
        <v>0</v>
      </c>
      <c r="K39" s="96"/>
      <c r="L39" s="24"/>
    </row>
    <row r="40" spans="2:12" s="1" customFormat="1" ht="14.45" customHeight="1">
      <c r="B40" s="24"/>
      <c r="L40" s="24"/>
    </row>
    <row r="41" spans="2:12" ht="14.45" customHeight="1">
      <c r="B41" s="15"/>
      <c r="L41" s="15"/>
    </row>
    <row r="42" spans="2:12" ht="14.45" customHeight="1">
      <c r="B42" s="15"/>
      <c r="L42" s="15"/>
    </row>
    <row r="43" spans="2:12" ht="14.45" customHeight="1">
      <c r="B43" s="15"/>
      <c r="L43" s="15"/>
    </row>
    <row r="44" spans="2:12" ht="14.45" customHeight="1">
      <c r="B44" s="15"/>
      <c r="L44" s="15"/>
    </row>
    <row r="45" spans="2:12" ht="14.45" customHeight="1">
      <c r="B45" s="15"/>
      <c r="L45" s="15"/>
    </row>
    <row r="46" spans="2:12" ht="14.45" customHeight="1">
      <c r="B46" s="15"/>
      <c r="L46" s="15"/>
    </row>
    <row r="47" spans="2:12" ht="14.45" customHeight="1">
      <c r="B47" s="15"/>
      <c r="L47" s="15"/>
    </row>
    <row r="48" spans="2:12" ht="14.45" customHeight="1">
      <c r="B48" s="15"/>
      <c r="L48" s="15"/>
    </row>
    <row r="49" spans="2:12" ht="14.45" customHeight="1">
      <c r="B49" s="15"/>
      <c r="L49" s="15"/>
    </row>
    <row r="50" spans="2:12" s="1" customFormat="1" ht="14.45" customHeight="1">
      <c r="B50" s="24"/>
      <c r="D50" s="184" t="s">
        <v>39</v>
      </c>
      <c r="E50" s="37"/>
      <c r="F50" s="37"/>
      <c r="G50" s="184" t="s">
        <v>40</v>
      </c>
      <c r="H50" s="37"/>
      <c r="I50" s="37"/>
      <c r="J50" s="37"/>
      <c r="K50" s="37"/>
      <c r="L50" s="24"/>
    </row>
    <row r="51" spans="2:12">
      <c r="B51" s="15"/>
      <c r="L51" s="15"/>
    </row>
    <row r="52" spans="2:12">
      <c r="B52" s="15"/>
      <c r="L52" s="15"/>
    </row>
    <row r="53" spans="2:12">
      <c r="B53" s="15"/>
      <c r="L53" s="15"/>
    </row>
    <row r="54" spans="2:12">
      <c r="B54" s="15"/>
      <c r="L54" s="15"/>
    </row>
    <row r="55" spans="2:12">
      <c r="B55" s="15"/>
      <c r="L55" s="15"/>
    </row>
    <row r="56" spans="2:12">
      <c r="B56" s="15"/>
      <c r="L56" s="15"/>
    </row>
    <row r="57" spans="2:12">
      <c r="B57" s="15"/>
      <c r="L57" s="15"/>
    </row>
    <row r="58" spans="2:12">
      <c r="B58" s="15"/>
      <c r="L58" s="15"/>
    </row>
    <row r="59" spans="2:12">
      <c r="B59" s="15"/>
      <c r="L59" s="15"/>
    </row>
    <row r="60" spans="2:12">
      <c r="B60" s="15"/>
      <c r="L60" s="15"/>
    </row>
    <row r="61" spans="2:12" s="1" customFormat="1" ht="12.75">
      <c r="B61" s="24"/>
      <c r="D61" s="185" t="s">
        <v>41</v>
      </c>
      <c r="E61" s="26"/>
      <c r="F61" s="186" t="s">
        <v>42</v>
      </c>
      <c r="G61" s="185" t="s">
        <v>41</v>
      </c>
      <c r="H61" s="26"/>
      <c r="I61" s="26"/>
      <c r="J61" s="187" t="s">
        <v>42</v>
      </c>
      <c r="K61" s="26"/>
      <c r="L61" s="24"/>
    </row>
    <row r="62" spans="2:12">
      <c r="B62" s="15"/>
      <c r="L62" s="15"/>
    </row>
    <row r="63" spans="2:12">
      <c r="B63" s="15"/>
      <c r="L63" s="15"/>
    </row>
    <row r="64" spans="2:12">
      <c r="B64" s="15"/>
      <c r="L64" s="15"/>
    </row>
    <row r="65" spans="2:12" s="1" customFormat="1" ht="12.75">
      <c r="B65" s="24"/>
      <c r="D65" s="184" t="s">
        <v>43</v>
      </c>
      <c r="E65" s="37"/>
      <c r="F65" s="37"/>
      <c r="G65" s="184" t="s">
        <v>44</v>
      </c>
      <c r="H65" s="37"/>
      <c r="I65" s="37"/>
      <c r="J65" s="37"/>
      <c r="K65" s="37"/>
      <c r="L65" s="24"/>
    </row>
    <row r="66" spans="2:12">
      <c r="B66" s="15"/>
      <c r="L66" s="15"/>
    </row>
    <row r="67" spans="2:12">
      <c r="B67" s="15"/>
      <c r="L67" s="15"/>
    </row>
    <row r="68" spans="2:12">
      <c r="B68" s="15"/>
      <c r="L68" s="15"/>
    </row>
    <row r="69" spans="2:12">
      <c r="B69" s="15"/>
      <c r="L69" s="15"/>
    </row>
    <row r="70" spans="2:12">
      <c r="B70" s="15"/>
      <c r="L70" s="15"/>
    </row>
    <row r="71" spans="2:12">
      <c r="B71" s="15"/>
      <c r="L71" s="15"/>
    </row>
    <row r="72" spans="2:12">
      <c r="B72" s="15"/>
      <c r="L72" s="15"/>
    </row>
    <row r="73" spans="2:12">
      <c r="B73" s="15"/>
      <c r="L73" s="15"/>
    </row>
    <row r="74" spans="2:12">
      <c r="B74" s="15"/>
      <c r="L74" s="15"/>
    </row>
    <row r="75" spans="2:12">
      <c r="B75" s="15"/>
      <c r="L75" s="15"/>
    </row>
    <row r="76" spans="2:12" s="1" customFormat="1" ht="12.75">
      <c r="B76" s="24"/>
      <c r="D76" s="185" t="s">
        <v>41</v>
      </c>
      <c r="E76" s="26"/>
      <c r="F76" s="186" t="s">
        <v>42</v>
      </c>
      <c r="G76" s="185" t="s">
        <v>41</v>
      </c>
      <c r="H76" s="26"/>
      <c r="I76" s="26"/>
      <c r="J76" s="187" t="s">
        <v>42</v>
      </c>
      <c r="K76" s="26"/>
      <c r="L76" s="24"/>
    </row>
    <row r="77" spans="2:12" s="1" customFormat="1" ht="14.4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4"/>
    </row>
    <row r="81" spans="2:47" s="1" customFormat="1" ht="6.95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4"/>
    </row>
    <row r="82" spans="2:47" s="1" customFormat="1" ht="24.95" customHeight="1">
      <c r="B82" s="24"/>
      <c r="C82" s="164" t="s">
        <v>497</v>
      </c>
      <c r="L82" s="24"/>
    </row>
    <row r="83" spans="2:47" s="1" customFormat="1" ht="6.95" customHeight="1">
      <c r="B83" s="24"/>
      <c r="L83" s="24"/>
    </row>
    <row r="84" spans="2:47" s="1" customFormat="1" ht="12" customHeight="1">
      <c r="B84" s="24"/>
      <c r="C84" s="166" t="s">
        <v>12</v>
      </c>
      <c r="L84" s="24"/>
    </row>
    <row r="85" spans="2:47" s="1" customFormat="1" ht="16.5" customHeight="1">
      <c r="B85" s="24"/>
      <c r="E85" s="319" t="str">
        <f>E7</f>
        <v>KC Rača RPD</v>
      </c>
      <c r="F85" s="320"/>
      <c r="G85" s="320"/>
      <c r="H85" s="320"/>
      <c r="L85" s="24"/>
    </row>
    <row r="86" spans="2:47" s="1" customFormat="1" ht="12" customHeight="1">
      <c r="B86" s="24"/>
      <c r="C86" s="166" t="s">
        <v>79</v>
      </c>
      <c r="L86" s="24"/>
    </row>
    <row r="87" spans="2:47" s="1" customFormat="1" ht="16.5" customHeight="1">
      <c r="B87" s="24"/>
      <c r="E87" s="318" t="str">
        <f>E9</f>
        <v>SO 101 - Zdravotechnická inštalácia</v>
      </c>
      <c r="F87" s="315"/>
      <c r="G87" s="315"/>
      <c r="H87" s="315"/>
      <c r="L87" s="24"/>
    </row>
    <row r="88" spans="2:47" s="1" customFormat="1" ht="6.95" customHeight="1">
      <c r="B88" s="24"/>
      <c r="L88" s="24"/>
    </row>
    <row r="89" spans="2:47" s="1" customFormat="1" ht="12" customHeight="1">
      <c r="B89" s="24"/>
      <c r="C89" s="166" t="s">
        <v>15</v>
      </c>
      <c r="F89" s="167" t="str">
        <f>F12</f>
        <v xml:space="preserve"> </v>
      </c>
      <c r="I89" s="166" t="s">
        <v>16</v>
      </c>
      <c r="J89" s="168" t="str">
        <f>IF(J12="","",J12)</f>
        <v>21. 3. 2025</v>
      </c>
      <c r="L89" s="24"/>
    </row>
    <row r="90" spans="2:47" s="1" customFormat="1" ht="6.95" customHeight="1">
      <c r="B90" s="24"/>
      <c r="L90" s="24"/>
    </row>
    <row r="91" spans="2:47" s="1" customFormat="1" ht="15.2" customHeight="1">
      <c r="B91" s="24"/>
      <c r="C91" s="166" t="s">
        <v>17</v>
      </c>
      <c r="F91" s="167" t="str">
        <f>E15</f>
        <v xml:space="preserve"> </v>
      </c>
      <c r="I91" s="166" t="s">
        <v>22</v>
      </c>
      <c r="J91" s="169" t="str">
        <f>E21</f>
        <v xml:space="preserve"> </v>
      </c>
      <c r="L91" s="24"/>
    </row>
    <row r="92" spans="2:47" s="1" customFormat="1" ht="15.2" customHeight="1">
      <c r="B92" s="24"/>
      <c r="C92" s="166" t="s">
        <v>21</v>
      </c>
      <c r="F92" s="167" t="str">
        <f>IF(E18="","",E18)</f>
        <v xml:space="preserve"> </v>
      </c>
      <c r="I92" s="166" t="s">
        <v>23</v>
      </c>
      <c r="J92" s="169" t="str">
        <f>E24</f>
        <v xml:space="preserve"> </v>
      </c>
      <c r="L92" s="24"/>
    </row>
    <row r="93" spans="2:47" s="1" customFormat="1" ht="10.35" customHeight="1">
      <c r="B93" s="24"/>
      <c r="L93" s="24"/>
    </row>
    <row r="94" spans="2:47" s="1" customFormat="1" ht="29.25" customHeight="1">
      <c r="B94" s="24"/>
      <c r="C94" s="188" t="s">
        <v>498</v>
      </c>
      <c r="D94" s="91"/>
      <c r="E94" s="91"/>
      <c r="F94" s="91"/>
      <c r="G94" s="91"/>
      <c r="H94" s="91"/>
      <c r="I94" s="91"/>
      <c r="J94" s="189" t="s">
        <v>80</v>
      </c>
      <c r="K94" s="91"/>
      <c r="L94" s="24"/>
    </row>
    <row r="95" spans="2:47" s="1" customFormat="1" ht="10.35" customHeight="1">
      <c r="B95" s="24"/>
      <c r="L95" s="24"/>
    </row>
    <row r="96" spans="2:47" s="1" customFormat="1" ht="22.9" customHeight="1">
      <c r="B96" s="24"/>
      <c r="C96" s="190" t="s">
        <v>81</v>
      </c>
      <c r="J96" s="171">
        <f>J124</f>
        <v>0</v>
      </c>
      <c r="L96" s="24"/>
      <c r="AU96" s="12" t="s">
        <v>82</v>
      </c>
    </row>
    <row r="97" spans="2:12" s="191" customFormat="1" ht="24.95" customHeight="1">
      <c r="B97" s="192"/>
      <c r="D97" s="193" t="s">
        <v>626</v>
      </c>
      <c r="E97" s="194"/>
      <c r="F97" s="194"/>
      <c r="G97" s="194"/>
      <c r="H97" s="194"/>
      <c r="I97" s="194"/>
      <c r="J97" s="195">
        <f>J125</f>
        <v>0</v>
      </c>
      <c r="L97" s="192"/>
    </row>
    <row r="98" spans="2:12" s="196" customFormat="1" ht="19.899999999999999" customHeight="1">
      <c r="B98" s="197"/>
      <c r="D98" s="198" t="s">
        <v>627</v>
      </c>
      <c r="E98" s="199"/>
      <c r="F98" s="199"/>
      <c r="G98" s="199"/>
      <c r="H98" s="199"/>
      <c r="I98" s="199"/>
      <c r="J98" s="200">
        <f>J126</f>
        <v>0</v>
      </c>
      <c r="L98" s="197"/>
    </row>
    <row r="99" spans="2:12" s="191" customFormat="1" ht="24.95" customHeight="1">
      <c r="B99" s="192"/>
      <c r="D99" s="193" t="s">
        <v>628</v>
      </c>
      <c r="E99" s="194"/>
      <c r="F99" s="194"/>
      <c r="G99" s="194"/>
      <c r="H99" s="194"/>
      <c r="I99" s="194"/>
      <c r="J99" s="195">
        <f>J145</f>
        <v>0</v>
      </c>
      <c r="L99" s="192"/>
    </row>
    <row r="100" spans="2:12" s="196" customFormat="1" ht="19.899999999999999" customHeight="1">
      <c r="B100" s="197"/>
      <c r="D100" s="198" t="s">
        <v>629</v>
      </c>
      <c r="E100" s="199"/>
      <c r="F100" s="199"/>
      <c r="G100" s="199"/>
      <c r="H100" s="199"/>
      <c r="I100" s="199"/>
      <c r="J100" s="200">
        <f>J146</f>
        <v>0</v>
      </c>
      <c r="L100" s="197"/>
    </row>
    <row r="101" spans="2:12" s="196" customFormat="1" ht="19.899999999999999" customHeight="1">
      <c r="B101" s="197"/>
      <c r="D101" s="198" t="s">
        <v>630</v>
      </c>
      <c r="E101" s="199"/>
      <c r="F101" s="199"/>
      <c r="G101" s="199"/>
      <c r="H101" s="199"/>
      <c r="I101" s="199"/>
      <c r="J101" s="200">
        <f>J157</f>
        <v>0</v>
      </c>
      <c r="L101" s="197"/>
    </row>
    <row r="102" spans="2:12" s="196" customFormat="1" ht="19.899999999999999" customHeight="1">
      <c r="B102" s="197"/>
      <c r="D102" s="198" t="s">
        <v>631</v>
      </c>
      <c r="E102" s="199"/>
      <c r="F102" s="199"/>
      <c r="G102" s="199"/>
      <c r="H102" s="199"/>
      <c r="I102" s="199"/>
      <c r="J102" s="200">
        <f>J179</f>
        <v>0</v>
      </c>
      <c r="L102" s="197"/>
    </row>
    <row r="103" spans="2:12" s="196" customFormat="1" ht="19.899999999999999" customHeight="1">
      <c r="B103" s="197"/>
      <c r="D103" s="198" t="s">
        <v>632</v>
      </c>
      <c r="E103" s="199"/>
      <c r="F103" s="199"/>
      <c r="G103" s="199"/>
      <c r="H103" s="199"/>
      <c r="I103" s="199"/>
      <c r="J103" s="200">
        <f>J209</f>
        <v>0</v>
      </c>
      <c r="L103" s="197"/>
    </row>
    <row r="104" spans="2:12" s="191" customFormat="1" ht="24.95" customHeight="1">
      <c r="B104" s="192"/>
      <c r="D104" s="193" t="s">
        <v>492</v>
      </c>
      <c r="E104" s="194"/>
      <c r="F104" s="194"/>
      <c r="G104" s="194"/>
      <c r="H104" s="194"/>
      <c r="I104" s="194"/>
      <c r="J104" s="195">
        <f>J271</f>
        <v>0</v>
      </c>
      <c r="L104" s="192"/>
    </row>
    <row r="105" spans="2:12" s="1" customFormat="1" ht="21.75" customHeight="1">
      <c r="B105" s="24"/>
      <c r="L105" s="24"/>
    </row>
    <row r="106" spans="2:12" s="1" customFormat="1" ht="6.95" customHeight="1"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24"/>
    </row>
    <row r="110" spans="2:12" s="1" customFormat="1" ht="6.95" customHeight="1">
      <c r="B110" s="41"/>
      <c r="C110" s="42"/>
      <c r="D110" s="42"/>
      <c r="E110" s="42"/>
      <c r="F110" s="42"/>
      <c r="G110" s="42"/>
      <c r="H110" s="42"/>
      <c r="I110" s="42"/>
      <c r="J110" s="42"/>
      <c r="K110" s="42"/>
      <c r="L110" s="24"/>
    </row>
    <row r="111" spans="2:12" s="1" customFormat="1" ht="24.95" customHeight="1">
      <c r="B111" s="24"/>
      <c r="C111" s="164" t="s">
        <v>83</v>
      </c>
      <c r="L111" s="24"/>
    </row>
    <row r="112" spans="2:12" s="1" customFormat="1" ht="6.95" customHeight="1">
      <c r="B112" s="24"/>
      <c r="L112" s="24"/>
    </row>
    <row r="113" spans="2:65" s="1" customFormat="1" ht="12" customHeight="1">
      <c r="B113" s="24"/>
      <c r="C113" s="166" t="s">
        <v>12</v>
      </c>
      <c r="L113" s="24"/>
    </row>
    <row r="114" spans="2:65" s="1" customFormat="1" ht="16.5" customHeight="1">
      <c r="B114" s="24"/>
      <c r="E114" s="319" t="str">
        <f>E7</f>
        <v>KC Rača RPD</v>
      </c>
      <c r="F114" s="320"/>
      <c r="G114" s="320"/>
      <c r="H114" s="320"/>
      <c r="L114" s="24"/>
    </row>
    <row r="115" spans="2:65" s="1" customFormat="1" ht="12" customHeight="1">
      <c r="B115" s="24"/>
      <c r="C115" s="166" t="s">
        <v>79</v>
      </c>
      <c r="L115" s="24"/>
    </row>
    <row r="116" spans="2:65" s="1" customFormat="1" ht="16.5" customHeight="1">
      <c r="B116" s="24"/>
      <c r="E116" s="318" t="str">
        <f>E9</f>
        <v>SO 101 - Zdravotechnická inštalácia</v>
      </c>
      <c r="F116" s="315"/>
      <c r="G116" s="315"/>
      <c r="H116" s="315"/>
      <c r="L116" s="24"/>
    </row>
    <row r="117" spans="2:65" s="1" customFormat="1" ht="6.95" customHeight="1">
      <c r="B117" s="24"/>
      <c r="L117" s="24"/>
    </row>
    <row r="118" spans="2:65" s="1" customFormat="1" ht="12" customHeight="1">
      <c r="B118" s="24"/>
      <c r="C118" s="166" t="s">
        <v>15</v>
      </c>
      <c r="F118" s="167" t="str">
        <f>F12</f>
        <v xml:space="preserve"> </v>
      </c>
      <c r="I118" s="166" t="s">
        <v>16</v>
      </c>
      <c r="J118" s="168" t="str">
        <f>IF(J12="","",J12)</f>
        <v>21. 3. 2025</v>
      </c>
      <c r="L118" s="24"/>
    </row>
    <row r="119" spans="2:65" s="1" customFormat="1" ht="6.95" customHeight="1">
      <c r="B119" s="24"/>
      <c r="L119" s="24"/>
    </row>
    <row r="120" spans="2:65" s="1" customFormat="1" ht="15.2" customHeight="1">
      <c r="B120" s="24"/>
      <c r="C120" s="166" t="s">
        <v>17</v>
      </c>
      <c r="F120" s="167" t="str">
        <f>E15</f>
        <v xml:space="preserve"> </v>
      </c>
      <c r="I120" s="166" t="s">
        <v>22</v>
      </c>
      <c r="J120" s="169" t="str">
        <f>E21</f>
        <v xml:space="preserve"> </v>
      </c>
      <c r="L120" s="24"/>
    </row>
    <row r="121" spans="2:65" s="1" customFormat="1" ht="15.2" customHeight="1">
      <c r="B121" s="24"/>
      <c r="C121" s="166" t="s">
        <v>21</v>
      </c>
      <c r="F121" s="167" t="str">
        <f>IF(E18="","",E18)</f>
        <v xml:space="preserve"> </v>
      </c>
      <c r="I121" s="166" t="s">
        <v>23</v>
      </c>
      <c r="J121" s="169" t="str">
        <f>E24</f>
        <v xml:space="preserve"> </v>
      </c>
      <c r="L121" s="24"/>
    </row>
    <row r="122" spans="2:65" s="1" customFormat="1" ht="10.35" customHeight="1">
      <c r="B122" s="24"/>
      <c r="L122" s="24"/>
    </row>
    <row r="123" spans="2:65" s="9" customFormat="1" ht="29.25" customHeight="1">
      <c r="B123" s="99"/>
      <c r="C123" s="201" t="s">
        <v>84</v>
      </c>
      <c r="D123" s="202" t="s">
        <v>51</v>
      </c>
      <c r="E123" s="202" t="s">
        <v>47</v>
      </c>
      <c r="F123" s="202" t="s">
        <v>48</v>
      </c>
      <c r="G123" s="202" t="s">
        <v>85</v>
      </c>
      <c r="H123" s="202" t="s">
        <v>86</v>
      </c>
      <c r="I123" s="202" t="s">
        <v>87</v>
      </c>
      <c r="J123" s="203" t="s">
        <v>80</v>
      </c>
      <c r="K123" s="204" t="s">
        <v>88</v>
      </c>
      <c r="L123" s="99"/>
      <c r="M123" s="205" t="s">
        <v>1</v>
      </c>
      <c r="N123" s="206" t="s">
        <v>30</v>
      </c>
      <c r="O123" s="206" t="s">
        <v>89</v>
      </c>
      <c r="P123" s="206" t="s">
        <v>90</v>
      </c>
      <c r="Q123" s="206" t="s">
        <v>91</v>
      </c>
      <c r="R123" s="206" t="s">
        <v>92</v>
      </c>
      <c r="S123" s="206" t="s">
        <v>93</v>
      </c>
      <c r="T123" s="207" t="s">
        <v>94</v>
      </c>
    </row>
    <row r="124" spans="2:65" s="1" customFormat="1" ht="22.9" customHeight="1">
      <c r="B124" s="24"/>
      <c r="C124" s="208" t="s">
        <v>81</v>
      </c>
      <c r="J124" s="250">
        <f>BK124</f>
        <v>0</v>
      </c>
      <c r="L124" s="24"/>
      <c r="M124" s="57"/>
      <c r="N124" s="48"/>
      <c r="O124" s="48"/>
      <c r="P124" s="210">
        <f>P125+P145+P271</f>
        <v>428.61606300000005</v>
      </c>
      <c r="Q124" s="48"/>
      <c r="R124" s="210">
        <f>R125+R145+R271</f>
        <v>1.6484905217999999</v>
      </c>
      <c r="S124" s="48"/>
      <c r="T124" s="211">
        <f>T125+T145+T271</f>
        <v>0</v>
      </c>
      <c r="AT124" s="12" t="s">
        <v>65</v>
      </c>
      <c r="AU124" s="12" t="s">
        <v>82</v>
      </c>
      <c r="BK124" s="251">
        <f>BK125+BK145+BK271</f>
        <v>0</v>
      </c>
    </row>
    <row r="125" spans="2:65" s="213" customFormat="1" ht="25.9" customHeight="1">
      <c r="B125" s="214"/>
      <c r="D125" s="215" t="s">
        <v>65</v>
      </c>
      <c r="E125" s="216" t="s">
        <v>95</v>
      </c>
      <c r="F125" s="216" t="s">
        <v>96</v>
      </c>
      <c r="J125" s="252">
        <f>BK125</f>
        <v>0</v>
      </c>
      <c r="L125" s="214"/>
      <c r="M125" s="218"/>
      <c r="P125" s="219">
        <f>P126</f>
        <v>20.258991999999999</v>
      </c>
      <c r="R125" s="219">
        <f>R126</f>
        <v>0.15657195000000002</v>
      </c>
      <c r="T125" s="220">
        <f>T126</f>
        <v>0</v>
      </c>
      <c r="AR125" s="215" t="s">
        <v>71</v>
      </c>
      <c r="AT125" s="221" t="s">
        <v>65</v>
      </c>
      <c r="AU125" s="221" t="s">
        <v>66</v>
      </c>
      <c r="AY125" s="215" t="s">
        <v>97</v>
      </c>
      <c r="BK125" s="253">
        <f>BK126</f>
        <v>0</v>
      </c>
    </row>
    <row r="126" spans="2:65" s="213" customFormat="1" ht="22.9" customHeight="1">
      <c r="B126" s="214"/>
      <c r="D126" s="215" t="s">
        <v>65</v>
      </c>
      <c r="E126" s="223" t="s">
        <v>185</v>
      </c>
      <c r="F126" s="223" t="s">
        <v>633</v>
      </c>
      <c r="J126" s="254">
        <f>BK126</f>
        <v>0</v>
      </c>
      <c r="L126" s="214"/>
      <c r="M126" s="218"/>
      <c r="P126" s="219">
        <f>SUM(P127:P144)</f>
        <v>20.258991999999999</v>
      </c>
      <c r="R126" s="219">
        <f>SUM(R127:R144)</f>
        <v>0.15657195000000002</v>
      </c>
      <c r="T126" s="220">
        <f>SUM(T127:T144)</f>
        <v>0</v>
      </c>
      <c r="AR126" s="215" t="s">
        <v>71</v>
      </c>
      <c r="AT126" s="221" t="s">
        <v>65</v>
      </c>
      <c r="AU126" s="221" t="s">
        <v>71</v>
      </c>
      <c r="AY126" s="215" t="s">
        <v>97</v>
      </c>
      <c r="BK126" s="253">
        <f>SUM(BK127:BK144)</f>
        <v>0</v>
      </c>
    </row>
    <row r="127" spans="2:65" s="1" customFormat="1" ht="37.9" customHeight="1">
      <c r="B127" s="119"/>
      <c r="C127" s="225">
        <v>1</v>
      </c>
      <c r="D127" s="225" t="s">
        <v>100</v>
      </c>
      <c r="E127" s="226" t="s">
        <v>634</v>
      </c>
      <c r="F127" s="227" t="s">
        <v>635</v>
      </c>
      <c r="G127" s="228" t="s">
        <v>114</v>
      </c>
      <c r="H127" s="229">
        <v>8.25</v>
      </c>
      <c r="I127" s="229"/>
      <c r="J127" s="229">
        <f t="shared" ref="J127:J144" si="0">ROUND(I127*H127,3)</f>
        <v>0</v>
      </c>
      <c r="K127" s="126"/>
      <c r="L127" s="24"/>
      <c r="M127" s="231" t="s">
        <v>1</v>
      </c>
      <c r="N127" s="232" t="s">
        <v>32</v>
      </c>
      <c r="O127" s="233">
        <v>2.5999999999999999E-2</v>
      </c>
      <c r="P127" s="233">
        <f t="shared" ref="P127:P144" si="1">O127*H127</f>
        <v>0.2145</v>
      </c>
      <c r="Q127" s="233">
        <v>0</v>
      </c>
      <c r="R127" s="233">
        <f t="shared" ref="R127:R144" si="2">Q127*H127</f>
        <v>0</v>
      </c>
      <c r="S127" s="233">
        <v>0</v>
      </c>
      <c r="T127" s="234">
        <f t="shared" ref="T127:T144" si="3">S127*H127</f>
        <v>0</v>
      </c>
      <c r="AR127" s="235" t="s">
        <v>102</v>
      </c>
      <c r="AT127" s="235" t="s">
        <v>100</v>
      </c>
      <c r="AU127" s="235" t="s">
        <v>75</v>
      </c>
      <c r="AY127" s="12" t="s">
        <v>97</v>
      </c>
      <c r="BE127" s="132">
        <f t="shared" ref="BE127:BE144" si="4">IF(N127="základná",J127,0)</f>
        <v>0</v>
      </c>
      <c r="BF127" s="132">
        <f t="shared" ref="BF127:BF144" si="5">IF(N127="znížená",J127,0)</f>
        <v>0</v>
      </c>
      <c r="BG127" s="132">
        <f t="shared" ref="BG127:BG144" si="6">IF(N127="zákl. prenesená",J127,0)</f>
        <v>0</v>
      </c>
      <c r="BH127" s="132">
        <f t="shared" ref="BH127:BH144" si="7">IF(N127="zníž. prenesená",J127,0)</f>
        <v>0</v>
      </c>
      <c r="BI127" s="132">
        <f t="shared" ref="BI127:BI144" si="8">IF(N127="nulová",J127,0)</f>
        <v>0</v>
      </c>
      <c r="BJ127" s="12" t="s">
        <v>75</v>
      </c>
      <c r="BK127" s="162">
        <f t="shared" ref="BK127:BK144" si="9">ROUND(I127*H127,3)</f>
        <v>0</v>
      </c>
      <c r="BL127" s="12" t="s">
        <v>102</v>
      </c>
      <c r="BM127" s="235" t="s">
        <v>636</v>
      </c>
    </row>
    <row r="128" spans="2:65" s="1" customFormat="1" ht="24.2" customHeight="1">
      <c r="B128" s="119"/>
      <c r="C128" s="236">
        <v>2</v>
      </c>
      <c r="D128" s="236" t="s">
        <v>133</v>
      </c>
      <c r="E128" s="237" t="s">
        <v>637</v>
      </c>
      <c r="F128" s="238" t="s">
        <v>638</v>
      </c>
      <c r="G128" s="239" t="s">
        <v>114</v>
      </c>
      <c r="H128" s="240">
        <v>9.0749999999999993</v>
      </c>
      <c r="I128" s="240"/>
      <c r="J128" s="240">
        <f t="shared" si="0"/>
        <v>0</v>
      </c>
      <c r="K128" s="242"/>
      <c r="L128" s="243"/>
      <c r="M128" s="244" t="s">
        <v>1</v>
      </c>
      <c r="N128" s="245" t="s">
        <v>32</v>
      </c>
      <c r="O128" s="233">
        <v>0</v>
      </c>
      <c r="P128" s="233">
        <f t="shared" si="1"/>
        <v>0</v>
      </c>
      <c r="Q128" s="233">
        <v>1.0499999999999999E-3</v>
      </c>
      <c r="R128" s="233">
        <f t="shared" si="2"/>
        <v>9.528749999999999E-3</v>
      </c>
      <c r="S128" s="233">
        <v>0</v>
      </c>
      <c r="T128" s="234">
        <f t="shared" si="3"/>
        <v>0</v>
      </c>
      <c r="AR128" s="235" t="s">
        <v>185</v>
      </c>
      <c r="AT128" s="235" t="s">
        <v>133</v>
      </c>
      <c r="AU128" s="235" t="s">
        <v>75</v>
      </c>
      <c r="AY128" s="12" t="s">
        <v>97</v>
      </c>
      <c r="BE128" s="132">
        <f t="shared" si="4"/>
        <v>0</v>
      </c>
      <c r="BF128" s="132">
        <f t="shared" si="5"/>
        <v>0</v>
      </c>
      <c r="BG128" s="132">
        <f t="shared" si="6"/>
        <v>0</v>
      </c>
      <c r="BH128" s="132">
        <f t="shared" si="7"/>
        <v>0</v>
      </c>
      <c r="BI128" s="132">
        <f t="shared" si="8"/>
        <v>0</v>
      </c>
      <c r="BJ128" s="12" t="s">
        <v>75</v>
      </c>
      <c r="BK128" s="162">
        <f t="shared" si="9"/>
        <v>0</v>
      </c>
      <c r="BL128" s="12" t="s">
        <v>102</v>
      </c>
      <c r="BM128" s="235" t="s">
        <v>639</v>
      </c>
    </row>
    <row r="129" spans="2:65" s="1" customFormat="1" ht="24.2" customHeight="1">
      <c r="B129" s="119"/>
      <c r="C129" s="225">
        <v>3</v>
      </c>
      <c r="D129" s="225" t="s">
        <v>100</v>
      </c>
      <c r="E129" s="226" t="s">
        <v>640</v>
      </c>
      <c r="F129" s="227" t="s">
        <v>641</v>
      </c>
      <c r="G129" s="228" t="s">
        <v>114</v>
      </c>
      <c r="H129" s="229">
        <v>11</v>
      </c>
      <c r="I129" s="229"/>
      <c r="J129" s="229">
        <f t="shared" si="0"/>
        <v>0</v>
      </c>
      <c r="K129" s="126"/>
      <c r="L129" s="24"/>
      <c r="M129" s="231" t="s">
        <v>1</v>
      </c>
      <c r="N129" s="232" t="s">
        <v>32</v>
      </c>
      <c r="O129" s="233">
        <v>3.5000000000000003E-2</v>
      </c>
      <c r="P129" s="233">
        <f t="shared" si="1"/>
        <v>0.38500000000000001</v>
      </c>
      <c r="Q129" s="233">
        <v>7.9999999999999996E-6</v>
      </c>
      <c r="R129" s="233">
        <f t="shared" si="2"/>
        <v>8.7999999999999998E-5</v>
      </c>
      <c r="S129" s="233">
        <v>0</v>
      </c>
      <c r="T129" s="234">
        <f t="shared" si="3"/>
        <v>0</v>
      </c>
      <c r="AR129" s="235" t="s">
        <v>102</v>
      </c>
      <c r="AT129" s="235" t="s">
        <v>100</v>
      </c>
      <c r="AU129" s="235" t="s">
        <v>75</v>
      </c>
      <c r="AY129" s="12" t="s">
        <v>97</v>
      </c>
      <c r="BE129" s="132">
        <f t="shared" si="4"/>
        <v>0</v>
      </c>
      <c r="BF129" s="132">
        <f t="shared" si="5"/>
        <v>0</v>
      </c>
      <c r="BG129" s="132">
        <f t="shared" si="6"/>
        <v>0</v>
      </c>
      <c r="BH129" s="132">
        <f t="shared" si="7"/>
        <v>0</v>
      </c>
      <c r="BI129" s="132">
        <f t="shared" si="8"/>
        <v>0</v>
      </c>
      <c r="BJ129" s="12" t="s">
        <v>75</v>
      </c>
      <c r="BK129" s="162">
        <f t="shared" si="9"/>
        <v>0</v>
      </c>
      <c r="BL129" s="12" t="s">
        <v>102</v>
      </c>
      <c r="BM129" s="235" t="s">
        <v>642</v>
      </c>
    </row>
    <row r="130" spans="2:65" s="1" customFormat="1" ht="33" customHeight="1">
      <c r="B130" s="119"/>
      <c r="C130" s="236">
        <v>4</v>
      </c>
      <c r="D130" s="236" t="s">
        <v>133</v>
      </c>
      <c r="E130" s="237" t="s">
        <v>2202</v>
      </c>
      <c r="F130" s="238" t="s">
        <v>2203</v>
      </c>
      <c r="G130" s="239" t="s">
        <v>110</v>
      </c>
      <c r="H130" s="240">
        <v>12.1</v>
      </c>
      <c r="I130" s="240"/>
      <c r="J130" s="240">
        <f t="shared" si="0"/>
        <v>0</v>
      </c>
      <c r="K130" s="242"/>
      <c r="L130" s="243"/>
      <c r="M130" s="244" t="s">
        <v>1</v>
      </c>
      <c r="N130" s="245" t="s">
        <v>32</v>
      </c>
      <c r="O130" s="233">
        <v>0</v>
      </c>
      <c r="P130" s="233">
        <f t="shared" si="1"/>
        <v>0</v>
      </c>
      <c r="Q130" s="233">
        <v>1.2999999999999999E-3</v>
      </c>
      <c r="R130" s="233">
        <f t="shared" si="2"/>
        <v>1.5729999999999997E-2</v>
      </c>
      <c r="S130" s="233">
        <v>0</v>
      </c>
      <c r="T130" s="234">
        <f t="shared" si="3"/>
        <v>0</v>
      </c>
      <c r="AR130" s="235" t="s">
        <v>185</v>
      </c>
      <c r="AT130" s="235" t="s">
        <v>133</v>
      </c>
      <c r="AU130" s="235" t="s">
        <v>75</v>
      </c>
      <c r="AY130" s="12" t="s">
        <v>97</v>
      </c>
      <c r="BE130" s="132">
        <f t="shared" si="4"/>
        <v>0</v>
      </c>
      <c r="BF130" s="132">
        <f t="shared" si="5"/>
        <v>0</v>
      </c>
      <c r="BG130" s="132">
        <f t="shared" si="6"/>
        <v>0</v>
      </c>
      <c r="BH130" s="132">
        <f t="shared" si="7"/>
        <v>0</v>
      </c>
      <c r="BI130" s="132">
        <f t="shared" si="8"/>
        <v>0</v>
      </c>
      <c r="BJ130" s="12" t="s">
        <v>75</v>
      </c>
      <c r="BK130" s="162">
        <f t="shared" si="9"/>
        <v>0</v>
      </c>
      <c r="BL130" s="12" t="s">
        <v>102</v>
      </c>
      <c r="BM130" s="235" t="s">
        <v>643</v>
      </c>
    </row>
    <row r="131" spans="2:65" s="1" customFormat="1" ht="24.2" customHeight="1">
      <c r="B131" s="119"/>
      <c r="C131" s="225">
        <v>5</v>
      </c>
      <c r="D131" s="225" t="s">
        <v>100</v>
      </c>
      <c r="E131" s="226" t="s">
        <v>1177</v>
      </c>
      <c r="F131" s="227" t="s">
        <v>1178</v>
      </c>
      <c r="G131" s="228" t="s">
        <v>114</v>
      </c>
      <c r="H131" s="229">
        <v>70.400000000000006</v>
      </c>
      <c r="I131" s="229"/>
      <c r="J131" s="229">
        <f t="shared" si="0"/>
        <v>0</v>
      </c>
      <c r="K131" s="126"/>
      <c r="L131" s="24"/>
      <c r="M131" s="231" t="s">
        <v>1</v>
      </c>
      <c r="N131" s="232" t="s">
        <v>32</v>
      </c>
      <c r="O131" s="233">
        <v>0.04</v>
      </c>
      <c r="P131" s="233">
        <f t="shared" si="1"/>
        <v>2.8160000000000003</v>
      </c>
      <c r="Q131" s="233">
        <v>7.9999999999999996E-6</v>
      </c>
      <c r="R131" s="233">
        <f t="shared" si="2"/>
        <v>5.6320000000000003E-4</v>
      </c>
      <c r="S131" s="233">
        <v>0</v>
      </c>
      <c r="T131" s="234">
        <f t="shared" si="3"/>
        <v>0</v>
      </c>
      <c r="AR131" s="235" t="s">
        <v>102</v>
      </c>
      <c r="AT131" s="235" t="s">
        <v>100</v>
      </c>
      <c r="AU131" s="235" t="s">
        <v>75</v>
      </c>
      <c r="AY131" s="12" t="s">
        <v>97</v>
      </c>
      <c r="BE131" s="132">
        <f t="shared" si="4"/>
        <v>0</v>
      </c>
      <c r="BF131" s="132">
        <f t="shared" si="5"/>
        <v>0</v>
      </c>
      <c r="BG131" s="132">
        <f t="shared" si="6"/>
        <v>0</v>
      </c>
      <c r="BH131" s="132">
        <f t="shared" si="7"/>
        <v>0</v>
      </c>
      <c r="BI131" s="132">
        <f t="shared" si="8"/>
        <v>0</v>
      </c>
      <c r="BJ131" s="12" t="s">
        <v>75</v>
      </c>
      <c r="BK131" s="162">
        <f t="shared" si="9"/>
        <v>0</v>
      </c>
      <c r="BL131" s="12" t="s">
        <v>102</v>
      </c>
      <c r="BM131" s="235" t="s">
        <v>645</v>
      </c>
    </row>
    <row r="132" spans="2:65" s="1" customFormat="1" ht="33" customHeight="1">
      <c r="B132" s="119"/>
      <c r="C132" s="236">
        <v>6</v>
      </c>
      <c r="D132" s="236" t="s">
        <v>133</v>
      </c>
      <c r="E132" s="237" t="s">
        <v>646</v>
      </c>
      <c r="F132" s="238" t="s">
        <v>647</v>
      </c>
      <c r="G132" s="239" t="s">
        <v>110</v>
      </c>
      <c r="H132" s="240">
        <v>77.44</v>
      </c>
      <c r="I132" s="240"/>
      <c r="J132" s="240">
        <f t="shared" si="0"/>
        <v>0</v>
      </c>
      <c r="K132" s="242"/>
      <c r="L132" s="243"/>
      <c r="M132" s="244" t="s">
        <v>1</v>
      </c>
      <c r="N132" s="245" t="s">
        <v>32</v>
      </c>
      <c r="O132" s="233">
        <v>0</v>
      </c>
      <c r="P132" s="233">
        <f t="shared" si="1"/>
        <v>0</v>
      </c>
      <c r="Q132" s="233">
        <v>1.4E-3</v>
      </c>
      <c r="R132" s="233">
        <f t="shared" si="2"/>
        <v>0.108416</v>
      </c>
      <c r="S132" s="233">
        <v>0</v>
      </c>
      <c r="T132" s="234">
        <f t="shared" si="3"/>
        <v>0</v>
      </c>
      <c r="AR132" s="235" t="s">
        <v>185</v>
      </c>
      <c r="AT132" s="235" t="s">
        <v>133</v>
      </c>
      <c r="AU132" s="235" t="s">
        <v>75</v>
      </c>
      <c r="AY132" s="12" t="s">
        <v>97</v>
      </c>
      <c r="BE132" s="132">
        <f t="shared" si="4"/>
        <v>0</v>
      </c>
      <c r="BF132" s="132">
        <f t="shared" si="5"/>
        <v>0</v>
      </c>
      <c r="BG132" s="132">
        <f t="shared" si="6"/>
        <v>0</v>
      </c>
      <c r="BH132" s="132">
        <f t="shared" si="7"/>
        <v>0</v>
      </c>
      <c r="BI132" s="132">
        <f t="shared" si="8"/>
        <v>0</v>
      </c>
      <c r="BJ132" s="12" t="s">
        <v>75</v>
      </c>
      <c r="BK132" s="162">
        <f t="shared" si="9"/>
        <v>0</v>
      </c>
      <c r="BL132" s="12" t="s">
        <v>102</v>
      </c>
      <c r="BM132" s="235" t="s">
        <v>648</v>
      </c>
    </row>
    <row r="133" spans="2:65" s="1" customFormat="1" ht="16.5" customHeight="1">
      <c r="B133" s="119"/>
      <c r="C133" s="225">
        <v>7</v>
      </c>
      <c r="D133" s="225" t="s">
        <v>100</v>
      </c>
      <c r="E133" s="226" t="s">
        <v>2204</v>
      </c>
      <c r="F133" s="227" t="s">
        <v>2205</v>
      </c>
      <c r="G133" s="228" t="s">
        <v>110</v>
      </c>
      <c r="H133" s="229">
        <v>14</v>
      </c>
      <c r="I133" s="229"/>
      <c r="J133" s="229">
        <f t="shared" si="0"/>
        <v>0</v>
      </c>
      <c r="K133" s="126"/>
      <c r="L133" s="24"/>
      <c r="M133" s="231" t="s">
        <v>1</v>
      </c>
      <c r="N133" s="232" t="s">
        <v>32</v>
      </c>
      <c r="O133" s="233">
        <v>0.17499999999999999</v>
      </c>
      <c r="P133" s="233">
        <f t="shared" si="1"/>
        <v>2.4499999999999997</v>
      </c>
      <c r="Q133" s="233">
        <v>4.0000000000000003E-5</v>
      </c>
      <c r="R133" s="233">
        <f t="shared" si="2"/>
        <v>5.6000000000000006E-4</v>
      </c>
      <c r="S133" s="233">
        <v>0</v>
      </c>
      <c r="T133" s="234">
        <f t="shared" si="3"/>
        <v>0</v>
      </c>
      <c r="AR133" s="235" t="s">
        <v>102</v>
      </c>
      <c r="AT133" s="235" t="s">
        <v>100</v>
      </c>
      <c r="AU133" s="235" t="s">
        <v>75</v>
      </c>
      <c r="AY133" s="12" t="s">
        <v>97</v>
      </c>
      <c r="BE133" s="132">
        <f t="shared" si="4"/>
        <v>0</v>
      </c>
      <c r="BF133" s="132">
        <f t="shared" si="5"/>
        <v>0</v>
      </c>
      <c r="BG133" s="132">
        <f t="shared" si="6"/>
        <v>0</v>
      </c>
      <c r="BH133" s="132">
        <f t="shared" si="7"/>
        <v>0</v>
      </c>
      <c r="BI133" s="132">
        <f t="shared" si="8"/>
        <v>0</v>
      </c>
      <c r="BJ133" s="12" t="s">
        <v>75</v>
      </c>
      <c r="BK133" s="162">
        <f t="shared" si="9"/>
        <v>0</v>
      </c>
      <c r="BL133" s="12" t="s">
        <v>102</v>
      </c>
      <c r="BM133" s="235" t="s">
        <v>2206</v>
      </c>
    </row>
    <row r="134" spans="2:65" s="1" customFormat="1" ht="24.2" customHeight="1">
      <c r="B134" s="119"/>
      <c r="C134" s="236">
        <v>8</v>
      </c>
      <c r="D134" s="236" t="s">
        <v>133</v>
      </c>
      <c r="E134" s="237" t="s">
        <v>2207</v>
      </c>
      <c r="F134" s="238" t="s">
        <v>2208</v>
      </c>
      <c r="G134" s="239" t="s">
        <v>110</v>
      </c>
      <c r="H134" s="240">
        <v>14</v>
      </c>
      <c r="I134" s="240"/>
      <c r="J134" s="240">
        <f t="shared" si="0"/>
        <v>0</v>
      </c>
      <c r="K134" s="242"/>
      <c r="L134" s="243"/>
      <c r="M134" s="244" t="s">
        <v>1</v>
      </c>
      <c r="N134" s="245" t="s">
        <v>32</v>
      </c>
      <c r="O134" s="233">
        <v>0</v>
      </c>
      <c r="P134" s="233">
        <f t="shared" si="1"/>
        <v>0</v>
      </c>
      <c r="Q134" s="233">
        <v>3.2000000000000003E-4</v>
      </c>
      <c r="R134" s="233">
        <f t="shared" si="2"/>
        <v>4.4800000000000005E-3</v>
      </c>
      <c r="S134" s="233">
        <v>0</v>
      </c>
      <c r="T134" s="234">
        <f t="shared" si="3"/>
        <v>0</v>
      </c>
      <c r="AR134" s="235" t="s">
        <v>185</v>
      </c>
      <c r="AT134" s="235" t="s">
        <v>133</v>
      </c>
      <c r="AU134" s="235" t="s">
        <v>75</v>
      </c>
      <c r="AY134" s="12" t="s">
        <v>97</v>
      </c>
      <c r="BE134" s="132">
        <f t="shared" si="4"/>
        <v>0</v>
      </c>
      <c r="BF134" s="132">
        <f t="shared" si="5"/>
        <v>0</v>
      </c>
      <c r="BG134" s="132">
        <f t="shared" si="6"/>
        <v>0</v>
      </c>
      <c r="BH134" s="132">
        <f t="shared" si="7"/>
        <v>0</v>
      </c>
      <c r="BI134" s="132">
        <f t="shared" si="8"/>
        <v>0</v>
      </c>
      <c r="BJ134" s="12" t="s">
        <v>75</v>
      </c>
      <c r="BK134" s="162">
        <f t="shared" si="9"/>
        <v>0</v>
      </c>
      <c r="BL134" s="12" t="s">
        <v>102</v>
      </c>
      <c r="BM134" s="235" t="s">
        <v>2209</v>
      </c>
    </row>
    <row r="135" spans="2:65" s="1" customFormat="1" ht="16.5" customHeight="1">
      <c r="B135" s="119"/>
      <c r="C135" s="225">
        <v>9</v>
      </c>
      <c r="D135" s="225" t="s">
        <v>100</v>
      </c>
      <c r="E135" s="226" t="s">
        <v>2210</v>
      </c>
      <c r="F135" s="227" t="s">
        <v>2211</v>
      </c>
      <c r="G135" s="228" t="s">
        <v>110</v>
      </c>
      <c r="H135" s="229">
        <v>20</v>
      </c>
      <c r="I135" s="229"/>
      <c r="J135" s="229">
        <f t="shared" si="0"/>
        <v>0</v>
      </c>
      <c r="K135" s="126"/>
      <c r="L135" s="24"/>
      <c r="M135" s="231" t="s">
        <v>1</v>
      </c>
      <c r="N135" s="232" t="s">
        <v>32</v>
      </c>
      <c r="O135" s="233">
        <v>0.2</v>
      </c>
      <c r="P135" s="233">
        <f t="shared" si="1"/>
        <v>4</v>
      </c>
      <c r="Q135" s="233">
        <v>4.3999999999999999E-5</v>
      </c>
      <c r="R135" s="233">
        <f t="shared" si="2"/>
        <v>8.7999999999999992E-4</v>
      </c>
      <c r="S135" s="233">
        <v>0</v>
      </c>
      <c r="T135" s="234">
        <f t="shared" si="3"/>
        <v>0</v>
      </c>
      <c r="AR135" s="235" t="s">
        <v>102</v>
      </c>
      <c r="AT135" s="235" t="s">
        <v>100</v>
      </c>
      <c r="AU135" s="235" t="s">
        <v>75</v>
      </c>
      <c r="AY135" s="12" t="s">
        <v>97</v>
      </c>
      <c r="BE135" s="132">
        <f t="shared" si="4"/>
        <v>0</v>
      </c>
      <c r="BF135" s="132">
        <f t="shared" si="5"/>
        <v>0</v>
      </c>
      <c r="BG135" s="132">
        <f t="shared" si="6"/>
        <v>0</v>
      </c>
      <c r="BH135" s="132">
        <f t="shared" si="7"/>
        <v>0</v>
      </c>
      <c r="BI135" s="132">
        <f t="shared" si="8"/>
        <v>0</v>
      </c>
      <c r="BJ135" s="12" t="s">
        <v>75</v>
      </c>
      <c r="BK135" s="162">
        <f t="shared" si="9"/>
        <v>0</v>
      </c>
      <c r="BL135" s="12" t="s">
        <v>102</v>
      </c>
      <c r="BM135" s="235" t="s">
        <v>2212</v>
      </c>
    </row>
    <row r="136" spans="2:65" s="1" customFormat="1" ht="24.2" customHeight="1">
      <c r="B136" s="119"/>
      <c r="C136" s="236">
        <v>10</v>
      </c>
      <c r="D136" s="236" t="s">
        <v>133</v>
      </c>
      <c r="E136" s="237" t="s">
        <v>2213</v>
      </c>
      <c r="F136" s="238" t="s">
        <v>2214</v>
      </c>
      <c r="G136" s="239" t="s">
        <v>110</v>
      </c>
      <c r="H136" s="240">
        <v>20</v>
      </c>
      <c r="I136" s="240"/>
      <c r="J136" s="240">
        <f t="shared" si="0"/>
        <v>0</v>
      </c>
      <c r="K136" s="242"/>
      <c r="L136" s="243"/>
      <c r="M136" s="244" t="s">
        <v>1</v>
      </c>
      <c r="N136" s="245" t="s">
        <v>32</v>
      </c>
      <c r="O136" s="233">
        <v>0</v>
      </c>
      <c r="P136" s="233">
        <f t="shared" si="1"/>
        <v>0</v>
      </c>
      <c r="Q136" s="233">
        <v>3.1E-4</v>
      </c>
      <c r="R136" s="233">
        <f t="shared" si="2"/>
        <v>6.1999999999999998E-3</v>
      </c>
      <c r="S136" s="233">
        <v>0</v>
      </c>
      <c r="T136" s="234">
        <f t="shared" si="3"/>
        <v>0</v>
      </c>
      <c r="AR136" s="235" t="s">
        <v>185</v>
      </c>
      <c r="AT136" s="235" t="s">
        <v>133</v>
      </c>
      <c r="AU136" s="235" t="s">
        <v>75</v>
      </c>
      <c r="AY136" s="12" t="s">
        <v>97</v>
      </c>
      <c r="BE136" s="132">
        <f t="shared" si="4"/>
        <v>0</v>
      </c>
      <c r="BF136" s="132">
        <f t="shared" si="5"/>
        <v>0</v>
      </c>
      <c r="BG136" s="132">
        <f t="shared" si="6"/>
        <v>0</v>
      </c>
      <c r="BH136" s="132">
        <f t="shared" si="7"/>
        <v>0</v>
      </c>
      <c r="BI136" s="132">
        <f t="shared" si="8"/>
        <v>0</v>
      </c>
      <c r="BJ136" s="12" t="s">
        <v>75</v>
      </c>
      <c r="BK136" s="162">
        <f t="shared" si="9"/>
        <v>0</v>
      </c>
      <c r="BL136" s="12" t="s">
        <v>102</v>
      </c>
      <c r="BM136" s="235" t="s">
        <v>2215</v>
      </c>
    </row>
    <row r="137" spans="2:65" s="1" customFormat="1" ht="16.5" customHeight="1">
      <c r="B137" s="119"/>
      <c r="C137" s="225">
        <v>11</v>
      </c>
      <c r="D137" s="225" t="s">
        <v>100</v>
      </c>
      <c r="E137" s="226" t="s">
        <v>2216</v>
      </c>
      <c r="F137" s="227" t="s">
        <v>2217</v>
      </c>
      <c r="G137" s="228" t="s">
        <v>110</v>
      </c>
      <c r="H137" s="229">
        <v>8</v>
      </c>
      <c r="I137" s="229"/>
      <c r="J137" s="229">
        <f t="shared" si="0"/>
        <v>0</v>
      </c>
      <c r="K137" s="126"/>
      <c r="L137" s="24"/>
      <c r="M137" s="231" t="s">
        <v>1</v>
      </c>
      <c r="N137" s="232" t="s">
        <v>32</v>
      </c>
      <c r="O137" s="233">
        <v>0.2</v>
      </c>
      <c r="P137" s="233">
        <f t="shared" si="1"/>
        <v>1.6</v>
      </c>
      <c r="Q137" s="233">
        <v>4.3999999999999999E-5</v>
      </c>
      <c r="R137" s="233">
        <f t="shared" si="2"/>
        <v>3.5199999999999999E-4</v>
      </c>
      <c r="S137" s="233">
        <v>0</v>
      </c>
      <c r="T137" s="234">
        <f t="shared" si="3"/>
        <v>0</v>
      </c>
      <c r="AR137" s="235" t="s">
        <v>102</v>
      </c>
      <c r="AT137" s="235" t="s">
        <v>100</v>
      </c>
      <c r="AU137" s="235" t="s">
        <v>75</v>
      </c>
      <c r="AY137" s="12" t="s">
        <v>97</v>
      </c>
      <c r="BE137" s="132">
        <f t="shared" si="4"/>
        <v>0</v>
      </c>
      <c r="BF137" s="132">
        <f t="shared" si="5"/>
        <v>0</v>
      </c>
      <c r="BG137" s="132">
        <f t="shared" si="6"/>
        <v>0</v>
      </c>
      <c r="BH137" s="132">
        <f t="shared" si="7"/>
        <v>0</v>
      </c>
      <c r="BI137" s="132">
        <f t="shared" si="8"/>
        <v>0</v>
      </c>
      <c r="BJ137" s="12" t="s">
        <v>75</v>
      </c>
      <c r="BK137" s="162">
        <f t="shared" si="9"/>
        <v>0</v>
      </c>
      <c r="BL137" s="12" t="s">
        <v>102</v>
      </c>
      <c r="BM137" s="235" t="s">
        <v>2218</v>
      </c>
    </row>
    <row r="138" spans="2:65" s="1" customFormat="1" ht="24.2" customHeight="1">
      <c r="B138" s="119"/>
      <c r="C138" s="236">
        <v>12</v>
      </c>
      <c r="D138" s="236" t="s">
        <v>133</v>
      </c>
      <c r="E138" s="237" t="s">
        <v>2219</v>
      </c>
      <c r="F138" s="238" t="s">
        <v>2220</v>
      </c>
      <c r="G138" s="239" t="s">
        <v>110</v>
      </c>
      <c r="H138" s="240">
        <v>4</v>
      </c>
      <c r="I138" s="240"/>
      <c r="J138" s="240">
        <f t="shared" si="0"/>
        <v>0</v>
      </c>
      <c r="K138" s="242"/>
      <c r="L138" s="243"/>
      <c r="M138" s="244" t="s">
        <v>1</v>
      </c>
      <c r="N138" s="245" t="s">
        <v>32</v>
      </c>
      <c r="O138" s="233">
        <v>0</v>
      </c>
      <c r="P138" s="233">
        <f t="shared" si="1"/>
        <v>0</v>
      </c>
      <c r="Q138" s="233">
        <v>7.6999999999999996E-4</v>
      </c>
      <c r="R138" s="233">
        <f t="shared" si="2"/>
        <v>3.0799999999999998E-3</v>
      </c>
      <c r="S138" s="233">
        <v>0</v>
      </c>
      <c r="T138" s="234">
        <f t="shared" si="3"/>
        <v>0</v>
      </c>
      <c r="AR138" s="235" t="s">
        <v>185</v>
      </c>
      <c r="AT138" s="235" t="s">
        <v>133</v>
      </c>
      <c r="AU138" s="235" t="s">
        <v>75</v>
      </c>
      <c r="AY138" s="12" t="s">
        <v>97</v>
      </c>
      <c r="BE138" s="132">
        <f t="shared" si="4"/>
        <v>0</v>
      </c>
      <c r="BF138" s="132">
        <f t="shared" si="5"/>
        <v>0</v>
      </c>
      <c r="BG138" s="132">
        <f t="shared" si="6"/>
        <v>0</v>
      </c>
      <c r="BH138" s="132">
        <f t="shared" si="7"/>
        <v>0</v>
      </c>
      <c r="BI138" s="132">
        <f t="shared" si="8"/>
        <v>0</v>
      </c>
      <c r="BJ138" s="12" t="s">
        <v>75</v>
      </c>
      <c r="BK138" s="162">
        <f t="shared" si="9"/>
        <v>0</v>
      </c>
      <c r="BL138" s="12" t="s">
        <v>102</v>
      </c>
      <c r="BM138" s="235" t="s">
        <v>2221</v>
      </c>
    </row>
    <row r="139" spans="2:65" s="1" customFormat="1" ht="24.2" customHeight="1">
      <c r="B139" s="119"/>
      <c r="C139" s="236">
        <v>13</v>
      </c>
      <c r="D139" s="236" t="s">
        <v>133</v>
      </c>
      <c r="E139" s="237" t="s">
        <v>2222</v>
      </c>
      <c r="F139" s="238" t="s">
        <v>2223</v>
      </c>
      <c r="G139" s="239" t="s">
        <v>110</v>
      </c>
      <c r="H139" s="240">
        <v>4</v>
      </c>
      <c r="I139" s="240"/>
      <c r="J139" s="240">
        <f t="shared" si="0"/>
        <v>0</v>
      </c>
      <c r="K139" s="242"/>
      <c r="L139" s="243"/>
      <c r="M139" s="244" t="s">
        <v>1</v>
      </c>
      <c r="N139" s="245" t="s">
        <v>32</v>
      </c>
      <c r="O139" s="233">
        <v>0</v>
      </c>
      <c r="P139" s="233">
        <f t="shared" si="1"/>
        <v>0</v>
      </c>
      <c r="Q139" s="233">
        <v>8.0999999999999996E-4</v>
      </c>
      <c r="R139" s="233">
        <f t="shared" si="2"/>
        <v>3.2399999999999998E-3</v>
      </c>
      <c r="S139" s="233">
        <v>0</v>
      </c>
      <c r="T139" s="234">
        <f t="shared" si="3"/>
        <v>0</v>
      </c>
      <c r="AR139" s="235" t="s">
        <v>185</v>
      </c>
      <c r="AT139" s="235" t="s">
        <v>133</v>
      </c>
      <c r="AU139" s="235" t="s">
        <v>75</v>
      </c>
      <c r="AY139" s="12" t="s">
        <v>97</v>
      </c>
      <c r="BE139" s="132">
        <f t="shared" si="4"/>
        <v>0</v>
      </c>
      <c r="BF139" s="132">
        <f t="shared" si="5"/>
        <v>0</v>
      </c>
      <c r="BG139" s="132">
        <f t="shared" si="6"/>
        <v>0</v>
      </c>
      <c r="BH139" s="132">
        <f t="shared" si="7"/>
        <v>0</v>
      </c>
      <c r="BI139" s="132">
        <f t="shared" si="8"/>
        <v>0</v>
      </c>
      <c r="BJ139" s="12" t="s">
        <v>75</v>
      </c>
      <c r="BK139" s="162">
        <f t="shared" si="9"/>
        <v>0</v>
      </c>
      <c r="BL139" s="12" t="s">
        <v>102</v>
      </c>
      <c r="BM139" s="235" t="s">
        <v>2224</v>
      </c>
    </row>
    <row r="140" spans="2:65" s="1" customFormat="1" ht="16.5" customHeight="1">
      <c r="B140" s="119"/>
      <c r="C140" s="225">
        <v>14</v>
      </c>
      <c r="D140" s="225" t="s">
        <v>100</v>
      </c>
      <c r="E140" s="226" t="s">
        <v>2225</v>
      </c>
      <c r="F140" s="227" t="s">
        <v>2226</v>
      </c>
      <c r="G140" s="228" t="s">
        <v>110</v>
      </c>
      <c r="H140" s="229">
        <v>11</v>
      </c>
      <c r="I140" s="229"/>
      <c r="J140" s="229">
        <f t="shared" si="0"/>
        <v>0</v>
      </c>
      <c r="K140" s="126"/>
      <c r="L140" s="24"/>
      <c r="M140" s="231" t="s">
        <v>1</v>
      </c>
      <c r="N140" s="232" t="s">
        <v>32</v>
      </c>
      <c r="O140" s="233">
        <v>0.2</v>
      </c>
      <c r="P140" s="233">
        <f t="shared" si="1"/>
        <v>2.2000000000000002</v>
      </c>
      <c r="Q140" s="233">
        <v>4.3999999999999999E-5</v>
      </c>
      <c r="R140" s="233">
        <f t="shared" si="2"/>
        <v>4.84E-4</v>
      </c>
      <c r="S140" s="233">
        <v>0</v>
      </c>
      <c r="T140" s="234">
        <f t="shared" si="3"/>
        <v>0</v>
      </c>
      <c r="AR140" s="235" t="s">
        <v>102</v>
      </c>
      <c r="AT140" s="235" t="s">
        <v>100</v>
      </c>
      <c r="AU140" s="235" t="s">
        <v>75</v>
      </c>
      <c r="AY140" s="12" t="s">
        <v>97</v>
      </c>
      <c r="BE140" s="132">
        <f t="shared" si="4"/>
        <v>0</v>
      </c>
      <c r="BF140" s="132">
        <f t="shared" si="5"/>
        <v>0</v>
      </c>
      <c r="BG140" s="132">
        <f t="shared" si="6"/>
        <v>0</v>
      </c>
      <c r="BH140" s="132">
        <f t="shared" si="7"/>
        <v>0</v>
      </c>
      <c r="BI140" s="132">
        <f t="shared" si="8"/>
        <v>0</v>
      </c>
      <c r="BJ140" s="12" t="s">
        <v>75</v>
      </c>
      <c r="BK140" s="162">
        <f t="shared" si="9"/>
        <v>0</v>
      </c>
      <c r="BL140" s="12" t="s">
        <v>102</v>
      </c>
      <c r="BM140" s="235" t="s">
        <v>2227</v>
      </c>
    </row>
    <row r="141" spans="2:65" s="1" customFormat="1" ht="24.2" customHeight="1">
      <c r="B141" s="119"/>
      <c r="C141" s="236">
        <v>15</v>
      </c>
      <c r="D141" s="236" t="s">
        <v>133</v>
      </c>
      <c r="E141" s="237" t="s">
        <v>2228</v>
      </c>
      <c r="F141" s="238" t="s">
        <v>2229</v>
      </c>
      <c r="G141" s="239" t="s">
        <v>110</v>
      </c>
      <c r="H141" s="240">
        <v>11</v>
      </c>
      <c r="I141" s="240"/>
      <c r="J141" s="240">
        <f t="shared" si="0"/>
        <v>0</v>
      </c>
      <c r="K141" s="242"/>
      <c r="L141" s="243"/>
      <c r="M141" s="244" t="s">
        <v>1</v>
      </c>
      <c r="N141" s="245" t="s">
        <v>32</v>
      </c>
      <c r="O141" s="233">
        <v>0</v>
      </c>
      <c r="P141" s="233">
        <f t="shared" si="1"/>
        <v>0</v>
      </c>
      <c r="Q141" s="233">
        <v>2.7E-4</v>
      </c>
      <c r="R141" s="233">
        <f t="shared" si="2"/>
        <v>2.97E-3</v>
      </c>
      <c r="S141" s="233">
        <v>0</v>
      </c>
      <c r="T141" s="234">
        <f t="shared" si="3"/>
        <v>0</v>
      </c>
      <c r="AR141" s="235" t="s">
        <v>185</v>
      </c>
      <c r="AT141" s="235" t="s">
        <v>133</v>
      </c>
      <c r="AU141" s="235" t="s">
        <v>75</v>
      </c>
      <c r="AY141" s="12" t="s">
        <v>97</v>
      </c>
      <c r="BE141" s="132">
        <f t="shared" si="4"/>
        <v>0</v>
      </c>
      <c r="BF141" s="132">
        <f t="shared" si="5"/>
        <v>0</v>
      </c>
      <c r="BG141" s="132">
        <f t="shared" si="6"/>
        <v>0</v>
      </c>
      <c r="BH141" s="132">
        <f t="shared" si="7"/>
        <v>0</v>
      </c>
      <c r="BI141" s="132">
        <f t="shared" si="8"/>
        <v>0</v>
      </c>
      <c r="BJ141" s="12" t="s">
        <v>75</v>
      </c>
      <c r="BK141" s="162">
        <f t="shared" si="9"/>
        <v>0</v>
      </c>
      <c r="BL141" s="12" t="s">
        <v>102</v>
      </c>
      <c r="BM141" s="235" t="s">
        <v>2230</v>
      </c>
    </row>
    <row r="142" spans="2:65" s="1" customFormat="1" ht="24.2" customHeight="1">
      <c r="B142" s="119"/>
      <c r="C142" s="225">
        <v>16</v>
      </c>
      <c r="D142" s="225" t="s">
        <v>100</v>
      </c>
      <c r="E142" s="226" t="s">
        <v>2231</v>
      </c>
      <c r="F142" s="227" t="s">
        <v>2232</v>
      </c>
      <c r="G142" s="228" t="s">
        <v>114</v>
      </c>
      <c r="H142" s="229">
        <v>9.0749999999999993</v>
      </c>
      <c r="I142" s="229"/>
      <c r="J142" s="229">
        <f t="shared" si="0"/>
        <v>0</v>
      </c>
      <c r="K142" s="126"/>
      <c r="L142" s="24"/>
      <c r="M142" s="231" t="s">
        <v>1</v>
      </c>
      <c r="N142" s="232" t="s">
        <v>32</v>
      </c>
      <c r="O142" s="233">
        <v>0.19</v>
      </c>
      <c r="P142" s="233">
        <f t="shared" si="1"/>
        <v>1.7242499999999998</v>
      </c>
      <c r="Q142" s="233">
        <v>0</v>
      </c>
      <c r="R142" s="233">
        <f t="shared" si="2"/>
        <v>0</v>
      </c>
      <c r="S142" s="233">
        <v>0</v>
      </c>
      <c r="T142" s="234">
        <f t="shared" si="3"/>
        <v>0</v>
      </c>
      <c r="AR142" s="235" t="s">
        <v>102</v>
      </c>
      <c r="AT142" s="235" t="s">
        <v>100</v>
      </c>
      <c r="AU142" s="235" t="s">
        <v>75</v>
      </c>
      <c r="AY142" s="12" t="s">
        <v>97</v>
      </c>
      <c r="BE142" s="132">
        <f t="shared" si="4"/>
        <v>0</v>
      </c>
      <c r="BF142" s="132">
        <f t="shared" si="5"/>
        <v>0</v>
      </c>
      <c r="BG142" s="132">
        <f t="shared" si="6"/>
        <v>0</v>
      </c>
      <c r="BH142" s="132">
        <f t="shared" si="7"/>
        <v>0</v>
      </c>
      <c r="BI142" s="132">
        <f t="shared" si="8"/>
        <v>0</v>
      </c>
      <c r="BJ142" s="12" t="s">
        <v>75</v>
      </c>
      <c r="BK142" s="162">
        <f t="shared" si="9"/>
        <v>0</v>
      </c>
      <c r="BL142" s="12" t="s">
        <v>102</v>
      </c>
      <c r="BM142" s="235" t="s">
        <v>650</v>
      </c>
    </row>
    <row r="143" spans="2:65" s="1" customFormat="1" ht="16.5" customHeight="1">
      <c r="B143" s="119"/>
      <c r="C143" s="225">
        <v>17</v>
      </c>
      <c r="D143" s="225" t="s">
        <v>100</v>
      </c>
      <c r="E143" s="226" t="s">
        <v>1183</v>
      </c>
      <c r="F143" s="227" t="s">
        <v>1184</v>
      </c>
      <c r="G143" s="228" t="s">
        <v>114</v>
      </c>
      <c r="H143" s="229">
        <v>81.400000000000006</v>
      </c>
      <c r="I143" s="229"/>
      <c r="J143" s="229">
        <f t="shared" si="0"/>
        <v>0</v>
      </c>
      <c r="K143" s="126"/>
      <c r="L143" s="24"/>
      <c r="M143" s="231" t="s">
        <v>1</v>
      </c>
      <c r="N143" s="232" t="s">
        <v>32</v>
      </c>
      <c r="O143" s="233">
        <v>5.7000000000000002E-2</v>
      </c>
      <c r="P143" s="233">
        <f t="shared" si="1"/>
        <v>4.6398000000000001</v>
      </c>
      <c r="Q143" s="233">
        <v>0</v>
      </c>
      <c r="R143" s="233">
        <f t="shared" si="2"/>
        <v>0</v>
      </c>
      <c r="S143" s="233">
        <v>0</v>
      </c>
      <c r="T143" s="234">
        <f t="shared" si="3"/>
        <v>0</v>
      </c>
      <c r="AR143" s="235" t="s">
        <v>102</v>
      </c>
      <c r="AT143" s="235" t="s">
        <v>100</v>
      </c>
      <c r="AU143" s="235" t="s">
        <v>75</v>
      </c>
      <c r="AY143" s="12" t="s">
        <v>97</v>
      </c>
      <c r="BE143" s="132">
        <f t="shared" si="4"/>
        <v>0</v>
      </c>
      <c r="BF143" s="132">
        <f t="shared" si="5"/>
        <v>0</v>
      </c>
      <c r="BG143" s="132">
        <f t="shared" si="6"/>
        <v>0</v>
      </c>
      <c r="BH143" s="132">
        <f t="shared" si="7"/>
        <v>0</v>
      </c>
      <c r="BI143" s="132">
        <f t="shared" si="8"/>
        <v>0</v>
      </c>
      <c r="BJ143" s="12" t="s">
        <v>75</v>
      </c>
      <c r="BK143" s="162">
        <f t="shared" si="9"/>
        <v>0</v>
      </c>
      <c r="BL143" s="12" t="s">
        <v>102</v>
      </c>
      <c r="BM143" s="235" t="s">
        <v>651</v>
      </c>
    </row>
    <row r="144" spans="2:65" s="1" customFormat="1" ht="33" customHeight="1">
      <c r="B144" s="119"/>
      <c r="C144" s="225">
        <v>18</v>
      </c>
      <c r="D144" s="225" t="s">
        <v>100</v>
      </c>
      <c r="E144" s="226" t="s">
        <v>652</v>
      </c>
      <c r="F144" s="227" t="s">
        <v>653</v>
      </c>
      <c r="G144" s="228" t="s">
        <v>120</v>
      </c>
      <c r="H144" s="229">
        <v>0.17799999999999999</v>
      </c>
      <c r="I144" s="229"/>
      <c r="J144" s="229">
        <f t="shared" si="0"/>
        <v>0</v>
      </c>
      <c r="K144" s="126"/>
      <c r="L144" s="24"/>
      <c r="M144" s="231" t="s">
        <v>1</v>
      </c>
      <c r="N144" s="232" t="s">
        <v>32</v>
      </c>
      <c r="O144" s="233">
        <v>1.2889999999999999</v>
      </c>
      <c r="P144" s="233">
        <f t="shared" si="1"/>
        <v>0.22944199999999998</v>
      </c>
      <c r="Q144" s="233">
        <v>0</v>
      </c>
      <c r="R144" s="233">
        <f t="shared" si="2"/>
        <v>0</v>
      </c>
      <c r="S144" s="233">
        <v>0</v>
      </c>
      <c r="T144" s="234">
        <f t="shared" si="3"/>
        <v>0</v>
      </c>
      <c r="AR144" s="235" t="s">
        <v>102</v>
      </c>
      <c r="AT144" s="235" t="s">
        <v>100</v>
      </c>
      <c r="AU144" s="235" t="s">
        <v>75</v>
      </c>
      <c r="AY144" s="12" t="s">
        <v>97</v>
      </c>
      <c r="BE144" s="132">
        <f t="shared" si="4"/>
        <v>0</v>
      </c>
      <c r="BF144" s="132">
        <f t="shared" si="5"/>
        <v>0</v>
      </c>
      <c r="BG144" s="132">
        <f t="shared" si="6"/>
        <v>0</v>
      </c>
      <c r="BH144" s="132">
        <f t="shared" si="7"/>
        <v>0</v>
      </c>
      <c r="BI144" s="132">
        <f t="shared" si="8"/>
        <v>0</v>
      </c>
      <c r="BJ144" s="12" t="s">
        <v>75</v>
      </c>
      <c r="BK144" s="162">
        <f t="shared" si="9"/>
        <v>0</v>
      </c>
      <c r="BL144" s="12" t="s">
        <v>102</v>
      </c>
      <c r="BM144" s="235" t="s">
        <v>654</v>
      </c>
    </row>
    <row r="145" spans="2:65" s="213" customFormat="1" ht="25.9" customHeight="1">
      <c r="B145" s="214"/>
      <c r="D145" s="215" t="s">
        <v>65</v>
      </c>
      <c r="E145" s="216" t="s">
        <v>127</v>
      </c>
      <c r="F145" s="216" t="s">
        <v>128</v>
      </c>
      <c r="J145" s="252">
        <f>BK145</f>
        <v>0</v>
      </c>
      <c r="L145" s="214"/>
      <c r="M145" s="218"/>
      <c r="P145" s="219">
        <f>P146+P157+P179+P209</f>
        <v>404.96443100000005</v>
      </c>
      <c r="R145" s="219">
        <f>R146+R157+R179+R209</f>
        <v>1.4910185718</v>
      </c>
      <c r="T145" s="220">
        <f>T146+T157+T179+T209</f>
        <v>0</v>
      </c>
      <c r="AR145" s="215" t="s">
        <v>75</v>
      </c>
      <c r="AT145" s="221" t="s">
        <v>65</v>
      </c>
      <c r="AU145" s="221" t="s">
        <v>66</v>
      </c>
      <c r="AY145" s="215" t="s">
        <v>97</v>
      </c>
      <c r="BK145" s="253">
        <f>BK146+BK157+BK179+BK209</f>
        <v>0</v>
      </c>
    </row>
    <row r="146" spans="2:65" s="213" customFormat="1" ht="22.9" customHeight="1">
      <c r="B146" s="214"/>
      <c r="D146" s="215" t="s">
        <v>65</v>
      </c>
      <c r="E146" s="223" t="s">
        <v>261</v>
      </c>
      <c r="F146" s="223" t="s">
        <v>262</v>
      </c>
      <c r="J146" s="254">
        <f>BK146</f>
        <v>0</v>
      </c>
      <c r="L146" s="214"/>
      <c r="M146" s="218"/>
      <c r="P146" s="219">
        <f>SUM(P147:P156)</f>
        <v>29.637949499999998</v>
      </c>
      <c r="R146" s="219">
        <f>SUM(R147:R156)</f>
        <v>2.9888249999999998E-2</v>
      </c>
      <c r="T146" s="220">
        <f>SUM(T147:T156)</f>
        <v>0</v>
      </c>
      <c r="AR146" s="215" t="s">
        <v>75</v>
      </c>
      <c r="AT146" s="221" t="s">
        <v>65</v>
      </c>
      <c r="AU146" s="221" t="s">
        <v>71</v>
      </c>
      <c r="AY146" s="215" t="s">
        <v>97</v>
      </c>
      <c r="BK146" s="253">
        <f>SUM(BK147:BK156)</f>
        <v>0</v>
      </c>
    </row>
    <row r="147" spans="2:65" s="1" customFormat="1" ht="24.2" customHeight="1">
      <c r="B147" s="119"/>
      <c r="C147" s="225">
        <v>19</v>
      </c>
      <c r="D147" s="225" t="s">
        <v>100</v>
      </c>
      <c r="E147" s="226" t="s">
        <v>2233</v>
      </c>
      <c r="F147" s="227" t="s">
        <v>655</v>
      </c>
      <c r="G147" s="228" t="s">
        <v>114</v>
      </c>
      <c r="H147" s="229">
        <v>166.8</v>
      </c>
      <c r="I147" s="229"/>
      <c r="J147" s="229">
        <f t="shared" ref="J147:J156" si="10">ROUND(I147*H147,3)</f>
        <v>0</v>
      </c>
      <c r="K147" s="126"/>
      <c r="L147" s="24"/>
      <c r="M147" s="231" t="s">
        <v>1</v>
      </c>
      <c r="N147" s="232" t="s">
        <v>32</v>
      </c>
      <c r="O147" s="233">
        <v>0.13102</v>
      </c>
      <c r="P147" s="233">
        <f t="shared" ref="P147:P156" si="11">O147*H147</f>
        <v>21.854136</v>
      </c>
      <c r="Q147" s="233">
        <v>9.0000000000000002E-6</v>
      </c>
      <c r="R147" s="233">
        <f t="shared" ref="R147:R156" si="12">Q147*H147</f>
        <v>1.5012000000000001E-3</v>
      </c>
      <c r="S147" s="233">
        <v>0</v>
      </c>
      <c r="T147" s="234">
        <f t="shared" ref="T147:T156" si="13">S147*H147</f>
        <v>0</v>
      </c>
      <c r="AR147" s="235" t="s">
        <v>124</v>
      </c>
      <c r="AT147" s="235" t="s">
        <v>100</v>
      </c>
      <c r="AU147" s="235" t="s">
        <v>75</v>
      </c>
      <c r="AY147" s="12" t="s">
        <v>97</v>
      </c>
      <c r="BE147" s="132">
        <f t="shared" ref="BE147:BE156" si="14">IF(N147="základná",J147,0)</f>
        <v>0</v>
      </c>
      <c r="BF147" s="132">
        <f t="shared" ref="BF147:BF156" si="15">IF(N147="znížená",J147,0)</f>
        <v>0</v>
      </c>
      <c r="BG147" s="132">
        <f t="shared" ref="BG147:BG156" si="16">IF(N147="zákl. prenesená",J147,0)</f>
        <v>0</v>
      </c>
      <c r="BH147" s="132">
        <f t="shared" ref="BH147:BH156" si="17">IF(N147="zníž. prenesená",J147,0)</f>
        <v>0</v>
      </c>
      <c r="BI147" s="132">
        <f t="shared" ref="BI147:BI156" si="18">IF(N147="nulová",J147,0)</f>
        <v>0</v>
      </c>
      <c r="BJ147" s="12" t="s">
        <v>75</v>
      </c>
      <c r="BK147" s="162">
        <f t="shared" ref="BK147:BK156" si="19">ROUND(I147*H147,3)</f>
        <v>0</v>
      </c>
      <c r="BL147" s="12" t="s">
        <v>124</v>
      </c>
      <c r="BM147" s="235" t="s">
        <v>75</v>
      </c>
    </row>
    <row r="148" spans="2:65" s="1" customFormat="1" ht="33" customHeight="1">
      <c r="B148" s="119"/>
      <c r="C148" s="236">
        <v>20</v>
      </c>
      <c r="D148" s="236" t="s">
        <v>133</v>
      </c>
      <c r="E148" s="237" t="s">
        <v>657</v>
      </c>
      <c r="F148" s="238" t="s">
        <v>658</v>
      </c>
      <c r="G148" s="239" t="s">
        <v>114</v>
      </c>
      <c r="H148" s="240">
        <v>35.228000000000002</v>
      </c>
      <c r="I148" s="240"/>
      <c r="J148" s="240">
        <f t="shared" si="10"/>
        <v>0</v>
      </c>
      <c r="K148" s="242"/>
      <c r="L148" s="243"/>
      <c r="M148" s="244" t="s">
        <v>1</v>
      </c>
      <c r="N148" s="245" t="s">
        <v>32</v>
      </c>
      <c r="O148" s="233">
        <v>0</v>
      </c>
      <c r="P148" s="233">
        <f t="shared" si="11"/>
        <v>0</v>
      </c>
      <c r="Q148" s="233">
        <v>8.0000000000000007E-5</v>
      </c>
      <c r="R148" s="233">
        <f t="shared" si="12"/>
        <v>2.8182400000000005E-3</v>
      </c>
      <c r="S148" s="233">
        <v>0</v>
      </c>
      <c r="T148" s="234">
        <f t="shared" si="13"/>
        <v>0</v>
      </c>
      <c r="AR148" s="235" t="s">
        <v>659</v>
      </c>
      <c r="AT148" s="235" t="s">
        <v>133</v>
      </c>
      <c r="AU148" s="235" t="s">
        <v>75</v>
      </c>
      <c r="AY148" s="12" t="s">
        <v>97</v>
      </c>
      <c r="BE148" s="132">
        <f t="shared" si="14"/>
        <v>0</v>
      </c>
      <c r="BF148" s="132">
        <f t="shared" si="15"/>
        <v>0</v>
      </c>
      <c r="BG148" s="132">
        <f t="shared" si="16"/>
        <v>0</v>
      </c>
      <c r="BH148" s="132">
        <f t="shared" si="17"/>
        <v>0</v>
      </c>
      <c r="BI148" s="132">
        <f t="shared" si="18"/>
        <v>0</v>
      </c>
      <c r="BJ148" s="12" t="s">
        <v>75</v>
      </c>
      <c r="BK148" s="162">
        <f t="shared" si="19"/>
        <v>0</v>
      </c>
      <c r="BL148" s="12" t="s">
        <v>124</v>
      </c>
      <c r="BM148" s="235" t="s">
        <v>102</v>
      </c>
    </row>
    <row r="149" spans="2:65" s="1" customFormat="1" ht="33" customHeight="1">
      <c r="B149" s="119"/>
      <c r="C149" s="236">
        <v>21</v>
      </c>
      <c r="D149" s="236" t="s">
        <v>133</v>
      </c>
      <c r="E149" s="237" t="s">
        <v>661</v>
      </c>
      <c r="F149" s="238" t="s">
        <v>662</v>
      </c>
      <c r="G149" s="239" t="s">
        <v>114</v>
      </c>
      <c r="H149" s="240">
        <v>132.405</v>
      </c>
      <c r="I149" s="240"/>
      <c r="J149" s="240">
        <f t="shared" si="10"/>
        <v>0</v>
      </c>
      <c r="K149" s="242"/>
      <c r="L149" s="243"/>
      <c r="M149" s="244" t="s">
        <v>1</v>
      </c>
      <c r="N149" s="245" t="s">
        <v>32</v>
      </c>
      <c r="O149" s="233">
        <v>0</v>
      </c>
      <c r="P149" s="233">
        <f t="shared" si="11"/>
        <v>0</v>
      </c>
      <c r="Q149" s="233">
        <v>1.7000000000000001E-4</v>
      </c>
      <c r="R149" s="233">
        <f t="shared" si="12"/>
        <v>2.250885E-2</v>
      </c>
      <c r="S149" s="233">
        <v>0</v>
      </c>
      <c r="T149" s="234">
        <f t="shared" si="13"/>
        <v>0</v>
      </c>
      <c r="AR149" s="235" t="s">
        <v>659</v>
      </c>
      <c r="AT149" s="235" t="s">
        <v>133</v>
      </c>
      <c r="AU149" s="235" t="s">
        <v>75</v>
      </c>
      <c r="AY149" s="12" t="s">
        <v>97</v>
      </c>
      <c r="BE149" s="132">
        <f t="shared" si="14"/>
        <v>0</v>
      </c>
      <c r="BF149" s="132">
        <f t="shared" si="15"/>
        <v>0</v>
      </c>
      <c r="BG149" s="132">
        <f t="shared" si="16"/>
        <v>0</v>
      </c>
      <c r="BH149" s="132">
        <f t="shared" si="17"/>
        <v>0</v>
      </c>
      <c r="BI149" s="132">
        <f t="shared" si="18"/>
        <v>0</v>
      </c>
      <c r="BJ149" s="12" t="s">
        <v>75</v>
      </c>
      <c r="BK149" s="162">
        <f t="shared" si="19"/>
        <v>0</v>
      </c>
      <c r="BL149" s="12" t="s">
        <v>124</v>
      </c>
      <c r="BM149" s="235" t="s">
        <v>98</v>
      </c>
    </row>
    <row r="150" spans="2:65" s="1" customFormat="1" ht="33" customHeight="1">
      <c r="B150" s="119"/>
      <c r="C150" s="236">
        <v>22</v>
      </c>
      <c r="D150" s="236" t="s">
        <v>133</v>
      </c>
      <c r="E150" s="237" t="s">
        <v>664</v>
      </c>
      <c r="F150" s="238" t="s">
        <v>665</v>
      </c>
      <c r="G150" s="239" t="s">
        <v>114</v>
      </c>
      <c r="H150" s="240">
        <v>7.508</v>
      </c>
      <c r="I150" s="240"/>
      <c r="J150" s="240">
        <f t="shared" si="10"/>
        <v>0</v>
      </c>
      <c r="K150" s="242"/>
      <c r="L150" s="243"/>
      <c r="M150" s="244" t="s">
        <v>1</v>
      </c>
      <c r="N150" s="245" t="s">
        <v>32</v>
      </c>
      <c r="O150" s="233">
        <v>0</v>
      </c>
      <c r="P150" s="233">
        <f t="shared" si="11"/>
        <v>0</v>
      </c>
      <c r="Q150" s="233">
        <v>8.0000000000000007E-5</v>
      </c>
      <c r="R150" s="233">
        <f t="shared" si="12"/>
        <v>6.0064000000000005E-4</v>
      </c>
      <c r="S150" s="233">
        <v>0</v>
      </c>
      <c r="T150" s="234">
        <f t="shared" si="13"/>
        <v>0</v>
      </c>
      <c r="AR150" s="235" t="s">
        <v>659</v>
      </c>
      <c r="AT150" s="235" t="s">
        <v>133</v>
      </c>
      <c r="AU150" s="235" t="s">
        <v>75</v>
      </c>
      <c r="AY150" s="12" t="s">
        <v>97</v>
      </c>
      <c r="BE150" s="132">
        <f t="shared" si="14"/>
        <v>0</v>
      </c>
      <c r="BF150" s="132">
        <f t="shared" si="15"/>
        <v>0</v>
      </c>
      <c r="BG150" s="132">
        <f t="shared" si="16"/>
        <v>0</v>
      </c>
      <c r="BH150" s="132">
        <f t="shared" si="17"/>
        <v>0</v>
      </c>
      <c r="BI150" s="132">
        <f t="shared" si="18"/>
        <v>0</v>
      </c>
      <c r="BJ150" s="12" t="s">
        <v>75</v>
      </c>
      <c r="BK150" s="162">
        <f t="shared" si="19"/>
        <v>0</v>
      </c>
      <c r="BL150" s="12" t="s">
        <v>124</v>
      </c>
      <c r="BM150" s="235" t="s">
        <v>666</v>
      </c>
    </row>
    <row r="151" spans="2:65" s="1" customFormat="1" ht="24.2" customHeight="1">
      <c r="B151" s="119"/>
      <c r="C151" s="225">
        <v>23</v>
      </c>
      <c r="D151" s="225" t="s">
        <v>100</v>
      </c>
      <c r="E151" s="226" t="s">
        <v>668</v>
      </c>
      <c r="F151" s="227" t="s">
        <v>669</v>
      </c>
      <c r="G151" s="228" t="s">
        <v>114</v>
      </c>
      <c r="H151" s="229">
        <v>31.85</v>
      </c>
      <c r="I151" s="229"/>
      <c r="J151" s="229">
        <f t="shared" si="10"/>
        <v>0</v>
      </c>
      <c r="K151" s="126"/>
      <c r="L151" s="24"/>
      <c r="M151" s="231" t="s">
        <v>1</v>
      </c>
      <c r="N151" s="232" t="s">
        <v>32</v>
      </c>
      <c r="O151" s="233">
        <v>0.14802999999999999</v>
      </c>
      <c r="P151" s="233">
        <f t="shared" si="11"/>
        <v>4.7147554999999999</v>
      </c>
      <c r="Q151" s="233">
        <v>9.0000000000000002E-6</v>
      </c>
      <c r="R151" s="233">
        <f t="shared" si="12"/>
        <v>2.8665E-4</v>
      </c>
      <c r="S151" s="233">
        <v>0</v>
      </c>
      <c r="T151" s="234">
        <f t="shared" si="13"/>
        <v>0</v>
      </c>
      <c r="AR151" s="235" t="s">
        <v>124</v>
      </c>
      <c r="AT151" s="235" t="s">
        <v>100</v>
      </c>
      <c r="AU151" s="235" t="s">
        <v>75</v>
      </c>
      <c r="AY151" s="12" t="s">
        <v>97</v>
      </c>
      <c r="BE151" s="132">
        <f t="shared" si="14"/>
        <v>0</v>
      </c>
      <c r="BF151" s="132">
        <f t="shared" si="15"/>
        <v>0</v>
      </c>
      <c r="BG151" s="132">
        <f t="shared" si="16"/>
        <v>0</v>
      </c>
      <c r="BH151" s="132">
        <f t="shared" si="17"/>
        <v>0</v>
      </c>
      <c r="BI151" s="132">
        <f t="shared" si="18"/>
        <v>0</v>
      </c>
      <c r="BJ151" s="12" t="s">
        <v>75</v>
      </c>
      <c r="BK151" s="162">
        <f t="shared" si="19"/>
        <v>0</v>
      </c>
      <c r="BL151" s="12" t="s">
        <v>124</v>
      </c>
      <c r="BM151" s="235" t="s">
        <v>670</v>
      </c>
    </row>
    <row r="152" spans="2:65" s="1" customFormat="1" ht="33" customHeight="1">
      <c r="B152" s="119"/>
      <c r="C152" s="236">
        <v>24</v>
      </c>
      <c r="D152" s="236" t="s">
        <v>133</v>
      </c>
      <c r="E152" s="237" t="s">
        <v>672</v>
      </c>
      <c r="F152" s="238" t="s">
        <v>673</v>
      </c>
      <c r="G152" s="239" t="s">
        <v>114</v>
      </c>
      <c r="H152" s="240">
        <v>33.442999999999998</v>
      </c>
      <c r="I152" s="240"/>
      <c r="J152" s="240">
        <f t="shared" si="10"/>
        <v>0</v>
      </c>
      <c r="K152" s="242"/>
      <c r="L152" s="243"/>
      <c r="M152" s="244" t="s">
        <v>1</v>
      </c>
      <c r="N152" s="245" t="s">
        <v>32</v>
      </c>
      <c r="O152" s="233">
        <v>0</v>
      </c>
      <c r="P152" s="233">
        <f t="shared" si="11"/>
        <v>0</v>
      </c>
      <c r="Q152" s="233">
        <v>4.0000000000000003E-5</v>
      </c>
      <c r="R152" s="233">
        <f t="shared" si="12"/>
        <v>1.3377199999999999E-3</v>
      </c>
      <c r="S152" s="233">
        <v>0</v>
      </c>
      <c r="T152" s="234">
        <f t="shared" si="13"/>
        <v>0</v>
      </c>
      <c r="AR152" s="235" t="s">
        <v>659</v>
      </c>
      <c r="AT152" s="235" t="s">
        <v>133</v>
      </c>
      <c r="AU152" s="235" t="s">
        <v>75</v>
      </c>
      <c r="AY152" s="12" t="s">
        <v>97</v>
      </c>
      <c r="BE152" s="132">
        <f t="shared" si="14"/>
        <v>0</v>
      </c>
      <c r="BF152" s="132">
        <f t="shared" si="15"/>
        <v>0</v>
      </c>
      <c r="BG152" s="132">
        <f t="shared" si="16"/>
        <v>0</v>
      </c>
      <c r="BH152" s="132">
        <f t="shared" si="17"/>
        <v>0</v>
      </c>
      <c r="BI152" s="132">
        <f t="shared" si="18"/>
        <v>0</v>
      </c>
      <c r="BJ152" s="12" t="s">
        <v>75</v>
      </c>
      <c r="BK152" s="162">
        <f t="shared" si="19"/>
        <v>0</v>
      </c>
      <c r="BL152" s="12" t="s">
        <v>124</v>
      </c>
      <c r="BM152" s="235" t="s">
        <v>674</v>
      </c>
    </row>
    <row r="153" spans="2:65" s="1" customFormat="1" ht="24.2" customHeight="1">
      <c r="B153" s="119"/>
      <c r="C153" s="225">
        <v>25</v>
      </c>
      <c r="D153" s="225" t="s">
        <v>100</v>
      </c>
      <c r="E153" s="226" t="s">
        <v>2234</v>
      </c>
      <c r="F153" s="227" t="s">
        <v>675</v>
      </c>
      <c r="G153" s="228" t="s">
        <v>114</v>
      </c>
      <c r="H153" s="229">
        <v>22.9</v>
      </c>
      <c r="I153" s="229"/>
      <c r="J153" s="229">
        <f t="shared" si="10"/>
        <v>0</v>
      </c>
      <c r="K153" s="126"/>
      <c r="L153" s="24"/>
      <c r="M153" s="231" t="s">
        <v>1</v>
      </c>
      <c r="N153" s="232" t="s">
        <v>32</v>
      </c>
      <c r="O153" s="233">
        <v>0.13402</v>
      </c>
      <c r="P153" s="233">
        <f t="shared" si="11"/>
        <v>3.0690579999999996</v>
      </c>
      <c r="Q153" s="233">
        <v>2.0000000000000002E-5</v>
      </c>
      <c r="R153" s="233">
        <f t="shared" si="12"/>
        <v>4.5800000000000002E-4</v>
      </c>
      <c r="S153" s="233">
        <v>0</v>
      </c>
      <c r="T153" s="234">
        <f t="shared" si="13"/>
        <v>0</v>
      </c>
      <c r="AR153" s="235" t="s">
        <v>124</v>
      </c>
      <c r="AT153" s="235" t="s">
        <v>100</v>
      </c>
      <c r="AU153" s="235" t="s">
        <v>75</v>
      </c>
      <c r="AY153" s="12" t="s">
        <v>97</v>
      </c>
      <c r="BE153" s="132">
        <f t="shared" si="14"/>
        <v>0</v>
      </c>
      <c r="BF153" s="132">
        <f t="shared" si="15"/>
        <v>0</v>
      </c>
      <c r="BG153" s="132">
        <f t="shared" si="16"/>
        <v>0</v>
      </c>
      <c r="BH153" s="132">
        <f t="shared" si="17"/>
        <v>0</v>
      </c>
      <c r="BI153" s="132">
        <f t="shared" si="18"/>
        <v>0</v>
      </c>
      <c r="BJ153" s="12" t="s">
        <v>75</v>
      </c>
      <c r="BK153" s="162">
        <f t="shared" si="19"/>
        <v>0</v>
      </c>
      <c r="BL153" s="12" t="s">
        <v>124</v>
      </c>
      <c r="BM153" s="235" t="s">
        <v>585</v>
      </c>
    </row>
    <row r="154" spans="2:65" s="1" customFormat="1" ht="33" customHeight="1">
      <c r="B154" s="119"/>
      <c r="C154" s="236">
        <v>26</v>
      </c>
      <c r="D154" s="236" t="s">
        <v>133</v>
      </c>
      <c r="E154" s="237" t="s">
        <v>677</v>
      </c>
      <c r="F154" s="238" t="s">
        <v>678</v>
      </c>
      <c r="G154" s="239" t="s">
        <v>114</v>
      </c>
      <c r="H154" s="240">
        <v>10.395</v>
      </c>
      <c r="I154" s="240"/>
      <c r="J154" s="240">
        <f t="shared" si="10"/>
        <v>0</v>
      </c>
      <c r="K154" s="242"/>
      <c r="L154" s="243"/>
      <c r="M154" s="244" t="s">
        <v>1</v>
      </c>
      <c r="N154" s="245" t="s">
        <v>32</v>
      </c>
      <c r="O154" s="233">
        <v>0</v>
      </c>
      <c r="P154" s="233">
        <f t="shared" si="11"/>
        <v>0</v>
      </c>
      <c r="Q154" s="233">
        <v>1.0000000000000001E-5</v>
      </c>
      <c r="R154" s="233">
        <f t="shared" si="12"/>
        <v>1.0395000000000001E-4</v>
      </c>
      <c r="S154" s="233">
        <v>0</v>
      </c>
      <c r="T154" s="234">
        <f t="shared" si="13"/>
        <v>0</v>
      </c>
      <c r="AR154" s="235" t="s">
        <v>659</v>
      </c>
      <c r="AT154" s="235" t="s">
        <v>133</v>
      </c>
      <c r="AU154" s="235" t="s">
        <v>75</v>
      </c>
      <c r="AY154" s="12" t="s">
        <v>97</v>
      </c>
      <c r="BE154" s="132">
        <f t="shared" si="14"/>
        <v>0</v>
      </c>
      <c r="BF154" s="132">
        <f t="shared" si="15"/>
        <v>0</v>
      </c>
      <c r="BG154" s="132">
        <f t="shared" si="16"/>
        <v>0</v>
      </c>
      <c r="BH154" s="132">
        <f t="shared" si="17"/>
        <v>0</v>
      </c>
      <c r="BI154" s="132">
        <f t="shared" si="18"/>
        <v>0</v>
      </c>
      <c r="BJ154" s="12" t="s">
        <v>75</v>
      </c>
      <c r="BK154" s="162">
        <f t="shared" si="19"/>
        <v>0</v>
      </c>
      <c r="BL154" s="12" t="s">
        <v>124</v>
      </c>
      <c r="BM154" s="235" t="s">
        <v>660</v>
      </c>
    </row>
    <row r="155" spans="2:65" s="1" customFormat="1" ht="33" customHeight="1">
      <c r="B155" s="119"/>
      <c r="C155" s="236">
        <v>27</v>
      </c>
      <c r="D155" s="236" t="s">
        <v>133</v>
      </c>
      <c r="E155" s="237" t="s">
        <v>680</v>
      </c>
      <c r="F155" s="238" t="s">
        <v>681</v>
      </c>
      <c r="G155" s="239" t="s">
        <v>114</v>
      </c>
      <c r="H155" s="240">
        <v>13.65</v>
      </c>
      <c r="I155" s="240"/>
      <c r="J155" s="240">
        <f t="shared" si="10"/>
        <v>0</v>
      </c>
      <c r="K155" s="242"/>
      <c r="L155" s="243"/>
      <c r="M155" s="244" t="s">
        <v>1</v>
      </c>
      <c r="N155" s="245" t="s">
        <v>32</v>
      </c>
      <c r="O155" s="233">
        <v>0</v>
      </c>
      <c r="P155" s="233">
        <f t="shared" si="11"/>
        <v>0</v>
      </c>
      <c r="Q155" s="233">
        <v>2.0000000000000002E-5</v>
      </c>
      <c r="R155" s="233">
        <f t="shared" si="12"/>
        <v>2.7300000000000002E-4</v>
      </c>
      <c r="S155" s="233">
        <v>0</v>
      </c>
      <c r="T155" s="234">
        <f t="shared" si="13"/>
        <v>0</v>
      </c>
      <c r="AR155" s="235" t="s">
        <v>659</v>
      </c>
      <c r="AT155" s="235" t="s">
        <v>133</v>
      </c>
      <c r="AU155" s="235" t="s">
        <v>75</v>
      </c>
      <c r="AY155" s="12" t="s">
        <v>97</v>
      </c>
      <c r="BE155" s="132">
        <f t="shared" si="14"/>
        <v>0</v>
      </c>
      <c r="BF155" s="132">
        <f t="shared" si="15"/>
        <v>0</v>
      </c>
      <c r="BG155" s="132">
        <f t="shared" si="16"/>
        <v>0</v>
      </c>
      <c r="BH155" s="132">
        <f t="shared" si="17"/>
        <v>0</v>
      </c>
      <c r="BI155" s="132">
        <f t="shared" si="18"/>
        <v>0</v>
      </c>
      <c r="BJ155" s="12" t="s">
        <v>75</v>
      </c>
      <c r="BK155" s="162">
        <f t="shared" si="19"/>
        <v>0</v>
      </c>
      <c r="BL155" s="12" t="s">
        <v>124</v>
      </c>
      <c r="BM155" s="235" t="s">
        <v>667</v>
      </c>
    </row>
    <row r="156" spans="2:65" s="1" customFormat="1" ht="24.2" customHeight="1">
      <c r="B156" s="119"/>
      <c r="C156" s="225">
        <v>28</v>
      </c>
      <c r="D156" s="225" t="s">
        <v>100</v>
      </c>
      <c r="E156" s="226" t="s">
        <v>682</v>
      </c>
      <c r="F156" s="227" t="s">
        <v>265</v>
      </c>
      <c r="G156" s="228" t="s">
        <v>134</v>
      </c>
      <c r="H156" s="229">
        <v>12.411</v>
      </c>
      <c r="I156" s="229"/>
      <c r="J156" s="229">
        <f t="shared" si="10"/>
        <v>0</v>
      </c>
      <c r="K156" s="126"/>
      <c r="L156" s="24"/>
      <c r="M156" s="231" t="s">
        <v>1</v>
      </c>
      <c r="N156" s="232" t="s">
        <v>32</v>
      </c>
      <c r="O156" s="233">
        <v>0</v>
      </c>
      <c r="P156" s="233">
        <f t="shared" si="11"/>
        <v>0</v>
      </c>
      <c r="Q156" s="233">
        <v>0</v>
      </c>
      <c r="R156" s="233">
        <f t="shared" si="12"/>
        <v>0</v>
      </c>
      <c r="S156" s="233">
        <v>0</v>
      </c>
      <c r="T156" s="234">
        <f t="shared" si="13"/>
        <v>0</v>
      </c>
      <c r="AR156" s="235" t="s">
        <v>124</v>
      </c>
      <c r="AT156" s="235" t="s">
        <v>100</v>
      </c>
      <c r="AU156" s="235" t="s">
        <v>75</v>
      </c>
      <c r="AY156" s="12" t="s">
        <v>97</v>
      </c>
      <c r="BE156" s="132">
        <f t="shared" si="14"/>
        <v>0</v>
      </c>
      <c r="BF156" s="132">
        <f t="shared" si="15"/>
        <v>0</v>
      </c>
      <c r="BG156" s="132">
        <f t="shared" si="16"/>
        <v>0</v>
      </c>
      <c r="BH156" s="132">
        <f t="shared" si="17"/>
        <v>0</v>
      </c>
      <c r="BI156" s="132">
        <f t="shared" si="18"/>
        <v>0</v>
      </c>
      <c r="BJ156" s="12" t="s">
        <v>75</v>
      </c>
      <c r="BK156" s="162">
        <f t="shared" si="19"/>
        <v>0</v>
      </c>
      <c r="BL156" s="12" t="s">
        <v>124</v>
      </c>
      <c r="BM156" s="235" t="s">
        <v>124</v>
      </c>
    </row>
    <row r="157" spans="2:65" s="213" customFormat="1" ht="22.9" customHeight="1">
      <c r="B157" s="214"/>
      <c r="D157" s="215" t="s">
        <v>65</v>
      </c>
      <c r="E157" s="223" t="s">
        <v>683</v>
      </c>
      <c r="F157" s="223" t="s">
        <v>684</v>
      </c>
      <c r="J157" s="254">
        <f>BK157</f>
        <v>0</v>
      </c>
      <c r="L157" s="214"/>
      <c r="M157" s="218"/>
      <c r="P157" s="219">
        <f>SUM(P158:P178)</f>
        <v>162.75307100000001</v>
      </c>
      <c r="R157" s="219">
        <f>SUM(R158:R178)</f>
        <v>0.39538653999999995</v>
      </c>
      <c r="T157" s="220">
        <f>SUM(T158:T178)</f>
        <v>0</v>
      </c>
      <c r="AR157" s="215" t="s">
        <v>75</v>
      </c>
      <c r="AT157" s="221" t="s">
        <v>65</v>
      </c>
      <c r="AU157" s="221" t="s">
        <v>71</v>
      </c>
      <c r="AY157" s="215" t="s">
        <v>97</v>
      </c>
      <c r="BK157" s="253">
        <f>SUM(BK158:BK178)</f>
        <v>0</v>
      </c>
    </row>
    <row r="158" spans="2:65" s="1" customFormat="1" ht="24.2" customHeight="1">
      <c r="B158" s="119"/>
      <c r="C158" s="225">
        <v>29</v>
      </c>
      <c r="D158" s="225" t="s">
        <v>100</v>
      </c>
      <c r="E158" s="226" t="s">
        <v>685</v>
      </c>
      <c r="F158" s="227" t="s">
        <v>686</v>
      </c>
      <c r="G158" s="228" t="s">
        <v>114</v>
      </c>
      <c r="H158" s="229">
        <v>160.05000000000001</v>
      </c>
      <c r="I158" s="229"/>
      <c r="J158" s="229">
        <f t="shared" ref="J158:J178" si="20">ROUND(I158*H158,3)</f>
        <v>0</v>
      </c>
      <c r="K158" s="126"/>
      <c r="L158" s="24"/>
      <c r="M158" s="231" t="s">
        <v>1</v>
      </c>
      <c r="N158" s="232" t="s">
        <v>32</v>
      </c>
      <c r="O158" s="233">
        <v>0.44819999999999999</v>
      </c>
      <c r="P158" s="233">
        <f t="shared" ref="P158:P178" si="21">O158*H158</f>
        <v>71.734409999999997</v>
      </c>
      <c r="Q158" s="233">
        <v>2.008E-4</v>
      </c>
      <c r="R158" s="233">
        <f t="shared" ref="R158:R178" si="22">Q158*H158</f>
        <v>3.213804E-2</v>
      </c>
      <c r="S158" s="233">
        <v>0</v>
      </c>
      <c r="T158" s="234">
        <f t="shared" ref="T158:T178" si="23">S158*H158</f>
        <v>0</v>
      </c>
      <c r="AR158" s="235" t="s">
        <v>124</v>
      </c>
      <c r="AT158" s="235" t="s">
        <v>100</v>
      </c>
      <c r="AU158" s="235" t="s">
        <v>75</v>
      </c>
      <c r="AY158" s="12" t="s">
        <v>97</v>
      </c>
      <c r="BE158" s="132">
        <f t="shared" ref="BE158:BE178" si="24">IF(N158="základná",J158,0)</f>
        <v>0</v>
      </c>
      <c r="BF158" s="132">
        <f t="shared" ref="BF158:BF178" si="25">IF(N158="znížená",J158,0)</f>
        <v>0</v>
      </c>
      <c r="BG158" s="132">
        <f t="shared" ref="BG158:BG178" si="26">IF(N158="zákl. prenesená",J158,0)</f>
        <v>0</v>
      </c>
      <c r="BH158" s="132">
        <f t="shared" ref="BH158:BH178" si="27">IF(N158="zníž. prenesená",J158,0)</f>
        <v>0</v>
      </c>
      <c r="BI158" s="132">
        <f t="shared" ref="BI158:BI178" si="28">IF(N158="nulová",J158,0)</f>
        <v>0</v>
      </c>
      <c r="BJ158" s="12" t="s">
        <v>75</v>
      </c>
      <c r="BK158" s="162">
        <f t="shared" ref="BK158:BK178" si="29">ROUND(I158*H158,3)</f>
        <v>0</v>
      </c>
      <c r="BL158" s="12" t="s">
        <v>124</v>
      </c>
      <c r="BM158" s="235" t="s">
        <v>687</v>
      </c>
    </row>
    <row r="159" spans="2:65" s="1" customFormat="1" ht="24.2" customHeight="1">
      <c r="B159" s="119"/>
      <c r="C159" s="236">
        <v>30</v>
      </c>
      <c r="D159" s="236" t="s">
        <v>133</v>
      </c>
      <c r="E159" s="237" t="s">
        <v>688</v>
      </c>
      <c r="F159" s="238" t="s">
        <v>689</v>
      </c>
      <c r="G159" s="239" t="s">
        <v>110</v>
      </c>
      <c r="H159" s="240">
        <v>176.05500000000001</v>
      </c>
      <c r="I159" s="240"/>
      <c r="J159" s="240">
        <f t="shared" si="20"/>
        <v>0</v>
      </c>
      <c r="K159" s="242"/>
      <c r="L159" s="243"/>
      <c r="M159" s="244" t="s">
        <v>1</v>
      </c>
      <c r="N159" s="245" t="s">
        <v>32</v>
      </c>
      <c r="O159" s="233">
        <v>0</v>
      </c>
      <c r="P159" s="233">
        <f t="shared" si="21"/>
        <v>0</v>
      </c>
      <c r="Q159" s="233">
        <v>2.2000000000000001E-4</v>
      </c>
      <c r="R159" s="233">
        <f t="shared" si="22"/>
        <v>3.8732100000000005E-2</v>
      </c>
      <c r="S159" s="233">
        <v>0</v>
      </c>
      <c r="T159" s="234">
        <f t="shared" si="23"/>
        <v>0</v>
      </c>
      <c r="AR159" s="235" t="s">
        <v>659</v>
      </c>
      <c r="AT159" s="235" t="s">
        <v>133</v>
      </c>
      <c r="AU159" s="235" t="s">
        <v>75</v>
      </c>
      <c r="AY159" s="12" t="s">
        <v>97</v>
      </c>
      <c r="BE159" s="132">
        <f t="shared" si="24"/>
        <v>0</v>
      </c>
      <c r="BF159" s="132">
        <f t="shared" si="25"/>
        <v>0</v>
      </c>
      <c r="BG159" s="132">
        <f t="shared" si="26"/>
        <v>0</v>
      </c>
      <c r="BH159" s="132">
        <f t="shared" si="27"/>
        <v>0</v>
      </c>
      <c r="BI159" s="132">
        <f t="shared" si="28"/>
        <v>0</v>
      </c>
      <c r="BJ159" s="12" t="s">
        <v>75</v>
      </c>
      <c r="BK159" s="162">
        <f t="shared" si="29"/>
        <v>0</v>
      </c>
      <c r="BL159" s="12" t="s">
        <v>124</v>
      </c>
      <c r="BM159" s="235" t="s">
        <v>690</v>
      </c>
    </row>
    <row r="160" spans="2:65" s="1" customFormat="1" ht="24.2" customHeight="1">
      <c r="B160" s="119"/>
      <c r="C160" s="225">
        <v>31</v>
      </c>
      <c r="D160" s="225" t="s">
        <v>100</v>
      </c>
      <c r="E160" s="226" t="s">
        <v>692</v>
      </c>
      <c r="F160" s="227" t="s">
        <v>693</v>
      </c>
      <c r="G160" s="228" t="s">
        <v>114</v>
      </c>
      <c r="H160" s="229">
        <v>34.65</v>
      </c>
      <c r="I160" s="229"/>
      <c r="J160" s="229">
        <f t="shared" si="20"/>
        <v>0</v>
      </c>
      <c r="K160" s="126"/>
      <c r="L160" s="24"/>
      <c r="M160" s="231" t="s">
        <v>1</v>
      </c>
      <c r="N160" s="232" t="s">
        <v>32</v>
      </c>
      <c r="O160" s="233">
        <v>0.48199999999999998</v>
      </c>
      <c r="P160" s="233">
        <f t="shared" si="21"/>
        <v>16.7013</v>
      </c>
      <c r="Q160" s="233">
        <v>1.4999999999999999E-4</v>
      </c>
      <c r="R160" s="233">
        <f t="shared" si="22"/>
        <v>5.197499999999999E-3</v>
      </c>
      <c r="S160" s="233">
        <v>0</v>
      </c>
      <c r="T160" s="234">
        <f t="shared" si="23"/>
        <v>0</v>
      </c>
      <c r="AR160" s="235" t="s">
        <v>124</v>
      </c>
      <c r="AT160" s="235" t="s">
        <v>100</v>
      </c>
      <c r="AU160" s="235" t="s">
        <v>75</v>
      </c>
      <c r="AY160" s="12" t="s">
        <v>97</v>
      </c>
      <c r="BE160" s="132">
        <f t="shared" si="24"/>
        <v>0</v>
      </c>
      <c r="BF160" s="132">
        <f t="shared" si="25"/>
        <v>0</v>
      </c>
      <c r="BG160" s="132">
        <f t="shared" si="26"/>
        <v>0</v>
      </c>
      <c r="BH160" s="132">
        <f t="shared" si="27"/>
        <v>0</v>
      </c>
      <c r="BI160" s="132">
        <f t="shared" si="28"/>
        <v>0</v>
      </c>
      <c r="BJ160" s="12" t="s">
        <v>75</v>
      </c>
      <c r="BK160" s="162">
        <f t="shared" si="29"/>
        <v>0</v>
      </c>
      <c r="BL160" s="12" t="s">
        <v>124</v>
      </c>
      <c r="BM160" s="235" t="s">
        <v>588</v>
      </c>
    </row>
    <row r="161" spans="2:65" s="1" customFormat="1" ht="24.2" customHeight="1">
      <c r="B161" s="119"/>
      <c r="C161" s="236">
        <v>32</v>
      </c>
      <c r="D161" s="236" t="s">
        <v>133</v>
      </c>
      <c r="E161" s="237" t="s">
        <v>695</v>
      </c>
      <c r="F161" s="238" t="s">
        <v>696</v>
      </c>
      <c r="G161" s="239" t="s">
        <v>110</v>
      </c>
      <c r="H161" s="240">
        <v>38.115000000000002</v>
      </c>
      <c r="I161" s="240"/>
      <c r="J161" s="240">
        <f t="shared" si="20"/>
        <v>0</v>
      </c>
      <c r="K161" s="242"/>
      <c r="L161" s="243"/>
      <c r="M161" s="244" t="s">
        <v>1</v>
      </c>
      <c r="N161" s="245" t="s">
        <v>32</v>
      </c>
      <c r="O161" s="233">
        <v>0</v>
      </c>
      <c r="P161" s="233">
        <f t="shared" si="21"/>
        <v>0</v>
      </c>
      <c r="Q161" s="233">
        <v>3.5E-4</v>
      </c>
      <c r="R161" s="233">
        <f t="shared" si="22"/>
        <v>1.3340250000000001E-2</v>
      </c>
      <c r="S161" s="233">
        <v>0</v>
      </c>
      <c r="T161" s="234">
        <f t="shared" si="23"/>
        <v>0</v>
      </c>
      <c r="AR161" s="235" t="s">
        <v>659</v>
      </c>
      <c r="AT161" s="235" t="s">
        <v>133</v>
      </c>
      <c r="AU161" s="235" t="s">
        <v>75</v>
      </c>
      <c r="AY161" s="12" t="s">
        <v>97</v>
      </c>
      <c r="BE161" s="132">
        <f t="shared" si="24"/>
        <v>0</v>
      </c>
      <c r="BF161" s="132">
        <f t="shared" si="25"/>
        <v>0</v>
      </c>
      <c r="BG161" s="132">
        <f t="shared" si="26"/>
        <v>0</v>
      </c>
      <c r="BH161" s="132">
        <f t="shared" si="27"/>
        <v>0</v>
      </c>
      <c r="BI161" s="132">
        <f t="shared" si="28"/>
        <v>0</v>
      </c>
      <c r="BJ161" s="12" t="s">
        <v>75</v>
      </c>
      <c r="BK161" s="162">
        <f t="shared" si="29"/>
        <v>0</v>
      </c>
      <c r="BL161" s="12" t="s">
        <v>124</v>
      </c>
      <c r="BM161" s="235" t="s">
        <v>694</v>
      </c>
    </row>
    <row r="162" spans="2:65" s="1" customFormat="1" ht="24.2" customHeight="1">
      <c r="B162" s="119"/>
      <c r="C162" s="225">
        <v>33</v>
      </c>
      <c r="D162" s="225" t="s">
        <v>100</v>
      </c>
      <c r="E162" s="226" t="s">
        <v>697</v>
      </c>
      <c r="F162" s="227" t="s">
        <v>698</v>
      </c>
      <c r="G162" s="228" t="s">
        <v>114</v>
      </c>
      <c r="H162" s="229">
        <v>18.7</v>
      </c>
      <c r="I162" s="229"/>
      <c r="J162" s="229">
        <f t="shared" si="20"/>
        <v>0</v>
      </c>
      <c r="K162" s="126"/>
      <c r="L162" s="24"/>
      <c r="M162" s="231" t="s">
        <v>1</v>
      </c>
      <c r="N162" s="232" t="s">
        <v>32</v>
      </c>
      <c r="O162" s="233">
        <v>0.50217999999999996</v>
      </c>
      <c r="P162" s="233">
        <f t="shared" si="21"/>
        <v>9.3907659999999993</v>
      </c>
      <c r="Q162" s="233">
        <v>1.6000000000000001E-4</v>
      </c>
      <c r="R162" s="233">
        <f t="shared" si="22"/>
        <v>2.9920000000000003E-3</v>
      </c>
      <c r="S162" s="233">
        <v>0</v>
      </c>
      <c r="T162" s="234">
        <f t="shared" si="23"/>
        <v>0</v>
      </c>
      <c r="AR162" s="235" t="s">
        <v>124</v>
      </c>
      <c r="AT162" s="235" t="s">
        <v>100</v>
      </c>
      <c r="AU162" s="235" t="s">
        <v>75</v>
      </c>
      <c r="AY162" s="12" t="s">
        <v>97</v>
      </c>
      <c r="BE162" s="132">
        <f t="shared" si="24"/>
        <v>0</v>
      </c>
      <c r="BF162" s="132">
        <f t="shared" si="25"/>
        <v>0</v>
      </c>
      <c r="BG162" s="132">
        <f t="shared" si="26"/>
        <v>0</v>
      </c>
      <c r="BH162" s="132">
        <f t="shared" si="27"/>
        <v>0</v>
      </c>
      <c r="BI162" s="132">
        <f t="shared" si="28"/>
        <v>0</v>
      </c>
      <c r="BJ162" s="12" t="s">
        <v>75</v>
      </c>
      <c r="BK162" s="162">
        <f t="shared" si="29"/>
        <v>0</v>
      </c>
      <c r="BL162" s="12" t="s">
        <v>124</v>
      </c>
      <c r="BM162" s="235" t="s">
        <v>699</v>
      </c>
    </row>
    <row r="163" spans="2:65" s="1" customFormat="1" ht="24.2" customHeight="1">
      <c r="B163" s="119"/>
      <c r="C163" s="236">
        <v>34</v>
      </c>
      <c r="D163" s="236" t="s">
        <v>133</v>
      </c>
      <c r="E163" s="237" t="s">
        <v>701</v>
      </c>
      <c r="F163" s="238" t="s">
        <v>702</v>
      </c>
      <c r="G163" s="239" t="s">
        <v>110</v>
      </c>
      <c r="H163" s="240">
        <v>19.635000000000002</v>
      </c>
      <c r="I163" s="240"/>
      <c r="J163" s="240">
        <f t="shared" si="20"/>
        <v>0</v>
      </c>
      <c r="K163" s="242"/>
      <c r="L163" s="243"/>
      <c r="M163" s="244" t="s">
        <v>1</v>
      </c>
      <c r="N163" s="245" t="s">
        <v>32</v>
      </c>
      <c r="O163" s="233">
        <v>0</v>
      </c>
      <c r="P163" s="233">
        <f t="shared" si="21"/>
        <v>0</v>
      </c>
      <c r="Q163" s="233">
        <v>6.3000000000000003E-4</v>
      </c>
      <c r="R163" s="233">
        <f t="shared" si="22"/>
        <v>1.2370050000000002E-2</v>
      </c>
      <c r="S163" s="233">
        <v>0</v>
      </c>
      <c r="T163" s="234">
        <f t="shared" si="23"/>
        <v>0</v>
      </c>
      <c r="AR163" s="235" t="s">
        <v>659</v>
      </c>
      <c r="AT163" s="235" t="s">
        <v>133</v>
      </c>
      <c r="AU163" s="235" t="s">
        <v>75</v>
      </c>
      <c r="AY163" s="12" t="s">
        <v>97</v>
      </c>
      <c r="BE163" s="132">
        <f t="shared" si="24"/>
        <v>0</v>
      </c>
      <c r="BF163" s="132">
        <f t="shared" si="25"/>
        <v>0</v>
      </c>
      <c r="BG163" s="132">
        <f t="shared" si="26"/>
        <v>0</v>
      </c>
      <c r="BH163" s="132">
        <f t="shared" si="27"/>
        <v>0</v>
      </c>
      <c r="BI163" s="132">
        <f t="shared" si="28"/>
        <v>0</v>
      </c>
      <c r="BJ163" s="12" t="s">
        <v>75</v>
      </c>
      <c r="BK163" s="162">
        <f t="shared" si="29"/>
        <v>0</v>
      </c>
      <c r="BL163" s="12" t="s">
        <v>124</v>
      </c>
      <c r="BM163" s="235" t="s">
        <v>703</v>
      </c>
    </row>
    <row r="164" spans="2:65" s="1" customFormat="1" ht="24.2" customHeight="1">
      <c r="B164" s="119"/>
      <c r="C164" s="225">
        <v>35</v>
      </c>
      <c r="D164" s="225" t="s">
        <v>100</v>
      </c>
      <c r="E164" s="226" t="s">
        <v>705</v>
      </c>
      <c r="F164" s="227" t="s">
        <v>706</v>
      </c>
      <c r="G164" s="228" t="s">
        <v>114</v>
      </c>
      <c r="H164" s="229">
        <v>59.4</v>
      </c>
      <c r="I164" s="229"/>
      <c r="J164" s="229">
        <f t="shared" si="20"/>
        <v>0</v>
      </c>
      <c r="K164" s="126"/>
      <c r="L164" s="24"/>
      <c r="M164" s="231" t="s">
        <v>1</v>
      </c>
      <c r="N164" s="232" t="s">
        <v>32</v>
      </c>
      <c r="O164" s="233">
        <v>0.55545</v>
      </c>
      <c r="P164" s="233">
        <f t="shared" si="21"/>
        <v>32.993729999999999</v>
      </c>
      <c r="Q164" s="233">
        <v>1.2999999999999999E-4</v>
      </c>
      <c r="R164" s="233">
        <f t="shared" si="22"/>
        <v>7.7219999999999988E-3</v>
      </c>
      <c r="S164" s="233">
        <v>0</v>
      </c>
      <c r="T164" s="234">
        <f t="shared" si="23"/>
        <v>0</v>
      </c>
      <c r="AR164" s="235" t="s">
        <v>124</v>
      </c>
      <c r="AT164" s="235" t="s">
        <v>100</v>
      </c>
      <c r="AU164" s="235" t="s">
        <v>75</v>
      </c>
      <c r="AY164" s="12" t="s">
        <v>97</v>
      </c>
      <c r="BE164" s="132">
        <f t="shared" si="24"/>
        <v>0</v>
      </c>
      <c r="BF164" s="132">
        <f t="shared" si="25"/>
        <v>0</v>
      </c>
      <c r="BG164" s="132">
        <f t="shared" si="26"/>
        <v>0</v>
      </c>
      <c r="BH164" s="132">
        <f t="shared" si="27"/>
        <v>0</v>
      </c>
      <c r="BI164" s="132">
        <f t="shared" si="28"/>
        <v>0</v>
      </c>
      <c r="BJ164" s="12" t="s">
        <v>75</v>
      </c>
      <c r="BK164" s="162">
        <f t="shared" si="29"/>
        <v>0</v>
      </c>
      <c r="BL164" s="12" t="s">
        <v>124</v>
      </c>
      <c r="BM164" s="235" t="s">
        <v>707</v>
      </c>
    </row>
    <row r="165" spans="2:65" s="1" customFormat="1" ht="24.2" customHeight="1">
      <c r="B165" s="119"/>
      <c r="C165" s="236">
        <v>36</v>
      </c>
      <c r="D165" s="236" t="s">
        <v>133</v>
      </c>
      <c r="E165" s="237" t="s">
        <v>709</v>
      </c>
      <c r="F165" s="238" t="s">
        <v>710</v>
      </c>
      <c r="G165" s="239" t="s">
        <v>110</v>
      </c>
      <c r="H165" s="240">
        <v>65.34</v>
      </c>
      <c r="I165" s="240"/>
      <c r="J165" s="240">
        <f t="shared" si="20"/>
        <v>0</v>
      </c>
      <c r="K165" s="242"/>
      <c r="L165" s="243"/>
      <c r="M165" s="244" t="s">
        <v>1</v>
      </c>
      <c r="N165" s="245" t="s">
        <v>32</v>
      </c>
      <c r="O165" s="233">
        <v>0</v>
      </c>
      <c r="P165" s="233">
        <f t="shared" si="21"/>
        <v>0</v>
      </c>
      <c r="Q165" s="233">
        <v>3.9899999999999996E-3</v>
      </c>
      <c r="R165" s="233">
        <f t="shared" si="22"/>
        <v>0.26070660000000001</v>
      </c>
      <c r="S165" s="233">
        <v>0</v>
      </c>
      <c r="T165" s="234">
        <f t="shared" si="23"/>
        <v>0</v>
      </c>
      <c r="AR165" s="235" t="s">
        <v>659</v>
      </c>
      <c r="AT165" s="235" t="s">
        <v>133</v>
      </c>
      <c r="AU165" s="235" t="s">
        <v>75</v>
      </c>
      <c r="AY165" s="12" t="s">
        <v>97</v>
      </c>
      <c r="BE165" s="132">
        <f t="shared" si="24"/>
        <v>0</v>
      </c>
      <c r="BF165" s="132">
        <f t="shared" si="25"/>
        <v>0</v>
      </c>
      <c r="BG165" s="132">
        <f t="shared" si="26"/>
        <v>0</v>
      </c>
      <c r="BH165" s="132">
        <f t="shared" si="27"/>
        <v>0</v>
      </c>
      <c r="BI165" s="132">
        <f t="shared" si="28"/>
        <v>0</v>
      </c>
      <c r="BJ165" s="12" t="s">
        <v>75</v>
      </c>
      <c r="BK165" s="162">
        <f t="shared" si="29"/>
        <v>0</v>
      </c>
      <c r="BL165" s="12" t="s">
        <v>124</v>
      </c>
      <c r="BM165" s="235" t="s">
        <v>659</v>
      </c>
    </row>
    <row r="166" spans="2:65" s="1" customFormat="1" ht="24.2" customHeight="1">
      <c r="B166" s="119"/>
      <c r="C166" s="225">
        <v>37</v>
      </c>
      <c r="D166" s="225" t="s">
        <v>100</v>
      </c>
      <c r="E166" s="226" t="s">
        <v>712</v>
      </c>
      <c r="F166" s="227" t="s">
        <v>713</v>
      </c>
      <c r="G166" s="228" t="s">
        <v>110</v>
      </c>
      <c r="H166" s="229">
        <v>3</v>
      </c>
      <c r="I166" s="229"/>
      <c r="J166" s="229">
        <f t="shared" si="20"/>
        <v>0</v>
      </c>
      <c r="K166" s="126"/>
      <c r="L166" s="24"/>
      <c r="M166" s="231" t="s">
        <v>1</v>
      </c>
      <c r="N166" s="232" t="s">
        <v>32</v>
      </c>
      <c r="O166" s="233">
        <v>0.24687000000000001</v>
      </c>
      <c r="P166" s="233">
        <f t="shared" si="21"/>
        <v>0.74060999999999999</v>
      </c>
      <c r="Q166" s="233">
        <v>1.4200000000000001E-4</v>
      </c>
      <c r="R166" s="233">
        <f t="shared" si="22"/>
        <v>4.2600000000000005E-4</v>
      </c>
      <c r="S166" s="233">
        <v>0</v>
      </c>
      <c r="T166" s="234">
        <f t="shared" si="23"/>
        <v>0</v>
      </c>
      <c r="AR166" s="235" t="s">
        <v>124</v>
      </c>
      <c r="AT166" s="235" t="s">
        <v>100</v>
      </c>
      <c r="AU166" s="235" t="s">
        <v>75</v>
      </c>
      <c r="AY166" s="12" t="s">
        <v>97</v>
      </c>
      <c r="BE166" s="132">
        <f t="shared" si="24"/>
        <v>0</v>
      </c>
      <c r="BF166" s="132">
        <f t="shared" si="25"/>
        <v>0</v>
      </c>
      <c r="BG166" s="132">
        <f t="shared" si="26"/>
        <v>0</v>
      </c>
      <c r="BH166" s="132">
        <f t="shared" si="27"/>
        <v>0</v>
      </c>
      <c r="BI166" s="132">
        <f t="shared" si="28"/>
        <v>0</v>
      </c>
      <c r="BJ166" s="12" t="s">
        <v>75</v>
      </c>
      <c r="BK166" s="162">
        <f t="shared" si="29"/>
        <v>0</v>
      </c>
      <c r="BL166" s="12" t="s">
        <v>124</v>
      </c>
      <c r="BM166" s="235" t="s">
        <v>714</v>
      </c>
    </row>
    <row r="167" spans="2:65" s="1" customFormat="1" ht="24.2" customHeight="1">
      <c r="B167" s="119"/>
      <c r="C167" s="236">
        <v>38</v>
      </c>
      <c r="D167" s="236" t="s">
        <v>133</v>
      </c>
      <c r="E167" s="237" t="s">
        <v>715</v>
      </c>
      <c r="F167" s="238" t="s">
        <v>716</v>
      </c>
      <c r="G167" s="239" t="s">
        <v>110</v>
      </c>
      <c r="H167" s="240">
        <v>3</v>
      </c>
      <c r="I167" s="240"/>
      <c r="J167" s="240">
        <f t="shared" si="20"/>
        <v>0</v>
      </c>
      <c r="K167" s="242"/>
      <c r="L167" s="243"/>
      <c r="M167" s="244" t="s">
        <v>1</v>
      </c>
      <c r="N167" s="245" t="s">
        <v>32</v>
      </c>
      <c r="O167" s="233">
        <v>0</v>
      </c>
      <c r="P167" s="233">
        <f t="shared" si="21"/>
        <v>0</v>
      </c>
      <c r="Q167" s="233">
        <v>2.0000000000000001E-4</v>
      </c>
      <c r="R167" s="233">
        <f t="shared" si="22"/>
        <v>6.0000000000000006E-4</v>
      </c>
      <c r="S167" s="233">
        <v>0</v>
      </c>
      <c r="T167" s="234">
        <f t="shared" si="23"/>
        <v>0</v>
      </c>
      <c r="AR167" s="235" t="s">
        <v>659</v>
      </c>
      <c r="AT167" s="235" t="s">
        <v>133</v>
      </c>
      <c r="AU167" s="235" t="s">
        <v>75</v>
      </c>
      <c r="AY167" s="12" t="s">
        <v>97</v>
      </c>
      <c r="BE167" s="132">
        <f t="shared" si="24"/>
        <v>0</v>
      </c>
      <c r="BF167" s="132">
        <f t="shared" si="25"/>
        <v>0</v>
      </c>
      <c r="BG167" s="132">
        <f t="shared" si="26"/>
        <v>0</v>
      </c>
      <c r="BH167" s="132">
        <f t="shared" si="27"/>
        <v>0</v>
      </c>
      <c r="BI167" s="132">
        <f t="shared" si="28"/>
        <v>0</v>
      </c>
      <c r="BJ167" s="12" t="s">
        <v>75</v>
      </c>
      <c r="BK167" s="162">
        <f t="shared" si="29"/>
        <v>0</v>
      </c>
      <c r="BL167" s="12" t="s">
        <v>124</v>
      </c>
      <c r="BM167" s="235" t="s">
        <v>717</v>
      </c>
    </row>
    <row r="168" spans="2:65" s="1" customFormat="1" ht="24.2" customHeight="1">
      <c r="B168" s="119"/>
      <c r="C168" s="225">
        <v>39</v>
      </c>
      <c r="D168" s="225" t="s">
        <v>100</v>
      </c>
      <c r="E168" s="226" t="s">
        <v>719</v>
      </c>
      <c r="F168" s="227" t="s">
        <v>720</v>
      </c>
      <c r="G168" s="228" t="s">
        <v>110</v>
      </c>
      <c r="H168" s="229">
        <v>4</v>
      </c>
      <c r="I168" s="229"/>
      <c r="J168" s="229">
        <f t="shared" si="20"/>
        <v>0</v>
      </c>
      <c r="K168" s="126"/>
      <c r="L168" s="24"/>
      <c r="M168" s="231" t="s">
        <v>1</v>
      </c>
      <c r="N168" s="232" t="s">
        <v>32</v>
      </c>
      <c r="O168" s="233">
        <v>0.31920999999999999</v>
      </c>
      <c r="P168" s="233">
        <f t="shared" si="21"/>
        <v>1.27684</v>
      </c>
      <c r="Q168" s="233">
        <v>1.9000000000000001E-4</v>
      </c>
      <c r="R168" s="233">
        <f t="shared" si="22"/>
        <v>7.6000000000000004E-4</v>
      </c>
      <c r="S168" s="233">
        <v>0</v>
      </c>
      <c r="T168" s="234">
        <f t="shared" si="23"/>
        <v>0</v>
      </c>
      <c r="AR168" s="235" t="s">
        <v>124</v>
      </c>
      <c r="AT168" s="235" t="s">
        <v>100</v>
      </c>
      <c r="AU168" s="235" t="s">
        <v>75</v>
      </c>
      <c r="AY168" s="12" t="s">
        <v>97</v>
      </c>
      <c r="BE168" s="132">
        <f t="shared" si="24"/>
        <v>0</v>
      </c>
      <c r="BF168" s="132">
        <f t="shared" si="25"/>
        <v>0</v>
      </c>
      <c r="BG168" s="132">
        <f t="shared" si="26"/>
        <v>0</v>
      </c>
      <c r="BH168" s="132">
        <f t="shared" si="27"/>
        <v>0</v>
      </c>
      <c r="BI168" s="132">
        <f t="shared" si="28"/>
        <v>0</v>
      </c>
      <c r="BJ168" s="12" t="s">
        <v>75</v>
      </c>
      <c r="BK168" s="162">
        <f t="shared" si="29"/>
        <v>0</v>
      </c>
      <c r="BL168" s="12" t="s">
        <v>124</v>
      </c>
      <c r="BM168" s="235" t="s">
        <v>721</v>
      </c>
    </row>
    <row r="169" spans="2:65" s="1" customFormat="1" ht="24.2" customHeight="1">
      <c r="B169" s="119"/>
      <c r="C169" s="236">
        <v>40</v>
      </c>
      <c r="D169" s="236" t="s">
        <v>133</v>
      </c>
      <c r="E169" s="237" t="s">
        <v>722</v>
      </c>
      <c r="F169" s="238" t="s">
        <v>723</v>
      </c>
      <c r="G169" s="239" t="s">
        <v>110</v>
      </c>
      <c r="H169" s="240">
        <v>4</v>
      </c>
      <c r="I169" s="240"/>
      <c r="J169" s="240">
        <f t="shared" si="20"/>
        <v>0</v>
      </c>
      <c r="K169" s="242"/>
      <c r="L169" s="243"/>
      <c r="M169" s="244" t="s">
        <v>1</v>
      </c>
      <c r="N169" s="245" t="s">
        <v>32</v>
      </c>
      <c r="O169" s="233">
        <v>0</v>
      </c>
      <c r="P169" s="233">
        <f t="shared" si="21"/>
        <v>0</v>
      </c>
      <c r="Q169" s="233">
        <v>3.2000000000000003E-4</v>
      </c>
      <c r="R169" s="233">
        <f t="shared" si="22"/>
        <v>1.2800000000000001E-3</v>
      </c>
      <c r="S169" s="233">
        <v>0</v>
      </c>
      <c r="T169" s="234">
        <f t="shared" si="23"/>
        <v>0</v>
      </c>
      <c r="AR169" s="235" t="s">
        <v>659</v>
      </c>
      <c r="AT169" s="235" t="s">
        <v>133</v>
      </c>
      <c r="AU169" s="235" t="s">
        <v>75</v>
      </c>
      <c r="AY169" s="12" t="s">
        <v>97</v>
      </c>
      <c r="BE169" s="132">
        <f t="shared" si="24"/>
        <v>0</v>
      </c>
      <c r="BF169" s="132">
        <f t="shared" si="25"/>
        <v>0</v>
      </c>
      <c r="BG169" s="132">
        <f t="shared" si="26"/>
        <v>0</v>
      </c>
      <c r="BH169" s="132">
        <f t="shared" si="27"/>
        <v>0</v>
      </c>
      <c r="BI169" s="132">
        <f t="shared" si="28"/>
        <v>0</v>
      </c>
      <c r="BJ169" s="12" t="s">
        <v>75</v>
      </c>
      <c r="BK169" s="162">
        <f t="shared" si="29"/>
        <v>0</v>
      </c>
      <c r="BL169" s="12" t="s">
        <v>124</v>
      </c>
      <c r="BM169" s="235" t="s">
        <v>724</v>
      </c>
    </row>
    <row r="170" spans="2:65" s="1" customFormat="1" ht="16.5" customHeight="1">
      <c r="B170" s="119"/>
      <c r="C170" s="225">
        <v>41</v>
      </c>
      <c r="D170" s="225" t="s">
        <v>100</v>
      </c>
      <c r="E170" s="226" t="s">
        <v>726</v>
      </c>
      <c r="F170" s="227" t="s">
        <v>727</v>
      </c>
      <c r="G170" s="228" t="s">
        <v>110</v>
      </c>
      <c r="H170" s="229">
        <v>1</v>
      </c>
      <c r="I170" s="229"/>
      <c r="J170" s="229">
        <f t="shared" si="20"/>
        <v>0</v>
      </c>
      <c r="K170" s="126"/>
      <c r="L170" s="24"/>
      <c r="M170" s="231" t="s">
        <v>1</v>
      </c>
      <c r="N170" s="232" t="s">
        <v>32</v>
      </c>
      <c r="O170" s="233">
        <v>0.23416999999999999</v>
      </c>
      <c r="P170" s="233">
        <f t="shared" si="21"/>
        <v>0.23416999999999999</v>
      </c>
      <c r="Q170" s="233">
        <v>1.9999999999999999E-6</v>
      </c>
      <c r="R170" s="233">
        <f t="shared" si="22"/>
        <v>1.9999999999999999E-6</v>
      </c>
      <c r="S170" s="233">
        <v>0</v>
      </c>
      <c r="T170" s="234">
        <f t="shared" si="23"/>
        <v>0</v>
      </c>
      <c r="AR170" s="235" t="s">
        <v>124</v>
      </c>
      <c r="AT170" s="235" t="s">
        <v>100</v>
      </c>
      <c r="AU170" s="235" t="s">
        <v>75</v>
      </c>
      <c r="AY170" s="12" t="s">
        <v>97</v>
      </c>
      <c r="BE170" s="132">
        <f t="shared" si="24"/>
        <v>0</v>
      </c>
      <c r="BF170" s="132">
        <f t="shared" si="25"/>
        <v>0</v>
      </c>
      <c r="BG170" s="132">
        <f t="shared" si="26"/>
        <v>0</v>
      </c>
      <c r="BH170" s="132">
        <f t="shared" si="27"/>
        <v>0</v>
      </c>
      <c r="BI170" s="132">
        <f t="shared" si="28"/>
        <v>0</v>
      </c>
      <c r="BJ170" s="12" t="s">
        <v>75</v>
      </c>
      <c r="BK170" s="162">
        <f t="shared" si="29"/>
        <v>0</v>
      </c>
      <c r="BL170" s="12" t="s">
        <v>124</v>
      </c>
      <c r="BM170" s="235" t="s">
        <v>728</v>
      </c>
    </row>
    <row r="171" spans="2:65" s="1" customFormat="1" ht="24.2" customHeight="1">
      <c r="B171" s="119"/>
      <c r="C171" s="236">
        <v>42</v>
      </c>
      <c r="D171" s="236" t="s">
        <v>133</v>
      </c>
      <c r="E171" s="237" t="s">
        <v>730</v>
      </c>
      <c r="F171" s="238" t="s">
        <v>2235</v>
      </c>
      <c r="G171" s="239" t="s">
        <v>110</v>
      </c>
      <c r="H171" s="240">
        <v>1</v>
      </c>
      <c r="I171" s="240"/>
      <c r="J171" s="240">
        <f t="shared" si="20"/>
        <v>0</v>
      </c>
      <c r="K171" s="242"/>
      <c r="L171" s="243"/>
      <c r="M171" s="244" t="s">
        <v>1</v>
      </c>
      <c r="N171" s="245" t="s">
        <v>32</v>
      </c>
      <c r="O171" s="233">
        <v>0</v>
      </c>
      <c r="P171" s="233">
        <f t="shared" si="21"/>
        <v>0</v>
      </c>
      <c r="Q171" s="233">
        <v>2.9999999999999997E-4</v>
      </c>
      <c r="R171" s="233">
        <f t="shared" si="22"/>
        <v>2.9999999999999997E-4</v>
      </c>
      <c r="S171" s="233">
        <v>0</v>
      </c>
      <c r="T171" s="234">
        <f t="shared" si="23"/>
        <v>0</v>
      </c>
      <c r="AR171" s="235" t="s">
        <v>659</v>
      </c>
      <c r="AT171" s="235" t="s">
        <v>133</v>
      </c>
      <c r="AU171" s="235" t="s">
        <v>75</v>
      </c>
      <c r="AY171" s="12" t="s">
        <v>97</v>
      </c>
      <c r="BE171" s="132">
        <f t="shared" si="24"/>
        <v>0</v>
      </c>
      <c r="BF171" s="132">
        <f t="shared" si="25"/>
        <v>0</v>
      </c>
      <c r="BG171" s="132">
        <f t="shared" si="26"/>
        <v>0</v>
      </c>
      <c r="BH171" s="132">
        <f t="shared" si="27"/>
        <v>0</v>
      </c>
      <c r="BI171" s="132">
        <f t="shared" si="28"/>
        <v>0</v>
      </c>
      <c r="BJ171" s="12" t="s">
        <v>75</v>
      </c>
      <c r="BK171" s="162">
        <f t="shared" si="29"/>
        <v>0</v>
      </c>
      <c r="BL171" s="12" t="s">
        <v>124</v>
      </c>
      <c r="BM171" s="235" t="s">
        <v>731</v>
      </c>
    </row>
    <row r="172" spans="2:65" s="1" customFormat="1" ht="16.5" customHeight="1">
      <c r="B172" s="119"/>
      <c r="C172" s="225">
        <v>43</v>
      </c>
      <c r="D172" s="225" t="s">
        <v>100</v>
      </c>
      <c r="E172" s="226" t="s">
        <v>733</v>
      </c>
      <c r="F172" s="227" t="s">
        <v>734</v>
      </c>
      <c r="G172" s="228" t="s">
        <v>110</v>
      </c>
      <c r="H172" s="229">
        <v>2</v>
      </c>
      <c r="I172" s="229"/>
      <c r="J172" s="229">
        <f t="shared" si="20"/>
        <v>0</v>
      </c>
      <c r="K172" s="126"/>
      <c r="L172" s="24"/>
      <c r="M172" s="231" t="s">
        <v>1</v>
      </c>
      <c r="N172" s="232" t="s">
        <v>32</v>
      </c>
      <c r="O172" s="233">
        <v>0.28932000000000002</v>
      </c>
      <c r="P172" s="233">
        <f t="shared" si="21"/>
        <v>0.57864000000000004</v>
      </c>
      <c r="Q172" s="233">
        <v>0</v>
      </c>
      <c r="R172" s="233">
        <f t="shared" si="22"/>
        <v>0</v>
      </c>
      <c r="S172" s="233">
        <v>0</v>
      </c>
      <c r="T172" s="234">
        <f t="shared" si="23"/>
        <v>0</v>
      </c>
      <c r="AR172" s="235" t="s">
        <v>124</v>
      </c>
      <c r="AT172" s="235" t="s">
        <v>100</v>
      </c>
      <c r="AU172" s="235" t="s">
        <v>75</v>
      </c>
      <c r="AY172" s="12" t="s">
        <v>97</v>
      </c>
      <c r="BE172" s="132">
        <f t="shared" si="24"/>
        <v>0</v>
      </c>
      <c r="BF172" s="132">
        <f t="shared" si="25"/>
        <v>0</v>
      </c>
      <c r="BG172" s="132">
        <f t="shared" si="26"/>
        <v>0</v>
      </c>
      <c r="BH172" s="132">
        <f t="shared" si="27"/>
        <v>0</v>
      </c>
      <c r="BI172" s="132">
        <f t="shared" si="28"/>
        <v>0</v>
      </c>
      <c r="BJ172" s="12" t="s">
        <v>75</v>
      </c>
      <c r="BK172" s="162">
        <f t="shared" si="29"/>
        <v>0</v>
      </c>
      <c r="BL172" s="12" t="s">
        <v>124</v>
      </c>
      <c r="BM172" s="235" t="s">
        <v>735</v>
      </c>
    </row>
    <row r="173" spans="2:65" s="1" customFormat="1" ht="24.2" customHeight="1">
      <c r="B173" s="119"/>
      <c r="C173" s="236">
        <v>44</v>
      </c>
      <c r="D173" s="236" t="s">
        <v>133</v>
      </c>
      <c r="E173" s="237" t="s">
        <v>737</v>
      </c>
      <c r="F173" s="238" t="s">
        <v>738</v>
      </c>
      <c r="G173" s="239" t="s">
        <v>110</v>
      </c>
      <c r="H173" s="240">
        <v>2</v>
      </c>
      <c r="I173" s="240"/>
      <c r="J173" s="240">
        <f t="shared" si="20"/>
        <v>0</v>
      </c>
      <c r="K173" s="242"/>
      <c r="L173" s="243"/>
      <c r="M173" s="244" t="s">
        <v>1</v>
      </c>
      <c r="N173" s="245" t="s">
        <v>32</v>
      </c>
      <c r="O173" s="233">
        <v>0</v>
      </c>
      <c r="P173" s="233">
        <f t="shared" si="21"/>
        <v>0</v>
      </c>
      <c r="Q173" s="233">
        <v>6.0999999999999997E-4</v>
      </c>
      <c r="R173" s="233">
        <f t="shared" si="22"/>
        <v>1.2199999999999999E-3</v>
      </c>
      <c r="S173" s="233">
        <v>0</v>
      </c>
      <c r="T173" s="234">
        <f t="shared" si="23"/>
        <v>0</v>
      </c>
      <c r="AR173" s="235" t="s">
        <v>659</v>
      </c>
      <c r="AT173" s="235" t="s">
        <v>133</v>
      </c>
      <c r="AU173" s="235" t="s">
        <v>75</v>
      </c>
      <c r="AY173" s="12" t="s">
        <v>97</v>
      </c>
      <c r="BE173" s="132">
        <f t="shared" si="24"/>
        <v>0</v>
      </c>
      <c r="BF173" s="132">
        <f t="shared" si="25"/>
        <v>0</v>
      </c>
      <c r="BG173" s="132">
        <f t="shared" si="26"/>
        <v>0</v>
      </c>
      <c r="BH173" s="132">
        <f t="shared" si="27"/>
        <v>0</v>
      </c>
      <c r="BI173" s="132">
        <f t="shared" si="28"/>
        <v>0</v>
      </c>
      <c r="BJ173" s="12" t="s">
        <v>75</v>
      </c>
      <c r="BK173" s="162">
        <f t="shared" si="29"/>
        <v>0</v>
      </c>
      <c r="BL173" s="12" t="s">
        <v>124</v>
      </c>
      <c r="BM173" s="235" t="s">
        <v>739</v>
      </c>
    </row>
    <row r="174" spans="2:65" s="1" customFormat="1" ht="37.9" customHeight="1">
      <c r="B174" s="119"/>
      <c r="C174" s="225">
        <v>45</v>
      </c>
      <c r="D174" s="225" t="s">
        <v>100</v>
      </c>
      <c r="E174" s="226" t="s">
        <v>2236</v>
      </c>
      <c r="F174" s="227" t="s">
        <v>2237</v>
      </c>
      <c r="G174" s="228" t="s">
        <v>110</v>
      </c>
      <c r="H174" s="229">
        <v>2</v>
      </c>
      <c r="I174" s="229"/>
      <c r="J174" s="229">
        <f t="shared" si="20"/>
        <v>0</v>
      </c>
      <c r="K174" s="126"/>
      <c r="L174" s="24"/>
      <c r="M174" s="231" t="s">
        <v>1</v>
      </c>
      <c r="N174" s="232" t="s">
        <v>32</v>
      </c>
      <c r="O174" s="233">
        <v>0.62473000000000001</v>
      </c>
      <c r="P174" s="233">
        <f t="shared" si="21"/>
        <v>1.24946</v>
      </c>
      <c r="Q174" s="233">
        <v>0</v>
      </c>
      <c r="R174" s="233">
        <f t="shared" si="22"/>
        <v>0</v>
      </c>
      <c r="S174" s="233">
        <v>0</v>
      </c>
      <c r="T174" s="234">
        <f t="shared" si="23"/>
        <v>0</v>
      </c>
      <c r="AR174" s="235" t="s">
        <v>124</v>
      </c>
      <c r="AT174" s="235" t="s">
        <v>100</v>
      </c>
      <c r="AU174" s="235" t="s">
        <v>75</v>
      </c>
      <c r="AY174" s="12" t="s">
        <v>97</v>
      </c>
      <c r="BE174" s="132">
        <f t="shared" si="24"/>
        <v>0</v>
      </c>
      <c r="BF174" s="132">
        <f t="shared" si="25"/>
        <v>0</v>
      </c>
      <c r="BG174" s="132">
        <f t="shared" si="26"/>
        <v>0</v>
      </c>
      <c r="BH174" s="132">
        <f t="shared" si="27"/>
        <v>0</v>
      </c>
      <c r="BI174" s="132">
        <f t="shared" si="28"/>
        <v>0</v>
      </c>
      <c r="BJ174" s="12" t="s">
        <v>75</v>
      </c>
      <c r="BK174" s="162">
        <f t="shared" si="29"/>
        <v>0</v>
      </c>
      <c r="BL174" s="12" t="s">
        <v>124</v>
      </c>
      <c r="BM174" s="235" t="s">
        <v>2238</v>
      </c>
    </row>
    <row r="175" spans="2:65" s="1" customFormat="1" ht="37.9" customHeight="1">
      <c r="B175" s="119"/>
      <c r="C175" s="236">
        <v>46</v>
      </c>
      <c r="D175" s="236" t="s">
        <v>133</v>
      </c>
      <c r="E175" s="237" t="s">
        <v>2239</v>
      </c>
      <c r="F175" s="238" t="s">
        <v>2240</v>
      </c>
      <c r="G175" s="239" t="s">
        <v>110</v>
      </c>
      <c r="H175" s="240">
        <v>2</v>
      </c>
      <c r="I175" s="240"/>
      <c r="J175" s="240">
        <f t="shared" si="20"/>
        <v>0</v>
      </c>
      <c r="K175" s="242"/>
      <c r="L175" s="243"/>
      <c r="M175" s="244" t="s">
        <v>1</v>
      </c>
      <c r="N175" s="245" t="s">
        <v>32</v>
      </c>
      <c r="O175" s="233">
        <v>0</v>
      </c>
      <c r="P175" s="233">
        <f t="shared" si="21"/>
        <v>0</v>
      </c>
      <c r="Q175" s="233">
        <v>8.8000000000000005E-3</v>
      </c>
      <c r="R175" s="233">
        <f t="shared" si="22"/>
        <v>1.7600000000000001E-2</v>
      </c>
      <c r="S175" s="233">
        <v>0</v>
      </c>
      <c r="T175" s="234">
        <f t="shared" si="23"/>
        <v>0</v>
      </c>
      <c r="AR175" s="235" t="s">
        <v>659</v>
      </c>
      <c r="AT175" s="235" t="s">
        <v>133</v>
      </c>
      <c r="AU175" s="235" t="s">
        <v>75</v>
      </c>
      <c r="AY175" s="12" t="s">
        <v>97</v>
      </c>
      <c r="BE175" s="132">
        <f t="shared" si="24"/>
        <v>0</v>
      </c>
      <c r="BF175" s="132">
        <f t="shared" si="25"/>
        <v>0</v>
      </c>
      <c r="BG175" s="132">
        <f t="shared" si="26"/>
        <v>0</v>
      </c>
      <c r="BH175" s="132">
        <f t="shared" si="27"/>
        <v>0</v>
      </c>
      <c r="BI175" s="132">
        <f t="shared" si="28"/>
        <v>0</v>
      </c>
      <c r="BJ175" s="12" t="s">
        <v>75</v>
      </c>
      <c r="BK175" s="162">
        <f t="shared" si="29"/>
        <v>0</v>
      </c>
      <c r="BL175" s="12" t="s">
        <v>124</v>
      </c>
      <c r="BM175" s="235" t="s">
        <v>2241</v>
      </c>
    </row>
    <row r="176" spans="2:65" s="1" customFormat="1" ht="24.2" customHeight="1">
      <c r="B176" s="119"/>
      <c r="C176" s="225">
        <v>47</v>
      </c>
      <c r="D176" s="225" t="s">
        <v>100</v>
      </c>
      <c r="E176" s="226" t="s">
        <v>2242</v>
      </c>
      <c r="F176" s="227" t="s">
        <v>743</v>
      </c>
      <c r="G176" s="228" t="s">
        <v>114</v>
      </c>
      <c r="H176" s="229">
        <v>272.8</v>
      </c>
      <c r="I176" s="229"/>
      <c r="J176" s="229">
        <f t="shared" si="20"/>
        <v>0</v>
      </c>
      <c r="K176" s="126"/>
      <c r="L176" s="24"/>
      <c r="M176" s="231" t="s">
        <v>1</v>
      </c>
      <c r="N176" s="232" t="s">
        <v>32</v>
      </c>
      <c r="O176" s="233">
        <v>4.4999999999999998E-2</v>
      </c>
      <c r="P176" s="233">
        <f t="shared" si="21"/>
        <v>12.276</v>
      </c>
      <c r="Q176" s="233">
        <v>0</v>
      </c>
      <c r="R176" s="233">
        <f t="shared" si="22"/>
        <v>0</v>
      </c>
      <c r="S176" s="233">
        <v>0</v>
      </c>
      <c r="T176" s="234">
        <f t="shared" si="23"/>
        <v>0</v>
      </c>
      <c r="AR176" s="235" t="s">
        <v>124</v>
      </c>
      <c r="AT176" s="235" t="s">
        <v>100</v>
      </c>
      <c r="AU176" s="235" t="s">
        <v>75</v>
      </c>
      <c r="AY176" s="12" t="s">
        <v>97</v>
      </c>
      <c r="BE176" s="132">
        <f t="shared" si="24"/>
        <v>0</v>
      </c>
      <c r="BF176" s="132">
        <f t="shared" si="25"/>
        <v>0</v>
      </c>
      <c r="BG176" s="132">
        <f t="shared" si="26"/>
        <v>0</v>
      </c>
      <c r="BH176" s="132">
        <f t="shared" si="27"/>
        <v>0</v>
      </c>
      <c r="BI176" s="132">
        <f t="shared" si="28"/>
        <v>0</v>
      </c>
      <c r="BJ176" s="12" t="s">
        <v>75</v>
      </c>
      <c r="BK176" s="162">
        <f t="shared" si="29"/>
        <v>0</v>
      </c>
      <c r="BL176" s="12" t="s">
        <v>124</v>
      </c>
      <c r="BM176" s="235" t="s">
        <v>741</v>
      </c>
    </row>
    <row r="177" spans="2:65" s="1" customFormat="1" ht="24.2" customHeight="1">
      <c r="B177" s="119"/>
      <c r="C177" s="225">
        <v>48</v>
      </c>
      <c r="D177" s="225" t="s">
        <v>100</v>
      </c>
      <c r="E177" s="226" t="s">
        <v>2243</v>
      </c>
      <c r="F177" s="227" t="s">
        <v>745</v>
      </c>
      <c r="G177" s="228" t="s">
        <v>114</v>
      </c>
      <c r="H177" s="229">
        <v>272.8</v>
      </c>
      <c r="I177" s="229"/>
      <c r="J177" s="229">
        <f t="shared" si="20"/>
        <v>0</v>
      </c>
      <c r="K177" s="126"/>
      <c r="L177" s="24"/>
      <c r="M177" s="231" t="s">
        <v>1</v>
      </c>
      <c r="N177" s="232" t="s">
        <v>32</v>
      </c>
      <c r="O177" s="233">
        <v>5.5E-2</v>
      </c>
      <c r="P177" s="233">
        <f t="shared" si="21"/>
        <v>15.004000000000001</v>
      </c>
      <c r="Q177" s="233">
        <v>0</v>
      </c>
      <c r="R177" s="233">
        <f t="shared" si="22"/>
        <v>0</v>
      </c>
      <c r="S177" s="233">
        <v>0</v>
      </c>
      <c r="T177" s="234">
        <f t="shared" si="23"/>
        <v>0</v>
      </c>
      <c r="AR177" s="235" t="s">
        <v>124</v>
      </c>
      <c r="AT177" s="235" t="s">
        <v>100</v>
      </c>
      <c r="AU177" s="235" t="s">
        <v>75</v>
      </c>
      <c r="AY177" s="12" t="s">
        <v>97</v>
      </c>
      <c r="BE177" s="132">
        <f t="shared" si="24"/>
        <v>0</v>
      </c>
      <c r="BF177" s="132">
        <f t="shared" si="25"/>
        <v>0</v>
      </c>
      <c r="BG177" s="132">
        <f t="shared" si="26"/>
        <v>0</v>
      </c>
      <c r="BH177" s="132">
        <f t="shared" si="27"/>
        <v>0</v>
      </c>
      <c r="BI177" s="132">
        <f t="shared" si="28"/>
        <v>0</v>
      </c>
      <c r="BJ177" s="12" t="s">
        <v>75</v>
      </c>
      <c r="BK177" s="162">
        <f t="shared" si="29"/>
        <v>0</v>
      </c>
      <c r="BL177" s="12" t="s">
        <v>124</v>
      </c>
      <c r="BM177" s="235" t="s">
        <v>744</v>
      </c>
    </row>
    <row r="178" spans="2:65" s="1" customFormat="1" ht="24.2" customHeight="1">
      <c r="B178" s="119"/>
      <c r="C178" s="225">
        <v>49</v>
      </c>
      <c r="D178" s="225" t="s">
        <v>100</v>
      </c>
      <c r="E178" s="226" t="s">
        <v>747</v>
      </c>
      <c r="F178" s="227" t="s">
        <v>748</v>
      </c>
      <c r="G178" s="228" t="s">
        <v>120</v>
      </c>
      <c r="H178" s="229">
        <v>0.39500000000000002</v>
      </c>
      <c r="I178" s="229"/>
      <c r="J178" s="229">
        <f t="shared" si="20"/>
        <v>0</v>
      </c>
      <c r="K178" s="126"/>
      <c r="L178" s="24"/>
      <c r="M178" s="231" t="s">
        <v>1</v>
      </c>
      <c r="N178" s="232" t="s">
        <v>32</v>
      </c>
      <c r="O178" s="233">
        <v>1.4510000000000001</v>
      </c>
      <c r="P178" s="233">
        <f t="shared" si="21"/>
        <v>0.57314500000000002</v>
      </c>
      <c r="Q178" s="233">
        <v>0</v>
      </c>
      <c r="R178" s="233">
        <f t="shared" si="22"/>
        <v>0</v>
      </c>
      <c r="S178" s="233">
        <v>0</v>
      </c>
      <c r="T178" s="234">
        <f t="shared" si="23"/>
        <v>0</v>
      </c>
      <c r="AR178" s="235" t="s">
        <v>124</v>
      </c>
      <c r="AT178" s="235" t="s">
        <v>100</v>
      </c>
      <c r="AU178" s="235" t="s">
        <v>75</v>
      </c>
      <c r="AY178" s="12" t="s">
        <v>97</v>
      </c>
      <c r="BE178" s="132">
        <f t="shared" si="24"/>
        <v>0</v>
      </c>
      <c r="BF178" s="132">
        <f t="shared" si="25"/>
        <v>0</v>
      </c>
      <c r="BG178" s="132">
        <f t="shared" si="26"/>
        <v>0</v>
      </c>
      <c r="BH178" s="132">
        <f t="shared" si="27"/>
        <v>0</v>
      </c>
      <c r="BI178" s="132">
        <f t="shared" si="28"/>
        <v>0</v>
      </c>
      <c r="BJ178" s="12" t="s">
        <v>75</v>
      </c>
      <c r="BK178" s="162">
        <f t="shared" si="29"/>
        <v>0</v>
      </c>
      <c r="BL178" s="12" t="s">
        <v>124</v>
      </c>
      <c r="BM178" s="235" t="s">
        <v>749</v>
      </c>
    </row>
    <row r="179" spans="2:65" s="213" customFormat="1" ht="22.9" customHeight="1">
      <c r="B179" s="214"/>
      <c r="D179" s="215" t="s">
        <v>65</v>
      </c>
      <c r="E179" s="223" t="s">
        <v>750</v>
      </c>
      <c r="F179" s="223" t="s">
        <v>540</v>
      </c>
      <c r="J179" s="254">
        <f>BK179</f>
        <v>0</v>
      </c>
      <c r="L179" s="214"/>
      <c r="M179" s="218"/>
      <c r="P179" s="219">
        <f>SUM(P180:P208)</f>
        <v>117.16397050000002</v>
      </c>
      <c r="R179" s="219">
        <f>SUM(R180:R208)</f>
        <v>0.28816987179999992</v>
      </c>
      <c r="T179" s="220">
        <f>SUM(T180:T208)</f>
        <v>0</v>
      </c>
      <c r="AR179" s="215" t="s">
        <v>75</v>
      </c>
      <c r="AT179" s="221" t="s">
        <v>65</v>
      </c>
      <c r="AU179" s="221" t="s">
        <v>71</v>
      </c>
      <c r="AY179" s="215" t="s">
        <v>97</v>
      </c>
      <c r="BK179" s="253">
        <f>SUM(BK180:BK208)</f>
        <v>0</v>
      </c>
    </row>
    <row r="180" spans="2:65" s="1" customFormat="1" ht="24.2" customHeight="1">
      <c r="B180" s="119"/>
      <c r="C180" s="225">
        <v>50</v>
      </c>
      <c r="D180" s="225" t="s">
        <v>100</v>
      </c>
      <c r="E180" s="226" t="s">
        <v>751</v>
      </c>
      <c r="F180" s="227" t="s">
        <v>752</v>
      </c>
      <c r="G180" s="228" t="s">
        <v>114</v>
      </c>
      <c r="H180" s="229">
        <v>5.5439999999999996</v>
      </c>
      <c r="I180" s="229"/>
      <c r="J180" s="229">
        <f t="shared" ref="J180:J208" si="30">ROUND(I180*H180,3)</f>
        <v>0</v>
      </c>
      <c r="K180" s="126"/>
      <c r="L180" s="24"/>
      <c r="M180" s="231" t="s">
        <v>1</v>
      </c>
      <c r="N180" s="232" t="s">
        <v>32</v>
      </c>
      <c r="O180" s="233">
        <v>0.29799999999999999</v>
      </c>
      <c r="P180" s="233">
        <f t="shared" ref="P180:P208" si="31">O180*H180</f>
        <v>1.6521119999999998</v>
      </c>
      <c r="Q180" s="233">
        <v>1.1199999999999999E-3</v>
      </c>
      <c r="R180" s="233">
        <f t="shared" ref="R180:R208" si="32">Q180*H180</f>
        <v>6.2092799999999993E-3</v>
      </c>
      <c r="S180" s="233">
        <v>0</v>
      </c>
      <c r="T180" s="234">
        <f t="shared" ref="T180:T208" si="33">S180*H180</f>
        <v>0</v>
      </c>
      <c r="AR180" s="235" t="s">
        <v>124</v>
      </c>
      <c r="AT180" s="235" t="s">
        <v>100</v>
      </c>
      <c r="AU180" s="235" t="s">
        <v>75</v>
      </c>
      <c r="AY180" s="12" t="s">
        <v>97</v>
      </c>
      <c r="BE180" s="132">
        <f t="shared" ref="BE180:BE208" si="34">IF(N180="základná",J180,0)</f>
        <v>0</v>
      </c>
      <c r="BF180" s="132">
        <f t="shared" ref="BF180:BF208" si="35">IF(N180="znížená",J180,0)</f>
        <v>0</v>
      </c>
      <c r="BG180" s="132">
        <f t="shared" ref="BG180:BG208" si="36">IF(N180="zákl. prenesená",J180,0)</f>
        <v>0</v>
      </c>
      <c r="BH180" s="132">
        <f t="shared" ref="BH180:BH208" si="37">IF(N180="zníž. prenesená",J180,0)</f>
        <v>0</v>
      </c>
      <c r="BI180" s="132">
        <f t="shared" ref="BI180:BI208" si="38">IF(N180="nulová",J180,0)</f>
        <v>0</v>
      </c>
      <c r="BJ180" s="12" t="s">
        <v>75</v>
      </c>
      <c r="BK180" s="162">
        <f t="shared" ref="BK180:BK208" si="39">ROUND(I180*H180,3)</f>
        <v>0</v>
      </c>
      <c r="BL180" s="12" t="s">
        <v>124</v>
      </c>
      <c r="BM180" s="235" t="s">
        <v>753</v>
      </c>
    </row>
    <row r="181" spans="2:65" s="1" customFormat="1" ht="24.2" customHeight="1">
      <c r="B181" s="119"/>
      <c r="C181" s="225">
        <v>51</v>
      </c>
      <c r="D181" s="225" t="s">
        <v>100</v>
      </c>
      <c r="E181" s="226" t="s">
        <v>755</v>
      </c>
      <c r="F181" s="227" t="s">
        <v>756</v>
      </c>
      <c r="G181" s="228" t="s">
        <v>114</v>
      </c>
      <c r="H181" s="229">
        <v>53.823</v>
      </c>
      <c r="I181" s="229"/>
      <c r="J181" s="229">
        <f t="shared" si="30"/>
        <v>0</v>
      </c>
      <c r="K181" s="126"/>
      <c r="L181" s="24"/>
      <c r="M181" s="231" t="s">
        <v>1</v>
      </c>
      <c r="N181" s="232" t="s">
        <v>32</v>
      </c>
      <c r="O181" s="233">
        <v>0.38600000000000001</v>
      </c>
      <c r="P181" s="233">
        <f t="shared" si="31"/>
        <v>20.775677999999999</v>
      </c>
      <c r="Q181" s="233">
        <v>1.0399999999999999E-3</v>
      </c>
      <c r="R181" s="233">
        <f t="shared" si="32"/>
        <v>5.5975919999999998E-2</v>
      </c>
      <c r="S181" s="233">
        <v>0</v>
      </c>
      <c r="T181" s="234">
        <f t="shared" si="33"/>
        <v>0</v>
      </c>
      <c r="AR181" s="235" t="s">
        <v>124</v>
      </c>
      <c r="AT181" s="235" t="s">
        <v>100</v>
      </c>
      <c r="AU181" s="235" t="s">
        <v>75</v>
      </c>
      <c r="AY181" s="12" t="s">
        <v>97</v>
      </c>
      <c r="BE181" s="132">
        <f t="shared" si="34"/>
        <v>0</v>
      </c>
      <c r="BF181" s="132">
        <f t="shared" si="35"/>
        <v>0</v>
      </c>
      <c r="BG181" s="132">
        <f t="shared" si="36"/>
        <v>0</v>
      </c>
      <c r="BH181" s="132">
        <f t="shared" si="37"/>
        <v>0</v>
      </c>
      <c r="BI181" s="132">
        <f t="shared" si="38"/>
        <v>0</v>
      </c>
      <c r="BJ181" s="12" t="s">
        <v>75</v>
      </c>
      <c r="BK181" s="162">
        <f t="shared" si="39"/>
        <v>0</v>
      </c>
      <c r="BL181" s="12" t="s">
        <v>124</v>
      </c>
      <c r="BM181" s="235" t="s">
        <v>757</v>
      </c>
    </row>
    <row r="182" spans="2:65" s="1" customFormat="1" ht="24.2" customHeight="1">
      <c r="B182" s="119"/>
      <c r="C182" s="225">
        <v>52</v>
      </c>
      <c r="D182" s="225" t="s">
        <v>100</v>
      </c>
      <c r="E182" s="226" t="s">
        <v>758</v>
      </c>
      <c r="F182" s="227" t="s">
        <v>759</v>
      </c>
      <c r="G182" s="228" t="s">
        <v>114</v>
      </c>
      <c r="H182" s="229">
        <v>43.45</v>
      </c>
      <c r="I182" s="229"/>
      <c r="J182" s="229">
        <f t="shared" si="30"/>
        <v>0</v>
      </c>
      <c r="K182" s="126"/>
      <c r="L182" s="24"/>
      <c r="M182" s="231" t="s">
        <v>1</v>
      </c>
      <c r="N182" s="232" t="s">
        <v>32</v>
      </c>
      <c r="O182" s="233">
        <v>0.22056000000000001</v>
      </c>
      <c r="P182" s="233">
        <f t="shared" si="31"/>
        <v>9.5833320000000004</v>
      </c>
      <c r="Q182" s="233">
        <v>8.0000000000000007E-5</v>
      </c>
      <c r="R182" s="233">
        <f t="shared" si="32"/>
        <v>3.4760000000000004E-3</v>
      </c>
      <c r="S182" s="233">
        <v>0</v>
      </c>
      <c r="T182" s="234">
        <f t="shared" si="33"/>
        <v>0</v>
      </c>
      <c r="AR182" s="235" t="s">
        <v>124</v>
      </c>
      <c r="AT182" s="235" t="s">
        <v>100</v>
      </c>
      <c r="AU182" s="235" t="s">
        <v>75</v>
      </c>
      <c r="AY182" s="12" t="s">
        <v>97</v>
      </c>
      <c r="BE182" s="132">
        <f t="shared" si="34"/>
        <v>0</v>
      </c>
      <c r="BF182" s="132">
        <f t="shared" si="35"/>
        <v>0</v>
      </c>
      <c r="BG182" s="132">
        <f t="shared" si="36"/>
        <v>0</v>
      </c>
      <c r="BH182" s="132">
        <f t="shared" si="37"/>
        <v>0</v>
      </c>
      <c r="BI182" s="132">
        <f t="shared" si="38"/>
        <v>0</v>
      </c>
      <c r="BJ182" s="12" t="s">
        <v>75</v>
      </c>
      <c r="BK182" s="162">
        <f t="shared" si="39"/>
        <v>0</v>
      </c>
      <c r="BL182" s="12" t="s">
        <v>124</v>
      </c>
      <c r="BM182" s="235" t="s">
        <v>760</v>
      </c>
    </row>
    <row r="183" spans="2:65" s="1" customFormat="1" ht="16.5" customHeight="1">
      <c r="B183" s="119"/>
      <c r="C183" s="236">
        <v>53</v>
      </c>
      <c r="D183" s="236" t="s">
        <v>133</v>
      </c>
      <c r="E183" s="237" t="s">
        <v>761</v>
      </c>
      <c r="F183" s="238" t="s">
        <v>762</v>
      </c>
      <c r="G183" s="239" t="s">
        <v>114</v>
      </c>
      <c r="H183" s="240">
        <v>45.622999999999998</v>
      </c>
      <c r="I183" s="240"/>
      <c r="J183" s="240">
        <f t="shared" si="30"/>
        <v>0</v>
      </c>
      <c r="K183" s="242"/>
      <c r="L183" s="243"/>
      <c r="M183" s="244" t="s">
        <v>1</v>
      </c>
      <c r="N183" s="245" t="s">
        <v>32</v>
      </c>
      <c r="O183" s="233">
        <v>0</v>
      </c>
      <c r="P183" s="233">
        <f t="shared" si="31"/>
        <v>0</v>
      </c>
      <c r="Q183" s="233">
        <v>1.6000000000000001E-4</v>
      </c>
      <c r="R183" s="233">
        <f t="shared" si="32"/>
        <v>7.2996800000000002E-3</v>
      </c>
      <c r="S183" s="233">
        <v>0</v>
      </c>
      <c r="T183" s="234">
        <f t="shared" si="33"/>
        <v>0</v>
      </c>
      <c r="AR183" s="235" t="s">
        <v>659</v>
      </c>
      <c r="AT183" s="235" t="s">
        <v>133</v>
      </c>
      <c r="AU183" s="235" t="s">
        <v>75</v>
      </c>
      <c r="AY183" s="12" t="s">
        <v>97</v>
      </c>
      <c r="BE183" s="132">
        <f t="shared" si="34"/>
        <v>0</v>
      </c>
      <c r="BF183" s="132">
        <f t="shared" si="35"/>
        <v>0</v>
      </c>
      <c r="BG183" s="132">
        <f t="shared" si="36"/>
        <v>0</v>
      </c>
      <c r="BH183" s="132">
        <f t="shared" si="37"/>
        <v>0</v>
      </c>
      <c r="BI183" s="132">
        <f t="shared" si="38"/>
        <v>0</v>
      </c>
      <c r="BJ183" s="12" t="s">
        <v>75</v>
      </c>
      <c r="BK183" s="162">
        <f t="shared" si="39"/>
        <v>0</v>
      </c>
      <c r="BL183" s="12" t="s">
        <v>124</v>
      </c>
      <c r="BM183" s="235" t="s">
        <v>763</v>
      </c>
    </row>
    <row r="184" spans="2:65" s="1" customFormat="1" ht="24.2" customHeight="1">
      <c r="B184" s="119"/>
      <c r="C184" s="225">
        <v>54</v>
      </c>
      <c r="D184" s="225" t="s">
        <v>100</v>
      </c>
      <c r="E184" s="226" t="s">
        <v>764</v>
      </c>
      <c r="F184" s="227" t="s">
        <v>765</v>
      </c>
      <c r="G184" s="228" t="s">
        <v>114</v>
      </c>
      <c r="H184" s="229">
        <v>139.1</v>
      </c>
      <c r="I184" s="229"/>
      <c r="J184" s="229">
        <f t="shared" si="30"/>
        <v>0</v>
      </c>
      <c r="K184" s="126"/>
      <c r="L184" s="24"/>
      <c r="M184" s="231" t="s">
        <v>1</v>
      </c>
      <c r="N184" s="232" t="s">
        <v>32</v>
      </c>
      <c r="O184" s="233">
        <v>0.24066000000000001</v>
      </c>
      <c r="P184" s="233">
        <f t="shared" si="31"/>
        <v>33.475805999999999</v>
      </c>
      <c r="Q184" s="233">
        <v>8.0000000000000007E-5</v>
      </c>
      <c r="R184" s="233">
        <f t="shared" si="32"/>
        <v>1.1128000000000001E-2</v>
      </c>
      <c r="S184" s="233">
        <v>0</v>
      </c>
      <c r="T184" s="234">
        <f t="shared" si="33"/>
        <v>0</v>
      </c>
      <c r="AR184" s="235" t="s">
        <v>124</v>
      </c>
      <c r="AT184" s="235" t="s">
        <v>100</v>
      </c>
      <c r="AU184" s="235" t="s">
        <v>75</v>
      </c>
      <c r="AY184" s="12" t="s">
        <v>97</v>
      </c>
      <c r="BE184" s="132">
        <f t="shared" si="34"/>
        <v>0</v>
      </c>
      <c r="BF184" s="132">
        <f t="shared" si="35"/>
        <v>0</v>
      </c>
      <c r="BG184" s="132">
        <f t="shared" si="36"/>
        <v>0</v>
      </c>
      <c r="BH184" s="132">
        <f t="shared" si="37"/>
        <v>0</v>
      </c>
      <c r="BI184" s="132">
        <f t="shared" si="38"/>
        <v>0</v>
      </c>
      <c r="BJ184" s="12" t="s">
        <v>75</v>
      </c>
      <c r="BK184" s="162">
        <f t="shared" si="39"/>
        <v>0</v>
      </c>
      <c r="BL184" s="12" t="s">
        <v>124</v>
      </c>
      <c r="BM184" s="235" t="s">
        <v>766</v>
      </c>
    </row>
    <row r="185" spans="2:65" s="1" customFormat="1" ht="16.5" customHeight="1">
      <c r="B185" s="119"/>
      <c r="C185" s="236">
        <v>55</v>
      </c>
      <c r="D185" s="236" t="s">
        <v>133</v>
      </c>
      <c r="E185" s="237" t="s">
        <v>768</v>
      </c>
      <c r="F185" s="238" t="s">
        <v>769</v>
      </c>
      <c r="G185" s="239" t="s">
        <v>114</v>
      </c>
      <c r="H185" s="240">
        <v>146.05500000000001</v>
      </c>
      <c r="I185" s="240"/>
      <c r="J185" s="240">
        <f t="shared" si="30"/>
        <v>0</v>
      </c>
      <c r="K185" s="242"/>
      <c r="L185" s="243"/>
      <c r="M185" s="244" t="s">
        <v>1</v>
      </c>
      <c r="N185" s="245" t="s">
        <v>32</v>
      </c>
      <c r="O185" s="233">
        <v>0</v>
      </c>
      <c r="P185" s="233">
        <f t="shared" si="31"/>
        <v>0</v>
      </c>
      <c r="Q185" s="233">
        <v>2.7999999999999998E-4</v>
      </c>
      <c r="R185" s="233">
        <f t="shared" si="32"/>
        <v>4.0895399999999998E-2</v>
      </c>
      <c r="S185" s="233">
        <v>0</v>
      </c>
      <c r="T185" s="234">
        <f t="shared" si="33"/>
        <v>0</v>
      </c>
      <c r="AR185" s="235" t="s">
        <v>659</v>
      </c>
      <c r="AT185" s="235" t="s">
        <v>133</v>
      </c>
      <c r="AU185" s="235" t="s">
        <v>75</v>
      </c>
      <c r="AY185" s="12" t="s">
        <v>97</v>
      </c>
      <c r="BE185" s="132">
        <f t="shared" si="34"/>
        <v>0</v>
      </c>
      <c r="BF185" s="132">
        <f t="shared" si="35"/>
        <v>0</v>
      </c>
      <c r="BG185" s="132">
        <f t="shared" si="36"/>
        <v>0</v>
      </c>
      <c r="BH185" s="132">
        <f t="shared" si="37"/>
        <v>0</v>
      </c>
      <c r="BI185" s="132">
        <f t="shared" si="38"/>
        <v>0</v>
      </c>
      <c r="BJ185" s="12" t="s">
        <v>75</v>
      </c>
      <c r="BK185" s="162">
        <f t="shared" si="39"/>
        <v>0</v>
      </c>
      <c r="BL185" s="12" t="s">
        <v>124</v>
      </c>
      <c r="BM185" s="235" t="s">
        <v>770</v>
      </c>
    </row>
    <row r="186" spans="2:65" s="1" customFormat="1" ht="24.2" customHeight="1">
      <c r="B186" s="119"/>
      <c r="C186" s="225">
        <v>56</v>
      </c>
      <c r="D186" s="225" t="s">
        <v>100</v>
      </c>
      <c r="E186" s="226" t="s">
        <v>771</v>
      </c>
      <c r="F186" s="227" t="s">
        <v>772</v>
      </c>
      <c r="G186" s="228" t="s">
        <v>114</v>
      </c>
      <c r="H186" s="229">
        <v>7.15</v>
      </c>
      <c r="I186" s="229"/>
      <c r="J186" s="229">
        <f t="shared" si="30"/>
        <v>0</v>
      </c>
      <c r="K186" s="126"/>
      <c r="L186" s="24"/>
      <c r="M186" s="231" t="s">
        <v>1</v>
      </c>
      <c r="N186" s="232" t="s">
        <v>32</v>
      </c>
      <c r="O186" s="233">
        <v>0.26107000000000002</v>
      </c>
      <c r="P186" s="233">
        <f t="shared" si="31"/>
        <v>1.8666505000000002</v>
      </c>
      <c r="Q186" s="233">
        <v>1.3999999999999999E-4</v>
      </c>
      <c r="R186" s="233">
        <f t="shared" si="32"/>
        <v>1.0009999999999999E-3</v>
      </c>
      <c r="S186" s="233">
        <v>0</v>
      </c>
      <c r="T186" s="234">
        <f t="shared" si="33"/>
        <v>0</v>
      </c>
      <c r="AR186" s="235" t="s">
        <v>124</v>
      </c>
      <c r="AT186" s="235" t="s">
        <v>100</v>
      </c>
      <c r="AU186" s="235" t="s">
        <v>75</v>
      </c>
      <c r="AY186" s="12" t="s">
        <v>97</v>
      </c>
      <c r="BE186" s="132">
        <f t="shared" si="34"/>
        <v>0</v>
      </c>
      <c r="BF186" s="132">
        <f t="shared" si="35"/>
        <v>0</v>
      </c>
      <c r="BG186" s="132">
        <f t="shared" si="36"/>
        <v>0</v>
      </c>
      <c r="BH186" s="132">
        <f t="shared" si="37"/>
        <v>0</v>
      </c>
      <c r="BI186" s="132">
        <f t="shared" si="38"/>
        <v>0</v>
      </c>
      <c r="BJ186" s="12" t="s">
        <v>75</v>
      </c>
      <c r="BK186" s="162">
        <f t="shared" si="39"/>
        <v>0</v>
      </c>
      <c r="BL186" s="12" t="s">
        <v>124</v>
      </c>
      <c r="BM186" s="235" t="s">
        <v>773</v>
      </c>
    </row>
    <row r="187" spans="2:65" s="1" customFormat="1" ht="16.5" customHeight="1">
      <c r="B187" s="119"/>
      <c r="C187" s="236">
        <v>57</v>
      </c>
      <c r="D187" s="236" t="s">
        <v>133</v>
      </c>
      <c r="E187" s="237" t="s">
        <v>775</v>
      </c>
      <c r="F187" s="238" t="s">
        <v>776</v>
      </c>
      <c r="G187" s="239" t="s">
        <v>114</v>
      </c>
      <c r="H187" s="240">
        <v>7.508</v>
      </c>
      <c r="I187" s="240"/>
      <c r="J187" s="240">
        <f t="shared" si="30"/>
        <v>0</v>
      </c>
      <c r="K187" s="242"/>
      <c r="L187" s="243"/>
      <c r="M187" s="244" t="s">
        <v>1</v>
      </c>
      <c r="N187" s="245" t="s">
        <v>32</v>
      </c>
      <c r="O187" s="233">
        <v>0</v>
      </c>
      <c r="P187" s="233">
        <f t="shared" si="31"/>
        <v>0</v>
      </c>
      <c r="Q187" s="233">
        <v>3.8999999999999999E-4</v>
      </c>
      <c r="R187" s="233">
        <f t="shared" si="32"/>
        <v>2.9281199999999998E-3</v>
      </c>
      <c r="S187" s="233">
        <v>0</v>
      </c>
      <c r="T187" s="234">
        <f t="shared" si="33"/>
        <v>0</v>
      </c>
      <c r="AR187" s="235" t="s">
        <v>659</v>
      </c>
      <c r="AT187" s="235" t="s">
        <v>133</v>
      </c>
      <c r="AU187" s="235" t="s">
        <v>75</v>
      </c>
      <c r="AY187" s="12" t="s">
        <v>97</v>
      </c>
      <c r="BE187" s="132">
        <f t="shared" si="34"/>
        <v>0</v>
      </c>
      <c r="BF187" s="132">
        <f t="shared" si="35"/>
        <v>0</v>
      </c>
      <c r="BG187" s="132">
        <f t="shared" si="36"/>
        <v>0</v>
      </c>
      <c r="BH187" s="132">
        <f t="shared" si="37"/>
        <v>0</v>
      </c>
      <c r="BI187" s="132">
        <f t="shared" si="38"/>
        <v>0</v>
      </c>
      <c r="BJ187" s="12" t="s">
        <v>75</v>
      </c>
      <c r="BK187" s="162">
        <f t="shared" si="39"/>
        <v>0</v>
      </c>
      <c r="BL187" s="12" t="s">
        <v>124</v>
      </c>
      <c r="BM187" s="235" t="s">
        <v>777</v>
      </c>
    </row>
    <row r="188" spans="2:65" s="1" customFormat="1" ht="24.2" customHeight="1">
      <c r="B188" s="119"/>
      <c r="C188" s="225">
        <v>58</v>
      </c>
      <c r="D188" s="225" t="s">
        <v>100</v>
      </c>
      <c r="E188" s="226" t="s">
        <v>779</v>
      </c>
      <c r="F188" s="227" t="s">
        <v>780</v>
      </c>
      <c r="G188" s="228" t="s">
        <v>114</v>
      </c>
      <c r="H188" s="229">
        <v>31.85</v>
      </c>
      <c r="I188" s="229"/>
      <c r="J188" s="229">
        <f t="shared" si="30"/>
        <v>0</v>
      </c>
      <c r="K188" s="126"/>
      <c r="L188" s="24"/>
      <c r="M188" s="231" t="s">
        <v>1</v>
      </c>
      <c r="N188" s="232" t="s">
        <v>32</v>
      </c>
      <c r="O188" s="233">
        <v>0.28103</v>
      </c>
      <c r="P188" s="233">
        <f t="shared" si="31"/>
        <v>8.9508055000000013</v>
      </c>
      <c r="Q188" s="233">
        <v>1.003E-4</v>
      </c>
      <c r="R188" s="233">
        <f t="shared" si="32"/>
        <v>3.194555E-3</v>
      </c>
      <c r="S188" s="233">
        <v>0</v>
      </c>
      <c r="T188" s="234">
        <f t="shared" si="33"/>
        <v>0</v>
      </c>
      <c r="AR188" s="235" t="s">
        <v>124</v>
      </c>
      <c r="AT188" s="235" t="s">
        <v>100</v>
      </c>
      <c r="AU188" s="235" t="s">
        <v>75</v>
      </c>
      <c r="AY188" s="12" t="s">
        <v>97</v>
      </c>
      <c r="BE188" s="132">
        <f t="shared" si="34"/>
        <v>0</v>
      </c>
      <c r="BF188" s="132">
        <f t="shared" si="35"/>
        <v>0</v>
      </c>
      <c r="BG188" s="132">
        <f t="shared" si="36"/>
        <v>0</v>
      </c>
      <c r="BH188" s="132">
        <f t="shared" si="37"/>
        <v>0</v>
      </c>
      <c r="BI188" s="132">
        <f t="shared" si="38"/>
        <v>0</v>
      </c>
      <c r="BJ188" s="12" t="s">
        <v>75</v>
      </c>
      <c r="BK188" s="162">
        <f t="shared" si="39"/>
        <v>0</v>
      </c>
      <c r="BL188" s="12" t="s">
        <v>124</v>
      </c>
      <c r="BM188" s="235" t="s">
        <v>781</v>
      </c>
    </row>
    <row r="189" spans="2:65" s="1" customFormat="1" ht="16.5" customHeight="1">
      <c r="B189" s="119"/>
      <c r="C189" s="236">
        <v>59</v>
      </c>
      <c r="D189" s="236" t="s">
        <v>133</v>
      </c>
      <c r="E189" s="237" t="s">
        <v>782</v>
      </c>
      <c r="F189" s="238" t="s">
        <v>783</v>
      </c>
      <c r="G189" s="239" t="s">
        <v>114</v>
      </c>
      <c r="H189" s="240">
        <v>33.442999999999998</v>
      </c>
      <c r="I189" s="240"/>
      <c r="J189" s="240">
        <f t="shared" si="30"/>
        <v>0</v>
      </c>
      <c r="K189" s="242"/>
      <c r="L189" s="243"/>
      <c r="M189" s="244" t="s">
        <v>1</v>
      </c>
      <c r="N189" s="245" t="s">
        <v>32</v>
      </c>
      <c r="O189" s="233">
        <v>0</v>
      </c>
      <c r="P189" s="233">
        <f t="shared" si="31"/>
        <v>0</v>
      </c>
      <c r="Q189" s="233">
        <v>6.8999999999999997E-4</v>
      </c>
      <c r="R189" s="233">
        <f t="shared" si="32"/>
        <v>2.3075669999999996E-2</v>
      </c>
      <c r="S189" s="233">
        <v>0</v>
      </c>
      <c r="T189" s="234">
        <f t="shared" si="33"/>
        <v>0</v>
      </c>
      <c r="AR189" s="235" t="s">
        <v>659</v>
      </c>
      <c r="AT189" s="235" t="s">
        <v>133</v>
      </c>
      <c r="AU189" s="235" t="s">
        <v>75</v>
      </c>
      <c r="AY189" s="12" t="s">
        <v>97</v>
      </c>
      <c r="BE189" s="132">
        <f t="shared" si="34"/>
        <v>0</v>
      </c>
      <c r="BF189" s="132">
        <f t="shared" si="35"/>
        <v>0</v>
      </c>
      <c r="BG189" s="132">
        <f t="shared" si="36"/>
        <v>0</v>
      </c>
      <c r="BH189" s="132">
        <f t="shared" si="37"/>
        <v>0</v>
      </c>
      <c r="BI189" s="132">
        <f t="shared" si="38"/>
        <v>0</v>
      </c>
      <c r="BJ189" s="12" t="s">
        <v>75</v>
      </c>
      <c r="BK189" s="162">
        <f t="shared" si="39"/>
        <v>0</v>
      </c>
      <c r="BL189" s="12" t="s">
        <v>124</v>
      </c>
      <c r="BM189" s="235" t="s">
        <v>784</v>
      </c>
    </row>
    <row r="190" spans="2:65" s="1" customFormat="1" ht="24.2" customHeight="1">
      <c r="B190" s="119"/>
      <c r="C190" s="225">
        <v>60</v>
      </c>
      <c r="D190" s="225" t="s">
        <v>100</v>
      </c>
      <c r="E190" s="226" t="s">
        <v>2244</v>
      </c>
      <c r="F190" s="227" t="s">
        <v>2245</v>
      </c>
      <c r="G190" s="228" t="s">
        <v>110</v>
      </c>
      <c r="H190" s="229">
        <v>6</v>
      </c>
      <c r="I190" s="229"/>
      <c r="J190" s="229">
        <f t="shared" si="30"/>
        <v>0</v>
      </c>
      <c r="K190" s="126"/>
      <c r="L190" s="24"/>
      <c r="M190" s="231" t="s">
        <v>1</v>
      </c>
      <c r="N190" s="232" t="s">
        <v>32</v>
      </c>
      <c r="O190" s="233">
        <v>0.20630000000000001</v>
      </c>
      <c r="P190" s="233">
        <f t="shared" si="31"/>
        <v>1.2378</v>
      </c>
      <c r="Q190" s="233">
        <v>4.0000000000000003E-5</v>
      </c>
      <c r="R190" s="233">
        <f t="shared" si="32"/>
        <v>2.4000000000000003E-4</v>
      </c>
      <c r="S190" s="233">
        <v>0</v>
      </c>
      <c r="T190" s="234">
        <f t="shared" si="33"/>
        <v>0</v>
      </c>
      <c r="AR190" s="235" t="s">
        <v>124</v>
      </c>
      <c r="AT190" s="235" t="s">
        <v>100</v>
      </c>
      <c r="AU190" s="235" t="s">
        <v>75</v>
      </c>
      <c r="AY190" s="12" t="s">
        <v>97</v>
      </c>
      <c r="BE190" s="132">
        <f t="shared" si="34"/>
        <v>0</v>
      </c>
      <c r="BF190" s="132">
        <f t="shared" si="35"/>
        <v>0</v>
      </c>
      <c r="BG190" s="132">
        <f t="shared" si="36"/>
        <v>0</v>
      </c>
      <c r="BH190" s="132">
        <f t="shared" si="37"/>
        <v>0</v>
      </c>
      <c r="BI190" s="132">
        <f t="shared" si="38"/>
        <v>0</v>
      </c>
      <c r="BJ190" s="12" t="s">
        <v>75</v>
      </c>
      <c r="BK190" s="162">
        <f t="shared" si="39"/>
        <v>0</v>
      </c>
      <c r="BL190" s="12" t="s">
        <v>124</v>
      </c>
      <c r="BM190" s="235" t="s">
        <v>787</v>
      </c>
    </row>
    <row r="191" spans="2:65" s="1" customFormat="1" ht="16.5" customHeight="1">
      <c r="B191" s="119"/>
      <c r="C191" s="236">
        <v>61</v>
      </c>
      <c r="D191" s="236" t="s">
        <v>133</v>
      </c>
      <c r="E191" s="237" t="s">
        <v>2246</v>
      </c>
      <c r="F191" s="238" t="s">
        <v>2247</v>
      </c>
      <c r="G191" s="239" t="s">
        <v>110</v>
      </c>
      <c r="H191" s="240">
        <v>6</v>
      </c>
      <c r="I191" s="240"/>
      <c r="J191" s="240">
        <f t="shared" si="30"/>
        <v>0</v>
      </c>
      <c r="K191" s="242"/>
      <c r="L191" s="243"/>
      <c r="M191" s="244" t="s">
        <v>1</v>
      </c>
      <c r="N191" s="245" t="s">
        <v>32</v>
      </c>
      <c r="O191" s="233">
        <v>0</v>
      </c>
      <c r="P191" s="233">
        <f t="shared" si="31"/>
        <v>0</v>
      </c>
      <c r="Q191" s="233">
        <v>1E-4</v>
      </c>
      <c r="R191" s="233">
        <f t="shared" si="32"/>
        <v>6.0000000000000006E-4</v>
      </c>
      <c r="S191" s="233">
        <v>0</v>
      </c>
      <c r="T191" s="234">
        <f t="shared" si="33"/>
        <v>0</v>
      </c>
      <c r="AR191" s="235" t="s">
        <v>659</v>
      </c>
      <c r="AT191" s="235" t="s">
        <v>133</v>
      </c>
      <c r="AU191" s="235" t="s">
        <v>75</v>
      </c>
      <c r="AY191" s="12" t="s">
        <v>97</v>
      </c>
      <c r="BE191" s="132">
        <f t="shared" si="34"/>
        <v>0</v>
      </c>
      <c r="BF191" s="132">
        <f t="shared" si="35"/>
        <v>0</v>
      </c>
      <c r="BG191" s="132">
        <f t="shared" si="36"/>
        <v>0</v>
      </c>
      <c r="BH191" s="132">
        <f t="shared" si="37"/>
        <v>0</v>
      </c>
      <c r="BI191" s="132">
        <f t="shared" si="38"/>
        <v>0</v>
      </c>
      <c r="BJ191" s="12" t="s">
        <v>75</v>
      </c>
      <c r="BK191" s="162">
        <f t="shared" si="39"/>
        <v>0</v>
      </c>
      <c r="BL191" s="12" t="s">
        <v>124</v>
      </c>
      <c r="BM191" s="235" t="s">
        <v>791</v>
      </c>
    </row>
    <row r="192" spans="2:65" s="1" customFormat="1" ht="24.2" customHeight="1">
      <c r="B192" s="119"/>
      <c r="C192" s="225">
        <v>62</v>
      </c>
      <c r="D192" s="225" t="s">
        <v>100</v>
      </c>
      <c r="E192" s="226" t="s">
        <v>793</v>
      </c>
      <c r="F192" s="227" t="s">
        <v>794</v>
      </c>
      <c r="G192" s="228" t="s">
        <v>110</v>
      </c>
      <c r="H192" s="229">
        <v>1</v>
      </c>
      <c r="I192" s="229"/>
      <c r="J192" s="229">
        <f t="shared" si="30"/>
        <v>0</v>
      </c>
      <c r="K192" s="126"/>
      <c r="L192" s="24"/>
      <c r="M192" s="231" t="s">
        <v>1</v>
      </c>
      <c r="N192" s="232" t="s">
        <v>32</v>
      </c>
      <c r="O192" s="233">
        <v>0.26956999999999998</v>
      </c>
      <c r="P192" s="233">
        <f t="shared" si="31"/>
        <v>0.26956999999999998</v>
      </c>
      <c r="Q192" s="233">
        <v>5.7609999999999999E-5</v>
      </c>
      <c r="R192" s="233">
        <f t="shared" si="32"/>
        <v>5.7609999999999999E-5</v>
      </c>
      <c r="S192" s="233">
        <v>0</v>
      </c>
      <c r="T192" s="234">
        <f t="shared" si="33"/>
        <v>0</v>
      </c>
      <c r="AR192" s="235" t="s">
        <v>124</v>
      </c>
      <c r="AT192" s="235" t="s">
        <v>100</v>
      </c>
      <c r="AU192" s="235" t="s">
        <v>75</v>
      </c>
      <c r="AY192" s="12" t="s">
        <v>97</v>
      </c>
      <c r="BE192" s="132">
        <f t="shared" si="34"/>
        <v>0</v>
      </c>
      <c r="BF192" s="132">
        <f t="shared" si="35"/>
        <v>0</v>
      </c>
      <c r="BG192" s="132">
        <f t="shared" si="36"/>
        <v>0</v>
      </c>
      <c r="BH192" s="132">
        <f t="shared" si="37"/>
        <v>0</v>
      </c>
      <c r="BI192" s="132">
        <f t="shared" si="38"/>
        <v>0</v>
      </c>
      <c r="BJ192" s="12" t="s">
        <v>75</v>
      </c>
      <c r="BK192" s="162">
        <f t="shared" si="39"/>
        <v>0</v>
      </c>
      <c r="BL192" s="12" t="s">
        <v>124</v>
      </c>
      <c r="BM192" s="235" t="s">
        <v>795</v>
      </c>
    </row>
    <row r="193" spans="2:65" s="1" customFormat="1" ht="16.5" customHeight="1">
      <c r="B193" s="119"/>
      <c r="C193" s="236">
        <v>63</v>
      </c>
      <c r="D193" s="236" t="s">
        <v>133</v>
      </c>
      <c r="E193" s="237" t="s">
        <v>797</v>
      </c>
      <c r="F193" s="238" t="s">
        <v>798</v>
      </c>
      <c r="G193" s="239" t="s">
        <v>110</v>
      </c>
      <c r="H193" s="240">
        <v>1</v>
      </c>
      <c r="I193" s="240"/>
      <c r="J193" s="240">
        <f t="shared" si="30"/>
        <v>0</v>
      </c>
      <c r="K193" s="242"/>
      <c r="L193" s="243"/>
      <c r="M193" s="244" t="s">
        <v>1</v>
      </c>
      <c r="N193" s="245" t="s">
        <v>32</v>
      </c>
      <c r="O193" s="233">
        <v>0</v>
      </c>
      <c r="P193" s="233">
        <f t="shared" si="31"/>
        <v>0</v>
      </c>
      <c r="Q193" s="233">
        <v>2.3500000000000001E-3</v>
      </c>
      <c r="R193" s="233">
        <f t="shared" si="32"/>
        <v>2.3500000000000001E-3</v>
      </c>
      <c r="S193" s="233">
        <v>0</v>
      </c>
      <c r="T193" s="234">
        <f t="shared" si="33"/>
        <v>0</v>
      </c>
      <c r="AR193" s="235" t="s">
        <v>659</v>
      </c>
      <c r="AT193" s="235" t="s">
        <v>133</v>
      </c>
      <c r="AU193" s="235" t="s">
        <v>75</v>
      </c>
      <c r="AY193" s="12" t="s">
        <v>97</v>
      </c>
      <c r="BE193" s="132">
        <f t="shared" si="34"/>
        <v>0</v>
      </c>
      <c r="BF193" s="132">
        <f t="shared" si="35"/>
        <v>0</v>
      </c>
      <c r="BG193" s="132">
        <f t="shared" si="36"/>
        <v>0</v>
      </c>
      <c r="BH193" s="132">
        <f t="shared" si="37"/>
        <v>0</v>
      </c>
      <c r="BI193" s="132">
        <f t="shared" si="38"/>
        <v>0</v>
      </c>
      <c r="BJ193" s="12" t="s">
        <v>75</v>
      </c>
      <c r="BK193" s="162">
        <f t="shared" si="39"/>
        <v>0</v>
      </c>
      <c r="BL193" s="12" t="s">
        <v>124</v>
      </c>
      <c r="BM193" s="235" t="s">
        <v>799</v>
      </c>
    </row>
    <row r="194" spans="2:65" s="1" customFormat="1" ht="24.2" customHeight="1">
      <c r="B194" s="119"/>
      <c r="C194" s="225">
        <v>64</v>
      </c>
      <c r="D194" s="225" t="s">
        <v>100</v>
      </c>
      <c r="E194" s="226" t="s">
        <v>801</v>
      </c>
      <c r="F194" s="227" t="s">
        <v>802</v>
      </c>
      <c r="G194" s="228" t="s">
        <v>110</v>
      </c>
      <c r="H194" s="229">
        <v>4</v>
      </c>
      <c r="I194" s="229"/>
      <c r="J194" s="229">
        <f t="shared" si="30"/>
        <v>0</v>
      </c>
      <c r="K194" s="126"/>
      <c r="L194" s="24"/>
      <c r="M194" s="231" t="s">
        <v>1</v>
      </c>
      <c r="N194" s="232" t="s">
        <v>32</v>
      </c>
      <c r="O194" s="233">
        <v>0.42515999999999998</v>
      </c>
      <c r="P194" s="233">
        <f t="shared" si="31"/>
        <v>1.7006399999999999</v>
      </c>
      <c r="Q194" s="233">
        <v>6.9720000000000003E-5</v>
      </c>
      <c r="R194" s="233">
        <f t="shared" si="32"/>
        <v>2.7888000000000001E-4</v>
      </c>
      <c r="S194" s="233">
        <v>0</v>
      </c>
      <c r="T194" s="234">
        <f t="shared" si="33"/>
        <v>0</v>
      </c>
      <c r="AR194" s="235" t="s">
        <v>124</v>
      </c>
      <c r="AT194" s="235" t="s">
        <v>100</v>
      </c>
      <c r="AU194" s="235" t="s">
        <v>75</v>
      </c>
      <c r="AY194" s="12" t="s">
        <v>97</v>
      </c>
      <c r="BE194" s="132">
        <f t="shared" si="34"/>
        <v>0</v>
      </c>
      <c r="BF194" s="132">
        <f t="shared" si="35"/>
        <v>0</v>
      </c>
      <c r="BG194" s="132">
        <f t="shared" si="36"/>
        <v>0</v>
      </c>
      <c r="BH194" s="132">
        <f t="shared" si="37"/>
        <v>0</v>
      </c>
      <c r="BI194" s="132">
        <f t="shared" si="38"/>
        <v>0</v>
      </c>
      <c r="BJ194" s="12" t="s">
        <v>75</v>
      </c>
      <c r="BK194" s="162">
        <f t="shared" si="39"/>
        <v>0</v>
      </c>
      <c r="BL194" s="12" t="s">
        <v>124</v>
      </c>
      <c r="BM194" s="235" t="s">
        <v>803</v>
      </c>
    </row>
    <row r="195" spans="2:65" s="1" customFormat="1" ht="16.5" customHeight="1">
      <c r="B195" s="119"/>
      <c r="C195" s="236">
        <v>65</v>
      </c>
      <c r="D195" s="236" t="s">
        <v>133</v>
      </c>
      <c r="E195" s="237" t="s">
        <v>805</v>
      </c>
      <c r="F195" s="238" t="s">
        <v>806</v>
      </c>
      <c r="G195" s="239" t="s">
        <v>110</v>
      </c>
      <c r="H195" s="240">
        <v>4</v>
      </c>
      <c r="I195" s="240"/>
      <c r="J195" s="240">
        <f t="shared" si="30"/>
        <v>0</v>
      </c>
      <c r="K195" s="242"/>
      <c r="L195" s="243"/>
      <c r="M195" s="244" t="s">
        <v>1</v>
      </c>
      <c r="N195" s="245" t="s">
        <v>32</v>
      </c>
      <c r="O195" s="233">
        <v>0</v>
      </c>
      <c r="P195" s="233">
        <f t="shared" si="31"/>
        <v>0</v>
      </c>
      <c r="Q195" s="233">
        <v>5.1900000000000002E-3</v>
      </c>
      <c r="R195" s="233">
        <f t="shared" si="32"/>
        <v>2.0760000000000001E-2</v>
      </c>
      <c r="S195" s="233">
        <v>0</v>
      </c>
      <c r="T195" s="234">
        <f t="shared" si="33"/>
        <v>0</v>
      </c>
      <c r="AR195" s="235" t="s">
        <v>659</v>
      </c>
      <c r="AT195" s="235" t="s">
        <v>133</v>
      </c>
      <c r="AU195" s="235" t="s">
        <v>75</v>
      </c>
      <c r="AY195" s="12" t="s">
        <v>97</v>
      </c>
      <c r="BE195" s="132">
        <f t="shared" si="34"/>
        <v>0</v>
      </c>
      <c r="BF195" s="132">
        <f t="shared" si="35"/>
        <v>0</v>
      </c>
      <c r="BG195" s="132">
        <f t="shared" si="36"/>
        <v>0</v>
      </c>
      <c r="BH195" s="132">
        <f t="shared" si="37"/>
        <v>0</v>
      </c>
      <c r="BI195" s="132">
        <f t="shared" si="38"/>
        <v>0</v>
      </c>
      <c r="BJ195" s="12" t="s">
        <v>75</v>
      </c>
      <c r="BK195" s="162">
        <f t="shared" si="39"/>
        <v>0</v>
      </c>
      <c r="BL195" s="12" t="s">
        <v>124</v>
      </c>
      <c r="BM195" s="235" t="s">
        <v>807</v>
      </c>
    </row>
    <row r="196" spans="2:65" s="1" customFormat="1" ht="21.75" customHeight="1">
      <c r="B196" s="119"/>
      <c r="C196" s="225">
        <v>66</v>
      </c>
      <c r="D196" s="225" t="s">
        <v>100</v>
      </c>
      <c r="E196" s="226" t="s">
        <v>2248</v>
      </c>
      <c r="F196" s="227" t="s">
        <v>2249</v>
      </c>
      <c r="G196" s="228" t="s">
        <v>110</v>
      </c>
      <c r="H196" s="229">
        <v>1</v>
      </c>
      <c r="I196" s="229"/>
      <c r="J196" s="229">
        <f t="shared" si="30"/>
        <v>0</v>
      </c>
      <c r="K196" s="126"/>
      <c r="L196" s="24"/>
      <c r="M196" s="231" t="s">
        <v>1</v>
      </c>
      <c r="N196" s="232" t="s">
        <v>32</v>
      </c>
      <c r="O196" s="233">
        <v>0.20648</v>
      </c>
      <c r="P196" s="233">
        <f t="shared" si="31"/>
        <v>0.20648</v>
      </c>
      <c r="Q196" s="233">
        <v>4.5479999999999998E-5</v>
      </c>
      <c r="R196" s="233">
        <f t="shared" si="32"/>
        <v>4.5479999999999998E-5</v>
      </c>
      <c r="S196" s="233">
        <v>0</v>
      </c>
      <c r="T196" s="234">
        <f t="shared" si="33"/>
        <v>0</v>
      </c>
      <c r="AR196" s="235" t="s">
        <v>124</v>
      </c>
      <c r="AT196" s="235" t="s">
        <v>100</v>
      </c>
      <c r="AU196" s="235" t="s">
        <v>75</v>
      </c>
      <c r="AY196" s="12" t="s">
        <v>97</v>
      </c>
      <c r="BE196" s="132">
        <f t="shared" si="34"/>
        <v>0</v>
      </c>
      <c r="BF196" s="132">
        <f t="shared" si="35"/>
        <v>0</v>
      </c>
      <c r="BG196" s="132">
        <f t="shared" si="36"/>
        <v>0</v>
      </c>
      <c r="BH196" s="132">
        <f t="shared" si="37"/>
        <v>0</v>
      </c>
      <c r="BI196" s="132">
        <f t="shared" si="38"/>
        <v>0</v>
      </c>
      <c r="BJ196" s="12" t="s">
        <v>75</v>
      </c>
      <c r="BK196" s="162">
        <f t="shared" si="39"/>
        <v>0</v>
      </c>
      <c r="BL196" s="12" t="s">
        <v>124</v>
      </c>
      <c r="BM196" s="235" t="s">
        <v>2250</v>
      </c>
    </row>
    <row r="197" spans="2:65" s="1" customFormat="1" ht="21.75" customHeight="1">
      <c r="B197" s="119"/>
      <c r="C197" s="236">
        <v>67</v>
      </c>
      <c r="D197" s="236" t="s">
        <v>133</v>
      </c>
      <c r="E197" s="237" t="s">
        <v>2251</v>
      </c>
      <c r="F197" s="238" t="s">
        <v>2252</v>
      </c>
      <c r="G197" s="239" t="s">
        <v>110</v>
      </c>
      <c r="H197" s="240">
        <v>1</v>
      </c>
      <c r="I197" s="240"/>
      <c r="J197" s="240">
        <f t="shared" si="30"/>
        <v>0</v>
      </c>
      <c r="K197" s="242"/>
      <c r="L197" s="243"/>
      <c r="M197" s="244" t="s">
        <v>1</v>
      </c>
      <c r="N197" s="245" t="s">
        <v>32</v>
      </c>
      <c r="O197" s="233">
        <v>0</v>
      </c>
      <c r="P197" s="233">
        <f t="shared" si="31"/>
        <v>0</v>
      </c>
      <c r="Q197" s="233">
        <v>4.2999999999999999E-4</v>
      </c>
      <c r="R197" s="233">
        <f t="shared" si="32"/>
        <v>4.2999999999999999E-4</v>
      </c>
      <c r="S197" s="233">
        <v>0</v>
      </c>
      <c r="T197" s="234">
        <f t="shared" si="33"/>
        <v>0</v>
      </c>
      <c r="AR197" s="235" t="s">
        <v>659</v>
      </c>
      <c r="AT197" s="235" t="s">
        <v>133</v>
      </c>
      <c r="AU197" s="235" t="s">
        <v>75</v>
      </c>
      <c r="AY197" s="12" t="s">
        <v>97</v>
      </c>
      <c r="BE197" s="132">
        <f t="shared" si="34"/>
        <v>0</v>
      </c>
      <c r="BF197" s="132">
        <f t="shared" si="35"/>
        <v>0</v>
      </c>
      <c r="BG197" s="132">
        <f t="shared" si="36"/>
        <v>0</v>
      </c>
      <c r="BH197" s="132">
        <f t="shared" si="37"/>
        <v>0</v>
      </c>
      <c r="BI197" s="132">
        <f t="shared" si="38"/>
        <v>0</v>
      </c>
      <c r="BJ197" s="12" t="s">
        <v>75</v>
      </c>
      <c r="BK197" s="162">
        <f t="shared" si="39"/>
        <v>0</v>
      </c>
      <c r="BL197" s="12" t="s">
        <v>124</v>
      </c>
      <c r="BM197" s="235" t="s">
        <v>2253</v>
      </c>
    </row>
    <row r="198" spans="2:65" s="1" customFormat="1" ht="16.5" customHeight="1">
      <c r="B198" s="119"/>
      <c r="C198" s="225">
        <v>68</v>
      </c>
      <c r="D198" s="225" t="s">
        <v>100</v>
      </c>
      <c r="E198" s="226" t="s">
        <v>2254</v>
      </c>
      <c r="F198" s="227" t="s">
        <v>2255</v>
      </c>
      <c r="G198" s="228" t="s">
        <v>110</v>
      </c>
      <c r="H198" s="229">
        <v>1</v>
      </c>
      <c r="I198" s="229"/>
      <c r="J198" s="229">
        <f t="shared" si="30"/>
        <v>0</v>
      </c>
      <c r="K198" s="126"/>
      <c r="L198" s="24"/>
      <c r="M198" s="231" t="s">
        <v>1</v>
      </c>
      <c r="N198" s="232" t="s">
        <v>32</v>
      </c>
      <c r="O198" s="233">
        <v>0.20660000000000001</v>
      </c>
      <c r="P198" s="233">
        <f t="shared" si="31"/>
        <v>0.20660000000000001</v>
      </c>
      <c r="Q198" s="233">
        <v>4.5479999999999998E-5</v>
      </c>
      <c r="R198" s="233">
        <f t="shared" si="32"/>
        <v>4.5479999999999998E-5</v>
      </c>
      <c r="S198" s="233">
        <v>0</v>
      </c>
      <c r="T198" s="234">
        <f t="shared" si="33"/>
        <v>0</v>
      </c>
      <c r="AR198" s="235" t="s">
        <v>124</v>
      </c>
      <c r="AT198" s="235" t="s">
        <v>100</v>
      </c>
      <c r="AU198" s="235" t="s">
        <v>75</v>
      </c>
      <c r="AY198" s="12" t="s">
        <v>97</v>
      </c>
      <c r="BE198" s="132">
        <f t="shared" si="34"/>
        <v>0</v>
      </c>
      <c r="BF198" s="132">
        <f t="shared" si="35"/>
        <v>0</v>
      </c>
      <c r="BG198" s="132">
        <f t="shared" si="36"/>
        <v>0</v>
      </c>
      <c r="BH198" s="132">
        <f t="shared" si="37"/>
        <v>0</v>
      </c>
      <c r="BI198" s="132">
        <f t="shared" si="38"/>
        <v>0</v>
      </c>
      <c r="BJ198" s="12" t="s">
        <v>75</v>
      </c>
      <c r="BK198" s="162">
        <f t="shared" si="39"/>
        <v>0</v>
      </c>
      <c r="BL198" s="12" t="s">
        <v>124</v>
      </c>
      <c r="BM198" s="235" t="s">
        <v>2256</v>
      </c>
    </row>
    <row r="199" spans="2:65" s="1" customFormat="1" ht="24.2" customHeight="1">
      <c r="B199" s="119"/>
      <c r="C199" s="236">
        <v>69</v>
      </c>
      <c r="D199" s="236" t="s">
        <v>133</v>
      </c>
      <c r="E199" s="237" t="s">
        <v>2257</v>
      </c>
      <c r="F199" s="238" t="s">
        <v>2258</v>
      </c>
      <c r="G199" s="239" t="s">
        <v>110</v>
      </c>
      <c r="H199" s="240">
        <v>1</v>
      </c>
      <c r="I199" s="240"/>
      <c r="J199" s="240">
        <f t="shared" si="30"/>
        <v>0</v>
      </c>
      <c r="K199" s="242"/>
      <c r="L199" s="243"/>
      <c r="M199" s="244" t="s">
        <v>1</v>
      </c>
      <c r="N199" s="245" t="s">
        <v>32</v>
      </c>
      <c r="O199" s="233">
        <v>0</v>
      </c>
      <c r="P199" s="233">
        <f t="shared" si="31"/>
        <v>0</v>
      </c>
      <c r="Q199" s="233">
        <v>6.7000000000000002E-4</v>
      </c>
      <c r="R199" s="233">
        <f t="shared" si="32"/>
        <v>6.7000000000000002E-4</v>
      </c>
      <c r="S199" s="233">
        <v>0</v>
      </c>
      <c r="T199" s="234">
        <f t="shared" si="33"/>
        <v>0</v>
      </c>
      <c r="AR199" s="235" t="s">
        <v>659</v>
      </c>
      <c r="AT199" s="235" t="s">
        <v>133</v>
      </c>
      <c r="AU199" s="235" t="s">
        <v>75</v>
      </c>
      <c r="AY199" s="12" t="s">
        <v>97</v>
      </c>
      <c r="BE199" s="132">
        <f t="shared" si="34"/>
        <v>0</v>
      </c>
      <c r="BF199" s="132">
        <f t="shared" si="35"/>
        <v>0</v>
      </c>
      <c r="BG199" s="132">
        <f t="shared" si="36"/>
        <v>0</v>
      </c>
      <c r="BH199" s="132">
        <f t="shared" si="37"/>
        <v>0</v>
      </c>
      <c r="BI199" s="132">
        <f t="shared" si="38"/>
        <v>0</v>
      </c>
      <c r="BJ199" s="12" t="s">
        <v>75</v>
      </c>
      <c r="BK199" s="162">
        <f t="shared" si="39"/>
        <v>0</v>
      </c>
      <c r="BL199" s="12" t="s">
        <v>124</v>
      </c>
      <c r="BM199" s="235" t="s">
        <v>2259</v>
      </c>
    </row>
    <row r="200" spans="2:65" s="1" customFormat="1" ht="16.5" customHeight="1">
      <c r="B200" s="119"/>
      <c r="C200" s="225">
        <v>70</v>
      </c>
      <c r="D200" s="225" t="s">
        <v>100</v>
      </c>
      <c r="E200" s="226" t="s">
        <v>809</v>
      </c>
      <c r="F200" s="227" t="s">
        <v>810</v>
      </c>
      <c r="G200" s="228" t="s">
        <v>110</v>
      </c>
      <c r="H200" s="229">
        <v>1</v>
      </c>
      <c r="I200" s="229"/>
      <c r="J200" s="229">
        <f t="shared" si="30"/>
        <v>0</v>
      </c>
      <c r="K200" s="126"/>
      <c r="L200" s="24"/>
      <c r="M200" s="231" t="s">
        <v>1</v>
      </c>
      <c r="N200" s="232" t="s">
        <v>32</v>
      </c>
      <c r="O200" s="233">
        <v>0.35142000000000001</v>
      </c>
      <c r="P200" s="233">
        <f t="shared" si="31"/>
        <v>0.35142000000000001</v>
      </c>
      <c r="Q200" s="233">
        <v>6.3670000000000005E-5</v>
      </c>
      <c r="R200" s="233">
        <f t="shared" si="32"/>
        <v>6.3670000000000005E-5</v>
      </c>
      <c r="S200" s="233">
        <v>0</v>
      </c>
      <c r="T200" s="234">
        <f t="shared" si="33"/>
        <v>0</v>
      </c>
      <c r="AR200" s="235" t="s">
        <v>124</v>
      </c>
      <c r="AT200" s="235" t="s">
        <v>100</v>
      </c>
      <c r="AU200" s="235" t="s">
        <v>75</v>
      </c>
      <c r="AY200" s="12" t="s">
        <v>97</v>
      </c>
      <c r="BE200" s="132">
        <f t="shared" si="34"/>
        <v>0</v>
      </c>
      <c r="BF200" s="132">
        <f t="shared" si="35"/>
        <v>0</v>
      </c>
      <c r="BG200" s="132">
        <f t="shared" si="36"/>
        <v>0</v>
      </c>
      <c r="BH200" s="132">
        <f t="shared" si="37"/>
        <v>0</v>
      </c>
      <c r="BI200" s="132">
        <f t="shared" si="38"/>
        <v>0</v>
      </c>
      <c r="BJ200" s="12" t="s">
        <v>75</v>
      </c>
      <c r="BK200" s="162">
        <f t="shared" si="39"/>
        <v>0</v>
      </c>
      <c r="BL200" s="12" t="s">
        <v>124</v>
      </c>
      <c r="BM200" s="235" t="s">
        <v>811</v>
      </c>
    </row>
    <row r="201" spans="2:65" s="1" customFormat="1" ht="24.2" customHeight="1">
      <c r="B201" s="119"/>
      <c r="C201" s="236">
        <v>71</v>
      </c>
      <c r="D201" s="236" t="s">
        <v>133</v>
      </c>
      <c r="E201" s="237" t="s">
        <v>813</v>
      </c>
      <c r="F201" s="238" t="s">
        <v>814</v>
      </c>
      <c r="G201" s="239" t="s">
        <v>110</v>
      </c>
      <c r="H201" s="240">
        <v>1</v>
      </c>
      <c r="I201" s="240"/>
      <c r="J201" s="240">
        <f t="shared" si="30"/>
        <v>0</v>
      </c>
      <c r="K201" s="242"/>
      <c r="L201" s="243"/>
      <c r="M201" s="244" t="s">
        <v>1</v>
      </c>
      <c r="N201" s="245" t="s">
        <v>32</v>
      </c>
      <c r="O201" s="233">
        <v>0</v>
      </c>
      <c r="P201" s="233">
        <f t="shared" si="31"/>
        <v>0</v>
      </c>
      <c r="Q201" s="233">
        <v>2E-3</v>
      </c>
      <c r="R201" s="233">
        <f t="shared" si="32"/>
        <v>2E-3</v>
      </c>
      <c r="S201" s="233">
        <v>0</v>
      </c>
      <c r="T201" s="234">
        <f t="shared" si="33"/>
        <v>0</v>
      </c>
      <c r="AR201" s="235" t="s">
        <v>659</v>
      </c>
      <c r="AT201" s="235" t="s">
        <v>133</v>
      </c>
      <c r="AU201" s="235" t="s">
        <v>75</v>
      </c>
      <c r="AY201" s="12" t="s">
        <v>97</v>
      </c>
      <c r="BE201" s="132">
        <f t="shared" si="34"/>
        <v>0</v>
      </c>
      <c r="BF201" s="132">
        <f t="shared" si="35"/>
        <v>0</v>
      </c>
      <c r="BG201" s="132">
        <f t="shared" si="36"/>
        <v>0</v>
      </c>
      <c r="BH201" s="132">
        <f t="shared" si="37"/>
        <v>0</v>
      </c>
      <c r="BI201" s="132">
        <f t="shared" si="38"/>
        <v>0</v>
      </c>
      <c r="BJ201" s="12" t="s">
        <v>75</v>
      </c>
      <c r="BK201" s="162">
        <f t="shared" si="39"/>
        <v>0</v>
      </c>
      <c r="BL201" s="12" t="s">
        <v>124</v>
      </c>
      <c r="BM201" s="235" t="s">
        <v>815</v>
      </c>
    </row>
    <row r="202" spans="2:65" s="1" customFormat="1" ht="16.5" customHeight="1">
      <c r="B202" s="119"/>
      <c r="C202" s="225">
        <v>72</v>
      </c>
      <c r="D202" s="225" t="s">
        <v>100</v>
      </c>
      <c r="E202" s="226" t="s">
        <v>821</v>
      </c>
      <c r="F202" s="227" t="s">
        <v>822</v>
      </c>
      <c r="G202" s="228" t="s">
        <v>110</v>
      </c>
      <c r="H202" s="229">
        <v>3</v>
      </c>
      <c r="I202" s="229"/>
      <c r="J202" s="229">
        <f t="shared" si="30"/>
        <v>0</v>
      </c>
      <c r="K202" s="126"/>
      <c r="L202" s="24"/>
      <c r="M202" s="231" t="s">
        <v>1</v>
      </c>
      <c r="N202" s="232" t="s">
        <v>32</v>
      </c>
      <c r="O202" s="233">
        <v>0.10032000000000001</v>
      </c>
      <c r="P202" s="233">
        <f t="shared" si="31"/>
        <v>0.30096000000000001</v>
      </c>
      <c r="Q202" s="233">
        <v>2.0000000000000002E-5</v>
      </c>
      <c r="R202" s="233">
        <f t="shared" si="32"/>
        <v>6.0000000000000008E-5</v>
      </c>
      <c r="S202" s="233">
        <v>0</v>
      </c>
      <c r="T202" s="234">
        <f t="shared" si="33"/>
        <v>0</v>
      </c>
      <c r="AR202" s="235" t="s">
        <v>124</v>
      </c>
      <c r="AT202" s="235" t="s">
        <v>100</v>
      </c>
      <c r="AU202" s="235" t="s">
        <v>75</v>
      </c>
      <c r="AY202" s="12" t="s">
        <v>97</v>
      </c>
      <c r="BE202" s="132">
        <f t="shared" si="34"/>
        <v>0</v>
      </c>
      <c r="BF202" s="132">
        <f t="shared" si="35"/>
        <v>0</v>
      </c>
      <c r="BG202" s="132">
        <f t="shared" si="36"/>
        <v>0</v>
      </c>
      <c r="BH202" s="132">
        <f t="shared" si="37"/>
        <v>0</v>
      </c>
      <c r="BI202" s="132">
        <f t="shared" si="38"/>
        <v>0</v>
      </c>
      <c r="BJ202" s="12" t="s">
        <v>75</v>
      </c>
      <c r="BK202" s="162">
        <f t="shared" si="39"/>
        <v>0</v>
      </c>
      <c r="BL202" s="12" t="s">
        <v>124</v>
      </c>
      <c r="BM202" s="235" t="s">
        <v>823</v>
      </c>
    </row>
    <row r="203" spans="2:65" s="1" customFormat="1" ht="21.75" customHeight="1">
      <c r="B203" s="119"/>
      <c r="C203" s="236">
        <v>73</v>
      </c>
      <c r="D203" s="236" t="s">
        <v>133</v>
      </c>
      <c r="E203" s="237" t="s">
        <v>825</v>
      </c>
      <c r="F203" s="238" t="s">
        <v>826</v>
      </c>
      <c r="G203" s="239" t="s">
        <v>110</v>
      </c>
      <c r="H203" s="240">
        <v>3</v>
      </c>
      <c r="I203" s="240"/>
      <c r="J203" s="240">
        <f t="shared" si="30"/>
        <v>0</v>
      </c>
      <c r="K203" s="242"/>
      <c r="L203" s="243"/>
      <c r="M203" s="244" t="s">
        <v>1</v>
      </c>
      <c r="N203" s="245" t="s">
        <v>32</v>
      </c>
      <c r="O203" s="233">
        <v>0</v>
      </c>
      <c r="P203" s="233">
        <f t="shared" si="31"/>
        <v>0</v>
      </c>
      <c r="Q203" s="233">
        <v>6.9999999999999994E-5</v>
      </c>
      <c r="R203" s="233">
        <f t="shared" si="32"/>
        <v>2.0999999999999998E-4</v>
      </c>
      <c r="S203" s="233">
        <v>0</v>
      </c>
      <c r="T203" s="234">
        <f t="shared" si="33"/>
        <v>0</v>
      </c>
      <c r="AR203" s="235" t="s">
        <v>659</v>
      </c>
      <c r="AT203" s="235" t="s">
        <v>133</v>
      </c>
      <c r="AU203" s="235" t="s">
        <v>75</v>
      </c>
      <c r="AY203" s="12" t="s">
        <v>97</v>
      </c>
      <c r="BE203" s="132">
        <f t="shared" si="34"/>
        <v>0</v>
      </c>
      <c r="BF203" s="132">
        <f t="shared" si="35"/>
        <v>0</v>
      </c>
      <c r="BG203" s="132">
        <f t="shared" si="36"/>
        <v>0</v>
      </c>
      <c r="BH203" s="132">
        <f t="shared" si="37"/>
        <v>0</v>
      </c>
      <c r="BI203" s="132">
        <f t="shared" si="38"/>
        <v>0</v>
      </c>
      <c r="BJ203" s="12" t="s">
        <v>75</v>
      </c>
      <c r="BK203" s="162">
        <f t="shared" si="39"/>
        <v>0</v>
      </c>
      <c r="BL203" s="12" t="s">
        <v>124</v>
      </c>
      <c r="BM203" s="235" t="s">
        <v>827</v>
      </c>
    </row>
    <row r="204" spans="2:65" s="1" customFormat="1" ht="24.2" customHeight="1">
      <c r="B204" s="119"/>
      <c r="C204" s="225">
        <v>74</v>
      </c>
      <c r="D204" s="225" t="s">
        <v>100</v>
      </c>
      <c r="E204" s="226" t="s">
        <v>2260</v>
      </c>
      <c r="F204" s="227" t="s">
        <v>2261</v>
      </c>
      <c r="G204" s="228" t="s">
        <v>2387</v>
      </c>
      <c r="H204" s="229">
        <v>2</v>
      </c>
      <c r="I204" s="229"/>
      <c r="J204" s="229">
        <f t="shared" si="30"/>
        <v>0</v>
      </c>
      <c r="K204" s="126"/>
      <c r="L204" s="24"/>
      <c r="M204" s="231" t="s">
        <v>1</v>
      </c>
      <c r="N204" s="232" t="s">
        <v>32</v>
      </c>
      <c r="O204" s="233">
        <v>1.1348400000000001</v>
      </c>
      <c r="P204" s="233">
        <f t="shared" si="31"/>
        <v>2.2696800000000001</v>
      </c>
      <c r="Q204" s="233">
        <v>2.6244000000000001E-4</v>
      </c>
      <c r="R204" s="233">
        <f t="shared" si="32"/>
        <v>5.2488000000000003E-4</v>
      </c>
      <c r="S204" s="233">
        <v>0</v>
      </c>
      <c r="T204" s="234">
        <f t="shared" si="33"/>
        <v>0</v>
      </c>
      <c r="AR204" s="235" t="s">
        <v>124</v>
      </c>
      <c r="AT204" s="235" t="s">
        <v>100</v>
      </c>
      <c r="AU204" s="235" t="s">
        <v>75</v>
      </c>
      <c r="AY204" s="12" t="s">
        <v>97</v>
      </c>
      <c r="BE204" s="132">
        <f t="shared" si="34"/>
        <v>0</v>
      </c>
      <c r="BF204" s="132">
        <f t="shared" si="35"/>
        <v>0</v>
      </c>
      <c r="BG204" s="132">
        <f t="shared" si="36"/>
        <v>0</v>
      </c>
      <c r="BH204" s="132">
        <f t="shared" si="37"/>
        <v>0</v>
      </c>
      <c r="BI204" s="132">
        <f t="shared" si="38"/>
        <v>0</v>
      </c>
      <c r="BJ204" s="12" t="s">
        <v>75</v>
      </c>
      <c r="BK204" s="162">
        <f t="shared" si="39"/>
        <v>0</v>
      </c>
      <c r="BL204" s="12" t="s">
        <v>124</v>
      </c>
      <c r="BM204" s="235" t="s">
        <v>829</v>
      </c>
    </row>
    <row r="205" spans="2:65" s="1" customFormat="1" ht="21.75" customHeight="1">
      <c r="B205" s="119"/>
      <c r="C205" s="236">
        <v>75</v>
      </c>
      <c r="D205" s="236" t="s">
        <v>133</v>
      </c>
      <c r="E205" s="237" t="s">
        <v>2262</v>
      </c>
      <c r="F205" s="238" t="s">
        <v>2263</v>
      </c>
      <c r="G205" s="239" t="s">
        <v>110</v>
      </c>
      <c r="H205" s="240">
        <v>2</v>
      </c>
      <c r="I205" s="240"/>
      <c r="J205" s="240">
        <f t="shared" si="30"/>
        <v>0</v>
      </c>
      <c r="K205" s="242"/>
      <c r="L205" s="243"/>
      <c r="M205" s="244" t="s">
        <v>1</v>
      </c>
      <c r="N205" s="245" t="s">
        <v>32</v>
      </c>
      <c r="O205" s="233">
        <v>0</v>
      </c>
      <c r="P205" s="233">
        <f t="shared" si="31"/>
        <v>0</v>
      </c>
      <c r="Q205" s="233">
        <v>2.5000000000000001E-2</v>
      </c>
      <c r="R205" s="233">
        <f t="shared" si="32"/>
        <v>0.05</v>
      </c>
      <c r="S205" s="233">
        <v>0</v>
      </c>
      <c r="T205" s="234">
        <f t="shared" si="33"/>
        <v>0</v>
      </c>
      <c r="AR205" s="235" t="s">
        <v>659</v>
      </c>
      <c r="AT205" s="235" t="s">
        <v>133</v>
      </c>
      <c r="AU205" s="235" t="s">
        <v>75</v>
      </c>
      <c r="AY205" s="12" t="s">
        <v>97</v>
      </c>
      <c r="BE205" s="132">
        <f t="shared" si="34"/>
        <v>0</v>
      </c>
      <c r="BF205" s="132">
        <f t="shared" si="35"/>
        <v>0</v>
      </c>
      <c r="BG205" s="132">
        <f t="shared" si="36"/>
        <v>0</v>
      </c>
      <c r="BH205" s="132">
        <f t="shared" si="37"/>
        <v>0</v>
      </c>
      <c r="BI205" s="132">
        <f t="shared" si="38"/>
        <v>0</v>
      </c>
      <c r="BJ205" s="12" t="s">
        <v>75</v>
      </c>
      <c r="BK205" s="162">
        <f t="shared" si="39"/>
        <v>0</v>
      </c>
      <c r="BL205" s="12" t="s">
        <v>124</v>
      </c>
      <c r="BM205" s="235" t="s">
        <v>831</v>
      </c>
    </row>
    <row r="206" spans="2:65" s="1" customFormat="1" ht="24.2" customHeight="1">
      <c r="B206" s="119"/>
      <c r="C206" s="225">
        <v>76</v>
      </c>
      <c r="D206" s="225" t="s">
        <v>100</v>
      </c>
      <c r="E206" s="226" t="s">
        <v>2264</v>
      </c>
      <c r="F206" s="227" t="s">
        <v>2265</v>
      </c>
      <c r="G206" s="228" t="s">
        <v>114</v>
      </c>
      <c r="H206" s="229">
        <v>278.08999999999997</v>
      </c>
      <c r="I206" s="229"/>
      <c r="J206" s="229">
        <f t="shared" si="30"/>
        <v>0</v>
      </c>
      <c r="K206" s="126"/>
      <c r="L206" s="24"/>
      <c r="M206" s="231" t="s">
        <v>1</v>
      </c>
      <c r="N206" s="232" t="s">
        <v>32</v>
      </c>
      <c r="O206" s="233">
        <v>6.4000000000000001E-2</v>
      </c>
      <c r="P206" s="233">
        <f t="shared" si="31"/>
        <v>17.79776</v>
      </c>
      <c r="Q206" s="233">
        <v>1.8652E-4</v>
      </c>
      <c r="R206" s="233">
        <f t="shared" si="32"/>
        <v>5.1869346799999994E-2</v>
      </c>
      <c r="S206" s="233">
        <v>0</v>
      </c>
      <c r="T206" s="234">
        <f t="shared" si="33"/>
        <v>0</v>
      </c>
      <c r="AR206" s="235" t="s">
        <v>124</v>
      </c>
      <c r="AT206" s="235" t="s">
        <v>100</v>
      </c>
      <c r="AU206" s="235" t="s">
        <v>75</v>
      </c>
      <c r="AY206" s="12" t="s">
        <v>97</v>
      </c>
      <c r="BE206" s="132">
        <f t="shared" si="34"/>
        <v>0</v>
      </c>
      <c r="BF206" s="132">
        <f t="shared" si="35"/>
        <v>0</v>
      </c>
      <c r="BG206" s="132">
        <f t="shared" si="36"/>
        <v>0</v>
      </c>
      <c r="BH206" s="132">
        <f t="shared" si="37"/>
        <v>0</v>
      </c>
      <c r="BI206" s="132">
        <f t="shared" si="38"/>
        <v>0</v>
      </c>
      <c r="BJ206" s="12" t="s">
        <v>75</v>
      </c>
      <c r="BK206" s="162">
        <f t="shared" si="39"/>
        <v>0</v>
      </c>
      <c r="BL206" s="12" t="s">
        <v>124</v>
      </c>
      <c r="BM206" s="235" t="s">
        <v>828</v>
      </c>
    </row>
    <row r="207" spans="2:65" s="1" customFormat="1" ht="24.2" customHeight="1">
      <c r="B207" s="119"/>
      <c r="C207" s="225">
        <v>77</v>
      </c>
      <c r="D207" s="225" t="s">
        <v>100</v>
      </c>
      <c r="E207" s="226" t="s">
        <v>2266</v>
      </c>
      <c r="F207" s="227" t="s">
        <v>834</v>
      </c>
      <c r="G207" s="228" t="s">
        <v>114</v>
      </c>
      <c r="H207" s="229">
        <v>278.08999999999997</v>
      </c>
      <c r="I207" s="229"/>
      <c r="J207" s="229">
        <f t="shared" si="30"/>
        <v>0</v>
      </c>
      <c r="K207" s="126"/>
      <c r="L207" s="24"/>
      <c r="M207" s="231" t="s">
        <v>1</v>
      </c>
      <c r="N207" s="232" t="s">
        <v>32</v>
      </c>
      <c r="O207" s="233">
        <v>5.8049999999999997E-2</v>
      </c>
      <c r="P207" s="233">
        <f t="shared" si="31"/>
        <v>16.143124499999999</v>
      </c>
      <c r="Q207" s="233">
        <v>1.0000000000000001E-5</v>
      </c>
      <c r="R207" s="233">
        <f t="shared" si="32"/>
        <v>2.7808999999999998E-3</v>
      </c>
      <c r="S207" s="233">
        <v>0</v>
      </c>
      <c r="T207" s="234">
        <f t="shared" si="33"/>
        <v>0</v>
      </c>
      <c r="AR207" s="235" t="s">
        <v>124</v>
      </c>
      <c r="AT207" s="235" t="s">
        <v>100</v>
      </c>
      <c r="AU207" s="235" t="s">
        <v>75</v>
      </c>
      <c r="AY207" s="12" t="s">
        <v>97</v>
      </c>
      <c r="BE207" s="132">
        <f t="shared" si="34"/>
        <v>0</v>
      </c>
      <c r="BF207" s="132">
        <f t="shared" si="35"/>
        <v>0</v>
      </c>
      <c r="BG207" s="132">
        <f t="shared" si="36"/>
        <v>0</v>
      </c>
      <c r="BH207" s="132">
        <f t="shared" si="37"/>
        <v>0</v>
      </c>
      <c r="BI207" s="132">
        <f t="shared" si="38"/>
        <v>0</v>
      </c>
      <c r="BJ207" s="12" t="s">
        <v>75</v>
      </c>
      <c r="BK207" s="162">
        <f t="shared" si="39"/>
        <v>0</v>
      </c>
      <c r="BL207" s="12" t="s">
        <v>124</v>
      </c>
      <c r="BM207" s="235" t="s">
        <v>832</v>
      </c>
    </row>
    <row r="208" spans="2:65" s="1" customFormat="1" ht="24.2" customHeight="1">
      <c r="B208" s="119"/>
      <c r="C208" s="225">
        <v>78</v>
      </c>
      <c r="D208" s="225" t="s">
        <v>100</v>
      </c>
      <c r="E208" s="226" t="s">
        <v>836</v>
      </c>
      <c r="F208" s="227" t="s">
        <v>837</v>
      </c>
      <c r="G208" s="228" t="s">
        <v>120</v>
      </c>
      <c r="H208" s="229">
        <v>0.28799999999999998</v>
      </c>
      <c r="I208" s="229"/>
      <c r="J208" s="229">
        <f t="shared" si="30"/>
        <v>0</v>
      </c>
      <c r="K208" s="126"/>
      <c r="L208" s="24"/>
      <c r="M208" s="231" t="s">
        <v>1</v>
      </c>
      <c r="N208" s="232" t="s">
        <v>32</v>
      </c>
      <c r="O208" s="233">
        <v>1.304</v>
      </c>
      <c r="P208" s="233">
        <f t="shared" si="31"/>
        <v>0.375552</v>
      </c>
      <c r="Q208" s="233">
        <v>0</v>
      </c>
      <c r="R208" s="233">
        <f t="shared" si="32"/>
        <v>0</v>
      </c>
      <c r="S208" s="233">
        <v>0</v>
      </c>
      <c r="T208" s="234">
        <f t="shared" si="33"/>
        <v>0</v>
      </c>
      <c r="AR208" s="235" t="s">
        <v>124</v>
      </c>
      <c r="AT208" s="235" t="s">
        <v>100</v>
      </c>
      <c r="AU208" s="235" t="s">
        <v>75</v>
      </c>
      <c r="AY208" s="12" t="s">
        <v>97</v>
      </c>
      <c r="BE208" s="132">
        <f t="shared" si="34"/>
        <v>0</v>
      </c>
      <c r="BF208" s="132">
        <f t="shared" si="35"/>
        <v>0</v>
      </c>
      <c r="BG208" s="132">
        <f t="shared" si="36"/>
        <v>0</v>
      </c>
      <c r="BH208" s="132">
        <f t="shared" si="37"/>
        <v>0</v>
      </c>
      <c r="BI208" s="132">
        <f t="shared" si="38"/>
        <v>0</v>
      </c>
      <c r="BJ208" s="12" t="s">
        <v>75</v>
      </c>
      <c r="BK208" s="162">
        <f t="shared" si="39"/>
        <v>0</v>
      </c>
      <c r="BL208" s="12" t="s">
        <v>124</v>
      </c>
      <c r="BM208" s="235" t="s">
        <v>835</v>
      </c>
    </row>
    <row r="209" spans="2:65" s="213" customFormat="1" ht="22.9" customHeight="1">
      <c r="B209" s="214"/>
      <c r="D209" s="215" t="s">
        <v>65</v>
      </c>
      <c r="E209" s="223" t="s">
        <v>838</v>
      </c>
      <c r="F209" s="223" t="s">
        <v>540</v>
      </c>
      <c r="J209" s="254">
        <f>BK209</f>
        <v>0</v>
      </c>
      <c r="L209" s="214"/>
      <c r="M209" s="218"/>
      <c r="P209" s="219">
        <f>SUM(P210:P270)</f>
        <v>95.409440000000018</v>
      </c>
      <c r="R209" s="219">
        <f>SUM(R210:R270)</f>
        <v>0.77757391000000009</v>
      </c>
      <c r="T209" s="220">
        <f>SUM(T210:T270)</f>
        <v>0</v>
      </c>
      <c r="AR209" s="215" t="s">
        <v>75</v>
      </c>
      <c r="AT209" s="221" t="s">
        <v>65</v>
      </c>
      <c r="AU209" s="221" t="s">
        <v>71</v>
      </c>
      <c r="AY209" s="215" t="s">
        <v>97</v>
      </c>
      <c r="BK209" s="253">
        <f>SUM(BK210:BK270)</f>
        <v>0</v>
      </c>
    </row>
    <row r="210" spans="2:65" s="1" customFormat="1" ht="24.2" customHeight="1">
      <c r="B210" s="119"/>
      <c r="C210" s="225">
        <v>79</v>
      </c>
      <c r="D210" s="225" t="s">
        <v>100</v>
      </c>
      <c r="E210" s="226" t="s">
        <v>840</v>
      </c>
      <c r="F210" s="227" t="s">
        <v>841</v>
      </c>
      <c r="G210" s="228" t="s">
        <v>110</v>
      </c>
      <c r="H210" s="229">
        <v>8</v>
      </c>
      <c r="I210" s="229"/>
      <c r="J210" s="229">
        <f t="shared" ref="J210:J270" si="40">ROUND(I210*H210,3)</f>
        <v>0</v>
      </c>
      <c r="K210" s="126"/>
      <c r="L210" s="24"/>
      <c r="M210" s="231" t="s">
        <v>1</v>
      </c>
      <c r="N210" s="232" t="s">
        <v>32</v>
      </c>
      <c r="O210" s="233">
        <v>2.3086199999999999</v>
      </c>
      <c r="P210" s="233">
        <f t="shared" ref="P210:P270" si="41">O210*H210</f>
        <v>18.468959999999999</v>
      </c>
      <c r="Q210" s="233">
        <v>0</v>
      </c>
      <c r="R210" s="233">
        <f t="shared" ref="R210:R270" si="42">Q210*H210</f>
        <v>0</v>
      </c>
      <c r="S210" s="233">
        <v>0</v>
      </c>
      <c r="T210" s="234">
        <f t="shared" ref="T210:T270" si="43">S210*H210</f>
        <v>0</v>
      </c>
      <c r="AR210" s="235" t="s">
        <v>124</v>
      </c>
      <c r="AT210" s="235" t="s">
        <v>100</v>
      </c>
      <c r="AU210" s="235" t="s">
        <v>75</v>
      </c>
      <c r="AY210" s="12" t="s">
        <v>97</v>
      </c>
      <c r="BE210" s="132">
        <f t="shared" ref="BE210:BE270" si="44">IF(N210="základná",J210,0)</f>
        <v>0</v>
      </c>
      <c r="BF210" s="132">
        <f t="shared" ref="BF210:BF270" si="45">IF(N210="znížená",J210,0)</f>
        <v>0</v>
      </c>
      <c r="BG210" s="132">
        <f t="shared" ref="BG210:BG270" si="46">IF(N210="zákl. prenesená",J210,0)</f>
        <v>0</v>
      </c>
      <c r="BH210" s="132">
        <f t="shared" ref="BH210:BH270" si="47">IF(N210="zníž. prenesená",J210,0)</f>
        <v>0</v>
      </c>
      <c r="BI210" s="132">
        <f t="shared" ref="BI210:BI270" si="48">IF(N210="nulová",J210,0)</f>
        <v>0</v>
      </c>
      <c r="BJ210" s="12" t="s">
        <v>75</v>
      </c>
      <c r="BK210" s="162">
        <f t="shared" ref="BK210:BK270" si="49">ROUND(I210*H210,3)</f>
        <v>0</v>
      </c>
      <c r="BL210" s="12" t="s">
        <v>124</v>
      </c>
      <c r="BM210" s="235" t="s">
        <v>842</v>
      </c>
    </row>
    <row r="211" spans="2:65" s="1" customFormat="1" ht="37.9" customHeight="1">
      <c r="B211" s="119"/>
      <c r="C211" s="236">
        <v>80</v>
      </c>
      <c r="D211" s="236" t="s">
        <v>133</v>
      </c>
      <c r="E211" s="237" t="s">
        <v>843</v>
      </c>
      <c r="F211" s="238" t="s">
        <v>844</v>
      </c>
      <c r="G211" s="239" t="s">
        <v>110</v>
      </c>
      <c r="H211" s="240">
        <v>8</v>
      </c>
      <c r="I211" s="240"/>
      <c r="J211" s="240">
        <f t="shared" si="40"/>
        <v>0</v>
      </c>
      <c r="K211" s="242"/>
      <c r="L211" s="243"/>
      <c r="M211" s="244" t="s">
        <v>1</v>
      </c>
      <c r="N211" s="245" t="s">
        <v>32</v>
      </c>
      <c r="O211" s="233">
        <v>0</v>
      </c>
      <c r="P211" s="233">
        <f t="shared" si="41"/>
        <v>0</v>
      </c>
      <c r="Q211" s="233">
        <v>1.6049999999999998E-2</v>
      </c>
      <c r="R211" s="233">
        <f t="shared" si="42"/>
        <v>0.12839999999999999</v>
      </c>
      <c r="S211" s="233">
        <v>0</v>
      </c>
      <c r="T211" s="234">
        <f t="shared" si="43"/>
        <v>0</v>
      </c>
      <c r="AR211" s="235" t="s">
        <v>659</v>
      </c>
      <c r="AT211" s="235" t="s">
        <v>133</v>
      </c>
      <c r="AU211" s="235" t="s">
        <v>75</v>
      </c>
      <c r="AY211" s="12" t="s">
        <v>97</v>
      </c>
      <c r="BE211" s="132">
        <f t="shared" si="44"/>
        <v>0</v>
      </c>
      <c r="BF211" s="132">
        <f t="shared" si="45"/>
        <v>0</v>
      </c>
      <c r="BG211" s="132">
        <f t="shared" si="46"/>
        <v>0</v>
      </c>
      <c r="BH211" s="132">
        <f t="shared" si="47"/>
        <v>0</v>
      </c>
      <c r="BI211" s="132">
        <f t="shared" si="48"/>
        <v>0</v>
      </c>
      <c r="BJ211" s="12" t="s">
        <v>75</v>
      </c>
      <c r="BK211" s="162">
        <f t="shared" si="49"/>
        <v>0</v>
      </c>
      <c r="BL211" s="12" t="s">
        <v>124</v>
      </c>
      <c r="BM211" s="235" t="s">
        <v>845</v>
      </c>
    </row>
    <row r="212" spans="2:65" s="1" customFormat="1" ht="24.2" customHeight="1">
      <c r="B212" s="119"/>
      <c r="C212" s="225">
        <v>81</v>
      </c>
      <c r="D212" s="225" t="s">
        <v>100</v>
      </c>
      <c r="E212" s="226" t="s">
        <v>847</v>
      </c>
      <c r="F212" s="227" t="s">
        <v>848</v>
      </c>
      <c r="G212" s="228" t="s">
        <v>110</v>
      </c>
      <c r="H212" s="229">
        <v>7</v>
      </c>
      <c r="I212" s="229"/>
      <c r="J212" s="229">
        <f t="shared" si="40"/>
        <v>0</v>
      </c>
      <c r="K212" s="126"/>
      <c r="L212" s="24"/>
      <c r="M212" s="231" t="s">
        <v>1</v>
      </c>
      <c r="N212" s="232" t="s">
        <v>32</v>
      </c>
      <c r="O212" s="233">
        <v>0.84216000000000002</v>
      </c>
      <c r="P212" s="233">
        <f t="shared" si="41"/>
        <v>5.8951200000000004</v>
      </c>
      <c r="Q212" s="233">
        <v>1.7000000000000001E-4</v>
      </c>
      <c r="R212" s="233">
        <f t="shared" si="42"/>
        <v>1.1900000000000001E-3</v>
      </c>
      <c r="S212" s="233">
        <v>0</v>
      </c>
      <c r="T212" s="234">
        <f t="shared" si="43"/>
        <v>0</v>
      </c>
      <c r="AR212" s="235" t="s">
        <v>124</v>
      </c>
      <c r="AT212" s="235" t="s">
        <v>100</v>
      </c>
      <c r="AU212" s="235" t="s">
        <v>75</v>
      </c>
      <c r="AY212" s="12" t="s">
        <v>97</v>
      </c>
      <c r="BE212" s="132">
        <f t="shared" si="44"/>
        <v>0</v>
      </c>
      <c r="BF212" s="132">
        <f t="shared" si="45"/>
        <v>0</v>
      </c>
      <c r="BG212" s="132">
        <f t="shared" si="46"/>
        <v>0</v>
      </c>
      <c r="BH212" s="132">
        <f t="shared" si="47"/>
        <v>0</v>
      </c>
      <c r="BI212" s="132">
        <f t="shared" si="48"/>
        <v>0</v>
      </c>
      <c r="BJ212" s="12" t="s">
        <v>75</v>
      </c>
      <c r="BK212" s="162">
        <f t="shared" si="49"/>
        <v>0</v>
      </c>
      <c r="BL212" s="12" t="s">
        <v>124</v>
      </c>
      <c r="BM212" s="235" t="s">
        <v>849</v>
      </c>
    </row>
    <row r="213" spans="2:65" s="1" customFormat="1" ht="24.2" customHeight="1">
      <c r="B213" s="119"/>
      <c r="C213" s="236">
        <v>82</v>
      </c>
      <c r="D213" s="236" t="s">
        <v>133</v>
      </c>
      <c r="E213" s="237" t="s">
        <v>2267</v>
      </c>
      <c r="F213" s="238" t="s">
        <v>2268</v>
      </c>
      <c r="G213" s="239" t="s">
        <v>110</v>
      </c>
      <c r="H213" s="240">
        <v>7</v>
      </c>
      <c r="I213" s="240"/>
      <c r="J213" s="240">
        <f t="shared" si="40"/>
        <v>0</v>
      </c>
      <c r="K213" s="242"/>
      <c r="L213" s="243"/>
      <c r="M213" s="244" t="s">
        <v>1</v>
      </c>
      <c r="N213" s="245" t="s">
        <v>32</v>
      </c>
      <c r="O213" s="233">
        <v>0</v>
      </c>
      <c r="P213" s="233">
        <f t="shared" si="41"/>
        <v>0</v>
      </c>
      <c r="Q213" s="233">
        <v>1.83E-2</v>
      </c>
      <c r="R213" s="233">
        <f t="shared" si="42"/>
        <v>0.12809999999999999</v>
      </c>
      <c r="S213" s="233">
        <v>0</v>
      </c>
      <c r="T213" s="234">
        <f t="shared" si="43"/>
        <v>0</v>
      </c>
      <c r="AR213" s="235" t="s">
        <v>659</v>
      </c>
      <c r="AT213" s="235" t="s">
        <v>133</v>
      </c>
      <c r="AU213" s="235" t="s">
        <v>75</v>
      </c>
      <c r="AY213" s="12" t="s">
        <v>97</v>
      </c>
      <c r="BE213" s="132">
        <f t="shared" si="44"/>
        <v>0</v>
      </c>
      <c r="BF213" s="132">
        <f t="shared" si="45"/>
        <v>0</v>
      </c>
      <c r="BG213" s="132">
        <f t="shared" si="46"/>
        <v>0</v>
      </c>
      <c r="BH213" s="132">
        <f t="shared" si="47"/>
        <v>0</v>
      </c>
      <c r="BI213" s="132">
        <f t="shared" si="48"/>
        <v>0</v>
      </c>
      <c r="BJ213" s="12" t="s">
        <v>75</v>
      </c>
      <c r="BK213" s="162">
        <f t="shared" si="49"/>
        <v>0</v>
      </c>
      <c r="BL213" s="12" t="s">
        <v>124</v>
      </c>
      <c r="BM213" s="235" t="s">
        <v>851</v>
      </c>
    </row>
    <row r="214" spans="2:65" s="1" customFormat="1" ht="16.5" customHeight="1">
      <c r="B214" s="119"/>
      <c r="C214" s="225">
        <v>83</v>
      </c>
      <c r="D214" s="225" t="s">
        <v>100</v>
      </c>
      <c r="E214" s="226" t="s">
        <v>859</v>
      </c>
      <c r="F214" s="227" t="s">
        <v>860</v>
      </c>
      <c r="G214" s="228" t="s">
        <v>110</v>
      </c>
      <c r="H214" s="229">
        <v>1</v>
      </c>
      <c r="I214" s="229"/>
      <c r="J214" s="229">
        <f t="shared" si="40"/>
        <v>0</v>
      </c>
      <c r="K214" s="126"/>
      <c r="L214" s="24"/>
      <c r="M214" s="231" t="s">
        <v>1</v>
      </c>
      <c r="N214" s="232" t="s">
        <v>32</v>
      </c>
      <c r="O214" s="233">
        <v>0.91986999999999997</v>
      </c>
      <c r="P214" s="233">
        <f t="shared" si="41"/>
        <v>0.91986999999999997</v>
      </c>
      <c r="Q214" s="233">
        <v>1.7000000000000001E-4</v>
      </c>
      <c r="R214" s="233">
        <f t="shared" si="42"/>
        <v>1.7000000000000001E-4</v>
      </c>
      <c r="S214" s="233">
        <v>0</v>
      </c>
      <c r="T214" s="234">
        <f t="shared" si="43"/>
        <v>0</v>
      </c>
      <c r="AR214" s="235" t="s">
        <v>124</v>
      </c>
      <c r="AT214" s="235" t="s">
        <v>100</v>
      </c>
      <c r="AU214" s="235" t="s">
        <v>75</v>
      </c>
      <c r="AY214" s="12" t="s">
        <v>97</v>
      </c>
      <c r="BE214" s="132">
        <f t="shared" si="44"/>
        <v>0</v>
      </c>
      <c r="BF214" s="132">
        <f t="shared" si="45"/>
        <v>0</v>
      </c>
      <c r="BG214" s="132">
        <f t="shared" si="46"/>
        <v>0</v>
      </c>
      <c r="BH214" s="132">
        <f t="shared" si="47"/>
        <v>0</v>
      </c>
      <c r="BI214" s="132">
        <f t="shared" si="48"/>
        <v>0</v>
      </c>
      <c r="BJ214" s="12" t="s">
        <v>75</v>
      </c>
      <c r="BK214" s="162">
        <f t="shared" si="49"/>
        <v>0</v>
      </c>
      <c r="BL214" s="12" t="s">
        <v>124</v>
      </c>
      <c r="BM214" s="235" t="s">
        <v>861</v>
      </c>
    </row>
    <row r="215" spans="2:65" s="1" customFormat="1" ht="24.2" customHeight="1">
      <c r="B215" s="119"/>
      <c r="C215" s="236">
        <v>84</v>
      </c>
      <c r="D215" s="236" t="s">
        <v>133</v>
      </c>
      <c r="E215" s="237" t="s">
        <v>2269</v>
      </c>
      <c r="F215" s="238" t="s">
        <v>2270</v>
      </c>
      <c r="G215" s="239" t="s">
        <v>110</v>
      </c>
      <c r="H215" s="240">
        <v>1</v>
      </c>
      <c r="I215" s="240"/>
      <c r="J215" s="240">
        <f t="shared" si="40"/>
        <v>0</v>
      </c>
      <c r="K215" s="242"/>
      <c r="L215" s="243"/>
      <c r="M215" s="244" t="s">
        <v>1</v>
      </c>
      <c r="N215" s="245" t="s">
        <v>32</v>
      </c>
      <c r="O215" s="233">
        <v>0</v>
      </c>
      <c r="P215" s="233">
        <f t="shared" si="41"/>
        <v>0</v>
      </c>
      <c r="Q215" s="233">
        <v>2.3E-2</v>
      </c>
      <c r="R215" s="233">
        <f t="shared" si="42"/>
        <v>2.3E-2</v>
      </c>
      <c r="S215" s="233">
        <v>0</v>
      </c>
      <c r="T215" s="234">
        <f t="shared" si="43"/>
        <v>0</v>
      </c>
      <c r="AR215" s="235" t="s">
        <v>659</v>
      </c>
      <c r="AT215" s="235" t="s">
        <v>133</v>
      </c>
      <c r="AU215" s="235" t="s">
        <v>75</v>
      </c>
      <c r="AY215" s="12" t="s">
        <v>97</v>
      </c>
      <c r="BE215" s="132">
        <f t="shared" si="44"/>
        <v>0</v>
      </c>
      <c r="BF215" s="132">
        <f t="shared" si="45"/>
        <v>0</v>
      </c>
      <c r="BG215" s="132">
        <f t="shared" si="46"/>
        <v>0</v>
      </c>
      <c r="BH215" s="132">
        <f t="shared" si="47"/>
        <v>0</v>
      </c>
      <c r="BI215" s="132">
        <f t="shared" si="48"/>
        <v>0</v>
      </c>
      <c r="BJ215" s="12" t="s">
        <v>75</v>
      </c>
      <c r="BK215" s="162">
        <f t="shared" si="49"/>
        <v>0</v>
      </c>
      <c r="BL215" s="12" t="s">
        <v>124</v>
      </c>
      <c r="BM215" s="235" t="s">
        <v>863</v>
      </c>
    </row>
    <row r="216" spans="2:65" s="1" customFormat="1" ht="16.5" customHeight="1">
      <c r="B216" s="119"/>
      <c r="C216" s="225">
        <v>85</v>
      </c>
      <c r="D216" s="225" t="s">
        <v>100</v>
      </c>
      <c r="E216" s="226" t="s">
        <v>853</v>
      </c>
      <c r="F216" s="227" t="s">
        <v>854</v>
      </c>
      <c r="G216" s="228" t="s">
        <v>110</v>
      </c>
      <c r="H216" s="229">
        <v>8</v>
      </c>
      <c r="I216" s="229"/>
      <c r="J216" s="229">
        <f t="shared" si="40"/>
        <v>0</v>
      </c>
      <c r="K216" s="126"/>
      <c r="L216" s="24"/>
      <c r="M216" s="231" t="s">
        <v>1</v>
      </c>
      <c r="N216" s="232" t="s">
        <v>32</v>
      </c>
      <c r="O216" s="233">
        <v>0.56808000000000003</v>
      </c>
      <c r="P216" s="233">
        <f t="shared" si="41"/>
        <v>4.5446400000000002</v>
      </c>
      <c r="Q216" s="233">
        <v>0</v>
      </c>
      <c r="R216" s="233">
        <f t="shared" si="42"/>
        <v>0</v>
      </c>
      <c r="S216" s="233">
        <v>0</v>
      </c>
      <c r="T216" s="234">
        <f t="shared" si="43"/>
        <v>0</v>
      </c>
      <c r="AR216" s="235" t="s">
        <v>124</v>
      </c>
      <c r="AT216" s="235" t="s">
        <v>100</v>
      </c>
      <c r="AU216" s="235" t="s">
        <v>75</v>
      </c>
      <c r="AY216" s="12" t="s">
        <v>97</v>
      </c>
      <c r="BE216" s="132">
        <f t="shared" si="44"/>
        <v>0</v>
      </c>
      <c r="BF216" s="132">
        <f t="shared" si="45"/>
        <v>0</v>
      </c>
      <c r="BG216" s="132">
        <f t="shared" si="46"/>
        <v>0</v>
      </c>
      <c r="BH216" s="132">
        <f t="shared" si="47"/>
        <v>0</v>
      </c>
      <c r="BI216" s="132">
        <f t="shared" si="48"/>
        <v>0</v>
      </c>
      <c r="BJ216" s="12" t="s">
        <v>75</v>
      </c>
      <c r="BK216" s="162">
        <f t="shared" si="49"/>
        <v>0</v>
      </c>
      <c r="BL216" s="12" t="s">
        <v>124</v>
      </c>
      <c r="BM216" s="235" t="s">
        <v>855</v>
      </c>
    </row>
    <row r="217" spans="2:65" s="1" customFormat="1" ht="24.2" customHeight="1">
      <c r="B217" s="119"/>
      <c r="C217" s="236">
        <v>86</v>
      </c>
      <c r="D217" s="236" t="s">
        <v>133</v>
      </c>
      <c r="E217" s="237" t="s">
        <v>2271</v>
      </c>
      <c r="F217" s="238" t="s">
        <v>2272</v>
      </c>
      <c r="G217" s="239" t="s">
        <v>110</v>
      </c>
      <c r="H217" s="240">
        <v>8</v>
      </c>
      <c r="I217" s="240"/>
      <c r="J217" s="240">
        <f t="shared" si="40"/>
        <v>0</v>
      </c>
      <c r="K217" s="242"/>
      <c r="L217" s="243"/>
      <c r="M217" s="244" t="s">
        <v>1</v>
      </c>
      <c r="N217" s="245" t="s">
        <v>32</v>
      </c>
      <c r="O217" s="233">
        <v>0</v>
      </c>
      <c r="P217" s="233">
        <f t="shared" si="41"/>
        <v>0</v>
      </c>
      <c r="Q217" s="233">
        <v>3.3E-4</v>
      </c>
      <c r="R217" s="233">
        <f t="shared" si="42"/>
        <v>2.64E-3</v>
      </c>
      <c r="S217" s="233">
        <v>0</v>
      </c>
      <c r="T217" s="234">
        <f t="shared" si="43"/>
        <v>0</v>
      </c>
      <c r="AR217" s="235" t="s">
        <v>659</v>
      </c>
      <c r="AT217" s="235" t="s">
        <v>133</v>
      </c>
      <c r="AU217" s="235" t="s">
        <v>75</v>
      </c>
      <c r="AY217" s="12" t="s">
        <v>97</v>
      </c>
      <c r="BE217" s="132">
        <f t="shared" si="44"/>
        <v>0</v>
      </c>
      <c r="BF217" s="132">
        <f t="shared" si="45"/>
        <v>0</v>
      </c>
      <c r="BG217" s="132">
        <f t="shared" si="46"/>
        <v>0</v>
      </c>
      <c r="BH217" s="132">
        <f t="shared" si="47"/>
        <v>0</v>
      </c>
      <c r="BI217" s="132">
        <f t="shared" si="48"/>
        <v>0</v>
      </c>
      <c r="BJ217" s="12" t="s">
        <v>75</v>
      </c>
      <c r="BK217" s="162">
        <f t="shared" si="49"/>
        <v>0</v>
      </c>
      <c r="BL217" s="12" t="s">
        <v>124</v>
      </c>
      <c r="BM217" s="235" t="s">
        <v>857</v>
      </c>
    </row>
    <row r="218" spans="2:65" s="1" customFormat="1" ht="24.2" customHeight="1">
      <c r="B218" s="119"/>
      <c r="C218" s="225">
        <v>87</v>
      </c>
      <c r="D218" s="225" t="s">
        <v>100</v>
      </c>
      <c r="E218" s="226" t="s">
        <v>2273</v>
      </c>
      <c r="F218" s="227" t="s">
        <v>2274</v>
      </c>
      <c r="G218" s="228" t="s">
        <v>110</v>
      </c>
      <c r="H218" s="229">
        <v>2</v>
      </c>
      <c r="I218" s="229"/>
      <c r="J218" s="229">
        <f t="shared" si="40"/>
        <v>0</v>
      </c>
      <c r="K218" s="126"/>
      <c r="L218" s="24"/>
      <c r="M218" s="231" t="s">
        <v>1</v>
      </c>
      <c r="N218" s="232" t="s">
        <v>32</v>
      </c>
      <c r="O218" s="233">
        <v>2.0070399999999999</v>
      </c>
      <c r="P218" s="233">
        <f t="shared" si="41"/>
        <v>4.0140799999999999</v>
      </c>
      <c r="Q218" s="233">
        <v>0</v>
      </c>
      <c r="R218" s="233">
        <f t="shared" si="42"/>
        <v>0</v>
      </c>
      <c r="S218" s="233">
        <v>0</v>
      </c>
      <c r="T218" s="234">
        <f t="shared" si="43"/>
        <v>0</v>
      </c>
      <c r="AR218" s="235" t="s">
        <v>124</v>
      </c>
      <c r="AT218" s="235" t="s">
        <v>100</v>
      </c>
      <c r="AU218" s="235" t="s">
        <v>75</v>
      </c>
      <c r="AY218" s="12" t="s">
        <v>97</v>
      </c>
      <c r="BE218" s="132">
        <f t="shared" si="44"/>
        <v>0</v>
      </c>
      <c r="BF218" s="132">
        <f t="shared" si="45"/>
        <v>0</v>
      </c>
      <c r="BG218" s="132">
        <f t="shared" si="46"/>
        <v>0</v>
      </c>
      <c r="BH218" s="132">
        <f t="shared" si="47"/>
        <v>0</v>
      </c>
      <c r="BI218" s="132">
        <f t="shared" si="48"/>
        <v>0</v>
      </c>
      <c r="BJ218" s="12" t="s">
        <v>75</v>
      </c>
      <c r="BK218" s="162">
        <f t="shared" si="49"/>
        <v>0</v>
      </c>
      <c r="BL218" s="12" t="s">
        <v>124</v>
      </c>
      <c r="BM218" s="235" t="s">
        <v>2275</v>
      </c>
    </row>
    <row r="219" spans="2:65" s="1" customFormat="1" ht="24.2" customHeight="1">
      <c r="B219" s="119"/>
      <c r="C219" s="236">
        <v>88</v>
      </c>
      <c r="D219" s="236" t="s">
        <v>133</v>
      </c>
      <c r="E219" s="237" t="s">
        <v>2276</v>
      </c>
      <c r="F219" s="238" t="s">
        <v>2277</v>
      </c>
      <c r="G219" s="239" t="s">
        <v>110</v>
      </c>
      <c r="H219" s="240">
        <v>2</v>
      </c>
      <c r="I219" s="240"/>
      <c r="J219" s="240">
        <f t="shared" si="40"/>
        <v>0</v>
      </c>
      <c r="K219" s="242"/>
      <c r="L219" s="243"/>
      <c r="M219" s="244" t="s">
        <v>1</v>
      </c>
      <c r="N219" s="245" t="s">
        <v>32</v>
      </c>
      <c r="O219" s="233">
        <v>0</v>
      </c>
      <c r="P219" s="233">
        <f t="shared" si="41"/>
        <v>0</v>
      </c>
      <c r="Q219" s="233">
        <v>1.3100000000000001E-2</v>
      </c>
      <c r="R219" s="233">
        <f t="shared" si="42"/>
        <v>2.6200000000000001E-2</v>
      </c>
      <c r="S219" s="233">
        <v>0</v>
      </c>
      <c r="T219" s="234">
        <f t="shared" si="43"/>
        <v>0</v>
      </c>
      <c r="AR219" s="235" t="s">
        <v>659</v>
      </c>
      <c r="AT219" s="235" t="s">
        <v>133</v>
      </c>
      <c r="AU219" s="235" t="s">
        <v>75</v>
      </c>
      <c r="AY219" s="12" t="s">
        <v>97</v>
      </c>
      <c r="BE219" s="132">
        <f t="shared" si="44"/>
        <v>0</v>
      </c>
      <c r="BF219" s="132">
        <f t="shared" si="45"/>
        <v>0</v>
      </c>
      <c r="BG219" s="132">
        <f t="shared" si="46"/>
        <v>0</v>
      </c>
      <c r="BH219" s="132">
        <f t="shared" si="47"/>
        <v>0</v>
      </c>
      <c r="BI219" s="132">
        <f t="shared" si="48"/>
        <v>0</v>
      </c>
      <c r="BJ219" s="12" t="s">
        <v>75</v>
      </c>
      <c r="BK219" s="162">
        <f t="shared" si="49"/>
        <v>0</v>
      </c>
      <c r="BL219" s="12" t="s">
        <v>124</v>
      </c>
      <c r="BM219" s="235" t="s">
        <v>2278</v>
      </c>
    </row>
    <row r="220" spans="2:65" s="1" customFormat="1" ht="16.5" customHeight="1">
      <c r="B220" s="119"/>
      <c r="C220" s="225">
        <v>89</v>
      </c>
      <c r="D220" s="225" t="s">
        <v>100</v>
      </c>
      <c r="E220" s="226" t="s">
        <v>2279</v>
      </c>
      <c r="F220" s="227" t="s">
        <v>2280</v>
      </c>
      <c r="G220" s="228" t="s">
        <v>110</v>
      </c>
      <c r="H220" s="229">
        <v>2</v>
      </c>
      <c r="I220" s="229"/>
      <c r="J220" s="229">
        <f t="shared" si="40"/>
        <v>0</v>
      </c>
      <c r="K220" s="126"/>
      <c r="L220" s="24"/>
      <c r="M220" s="231" t="s">
        <v>1</v>
      </c>
      <c r="N220" s="232" t="s">
        <v>32</v>
      </c>
      <c r="O220" s="233">
        <v>0.26074000000000003</v>
      </c>
      <c r="P220" s="233">
        <f t="shared" si="41"/>
        <v>0.52148000000000005</v>
      </c>
      <c r="Q220" s="233">
        <v>0</v>
      </c>
      <c r="R220" s="233">
        <f t="shared" si="42"/>
        <v>0</v>
      </c>
      <c r="S220" s="233">
        <v>0</v>
      </c>
      <c r="T220" s="234">
        <f t="shared" si="43"/>
        <v>0</v>
      </c>
      <c r="AR220" s="235" t="s">
        <v>124</v>
      </c>
      <c r="AT220" s="235" t="s">
        <v>100</v>
      </c>
      <c r="AU220" s="235" t="s">
        <v>75</v>
      </c>
      <c r="AY220" s="12" t="s">
        <v>97</v>
      </c>
      <c r="BE220" s="132">
        <f t="shared" si="44"/>
        <v>0</v>
      </c>
      <c r="BF220" s="132">
        <f t="shared" si="45"/>
        <v>0</v>
      </c>
      <c r="BG220" s="132">
        <f t="shared" si="46"/>
        <v>0</v>
      </c>
      <c r="BH220" s="132">
        <f t="shared" si="47"/>
        <v>0</v>
      </c>
      <c r="BI220" s="132">
        <f t="shared" si="48"/>
        <v>0</v>
      </c>
      <c r="BJ220" s="12" t="s">
        <v>75</v>
      </c>
      <c r="BK220" s="162">
        <f t="shared" si="49"/>
        <v>0</v>
      </c>
      <c r="BL220" s="12" t="s">
        <v>124</v>
      </c>
      <c r="BM220" s="235" t="s">
        <v>2281</v>
      </c>
    </row>
    <row r="221" spans="2:65" s="1" customFormat="1" ht="16.5" customHeight="1">
      <c r="B221" s="119"/>
      <c r="C221" s="236">
        <v>90</v>
      </c>
      <c r="D221" s="236" t="s">
        <v>133</v>
      </c>
      <c r="E221" s="237" t="s">
        <v>2282</v>
      </c>
      <c r="F221" s="238" t="s">
        <v>2283</v>
      </c>
      <c r="G221" s="239" t="s">
        <v>110</v>
      </c>
      <c r="H221" s="240">
        <v>2</v>
      </c>
      <c r="I221" s="240"/>
      <c r="J221" s="240">
        <f t="shared" si="40"/>
        <v>0</v>
      </c>
      <c r="K221" s="242"/>
      <c r="L221" s="243"/>
      <c r="M221" s="244" t="s">
        <v>1</v>
      </c>
      <c r="N221" s="245" t="s">
        <v>32</v>
      </c>
      <c r="O221" s="233">
        <v>0</v>
      </c>
      <c r="P221" s="233">
        <f t="shared" si="41"/>
        <v>0</v>
      </c>
      <c r="Q221" s="233">
        <v>0.02</v>
      </c>
      <c r="R221" s="233">
        <f t="shared" si="42"/>
        <v>0.04</v>
      </c>
      <c r="S221" s="233">
        <v>0</v>
      </c>
      <c r="T221" s="234">
        <f t="shared" si="43"/>
        <v>0</v>
      </c>
      <c r="AR221" s="235" t="s">
        <v>659</v>
      </c>
      <c r="AT221" s="235" t="s">
        <v>133</v>
      </c>
      <c r="AU221" s="235" t="s">
        <v>75</v>
      </c>
      <c r="AY221" s="12" t="s">
        <v>97</v>
      </c>
      <c r="BE221" s="132">
        <f t="shared" si="44"/>
        <v>0</v>
      </c>
      <c r="BF221" s="132">
        <f t="shared" si="45"/>
        <v>0</v>
      </c>
      <c r="BG221" s="132">
        <f t="shared" si="46"/>
        <v>0</v>
      </c>
      <c r="BH221" s="132">
        <f t="shared" si="47"/>
        <v>0</v>
      </c>
      <c r="BI221" s="132">
        <f t="shared" si="48"/>
        <v>0</v>
      </c>
      <c r="BJ221" s="12" t="s">
        <v>75</v>
      </c>
      <c r="BK221" s="162">
        <f t="shared" si="49"/>
        <v>0</v>
      </c>
      <c r="BL221" s="12" t="s">
        <v>124</v>
      </c>
      <c r="BM221" s="235" t="s">
        <v>2284</v>
      </c>
    </row>
    <row r="222" spans="2:65" s="1" customFormat="1" ht="16.5" customHeight="1">
      <c r="B222" s="119"/>
      <c r="C222" s="225">
        <v>91</v>
      </c>
      <c r="D222" s="225" t="s">
        <v>100</v>
      </c>
      <c r="E222" s="226" t="s">
        <v>881</v>
      </c>
      <c r="F222" s="227" t="s">
        <v>882</v>
      </c>
      <c r="G222" s="228" t="s">
        <v>110</v>
      </c>
      <c r="H222" s="229">
        <v>8</v>
      </c>
      <c r="I222" s="229"/>
      <c r="J222" s="229">
        <f t="shared" si="40"/>
        <v>0</v>
      </c>
      <c r="K222" s="126"/>
      <c r="L222" s="24"/>
      <c r="M222" s="231" t="s">
        <v>1</v>
      </c>
      <c r="N222" s="232" t="s">
        <v>32</v>
      </c>
      <c r="O222" s="233">
        <v>0.13436999999999999</v>
      </c>
      <c r="P222" s="233">
        <f t="shared" si="41"/>
        <v>1.0749599999999999</v>
      </c>
      <c r="Q222" s="233">
        <v>0</v>
      </c>
      <c r="R222" s="233">
        <f t="shared" si="42"/>
        <v>0</v>
      </c>
      <c r="S222" s="233">
        <v>0</v>
      </c>
      <c r="T222" s="234">
        <f t="shared" si="43"/>
        <v>0</v>
      </c>
      <c r="AR222" s="235" t="s">
        <v>124</v>
      </c>
      <c r="AT222" s="235" t="s">
        <v>100</v>
      </c>
      <c r="AU222" s="235" t="s">
        <v>75</v>
      </c>
      <c r="AY222" s="12" t="s">
        <v>97</v>
      </c>
      <c r="BE222" s="132">
        <f t="shared" si="44"/>
        <v>0</v>
      </c>
      <c r="BF222" s="132">
        <f t="shared" si="45"/>
        <v>0</v>
      </c>
      <c r="BG222" s="132">
        <f t="shared" si="46"/>
        <v>0</v>
      </c>
      <c r="BH222" s="132">
        <f t="shared" si="47"/>
        <v>0</v>
      </c>
      <c r="BI222" s="132">
        <f t="shared" si="48"/>
        <v>0</v>
      </c>
      <c r="BJ222" s="12" t="s">
        <v>75</v>
      </c>
      <c r="BK222" s="162">
        <f t="shared" si="49"/>
        <v>0</v>
      </c>
      <c r="BL222" s="12" t="s">
        <v>124</v>
      </c>
      <c r="BM222" s="235" t="s">
        <v>883</v>
      </c>
    </row>
    <row r="223" spans="2:65" s="1" customFormat="1" ht="24.2" customHeight="1">
      <c r="B223" s="119"/>
      <c r="C223" s="236">
        <v>92</v>
      </c>
      <c r="D223" s="236" t="s">
        <v>133</v>
      </c>
      <c r="E223" s="237" t="s">
        <v>2285</v>
      </c>
      <c r="F223" s="238" t="s">
        <v>2286</v>
      </c>
      <c r="G223" s="239" t="s">
        <v>110</v>
      </c>
      <c r="H223" s="240">
        <v>8</v>
      </c>
      <c r="I223" s="240"/>
      <c r="J223" s="240">
        <f t="shared" si="40"/>
        <v>0</v>
      </c>
      <c r="K223" s="242"/>
      <c r="L223" s="243"/>
      <c r="M223" s="244" t="s">
        <v>1</v>
      </c>
      <c r="N223" s="245" t="s">
        <v>32</v>
      </c>
      <c r="O223" s="233">
        <v>0</v>
      </c>
      <c r="P223" s="233">
        <f t="shared" si="41"/>
        <v>0</v>
      </c>
      <c r="Q223" s="233">
        <v>2.5000000000000001E-3</v>
      </c>
      <c r="R223" s="233">
        <f t="shared" si="42"/>
        <v>0.02</v>
      </c>
      <c r="S223" s="233">
        <v>0</v>
      </c>
      <c r="T223" s="234">
        <f t="shared" si="43"/>
        <v>0</v>
      </c>
      <c r="AR223" s="235" t="s">
        <v>659</v>
      </c>
      <c r="AT223" s="235" t="s">
        <v>133</v>
      </c>
      <c r="AU223" s="235" t="s">
        <v>75</v>
      </c>
      <c r="AY223" s="12" t="s">
        <v>97</v>
      </c>
      <c r="BE223" s="132">
        <f t="shared" si="44"/>
        <v>0</v>
      </c>
      <c r="BF223" s="132">
        <f t="shared" si="45"/>
        <v>0</v>
      </c>
      <c r="BG223" s="132">
        <f t="shared" si="46"/>
        <v>0</v>
      </c>
      <c r="BH223" s="132">
        <f t="shared" si="47"/>
        <v>0</v>
      </c>
      <c r="BI223" s="132">
        <f t="shared" si="48"/>
        <v>0</v>
      </c>
      <c r="BJ223" s="12" t="s">
        <v>75</v>
      </c>
      <c r="BK223" s="162">
        <f t="shared" si="49"/>
        <v>0</v>
      </c>
      <c r="BL223" s="12" t="s">
        <v>124</v>
      </c>
      <c r="BM223" s="235" t="s">
        <v>885</v>
      </c>
    </row>
    <row r="224" spans="2:65" s="1" customFormat="1" ht="21.75" customHeight="1">
      <c r="B224" s="119"/>
      <c r="C224" s="225">
        <v>93</v>
      </c>
      <c r="D224" s="225" t="s">
        <v>100</v>
      </c>
      <c r="E224" s="226" t="s">
        <v>887</v>
      </c>
      <c r="F224" s="227" t="s">
        <v>888</v>
      </c>
      <c r="G224" s="228" t="s">
        <v>110</v>
      </c>
      <c r="H224" s="229">
        <v>2</v>
      </c>
      <c r="I224" s="229"/>
      <c r="J224" s="229">
        <f t="shared" si="40"/>
        <v>0</v>
      </c>
      <c r="K224" s="126"/>
      <c r="L224" s="24"/>
      <c r="M224" s="231" t="s">
        <v>1</v>
      </c>
      <c r="N224" s="232" t="s">
        <v>32</v>
      </c>
      <c r="O224" s="233">
        <v>0.19919000000000001</v>
      </c>
      <c r="P224" s="233">
        <f t="shared" si="41"/>
        <v>0.39838000000000001</v>
      </c>
      <c r="Q224" s="233">
        <v>0</v>
      </c>
      <c r="R224" s="233">
        <f t="shared" si="42"/>
        <v>0</v>
      </c>
      <c r="S224" s="233">
        <v>0</v>
      </c>
      <c r="T224" s="234">
        <f t="shared" si="43"/>
        <v>0</v>
      </c>
      <c r="AR224" s="235" t="s">
        <v>124</v>
      </c>
      <c r="AT224" s="235" t="s">
        <v>100</v>
      </c>
      <c r="AU224" s="235" t="s">
        <v>75</v>
      </c>
      <c r="AY224" s="12" t="s">
        <v>97</v>
      </c>
      <c r="BE224" s="132">
        <f t="shared" si="44"/>
        <v>0</v>
      </c>
      <c r="BF224" s="132">
        <f t="shared" si="45"/>
        <v>0</v>
      </c>
      <c r="BG224" s="132">
        <f t="shared" si="46"/>
        <v>0</v>
      </c>
      <c r="BH224" s="132">
        <f t="shared" si="47"/>
        <v>0</v>
      </c>
      <c r="BI224" s="132">
        <f t="shared" si="48"/>
        <v>0</v>
      </c>
      <c r="BJ224" s="12" t="s">
        <v>75</v>
      </c>
      <c r="BK224" s="162">
        <f t="shared" si="49"/>
        <v>0</v>
      </c>
      <c r="BL224" s="12" t="s">
        <v>124</v>
      </c>
      <c r="BM224" s="235" t="s">
        <v>889</v>
      </c>
    </row>
    <row r="225" spans="2:65" s="1" customFormat="1" ht="16.5" customHeight="1">
      <c r="B225" s="119"/>
      <c r="C225" s="236">
        <v>94</v>
      </c>
      <c r="D225" s="236" t="s">
        <v>133</v>
      </c>
      <c r="E225" s="237" t="s">
        <v>891</v>
      </c>
      <c r="F225" s="238" t="s">
        <v>892</v>
      </c>
      <c r="G225" s="239" t="s">
        <v>110</v>
      </c>
      <c r="H225" s="240">
        <v>2</v>
      </c>
      <c r="I225" s="240"/>
      <c r="J225" s="240">
        <f t="shared" si="40"/>
        <v>0</v>
      </c>
      <c r="K225" s="242"/>
      <c r="L225" s="243"/>
      <c r="M225" s="244" t="s">
        <v>1</v>
      </c>
      <c r="N225" s="245" t="s">
        <v>32</v>
      </c>
      <c r="O225" s="233">
        <v>0</v>
      </c>
      <c r="P225" s="233">
        <f t="shared" si="41"/>
        <v>0</v>
      </c>
      <c r="Q225" s="233">
        <v>3.5E-4</v>
      </c>
      <c r="R225" s="233">
        <f t="shared" si="42"/>
        <v>6.9999999999999999E-4</v>
      </c>
      <c r="S225" s="233">
        <v>0</v>
      </c>
      <c r="T225" s="234">
        <f t="shared" si="43"/>
        <v>0</v>
      </c>
      <c r="AR225" s="235" t="s">
        <v>659</v>
      </c>
      <c r="AT225" s="235" t="s">
        <v>133</v>
      </c>
      <c r="AU225" s="235" t="s">
        <v>75</v>
      </c>
      <c r="AY225" s="12" t="s">
        <v>97</v>
      </c>
      <c r="BE225" s="132">
        <f t="shared" si="44"/>
        <v>0</v>
      </c>
      <c r="BF225" s="132">
        <f t="shared" si="45"/>
        <v>0</v>
      </c>
      <c r="BG225" s="132">
        <f t="shared" si="46"/>
        <v>0</v>
      </c>
      <c r="BH225" s="132">
        <f t="shared" si="47"/>
        <v>0</v>
      </c>
      <c r="BI225" s="132">
        <f t="shared" si="48"/>
        <v>0</v>
      </c>
      <c r="BJ225" s="12" t="s">
        <v>75</v>
      </c>
      <c r="BK225" s="162">
        <f t="shared" si="49"/>
        <v>0</v>
      </c>
      <c r="BL225" s="12" t="s">
        <v>124</v>
      </c>
      <c r="BM225" s="235" t="s">
        <v>893</v>
      </c>
    </row>
    <row r="226" spans="2:65" s="1" customFormat="1" ht="24.2" customHeight="1">
      <c r="B226" s="119"/>
      <c r="C226" s="225">
        <v>95</v>
      </c>
      <c r="D226" s="225" t="s">
        <v>100</v>
      </c>
      <c r="E226" s="226" t="s">
        <v>865</v>
      </c>
      <c r="F226" s="227" t="s">
        <v>866</v>
      </c>
      <c r="G226" s="228" t="s">
        <v>110</v>
      </c>
      <c r="H226" s="229">
        <v>1</v>
      </c>
      <c r="I226" s="229"/>
      <c r="J226" s="229">
        <f t="shared" si="40"/>
        <v>0</v>
      </c>
      <c r="K226" s="126"/>
      <c r="L226" s="24"/>
      <c r="M226" s="231" t="s">
        <v>1</v>
      </c>
      <c r="N226" s="232" t="s">
        <v>32</v>
      </c>
      <c r="O226" s="233">
        <v>1.70675</v>
      </c>
      <c r="P226" s="233">
        <f t="shared" si="41"/>
        <v>1.70675</v>
      </c>
      <c r="Q226" s="233">
        <v>0</v>
      </c>
      <c r="R226" s="233">
        <f t="shared" si="42"/>
        <v>0</v>
      </c>
      <c r="S226" s="233">
        <v>0</v>
      </c>
      <c r="T226" s="234">
        <f t="shared" si="43"/>
        <v>0</v>
      </c>
      <c r="AR226" s="235" t="s">
        <v>124</v>
      </c>
      <c r="AT226" s="235" t="s">
        <v>100</v>
      </c>
      <c r="AU226" s="235" t="s">
        <v>75</v>
      </c>
      <c r="AY226" s="12" t="s">
        <v>97</v>
      </c>
      <c r="BE226" s="132">
        <f t="shared" si="44"/>
        <v>0</v>
      </c>
      <c r="BF226" s="132">
        <f t="shared" si="45"/>
        <v>0</v>
      </c>
      <c r="BG226" s="132">
        <f t="shared" si="46"/>
        <v>0</v>
      </c>
      <c r="BH226" s="132">
        <f t="shared" si="47"/>
        <v>0</v>
      </c>
      <c r="BI226" s="132">
        <f t="shared" si="48"/>
        <v>0</v>
      </c>
      <c r="BJ226" s="12" t="s">
        <v>75</v>
      </c>
      <c r="BK226" s="162">
        <f t="shared" si="49"/>
        <v>0</v>
      </c>
      <c r="BL226" s="12" t="s">
        <v>124</v>
      </c>
      <c r="BM226" s="235" t="s">
        <v>867</v>
      </c>
    </row>
    <row r="227" spans="2:65" s="1" customFormat="1" ht="24.2" customHeight="1">
      <c r="B227" s="119"/>
      <c r="C227" s="236">
        <v>96</v>
      </c>
      <c r="D227" s="236" t="s">
        <v>133</v>
      </c>
      <c r="E227" s="237" t="s">
        <v>869</v>
      </c>
      <c r="F227" s="238" t="s">
        <v>870</v>
      </c>
      <c r="G227" s="239" t="s">
        <v>110</v>
      </c>
      <c r="H227" s="240">
        <v>1</v>
      </c>
      <c r="I227" s="240"/>
      <c r="J227" s="240">
        <f t="shared" si="40"/>
        <v>0</v>
      </c>
      <c r="K227" s="242"/>
      <c r="L227" s="243"/>
      <c r="M227" s="244" t="s">
        <v>1</v>
      </c>
      <c r="N227" s="245" t="s">
        <v>32</v>
      </c>
      <c r="O227" s="233">
        <v>0</v>
      </c>
      <c r="P227" s="233">
        <f t="shared" si="41"/>
        <v>0</v>
      </c>
      <c r="Q227" s="233">
        <v>1.257E-2</v>
      </c>
      <c r="R227" s="233">
        <f t="shared" si="42"/>
        <v>1.257E-2</v>
      </c>
      <c r="S227" s="233">
        <v>0</v>
      </c>
      <c r="T227" s="234">
        <f t="shared" si="43"/>
        <v>0</v>
      </c>
      <c r="AR227" s="235" t="s">
        <v>659</v>
      </c>
      <c r="AT227" s="235" t="s">
        <v>133</v>
      </c>
      <c r="AU227" s="235" t="s">
        <v>75</v>
      </c>
      <c r="AY227" s="12" t="s">
        <v>97</v>
      </c>
      <c r="BE227" s="132">
        <f t="shared" si="44"/>
        <v>0</v>
      </c>
      <c r="BF227" s="132">
        <f t="shared" si="45"/>
        <v>0</v>
      </c>
      <c r="BG227" s="132">
        <f t="shared" si="46"/>
        <v>0</v>
      </c>
      <c r="BH227" s="132">
        <f t="shared" si="47"/>
        <v>0</v>
      </c>
      <c r="BI227" s="132">
        <f t="shared" si="48"/>
        <v>0</v>
      </c>
      <c r="BJ227" s="12" t="s">
        <v>75</v>
      </c>
      <c r="BK227" s="162">
        <f t="shared" si="49"/>
        <v>0</v>
      </c>
      <c r="BL227" s="12" t="s">
        <v>124</v>
      </c>
      <c r="BM227" s="235" t="s">
        <v>871</v>
      </c>
    </row>
    <row r="228" spans="2:65" s="1" customFormat="1" ht="16.5" customHeight="1">
      <c r="B228" s="119"/>
      <c r="C228" s="225">
        <v>97</v>
      </c>
      <c r="D228" s="225" t="s">
        <v>100</v>
      </c>
      <c r="E228" s="226" t="s">
        <v>873</v>
      </c>
      <c r="F228" s="227" t="s">
        <v>874</v>
      </c>
      <c r="G228" s="228" t="s">
        <v>110</v>
      </c>
      <c r="H228" s="229">
        <v>1</v>
      </c>
      <c r="I228" s="229"/>
      <c r="J228" s="229">
        <f t="shared" si="40"/>
        <v>0</v>
      </c>
      <c r="K228" s="126"/>
      <c r="L228" s="24"/>
      <c r="M228" s="231" t="s">
        <v>1</v>
      </c>
      <c r="N228" s="232" t="s">
        <v>32</v>
      </c>
      <c r="O228" s="233">
        <v>0.24146000000000001</v>
      </c>
      <c r="P228" s="233">
        <f t="shared" si="41"/>
        <v>0.24146000000000001</v>
      </c>
      <c r="Q228" s="233">
        <v>2.8420000000000002E-4</v>
      </c>
      <c r="R228" s="233">
        <f t="shared" si="42"/>
        <v>2.8420000000000002E-4</v>
      </c>
      <c r="S228" s="233">
        <v>0</v>
      </c>
      <c r="T228" s="234">
        <f t="shared" si="43"/>
        <v>0</v>
      </c>
      <c r="AR228" s="235" t="s">
        <v>124</v>
      </c>
      <c r="AT228" s="235" t="s">
        <v>100</v>
      </c>
      <c r="AU228" s="235" t="s">
        <v>75</v>
      </c>
      <c r="AY228" s="12" t="s">
        <v>97</v>
      </c>
      <c r="BE228" s="132">
        <f t="shared" si="44"/>
        <v>0</v>
      </c>
      <c r="BF228" s="132">
        <f t="shared" si="45"/>
        <v>0</v>
      </c>
      <c r="BG228" s="132">
        <f t="shared" si="46"/>
        <v>0</v>
      </c>
      <c r="BH228" s="132">
        <f t="shared" si="47"/>
        <v>0</v>
      </c>
      <c r="BI228" s="132">
        <f t="shared" si="48"/>
        <v>0</v>
      </c>
      <c r="BJ228" s="12" t="s">
        <v>75</v>
      </c>
      <c r="BK228" s="162">
        <f t="shared" si="49"/>
        <v>0</v>
      </c>
      <c r="BL228" s="12" t="s">
        <v>124</v>
      </c>
      <c r="BM228" s="235" t="s">
        <v>875</v>
      </c>
    </row>
    <row r="229" spans="2:65" s="1" customFormat="1" ht="16.5" customHeight="1">
      <c r="B229" s="119"/>
      <c r="C229" s="236">
        <v>98</v>
      </c>
      <c r="D229" s="236" t="s">
        <v>133</v>
      </c>
      <c r="E229" s="237" t="s">
        <v>877</v>
      </c>
      <c r="F229" s="238" t="s">
        <v>878</v>
      </c>
      <c r="G229" s="239" t="s">
        <v>110</v>
      </c>
      <c r="H229" s="240">
        <v>1</v>
      </c>
      <c r="I229" s="240"/>
      <c r="J229" s="240">
        <f t="shared" si="40"/>
        <v>0</v>
      </c>
      <c r="K229" s="242"/>
      <c r="L229" s="243"/>
      <c r="M229" s="244" t="s">
        <v>1</v>
      </c>
      <c r="N229" s="245" t="s">
        <v>32</v>
      </c>
      <c r="O229" s="233">
        <v>0</v>
      </c>
      <c r="P229" s="233">
        <f t="shared" si="41"/>
        <v>0</v>
      </c>
      <c r="Q229" s="233">
        <v>1.8499999999999999E-2</v>
      </c>
      <c r="R229" s="233">
        <f t="shared" si="42"/>
        <v>1.8499999999999999E-2</v>
      </c>
      <c r="S229" s="233">
        <v>0</v>
      </c>
      <c r="T229" s="234">
        <f t="shared" si="43"/>
        <v>0</v>
      </c>
      <c r="AR229" s="235" t="s">
        <v>659</v>
      </c>
      <c r="AT229" s="235" t="s">
        <v>133</v>
      </c>
      <c r="AU229" s="235" t="s">
        <v>75</v>
      </c>
      <c r="AY229" s="12" t="s">
        <v>97</v>
      </c>
      <c r="BE229" s="132">
        <f t="shared" si="44"/>
        <v>0</v>
      </c>
      <c r="BF229" s="132">
        <f t="shared" si="45"/>
        <v>0</v>
      </c>
      <c r="BG229" s="132">
        <f t="shared" si="46"/>
        <v>0</v>
      </c>
      <c r="BH229" s="132">
        <f t="shared" si="47"/>
        <v>0</v>
      </c>
      <c r="BI229" s="132">
        <f t="shared" si="48"/>
        <v>0</v>
      </c>
      <c r="BJ229" s="12" t="s">
        <v>75</v>
      </c>
      <c r="BK229" s="162">
        <f t="shared" si="49"/>
        <v>0</v>
      </c>
      <c r="BL229" s="12" t="s">
        <v>124</v>
      </c>
      <c r="BM229" s="235" t="s">
        <v>879</v>
      </c>
    </row>
    <row r="230" spans="2:65" s="1" customFormat="1" ht="24.2" customHeight="1">
      <c r="B230" s="119"/>
      <c r="C230" s="261">
        <v>99</v>
      </c>
      <c r="D230" s="261" t="s">
        <v>100</v>
      </c>
      <c r="E230" s="262" t="s">
        <v>895</v>
      </c>
      <c r="F230" s="263" t="s">
        <v>2470</v>
      </c>
      <c r="G230" s="264" t="s">
        <v>110</v>
      </c>
      <c r="H230" s="265">
        <v>8</v>
      </c>
      <c r="I230" s="265"/>
      <c r="J230" s="265">
        <f t="shared" si="40"/>
        <v>0</v>
      </c>
      <c r="K230" s="126"/>
      <c r="L230" s="24"/>
      <c r="M230" s="231" t="s">
        <v>1</v>
      </c>
      <c r="N230" s="232" t="s">
        <v>32</v>
      </c>
      <c r="O230" s="233">
        <v>1.2049399999999999</v>
      </c>
      <c r="P230" s="233">
        <f t="shared" si="41"/>
        <v>9.6395199999999992</v>
      </c>
      <c r="Q230" s="233">
        <v>2.3E-3</v>
      </c>
      <c r="R230" s="233">
        <f t="shared" si="42"/>
        <v>1.84E-2</v>
      </c>
      <c r="S230" s="233">
        <v>0</v>
      </c>
      <c r="T230" s="234">
        <f t="shared" si="43"/>
        <v>0</v>
      </c>
      <c r="AR230" s="235" t="s">
        <v>124</v>
      </c>
      <c r="AT230" s="235" t="s">
        <v>100</v>
      </c>
      <c r="AU230" s="235" t="s">
        <v>75</v>
      </c>
      <c r="AY230" s="12" t="s">
        <v>97</v>
      </c>
      <c r="BE230" s="132">
        <f t="shared" si="44"/>
        <v>0</v>
      </c>
      <c r="BF230" s="132">
        <f t="shared" si="45"/>
        <v>0</v>
      </c>
      <c r="BG230" s="132">
        <f t="shared" si="46"/>
        <v>0</v>
      </c>
      <c r="BH230" s="132">
        <f t="shared" si="47"/>
        <v>0</v>
      </c>
      <c r="BI230" s="132">
        <f t="shared" si="48"/>
        <v>0</v>
      </c>
      <c r="BJ230" s="12" t="s">
        <v>75</v>
      </c>
      <c r="BK230" s="162">
        <f t="shared" si="49"/>
        <v>0</v>
      </c>
      <c r="BL230" s="12" t="s">
        <v>124</v>
      </c>
      <c r="BM230" s="235" t="s">
        <v>896</v>
      </c>
    </row>
    <row r="231" spans="2:65" s="1" customFormat="1" ht="36">
      <c r="B231" s="119"/>
      <c r="C231" s="266">
        <v>100</v>
      </c>
      <c r="D231" s="266" t="s">
        <v>133</v>
      </c>
      <c r="E231" s="267" t="s">
        <v>2287</v>
      </c>
      <c r="F231" s="271" t="s">
        <v>3131</v>
      </c>
      <c r="G231" s="269" t="s">
        <v>110</v>
      </c>
      <c r="H231" s="270">
        <v>6</v>
      </c>
      <c r="I231" s="270"/>
      <c r="J231" s="270">
        <f t="shared" si="40"/>
        <v>0</v>
      </c>
      <c r="K231" s="242"/>
      <c r="L231" s="243"/>
      <c r="M231" s="244" t="s">
        <v>1</v>
      </c>
      <c r="N231" s="245" t="s">
        <v>32</v>
      </c>
      <c r="O231" s="233">
        <v>0</v>
      </c>
      <c r="P231" s="233">
        <f t="shared" si="41"/>
        <v>0</v>
      </c>
      <c r="Q231" s="233">
        <v>1.41E-2</v>
      </c>
      <c r="R231" s="233">
        <f t="shared" si="42"/>
        <v>8.4599999999999995E-2</v>
      </c>
      <c r="S231" s="233">
        <v>0</v>
      </c>
      <c r="T231" s="234">
        <f t="shared" si="43"/>
        <v>0</v>
      </c>
      <c r="AR231" s="235" t="s">
        <v>659</v>
      </c>
      <c r="AT231" s="235" t="s">
        <v>133</v>
      </c>
      <c r="AU231" s="235" t="s">
        <v>75</v>
      </c>
      <c r="AY231" s="12" t="s">
        <v>97</v>
      </c>
      <c r="BE231" s="132">
        <f t="shared" si="44"/>
        <v>0</v>
      </c>
      <c r="BF231" s="132">
        <f t="shared" si="45"/>
        <v>0</v>
      </c>
      <c r="BG231" s="132">
        <f t="shared" si="46"/>
        <v>0</v>
      </c>
      <c r="BH231" s="132">
        <f t="shared" si="47"/>
        <v>0</v>
      </c>
      <c r="BI231" s="132">
        <f t="shared" si="48"/>
        <v>0</v>
      </c>
      <c r="BJ231" s="12" t="s">
        <v>75</v>
      </c>
      <c r="BK231" s="162">
        <f t="shared" si="49"/>
        <v>0</v>
      </c>
      <c r="BL231" s="12" t="s">
        <v>124</v>
      </c>
      <c r="BM231" s="235" t="s">
        <v>898</v>
      </c>
    </row>
    <row r="232" spans="2:65" s="1" customFormat="1" ht="40.5" customHeight="1">
      <c r="B232" s="119"/>
      <c r="C232" s="266">
        <v>101</v>
      </c>
      <c r="D232" s="266" t="s">
        <v>133</v>
      </c>
      <c r="E232" s="267" t="s">
        <v>2288</v>
      </c>
      <c r="F232" s="271" t="s">
        <v>3132</v>
      </c>
      <c r="G232" s="269" t="s">
        <v>110</v>
      </c>
      <c r="H232" s="270">
        <v>1</v>
      </c>
      <c r="I232" s="270"/>
      <c r="J232" s="270">
        <f t="shared" ref="J232" si="50">ROUND(I232*H232,3)</f>
        <v>0</v>
      </c>
      <c r="K232" s="242"/>
      <c r="L232" s="243"/>
      <c r="M232" s="244" t="s">
        <v>1</v>
      </c>
      <c r="N232" s="245" t="s">
        <v>32</v>
      </c>
      <c r="O232" s="233">
        <v>0</v>
      </c>
      <c r="P232" s="233">
        <f t="shared" ref="P232" si="51">O232*H232</f>
        <v>0</v>
      </c>
      <c r="Q232" s="233">
        <v>1.7000000000000001E-2</v>
      </c>
      <c r="R232" s="233">
        <f t="shared" ref="R232" si="52">Q232*H232</f>
        <v>1.7000000000000001E-2</v>
      </c>
      <c r="S232" s="233">
        <v>0</v>
      </c>
      <c r="T232" s="234">
        <f t="shared" ref="T232" si="53">S232*H232</f>
        <v>0</v>
      </c>
      <c r="AR232" s="235" t="s">
        <v>185</v>
      </c>
      <c r="AT232" s="235" t="s">
        <v>133</v>
      </c>
      <c r="AU232" s="235" t="s">
        <v>75</v>
      </c>
      <c r="AY232" s="12" t="s">
        <v>97</v>
      </c>
      <c r="BE232" s="132">
        <f t="shared" ref="BE232" si="54">IF(N232="základná",J232,0)</f>
        <v>0</v>
      </c>
      <c r="BF232" s="132">
        <f t="shared" ref="BF232" si="55">IF(N232="znížená",J232,0)</f>
        <v>0</v>
      </c>
      <c r="BG232" s="132">
        <f t="shared" ref="BG232" si="56">IF(N232="zákl. prenesená",J232,0)</f>
        <v>0</v>
      </c>
      <c r="BH232" s="132">
        <f t="shared" ref="BH232" si="57">IF(N232="zníž. prenesená",J232,0)</f>
        <v>0</v>
      </c>
      <c r="BI232" s="132">
        <f t="shared" ref="BI232" si="58">IF(N232="nulová",J232,0)</f>
        <v>0</v>
      </c>
      <c r="BJ232" s="12" t="s">
        <v>75</v>
      </c>
      <c r="BK232" s="162">
        <f t="shared" ref="BK232" si="59">ROUND(I232*H232,3)</f>
        <v>0</v>
      </c>
      <c r="BL232" s="12" t="s">
        <v>102</v>
      </c>
      <c r="BM232" s="235" t="s">
        <v>901</v>
      </c>
    </row>
    <row r="233" spans="2:65" s="1" customFormat="1" ht="16.5" customHeight="1">
      <c r="B233" s="119"/>
      <c r="C233" s="266">
        <v>102</v>
      </c>
      <c r="D233" s="266" t="s">
        <v>133</v>
      </c>
      <c r="E233" s="267" t="s">
        <v>2288</v>
      </c>
      <c r="F233" s="268" t="s">
        <v>2469</v>
      </c>
      <c r="G233" s="269" t="s">
        <v>110</v>
      </c>
      <c r="H233" s="270">
        <v>1</v>
      </c>
      <c r="I233" s="270"/>
      <c r="J233" s="270">
        <f t="shared" si="40"/>
        <v>0</v>
      </c>
      <c r="K233" s="242"/>
      <c r="L233" s="243"/>
      <c r="M233" s="244" t="s">
        <v>1</v>
      </c>
      <c r="N233" s="245" t="s">
        <v>32</v>
      </c>
      <c r="O233" s="233">
        <v>0</v>
      </c>
      <c r="P233" s="233">
        <f t="shared" si="41"/>
        <v>0</v>
      </c>
      <c r="Q233" s="233">
        <v>1.7000000000000001E-2</v>
      </c>
      <c r="R233" s="233">
        <f t="shared" si="42"/>
        <v>1.7000000000000001E-2</v>
      </c>
      <c r="S233" s="233">
        <v>0</v>
      </c>
      <c r="T233" s="234">
        <f t="shared" si="43"/>
        <v>0</v>
      </c>
      <c r="AR233" s="235" t="s">
        <v>185</v>
      </c>
      <c r="AT233" s="235" t="s">
        <v>133</v>
      </c>
      <c r="AU233" s="235" t="s">
        <v>75</v>
      </c>
      <c r="AY233" s="12" t="s">
        <v>97</v>
      </c>
      <c r="BE233" s="132">
        <f t="shared" si="44"/>
        <v>0</v>
      </c>
      <c r="BF233" s="132">
        <f t="shared" si="45"/>
        <v>0</v>
      </c>
      <c r="BG233" s="132">
        <f t="shared" si="46"/>
        <v>0</v>
      </c>
      <c r="BH233" s="132">
        <f t="shared" si="47"/>
        <v>0</v>
      </c>
      <c r="BI233" s="132">
        <f t="shared" si="48"/>
        <v>0</v>
      </c>
      <c r="BJ233" s="12" t="s">
        <v>75</v>
      </c>
      <c r="BK233" s="162">
        <f t="shared" si="49"/>
        <v>0</v>
      </c>
      <c r="BL233" s="12" t="s">
        <v>102</v>
      </c>
      <c r="BM233" s="235" t="s">
        <v>901</v>
      </c>
    </row>
    <row r="234" spans="2:65" s="1" customFormat="1" ht="33" customHeight="1">
      <c r="B234" s="119"/>
      <c r="C234" s="225">
        <v>103</v>
      </c>
      <c r="D234" s="225" t="s">
        <v>100</v>
      </c>
      <c r="E234" s="226" t="s">
        <v>903</v>
      </c>
      <c r="F234" s="227" t="s">
        <v>904</v>
      </c>
      <c r="G234" s="228" t="s">
        <v>110</v>
      </c>
      <c r="H234" s="229">
        <v>8</v>
      </c>
      <c r="I234" s="229"/>
      <c r="J234" s="229">
        <f t="shared" si="40"/>
        <v>0</v>
      </c>
      <c r="K234" s="126"/>
      <c r="L234" s="24"/>
      <c r="M234" s="231" t="s">
        <v>1</v>
      </c>
      <c r="N234" s="232" t="s">
        <v>32</v>
      </c>
      <c r="O234" s="233">
        <v>0.90219000000000005</v>
      </c>
      <c r="P234" s="233">
        <f t="shared" si="41"/>
        <v>7.2175200000000004</v>
      </c>
      <c r="Q234" s="233">
        <v>7.2000000000000005E-4</v>
      </c>
      <c r="R234" s="233">
        <f t="shared" si="42"/>
        <v>5.7600000000000004E-3</v>
      </c>
      <c r="S234" s="233">
        <v>0</v>
      </c>
      <c r="T234" s="234">
        <f t="shared" si="43"/>
        <v>0</v>
      </c>
      <c r="AR234" s="235" t="s">
        <v>124</v>
      </c>
      <c r="AT234" s="235" t="s">
        <v>100</v>
      </c>
      <c r="AU234" s="235" t="s">
        <v>75</v>
      </c>
      <c r="AY234" s="12" t="s">
        <v>97</v>
      </c>
      <c r="BE234" s="132">
        <f t="shared" si="44"/>
        <v>0</v>
      </c>
      <c r="BF234" s="132">
        <f t="shared" si="45"/>
        <v>0</v>
      </c>
      <c r="BG234" s="132">
        <f t="shared" si="46"/>
        <v>0</v>
      </c>
      <c r="BH234" s="132">
        <f t="shared" si="47"/>
        <v>0</v>
      </c>
      <c r="BI234" s="132">
        <f t="shared" si="48"/>
        <v>0</v>
      </c>
      <c r="BJ234" s="12" t="s">
        <v>75</v>
      </c>
      <c r="BK234" s="162">
        <f t="shared" si="49"/>
        <v>0</v>
      </c>
      <c r="BL234" s="12" t="s">
        <v>124</v>
      </c>
      <c r="BM234" s="235" t="s">
        <v>905</v>
      </c>
    </row>
    <row r="235" spans="2:65" s="1" customFormat="1" ht="24.2" customHeight="1">
      <c r="B235" s="119"/>
      <c r="C235" s="236">
        <v>104</v>
      </c>
      <c r="D235" s="236" t="s">
        <v>133</v>
      </c>
      <c r="E235" s="237" t="s">
        <v>907</v>
      </c>
      <c r="F235" s="238" t="s">
        <v>908</v>
      </c>
      <c r="G235" s="239" t="s">
        <v>110</v>
      </c>
      <c r="H235" s="240">
        <v>7</v>
      </c>
      <c r="I235" s="240"/>
      <c r="J235" s="240">
        <f t="shared" si="40"/>
        <v>0</v>
      </c>
      <c r="K235" s="242"/>
      <c r="L235" s="243"/>
      <c r="M235" s="244" t="s">
        <v>1</v>
      </c>
      <c r="N235" s="245" t="s">
        <v>32</v>
      </c>
      <c r="O235" s="233">
        <v>0</v>
      </c>
      <c r="P235" s="233">
        <f t="shared" si="41"/>
        <v>0</v>
      </c>
      <c r="Q235" s="233">
        <v>8.6499999999999997E-3</v>
      </c>
      <c r="R235" s="233">
        <f t="shared" si="42"/>
        <v>6.055E-2</v>
      </c>
      <c r="S235" s="233">
        <v>0</v>
      </c>
      <c r="T235" s="234">
        <f t="shared" si="43"/>
        <v>0</v>
      </c>
      <c r="AR235" s="235" t="s">
        <v>659</v>
      </c>
      <c r="AT235" s="235" t="s">
        <v>133</v>
      </c>
      <c r="AU235" s="235" t="s">
        <v>75</v>
      </c>
      <c r="AY235" s="12" t="s">
        <v>97</v>
      </c>
      <c r="BE235" s="132">
        <f t="shared" si="44"/>
        <v>0</v>
      </c>
      <c r="BF235" s="132">
        <f t="shared" si="45"/>
        <v>0</v>
      </c>
      <c r="BG235" s="132">
        <f t="shared" si="46"/>
        <v>0</v>
      </c>
      <c r="BH235" s="132">
        <f t="shared" si="47"/>
        <v>0</v>
      </c>
      <c r="BI235" s="132">
        <f t="shared" si="48"/>
        <v>0</v>
      </c>
      <c r="BJ235" s="12" t="s">
        <v>75</v>
      </c>
      <c r="BK235" s="162">
        <f t="shared" si="49"/>
        <v>0</v>
      </c>
      <c r="BL235" s="12" t="s">
        <v>124</v>
      </c>
      <c r="BM235" s="235" t="s">
        <v>909</v>
      </c>
    </row>
    <row r="236" spans="2:65" s="1" customFormat="1" ht="24.2" customHeight="1">
      <c r="B236" s="119"/>
      <c r="C236" s="236">
        <v>105</v>
      </c>
      <c r="D236" s="236" t="s">
        <v>133</v>
      </c>
      <c r="E236" s="237" t="s">
        <v>2289</v>
      </c>
      <c r="F236" s="238" t="s">
        <v>2290</v>
      </c>
      <c r="G236" s="239" t="s">
        <v>110</v>
      </c>
      <c r="H236" s="240">
        <v>1</v>
      </c>
      <c r="I236" s="240"/>
      <c r="J236" s="240">
        <f t="shared" si="40"/>
        <v>0</v>
      </c>
      <c r="K236" s="242"/>
      <c r="L236" s="243"/>
      <c r="M236" s="244" t="s">
        <v>1</v>
      </c>
      <c r="N236" s="245" t="s">
        <v>32</v>
      </c>
      <c r="O236" s="233">
        <v>0</v>
      </c>
      <c r="P236" s="233">
        <f t="shared" si="41"/>
        <v>0</v>
      </c>
      <c r="Q236" s="233">
        <v>4.3499999999999997E-3</v>
      </c>
      <c r="R236" s="233">
        <f t="shared" si="42"/>
        <v>4.3499999999999997E-3</v>
      </c>
      <c r="S236" s="233">
        <v>0</v>
      </c>
      <c r="T236" s="234">
        <f t="shared" si="43"/>
        <v>0</v>
      </c>
      <c r="AR236" s="235" t="s">
        <v>659</v>
      </c>
      <c r="AT236" s="235" t="s">
        <v>133</v>
      </c>
      <c r="AU236" s="235" t="s">
        <v>75</v>
      </c>
      <c r="AY236" s="12" t="s">
        <v>97</v>
      </c>
      <c r="BE236" s="132">
        <f t="shared" si="44"/>
        <v>0</v>
      </c>
      <c r="BF236" s="132">
        <f t="shared" si="45"/>
        <v>0</v>
      </c>
      <c r="BG236" s="132">
        <f t="shared" si="46"/>
        <v>0</v>
      </c>
      <c r="BH236" s="132">
        <f t="shared" si="47"/>
        <v>0</v>
      </c>
      <c r="BI236" s="132">
        <f t="shared" si="48"/>
        <v>0</v>
      </c>
      <c r="BJ236" s="12" t="s">
        <v>75</v>
      </c>
      <c r="BK236" s="162">
        <f t="shared" si="49"/>
        <v>0</v>
      </c>
      <c r="BL236" s="12" t="s">
        <v>124</v>
      </c>
      <c r="BM236" s="235" t="s">
        <v>2291</v>
      </c>
    </row>
    <row r="237" spans="2:65" s="1" customFormat="1" ht="24.2" customHeight="1">
      <c r="B237" s="119"/>
      <c r="C237" s="225">
        <v>106</v>
      </c>
      <c r="D237" s="225" t="s">
        <v>100</v>
      </c>
      <c r="E237" s="226" t="s">
        <v>911</v>
      </c>
      <c r="F237" s="227" t="s">
        <v>912</v>
      </c>
      <c r="G237" s="228" t="s">
        <v>110</v>
      </c>
      <c r="H237" s="229">
        <v>1</v>
      </c>
      <c r="I237" s="229"/>
      <c r="J237" s="229">
        <f t="shared" si="40"/>
        <v>0</v>
      </c>
      <c r="K237" s="126"/>
      <c r="L237" s="24"/>
      <c r="M237" s="231" t="s">
        <v>1</v>
      </c>
      <c r="N237" s="232" t="s">
        <v>32</v>
      </c>
      <c r="O237" s="233">
        <v>0.39174999999999999</v>
      </c>
      <c r="P237" s="233">
        <f t="shared" si="41"/>
        <v>0.39174999999999999</v>
      </c>
      <c r="Q237" s="233">
        <v>4.1999999999999996E-6</v>
      </c>
      <c r="R237" s="233">
        <f t="shared" si="42"/>
        <v>4.1999999999999996E-6</v>
      </c>
      <c r="S237" s="233">
        <v>0</v>
      </c>
      <c r="T237" s="234">
        <f t="shared" si="43"/>
        <v>0</v>
      </c>
      <c r="AR237" s="235" t="s">
        <v>124</v>
      </c>
      <c r="AT237" s="235" t="s">
        <v>100</v>
      </c>
      <c r="AU237" s="235" t="s">
        <v>75</v>
      </c>
      <c r="AY237" s="12" t="s">
        <v>97</v>
      </c>
      <c r="BE237" s="132">
        <f t="shared" si="44"/>
        <v>0</v>
      </c>
      <c r="BF237" s="132">
        <f t="shared" si="45"/>
        <v>0</v>
      </c>
      <c r="BG237" s="132">
        <f t="shared" si="46"/>
        <v>0</v>
      </c>
      <c r="BH237" s="132">
        <f t="shared" si="47"/>
        <v>0</v>
      </c>
      <c r="BI237" s="132">
        <f t="shared" si="48"/>
        <v>0</v>
      </c>
      <c r="BJ237" s="12" t="s">
        <v>75</v>
      </c>
      <c r="BK237" s="162">
        <f t="shared" si="49"/>
        <v>0</v>
      </c>
      <c r="BL237" s="12" t="s">
        <v>124</v>
      </c>
      <c r="BM237" s="235" t="s">
        <v>913</v>
      </c>
    </row>
    <row r="238" spans="2:65" s="1" customFormat="1" ht="16.5" customHeight="1">
      <c r="B238" s="119"/>
      <c r="C238" s="236">
        <v>107</v>
      </c>
      <c r="D238" s="236" t="s">
        <v>133</v>
      </c>
      <c r="E238" s="237" t="s">
        <v>915</v>
      </c>
      <c r="F238" s="238" t="s">
        <v>916</v>
      </c>
      <c r="G238" s="239" t="s">
        <v>110</v>
      </c>
      <c r="H238" s="240">
        <v>1</v>
      </c>
      <c r="I238" s="240"/>
      <c r="J238" s="240">
        <f t="shared" si="40"/>
        <v>0</v>
      </c>
      <c r="K238" s="242"/>
      <c r="L238" s="243"/>
      <c r="M238" s="244" t="s">
        <v>1</v>
      </c>
      <c r="N238" s="245" t="s">
        <v>32</v>
      </c>
      <c r="O238" s="233">
        <v>0</v>
      </c>
      <c r="P238" s="233">
        <f t="shared" si="41"/>
        <v>0</v>
      </c>
      <c r="Q238" s="233">
        <v>1.3600000000000001E-3</v>
      </c>
      <c r="R238" s="233">
        <f t="shared" si="42"/>
        <v>1.3600000000000001E-3</v>
      </c>
      <c r="S238" s="233">
        <v>0</v>
      </c>
      <c r="T238" s="234">
        <f t="shared" si="43"/>
        <v>0</v>
      </c>
      <c r="AR238" s="235" t="s">
        <v>659</v>
      </c>
      <c r="AT238" s="235" t="s">
        <v>133</v>
      </c>
      <c r="AU238" s="235" t="s">
        <v>75</v>
      </c>
      <c r="AY238" s="12" t="s">
        <v>97</v>
      </c>
      <c r="BE238" s="132">
        <f t="shared" si="44"/>
        <v>0</v>
      </c>
      <c r="BF238" s="132">
        <f t="shared" si="45"/>
        <v>0</v>
      </c>
      <c r="BG238" s="132">
        <f t="shared" si="46"/>
        <v>0</v>
      </c>
      <c r="BH238" s="132">
        <f t="shared" si="47"/>
        <v>0</v>
      </c>
      <c r="BI238" s="132">
        <f t="shared" si="48"/>
        <v>0</v>
      </c>
      <c r="BJ238" s="12" t="s">
        <v>75</v>
      </c>
      <c r="BK238" s="162">
        <f t="shared" si="49"/>
        <v>0</v>
      </c>
      <c r="BL238" s="12" t="s">
        <v>124</v>
      </c>
      <c r="BM238" s="235" t="s">
        <v>917</v>
      </c>
    </row>
    <row r="239" spans="2:65" s="1" customFormat="1" ht="37.9" customHeight="1">
      <c r="B239" s="119"/>
      <c r="C239" s="261">
        <v>108</v>
      </c>
      <c r="D239" s="261" t="s">
        <v>100</v>
      </c>
      <c r="E239" s="262" t="s">
        <v>2292</v>
      </c>
      <c r="F239" s="263" t="s">
        <v>2293</v>
      </c>
      <c r="G239" s="264" t="s">
        <v>110</v>
      </c>
      <c r="H239" s="265">
        <v>7</v>
      </c>
      <c r="I239" s="265"/>
      <c r="J239" s="265">
        <f t="shared" si="40"/>
        <v>0</v>
      </c>
      <c r="K239" s="126"/>
      <c r="L239" s="24"/>
      <c r="M239" s="231" t="s">
        <v>1</v>
      </c>
      <c r="N239" s="232" t="s">
        <v>32</v>
      </c>
      <c r="O239" s="233">
        <v>0.90022000000000002</v>
      </c>
      <c r="P239" s="233">
        <f t="shared" si="41"/>
        <v>6.3015400000000001</v>
      </c>
      <c r="Q239" s="233">
        <v>4.1340000000000001E-5</v>
      </c>
      <c r="R239" s="233">
        <f t="shared" si="42"/>
        <v>2.8938E-4</v>
      </c>
      <c r="S239" s="233">
        <v>0</v>
      </c>
      <c r="T239" s="234">
        <f t="shared" si="43"/>
        <v>0</v>
      </c>
      <c r="AR239" s="235" t="s">
        <v>124</v>
      </c>
      <c r="AT239" s="235" t="s">
        <v>100</v>
      </c>
      <c r="AU239" s="235" t="s">
        <v>75</v>
      </c>
      <c r="AY239" s="12" t="s">
        <v>97</v>
      </c>
      <c r="BE239" s="132">
        <f t="shared" si="44"/>
        <v>0</v>
      </c>
      <c r="BF239" s="132">
        <f t="shared" si="45"/>
        <v>0</v>
      </c>
      <c r="BG239" s="132">
        <f t="shared" si="46"/>
        <v>0</v>
      </c>
      <c r="BH239" s="132">
        <f t="shared" si="47"/>
        <v>0</v>
      </c>
      <c r="BI239" s="132">
        <f t="shared" si="48"/>
        <v>0</v>
      </c>
      <c r="BJ239" s="12" t="s">
        <v>75</v>
      </c>
      <c r="BK239" s="162">
        <f t="shared" si="49"/>
        <v>0</v>
      </c>
      <c r="BL239" s="12" t="s">
        <v>124</v>
      </c>
      <c r="BM239" s="235" t="s">
        <v>2294</v>
      </c>
    </row>
    <row r="240" spans="2:65" s="1" customFormat="1" ht="24.2" customHeight="1">
      <c r="B240" s="119"/>
      <c r="C240" s="266">
        <v>109</v>
      </c>
      <c r="D240" s="266" t="s">
        <v>133</v>
      </c>
      <c r="E240" s="267" t="s">
        <v>2295</v>
      </c>
      <c r="F240" s="271" t="s">
        <v>3133</v>
      </c>
      <c r="G240" s="269" t="s">
        <v>110</v>
      </c>
      <c r="H240" s="270">
        <v>6</v>
      </c>
      <c r="I240" s="270"/>
      <c r="J240" s="270">
        <f t="shared" si="40"/>
        <v>0</v>
      </c>
      <c r="K240" s="242"/>
      <c r="L240" s="243"/>
      <c r="M240" s="244" t="s">
        <v>1</v>
      </c>
      <c r="N240" s="245" t="s">
        <v>32</v>
      </c>
      <c r="O240" s="233">
        <v>0</v>
      </c>
      <c r="P240" s="233">
        <f t="shared" si="41"/>
        <v>0</v>
      </c>
      <c r="Q240" s="233">
        <v>2.4499999999999999E-3</v>
      </c>
      <c r="R240" s="233">
        <f t="shared" si="42"/>
        <v>1.47E-2</v>
      </c>
      <c r="S240" s="233">
        <v>0</v>
      </c>
      <c r="T240" s="234">
        <f t="shared" si="43"/>
        <v>0</v>
      </c>
      <c r="AR240" s="235" t="s">
        <v>659</v>
      </c>
      <c r="AT240" s="235" t="s">
        <v>133</v>
      </c>
      <c r="AU240" s="235" t="s">
        <v>75</v>
      </c>
      <c r="AY240" s="12" t="s">
        <v>97</v>
      </c>
      <c r="BE240" s="132">
        <f t="shared" si="44"/>
        <v>0</v>
      </c>
      <c r="BF240" s="132">
        <f t="shared" si="45"/>
        <v>0</v>
      </c>
      <c r="BG240" s="132">
        <f t="shared" si="46"/>
        <v>0</v>
      </c>
      <c r="BH240" s="132">
        <f t="shared" si="47"/>
        <v>0</v>
      </c>
      <c r="BI240" s="132">
        <f t="shared" si="48"/>
        <v>0</v>
      </c>
      <c r="BJ240" s="12" t="s">
        <v>75</v>
      </c>
      <c r="BK240" s="162">
        <f t="shared" si="49"/>
        <v>0</v>
      </c>
      <c r="BL240" s="12" t="s">
        <v>124</v>
      </c>
      <c r="BM240" s="235" t="s">
        <v>923</v>
      </c>
    </row>
    <row r="241" spans="2:65" s="1" customFormat="1" ht="24.2" customHeight="1">
      <c r="B241" s="119"/>
      <c r="C241" s="266">
        <v>110</v>
      </c>
      <c r="D241" s="266" t="s">
        <v>133</v>
      </c>
      <c r="E241" s="272" t="s">
        <v>3135</v>
      </c>
      <c r="F241" s="271" t="s">
        <v>3134</v>
      </c>
      <c r="G241" s="269" t="s">
        <v>110</v>
      </c>
      <c r="H241" s="270">
        <v>1</v>
      </c>
      <c r="I241" s="270"/>
      <c r="J241" s="270">
        <f t="shared" si="40"/>
        <v>0</v>
      </c>
      <c r="K241" s="242"/>
      <c r="L241" s="243"/>
      <c r="M241" s="244" t="s">
        <v>1</v>
      </c>
      <c r="N241" s="245" t="s">
        <v>32</v>
      </c>
      <c r="O241" s="233">
        <v>0</v>
      </c>
      <c r="P241" s="233">
        <f t="shared" si="41"/>
        <v>0</v>
      </c>
      <c r="Q241" s="233">
        <v>2.4499999999999999E-3</v>
      </c>
      <c r="R241" s="233">
        <f t="shared" si="42"/>
        <v>2.4499999999999999E-3</v>
      </c>
      <c r="S241" s="233">
        <v>0</v>
      </c>
      <c r="T241" s="234">
        <f t="shared" si="43"/>
        <v>0</v>
      </c>
      <c r="AR241" s="235" t="s">
        <v>659</v>
      </c>
      <c r="AT241" s="235" t="s">
        <v>133</v>
      </c>
      <c r="AU241" s="235" t="s">
        <v>75</v>
      </c>
      <c r="AY241" s="12" t="s">
        <v>97</v>
      </c>
      <c r="BE241" s="132">
        <f t="shared" si="44"/>
        <v>0</v>
      </c>
      <c r="BF241" s="132">
        <f t="shared" si="45"/>
        <v>0</v>
      </c>
      <c r="BG241" s="132">
        <f t="shared" si="46"/>
        <v>0</v>
      </c>
      <c r="BH241" s="132">
        <f t="shared" si="47"/>
        <v>0</v>
      </c>
      <c r="BI241" s="132">
        <f t="shared" si="48"/>
        <v>0</v>
      </c>
      <c r="BJ241" s="12" t="s">
        <v>75</v>
      </c>
      <c r="BK241" s="162">
        <f t="shared" si="49"/>
        <v>0</v>
      </c>
      <c r="BL241" s="12" t="s">
        <v>124</v>
      </c>
      <c r="BM241" s="235" t="s">
        <v>923</v>
      </c>
    </row>
    <row r="242" spans="2:65" s="1" customFormat="1" ht="33" customHeight="1">
      <c r="B242" s="119"/>
      <c r="C242" s="261">
        <v>111</v>
      </c>
      <c r="D242" s="261" t="s">
        <v>100</v>
      </c>
      <c r="E242" s="262" t="s">
        <v>919</v>
      </c>
      <c r="F242" s="263" t="s">
        <v>920</v>
      </c>
      <c r="G242" s="264" t="s">
        <v>110</v>
      </c>
      <c r="H242" s="265">
        <v>9</v>
      </c>
      <c r="I242" s="265"/>
      <c r="J242" s="265">
        <f t="shared" si="40"/>
        <v>0</v>
      </c>
      <c r="K242" s="126"/>
      <c r="L242" s="24"/>
      <c r="M242" s="231" t="s">
        <v>1</v>
      </c>
      <c r="N242" s="232" t="s">
        <v>32</v>
      </c>
      <c r="O242" s="233">
        <v>0.53107000000000004</v>
      </c>
      <c r="P242" s="233">
        <f t="shared" si="41"/>
        <v>4.77963</v>
      </c>
      <c r="Q242" s="233">
        <v>1E-4</v>
      </c>
      <c r="R242" s="233">
        <f t="shared" si="42"/>
        <v>9.0000000000000008E-4</v>
      </c>
      <c r="S242" s="233">
        <v>0</v>
      </c>
      <c r="T242" s="234">
        <f t="shared" si="43"/>
        <v>0</v>
      </c>
      <c r="AR242" s="235" t="s">
        <v>124</v>
      </c>
      <c r="AT242" s="235" t="s">
        <v>100</v>
      </c>
      <c r="AU242" s="235" t="s">
        <v>75</v>
      </c>
      <c r="AY242" s="12" t="s">
        <v>97</v>
      </c>
      <c r="BE242" s="132">
        <f t="shared" si="44"/>
        <v>0</v>
      </c>
      <c r="BF242" s="132">
        <f t="shared" si="45"/>
        <v>0</v>
      </c>
      <c r="BG242" s="132">
        <f t="shared" si="46"/>
        <v>0</v>
      </c>
      <c r="BH242" s="132">
        <f t="shared" si="47"/>
        <v>0</v>
      </c>
      <c r="BI242" s="132">
        <f t="shared" si="48"/>
        <v>0</v>
      </c>
      <c r="BJ242" s="12" t="s">
        <v>75</v>
      </c>
      <c r="BK242" s="162">
        <f t="shared" si="49"/>
        <v>0</v>
      </c>
      <c r="BL242" s="12" t="s">
        <v>124</v>
      </c>
      <c r="BM242" s="235" t="s">
        <v>921</v>
      </c>
    </row>
    <row r="243" spans="2:65" s="1" customFormat="1" ht="24.2" customHeight="1">
      <c r="B243" s="119"/>
      <c r="C243" s="266">
        <v>112</v>
      </c>
      <c r="D243" s="266" t="s">
        <v>133</v>
      </c>
      <c r="E243" s="272" t="s">
        <v>3138</v>
      </c>
      <c r="F243" s="271" t="s">
        <v>3139</v>
      </c>
      <c r="G243" s="269" t="s">
        <v>110</v>
      </c>
      <c r="H243" s="270">
        <v>1</v>
      </c>
      <c r="I243" s="270"/>
      <c r="J243" s="270">
        <f t="shared" ref="J243" si="60">ROUND(I243*H243,3)</f>
        <v>0</v>
      </c>
      <c r="K243" s="242"/>
      <c r="L243" s="243"/>
      <c r="M243" s="244" t="s">
        <v>1</v>
      </c>
      <c r="N243" s="245" t="s">
        <v>32</v>
      </c>
      <c r="O243" s="233">
        <v>0</v>
      </c>
      <c r="P243" s="233">
        <f t="shared" ref="P243" si="61">O243*H243</f>
        <v>0</v>
      </c>
      <c r="Q243" s="233">
        <v>2.4499999999999999E-3</v>
      </c>
      <c r="R243" s="233">
        <f t="shared" ref="R243" si="62">Q243*H243</f>
        <v>2.4499999999999999E-3</v>
      </c>
      <c r="S243" s="233">
        <v>0</v>
      </c>
      <c r="T243" s="234">
        <f t="shared" ref="T243" si="63">S243*H243</f>
        <v>0</v>
      </c>
      <c r="AR243" s="235" t="s">
        <v>659</v>
      </c>
      <c r="AT243" s="235" t="s">
        <v>133</v>
      </c>
      <c r="AU243" s="235" t="s">
        <v>75</v>
      </c>
      <c r="AY243" s="12" t="s">
        <v>97</v>
      </c>
      <c r="BE243" s="132">
        <f t="shared" ref="BE243" si="64">IF(N243="základná",J243,0)</f>
        <v>0</v>
      </c>
      <c r="BF243" s="132">
        <f t="shared" ref="BF243" si="65">IF(N243="znížená",J243,0)</f>
        <v>0</v>
      </c>
      <c r="BG243" s="132">
        <f t="shared" ref="BG243" si="66">IF(N243="zákl. prenesená",J243,0)</f>
        <v>0</v>
      </c>
      <c r="BH243" s="132">
        <f t="shared" ref="BH243" si="67">IF(N243="zníž. prenesená",J243,0)</f>
        <v>0</v>
      </c>
      <c r="BI243" s="132">
        <f t="shared" ref="BI243" si="68">IF(N243="nulová",J243,0)</f>
        <v>0</v>
      </c>
      <c r="BJ243" s="12" t="s">
        <v>75</v>
      </c>
      <c r="BK243" s="162">
        <f t="shared" ref="BK243" si="69">ROUND(I243*H243,3)</f>
        <v>0</v>
      </c>
      <c r="BL243" s="12" t="s">
        <v>124</v>
      </c>
      <c r="BM243" s="235" t="s">
        <v>923</v>
      </c>
    </row>
    <row r="244" spans="2:65" s="1" customFormat="1" ht="36">
      <c r="B244" s="119"/>
      <c r="C244" s="266">
        <v>113</v>
      </c>
      <c r="D244" s="266" t="s">
        <v>133</v>
      </c>
      <c r="E244" s="267" t="s">
        <v>925</v>
      </c>
      <c r="F244" s="271" t="s">
        <v>3137</v>
      </c>
      <c r="G244" s="269" t="s">
        <v>110</v>
      </c>
      <c r="H244" s="270">
        <v>1</v>
      </c>
      <c r="I244" s="270"/>
      <c r="J244" s="270">
        <f t="shared" ref="J244" si="70">ROUND(I244*H244,3)</f>
        <v>0</v>
      </c>
      <c r="K244" s="242"/>
      <c r="L244" s="243"/>
      <c r="M244" s="244" t="s">
        <v>1</v>
      </c>
      <c r="N244" s="245" t="s">
        <v>32</v>
      </c>
      <c r="O244" s="233">
        <v>0</v>
      </c>
      <c r="P244" s="233">
        <f t="shared" ref="P244" si="71">O244*H244</f>
        <v>0</v>
      </c>
      <c r="Q244" s="233">
        <v>1.2999999999999999E-3</v>
      </c>
      <c r="R244" s="233">
        <f t="shared" ref="R244" si="72">Q244*H244</f>
        <v>1.2999999999999999E-3</v>
      </c>
      <c r="S244" s="233">
        <v>0</v>
      </c>
      <c r="T244" s="234">
        <f t="shared" ref="T244" si="73">S244*H244</f>
        <v>0</v>
      </c>
      <c r="AR244" s="235" t="s">
        <v>659</v>
      </c>
      <c r="AT244" s="235" t="s">
        <v>133</v>
      </c>
      <c r="AU244" s="235" t="s">
        <v>75</v>
      </c>
      <c r="AY244" s="12" t="s">
        <v>97</v>
      </c>
      <c r="BE244" s="132">
        <f t="shared" ref="BE244" si="74">IF(N244="základná",J244,0)</f>
        <v>0</v>
      </c>
      <c r="BF244" s="132">
        <f t="shared" ref="BF244" si="75">IF(N244="znížená",J244,0)</f>
        <v>0</v>
      </c>
      <c r="BG244" s="132">
        <f t="shared" ref="BG244" si="76">IF(N244="zákl. prenesená",J244,0)</f>
        <v>0</v>
      </c>
      <c r="BH244" s="132">
        <f t="shared" ref="BH244" si="77">IF(N244="zníž. prenesená",J244,0)</f>
        <v>0</v>
      </c>
      <c r="BI244" s="132">
        <f t="shared" ref="BI244" si="78">IF(N244="nulová",J244,0)</f>
        <v>0</v>
      </c>
      <c r="BJ244" s="12" t="s">
        <v>75</v>
      </c>
      <c r="BK244" s="162">
        <f t="shared" ref="BK244" si="79">ROUND(I244*H244,3)</f>
        <v>0</v>
      </c>
      <c r="BL244" s="12" t="s">
        <v>124</v>
      </c>
      <c r="BM244" s="235" t="s">
        <v>927</v>
      </c>
    </row>
    <row r="245" spans="2:65" s="1" customFormat="1" ht="16.5" customHeight="1">
      <c r="B245" s="119"/>
      <c r="C245" s="266">
        <v>114</v>
      </c>
      <c r="D245" s="266" t="s">
        <v>133</v>
      </c>
      <c r="E245" s="272" t="s">
        <v>3136</v>
      </c>
      <c r="F245" s="268" t="s">
        <v>926</v>
      </c>
      <c r="G245" s="269" t="s">
        <v>110</v>
      </c>
      <c r="H245" s="270">
        <v>7</v>
      </c>
      <c r="I245" s="270"/>
      <c r="J245" s="270">
        <f t="shared" si="40"/>
        <v>0</v>
      </c>
      <c r="K245" s="242"/>
      <c r="L245" s="243"/>
      <c r="M245" s="244" t="s">
        <v>1</v>
      </c>
      <c r="N245" s="245" t="s">
        <v>32</v>
      </c>
      <c r="O245" s="233">
        <v>0</v>
      </c>
      <c r="P245" s="233">
        <f t="shared" si="41"/>
        <v>0</v>
      </c>
      <c r="Q245" s="233">
        <v>1.2999999999999999E-3</v>
      </c>
      <c r="R245" s="233">
        <f t="shared" si="42"/>
        <v>9.1000000000000004E-3</v>
      </c>
      <c r="S245" s="233">
        <v>0</v>
      </c>
      <c r="T245" s="234">
        <f t="shared" si="43"/>
        <v>0</v>
      </c>
      <c r="AR245" s="235" t="s">
        <v>659</v>
      </c>
      <c r="AT245" s="235" t="s">
        <v>133</v>
      </c>
      <c r="AU245" s="235" t="s">
        <v>75</v>
      </c>
      <c r="AY245" s="12" t="s">
        <v>97</v>
      </c>
      <c r="BE245" s="132">
        <f t="shared" si="44"/>
        <v>0</v>
      </c>
      <c r="BF245" s="132">
        <f t="shared" si="45"/>
        <v>0</v>
      </c>
      <c r="BG245" s="132">
        <f t="shared" si="46"/>
        <v>0</v>
      </c>
      <c r="BH245" s="132">
        <f t="shared" si="47"/>
        <v>0</v>
      </c>
      <c r="BI245" s="132">
        <f t="shared" si="48"/>
        <v>0</v>
      </c>
      <c r="BJ245" s="12" t="s">
        <v>75</v>
      </c>
      <c r="BK245" s="162">
        <f t="shared" si="49"/>
        <v>0</v>
      </c>
      <c r="BL245" s="12" t="s">
        <v>124</v>
      </c>
      <c r="BM245" s="235" t="s">
        <v>927</v>
      </c>
    </row>
    <row r="246" spans="2:65" s="1" customFormat="1" ht="37.9" customHeight="1">
      <c r="B246" s="119"/>
      <c r="C246" s="225">
        <v>115</v>
      </c>
      <c r="D246" s="225" t="s">
        <v>100</v>
      </c>
      <c r="E246" s="226" t="s">
        <v>2296</v>
      </c>
      <c r="F246" s="227" t="s">
        <v>2297</v>
      </c>
      <c r="G246" s="228" t="s">
        <v>110</v>
      </c>
      <c r="H246" s="229">
        <v>1</v>
      </c>
      <c r="I246" s="229"/>
      <c r="J246" s="229">
        <f t="shared" si="40"/>
        <v>0</v>
      </c>
      <c r="K246" s="126"/>
      <c r="L246" s="24"/>
      <c r="M246" s="231" t="s">
        <v>1</v>
      </c>
      <c r="N246" s="232" t="s">
        <v>32</v>
      </c>
      <c r="O246" s="233">
        <v>0.90073000000000003</v>
      </c>
      <c r="P246" s="233">
        <f t="shared" si="41"/>
        <v>0.90073000000000003</v>
      </c>
      <c r="Q246" s="233">
        <v>4.1999999999999996E-6</v>
      </c>
      <c r="R246" s="233">
        <f t="shared" si="42"/>
        <v>4.1999999999999996E-6</v>
      </c>
      <c r="S246" s="233">
        <v>0</v>
      </c>
      <c r="T246" s="234">
        <f t="shared" si="43"/>
        <v>0</v>
      </c>
      <c r="AR246" s="235" t="s">
        <v>124</v>
      </c>
      <c r="AT246" s="235" t="s">
        <v>100</v>
      </c>
      <c r="AU246" s="235" t="s">
        <v>75</v>
      </c>
      <c r="AY246" s="12" t="s">
        <v>97</v>
      </c>
      <c r="BE246" s="132">
        <f t="shared" si="44"/>
        <v>0</v>
      </c>
      <c r="BF246" s="132">
        <f t="shared" si="45"/>
        <v>0</v>
      </c>
      <c r="BG246" s="132">
        <f t="shared" si="46"/>
        <v>0</v>
      </c>
      <c r="BH246" s="132">
        <f t="shared" si="47"/>
        <v>0</v>
      </c>
      <c r="BI246" s="132">
        <f t="shared" si="48"/>
        <v>0</v>
      </c>
      <c r="BJ246" s="12" t="s">
        <v>75</v>
      </c>
      <c r="BK246" s="162">
        <f t="shared" si="49"/>
        <v>0</v>
      </c>
      <c r="BL246" s="12" t="s">
        <v>124</v>
      </c>
      <c r="BM246" s="235" t="s">
        <v>2298</v>
      </c>
    </row>
    <row r="247" spans="2:65" s="1" customFormat="1" ht="24.2" customHeight="1">
      <c r="B247" s="119"/>
      <c r="C247" s="236">
        <v>116</v>
      </c>
      <c r="D247" s="236" t="s">
        <v>133</v>
      </c>
      <c r="E247" s="237" t="s">
        <v>2299</v>
      </c>
      <c r="F247" s="238" t="s">
        <v>2300</v>
      </c>
      <c r="G247" s="239" t="s">
        <v>110</v>
      </c>
      <c r="H247" s="240">
        <v>1</v>
      </c>
      <c r="I247" s="240"/>
      <c r="J247" s="240">
        <f t="shared" si="40"/>
        <v>0</v>
      </c>
      <c r="K247" s="242"/>
      <c r="L247" s="243"/>
      <c r="M247" s="244" t="s">
        <v>1</v>
      </c>
      <c r="N247" s="245" t="s">
        <v>32</v>
      </c>
      <c r="O247" s="233">
        <v>0</v>
      </c>
      <c r="P247" s="233">
        <f t="shared" si="41"/>
        <v>0</v>
      </c>
      <c r="Q247" s="233">
        <v>1.2899999999999999E-3</v>
      </c>
      <c r="R247" s="233">
        <f t="shared" si="42"/>
        <v>1.2899999999999999E-3</v>
      </c>
      <c r="S247" s="233">
        <v>0</v>
      </c>
      <c r="T247" s="234">
        <f t="shared" si="43"/>
        <v>0</v>
      </c>
      <c r="AR247" s="235" t="s">
        <v>659</v>
      </c>
      <c r="AT247" s="235" t="s">
        <v>133</v>
      </c>
      <c r="AU247" s="235" t="s">
        <v>75</v>
      </c>
      <c r="AY247" s="12" t="s">
        <v>97</v>
      </c>
      <c r="BE247" s="132">
        <f t="shared" si="44"/>
        <v>0</v>
      </c>
      <c r="BF247" s="132">
        <f t="shared" si="45"/>
        <v>0</v>
      </c>
      <c r="BG247" s="132">
        <f t="shared" si="46"/>
        <v>0</v>
      </c>
      <c r="BH247" s="132">
        <f t="shared" si="47"/>
        <v>0</v>
      </c>
      <c r="BI247" s="132">
        <f t="shared" si="48"/>
        <v>0</v>
      </c>
      <c r="BJ247" s="12" t="s">
        <v>75</v>
      </c>
      <c r="BK247" s="162">
        <f t="shared" si="49"/>
        <v>0</v>
      </c>
      <c r="BL247" s="12" t="s">
        <v>124</v>
      </c>
      <c r="BM247" s="235" t="s">
        <v>2301</v>
      </c>
    </row>
    <row r="248" spans="2:65" s="1" customFormat="1" ht="33" customHeight="1">
      <c r="B248" s="119"/>
      <c r="C248" s="225">
        <v>117</v>
      </c>
      <c r="D248" s="225" t="s">
        <v>100</v>
      </c>
      <c r="E248" s="226" t="s">
        <v>929</v>
      </c>
      <c r="F248" s="227" t="s">
        <v>930</v>
      </c>
      <c r="G248" s="228" t="s">
        <v>110</v>
      </c>
      <c r="H248" s="229">
        <v>8</v>
      </c>
      <c r="I248" s="229"/>
      <c r="J248" s="229">
        <f t="shared" si="40"/>
        <v>0</v>
      </c>
      <c r="K248" s="126"/>
      <c r="L248" s="24"/>
      <c r="M248" s="231" t="s">
        <v>1</v>
      </c>
      <c r="N248" s="232" t="s">
        <v>32</v>
      </c>
      <c r="O248" s="233">
        <v>0.39016000000000001</v>
      </c>
      <c r="P248" s="233">
        <f t="shared" si="41"/>
        <v>3.1212800000000001</v>
      </c>
      <c r="Q248" s="233">
        <v>0</v>
      </c>
      <c r="R248" s="233">
        <f t="shared" si="42"/>
        <v>0</v>
      </c>
      <c r="S248" s="233">
        <v>0</v>
      </c>
      <c r="T248" s="234">
        <f t="shared" si="43"/>
        <v>0</v>
      </c>
      <c r="AR248" s="235" t="s">
        <v>124</v>
      </c>
      <c r="AT248" s="235" t="s">
        <v>100</v>
      </c>
      <c r="AU248" s="235" t="s">
        <v>75</v>
      </c>
      <c r="AY248" s="12" t="s">
        <v>97</v>
      </c>
      <c r="BE248" s="132">
        <f t="shared" si="44"/>
        <v>0</v>
      </c>
      <c r="BF248" s="132">
        <f t="shared" si="45"/>
        <v>0</v>
      </c>
      <c r="BG248" s="132">
        <f t="shared" si="46"/>
        <v>0</v>
      </c>
      <c r="BH248" s="132">
        <f t="shared" si="47"/>
        <v>0</v>
      </c>
      <c r="BI248" s="132">
        <f t="shared" si="48"/>
        <v>0</v>
      </c>
      <c r="BJ248" s="12" t="s">
        <v>75</v>
      </c>
      <c r="BK248" s="162">
        <f t="shared" si="49"/>
        <v>0</v>
      </c>
      <c r="BL248" s="12" t="s">
        <v>124</v>
      </c>
      <c r="BM248" s="235" t="s">
        <v>931</v>
      </c>
    </row>
    <row r="249" spans="2:65" s="1" customFormat="1" ht="16.5" customHeight="1">
      <c r="B249" s="119"/>
      <c r="C249" s="236">
        <v>118</v>
      </c>
      <c r="D249" s="236" t="s">
        <v>133</v>
      </c>
      <c r="E249" s="237" t="s">
        <v>932</v>
      </c>
      <c r="F249" s="238" t="s">
        <v>933</v>
      </c>
      <c r="G249" s="239" t="s">
        <v>110</v>
      </c>
      <c r="H249" s="240">
        <v>7</v>
      </c>
      <c r="I249" s="240"/>
      <c r="J249" s="240">
        <f t="shared" si="40"/>
        <v>0</v>
      </c>
      <c r="K249" s="242"/>
      <c r="L249" s="243"/>
      <c r="M249" s="244" t="s">
        <v>1</v>
      </c>
      <c r="N249" s="245" t="s">
        <v>32</v>
      </c>
      <c r="O249" s="233">
        <v>0</v>
      </c>
      <c r="P249" s="233">
        <f t="shared" si="41"/>
        <v>0</v>
      </c>
      <c r="Q249" s="233">
        <v>3.3E-4</v>
      </c>
      <c r="R249" s="233">
        <f t="shared" si="42"/>
        <v>2.31E-3</v>
      </c>
      <c r="S249" s="233">
        <v>0</v>
      </c>
      <c r="T249" s="234">
        <f t="shared" si="43"/>
        <v>0</v>
      </c>
      <c r="AR249" s="235" t="s">
        <v>185</v>
      </c>
      <c r="AT249" s="235" t="s">
        <v>133</v>
      </c>
      <c r="AU249" s="235" t="s">
        <v>75</v>
      </c>
      <c r="AY249" s="12" t="s">
        <v>97</v>
      </c>
      <c r="BE249" s="132">
        <f t="shared" si="44"/>
        <v>0</v>
      </c>
      <c r="BF249" s="132">
        <f t="shared" si="45"/>
        <v>0</v>
      </c>
      <c r="BG249" s="132">
        <f t="shared" si="46"/>
        <v>0</v>
      </c>
      <c r="BH249" s="132">
        <f t="shared" si="47"/>
        <v>0</v>
      </c>
      <c r="BI249" s="132">
        <f t="shared" si="48"/>
        <v>0</v>
      </c>
      <c r="BJ249" s="12" t="s">
        <v>75</v>
      </c>
      <c r="BK249" s="162">
        <f t="shared" si="49"/>
        <v>0</v>
      </c>
      <c r="BL249" s="12" t="s">
        <v>102</v>
      </c>
      <c r="BM249" s="235" t="s">
        <v>934</v>
      </c>
    </row>
    <row r="250" spans="2:65" s="1" customFormat="1" ht="24.2" customHeight="1">
      <c r="B250" s="119"/>
      <c r="C250" s="236">
        <v>119</v>
      </c>
      <c r="D250" s="236" t="s">
        <v>133</v>
      </c>
      <c r="E250" s="237" t="s">
        <v>2302</v>
      </c>
      <c r="F250" s="238" t="s">
        <v>2303</v>
      </c>
      <c r="G250" s="239" t="s">
        <v>110</v>
      </c>
      <c r="H250" s="240">
        <v>1</v>
      </c>
      <c r="I250" s="240"/>
      <c r="J250" s="240">
        <f t="shared" si="40"/>
        <v>0</v>
      </c>
      <c r="K250" s="242"/>
      <c r="L250" s="243"/>
      <c r="M250" s="244" t="s">
        <v>1</v>
      </c>
      <c r="N250" s="245" t="s">
        <v>32</v>
      </c>
      <c r="O250" s="233">
        <v>0</v>
      </c>
      <c r="P250" s="233">
        <f t="shared" si="41"/>
        <v>0</v>
      </c>
      <c r="Q250" s="233">
        <v>1.6000000000000001E-4</v>
      </c>
      <c r="R250" s="233">
        <f t="shared" si="42"/>
        <v>1.6000000000000001E-4</v>
      </c>
      <c r="S250" s="233">
        <v>0</v>
      </c>
      <c r="T250" s="234">
        <f t="shared" si="43"/>
        <v>0</v>
      </c>
      <c r="AR250" s="235" t="s">
        <v>185</v>
      </c>
      <c r="AT250" s="235" t="s">
        <v>133</v>
      </c>
      <c r="AU250" s="235" t="s">
        <v>75</v>
      </c>
      <c r="AY250" s="12" t="s">
        <v>97</v>
      </c>
      <c r="BE250" s="132">
        <f t="shared" si="44"/>
        <v>0</v>
      </c>
      <c r="BF250" s="132">
        <f t="shared" si="45"/>
        <v>0</v>
      </c>
      <c r="BG250" s="132">
        <f t="shared" si="46"/>
        <v>0</v>
      </c>
      <c r="BH250" s="132">
        <f t="shared" si="47"/>
        <v>0</v>
      </c>
      <c r="BI250" s="132">
        <f t="shared" si="48"/>
        <v>0</v>
      </c>
      <c r="BJ250" s="12" t="s">
        <v>75</v>
      </c>
      <c r="BK250" s="162">
        <f t="shared" si="49"/>
        <v>0</v>
      </c>
      <c r="BL250" s="12" t="s">
        <v>102</v>
      </c>
      <c r="BM250" s="235" t="s">
        <v>936</v>
      </c>
    </row>
    <row r="251" spans="2:65" s="1" customFormat="1" ht="33" customHeight="1">
      <c r="B251" s="119"/>
      <c r="C251" s="225">
        <v>120</v>
      </c>
      <c r="D251" s="225" t="s">
        <v>100</v>
      </c>
      <c r="E251" s="226" t="s">
        <v>2304</v>
      </c>
      <c r="F251" s="227" t="s">
        <v>2305</v>
      </c>
      <c r="G251" s="228" t="s">
        <v>110</v>
      </c>
      <c r="H251" s="229">
        <v>7</v>
      </c>
      <c r="I251" s="229"/>
      <c r="J251" s="229">
        <f t="shared" si="40"/>
        <v>0</v>
      </c>
      <c r="K251" s="126"/>
      <c r="L251" s="24"/>
      <c r="M251" s="231" t="s">
        <v>1</v>
      </c>
      <c r="N251" s="232" t="s">
        <v>32</v>
      </c>
      <c r="O251" s="233">
        <v>0.42222999999999999</v>
      </c>
      <c r="P251" s="233">
        <f t="shared" si="41"/>
        <v>2.9556100000000001</v>
      </c>
      <c r="Q251" s="233">
        <v>6.99E-6</v>
      </c>
      <c r="R251" s="233">
        <f t="shared" si="42"/>
        <v>4.8930000000000001E-5</v>
      </c>
      <c r="S251" s="233">
        <v>0</v>
      </c>
      <c r="T251" s="234">
        <f t="shared" si="43"/>
        <v>0</v>
      </c>
      <c r="AR251" s="235" t="s">
        <v>124</v>
      </c>
      <c r="AT251" s="235" t="s">
        <v>100</v>
      </c>
      <c r="AU251" s="235" t="s">
        <v>75</v>
      </c>
      <c r="AY251" s="12" t="s">
        <v>97</v>
      </c>
      <c r="BE251" s="132">
        <f t="shared" si="44"/>
        <v>0</v>
      </c>
      <c r="BF251" s="132">
        <f t="shared" si="45"/>
        <v>0</v>
      </c>
      <c r="BG251" s="132">
        <f t="shared" si="46"/>
        <v>0</v>
      </c>
      <c r="BH251" s="132">
        <f t="shared" si="47"/>
        <v>0</v>
      </c>
      <c r="BI251" s="132">
        <f t="shared" si="48"/>
        <v>0</v>
      </c>
      <c r="BJ251" s="12" t="s">
        <v>75</v>
      </c>
      <c r="BK251" s="162">
        <f t="shared" si="49"/>
        <v>0</v>
      </c>
      <c r="BL251" s="12" t="s">
        <v>124</v>
      </c>
      <c r="BM251" s="235" t="s">
        <v>2306</v>
      </c>
    </row>
    <row r="252" spans="2:65" s="1" customFormat="1" ht="24.2" customHeight="1">
      <c r="B252" s="119"/>
      <c r="C252" s="236">
        <v>121</v>
      </c>
      <c r="D252" s="236" t="s">
        <v>133</v>
      </c>
      <c r="E252" s="237" t="s">
        <v>938</v>
      </c>
      <c r="F252" s="238" t="s">
        <v>939</v>
      </c>
      <c r="G252" s="239" t="s">
        <v>110</v>
      </c>
      <c r="H252" s="240">
        <v>7</v>
      </c>
      <c r="I252" s="240"/>
      <c r="J252" s="240">
        <f t="shared" si="40"/>
        <v>0</v>
      </c>
      <c r="K252" s="242"/>
      <c r="L252" s="243"/>
      <c r="M252" s="244" t="s">
        <v>1</v>
      </c>
      <c r="N252" s="245" t="s">
        <v>32</v>
      </c>
      <c r="O252" s="233">
        <v>0</v>
      </c>
      <c r="P252" s="233">
        <f t="shared" si="41"/>
        <v>0</v>
      </c>
      <c r="Q252" s="233">
        <v>3.6000000000000002E-4</v>
      </c>
      <c r="R252" s="233">
        <f t="shared" si="42"/>
        <v>2.5200000000000001E-3</v>
      </c>
      <c r="S252" s="233">
        <v>0</v>
      </c>
      <c r="T252" s="234">
        <f t="shared" si="43"/>
        <v>0</v>
      </c>
      <c r="AR252" s="235" t="s">
        <v>659</v>
      </c>
      <c r="AT252" s="235" t="s">
        <v>133</v>
      </c>
      <c r="AU252" s="235" t="s">
        <v>75</v>
      </c>
      <c r="AY252" s="12" t="s">
        <v>97</v>
      </c>
      <c r="BE252" s="132">
        <f t="shared" si="44"/>
        <v>0</v>
      </c>
      <c r="BF252" s="132">
        <f t="shared" si="45"/>
        <v>0</v>
      </c>
      <c r="BG252" s="132">
        <f t="shared" si="46"/>
        <v>0</v>
      </c>
      <c r="BH252" s="132">
        <f t="shared" si="47"/>
        <v>0</v>
      </c>
      <c r="BI252" s="132">
        <f t="shared" si="48"/>
        <v>0</v>
      </c>
      <c r="BJ252" s="12" t="s">
        <v>75</v>
      </c>
      <c r="BK252" s="162">
        <f t="shared" si="49"/>
        <v>0</v>
      </c>
      <c r="BL252" s="12" t="s">
        <v>124</v>
      </c>
      <c r="BM252" s="235" t="s">
        <v>2307</v>
      </c>
    </row>
    <row r="253" spans="2:65" s="1" customFormat="1" ht="24.2" customHeight="1">
      <c r="B253" s="119"/>
      <c r="C253" s="225">
        <v>122</v>
      </c>
      <c r="D253" s="225" t="s">
        <v>100</v>
      </c>
      <c r="E253" s="226" t="s">
        <v>2308</v>
      </c>
      <c r="F253" s="227" t="s">
        <v>2309</v>
      </c>
      <c r="G253" s="228" t="s">
        <v>110</v>
      </c>
      <c r="H253" s="229">
        <v>1</v>
      </c>
      <c r="I253" s="229"/>
      <c r="J253" s="229">
        <f t="shared" si="40"/>
        <v>0</v>
      </c>
      <c r="K253" s="126"/>
      <c r="L253" s="24"/>
      <c r="M253" s="231" t="s">
        <v>1</v>
      </c>
      <c r="N253" s="232" t="s">
        <v>32</v>
      </c>
      <c r="O253" s="233">
        <v>0.85368999999999995</v>
      </c>
      <c r="P253" s="233">
        <f t="shared" si="41"/>
        <v>0.85368999999999995</v>
      </c>
      <c r="Q253" s="233">
        <v>1.165E-3</v>
      </c>
      <c r="R253" s="233">
        <f t="shared" si="42"/>
        <v>1.165E-3</v>
      </c>
      <c r="S253" s="233">
        <v>0</v>
      </c>
      <c r="T253" s="234">
        <f t="shared" si="43"/>
        <v>0</v>
      </c>
      <c r="AR253" s="235" t="s">
        <v>124</v>
      </c>
      <c r="AT253" s="235" t="s">
        <v>100</v>
      </c>
      <c r="AU253" s="235" t="s">
        <v>75</v>
      </c>
      <c r="AY253" s="12" t="s">
        <v>97</v>
      </c>
      <c r="BE253" s="132">
        <f t="shared" si="44"/>
        <v>0</v>
      </c>
      <c r="BF253" s="132">
        <f t="shared" si="45"/>
        <v>0</v>
      </c>
      <c r="BG253" s="132">
        <f t="shared" si="46"/>
        <v>0</v>
      </c>
      <c r="BH253" s="132">
        <f t="shared" si="47"/>
        <v>0</v>
      </c>
      <c r="BI253" s="132">
        <f t="shared" si="48"/>
        <v>0</v>
      </c>
      <c r="BJ253" s="12" t="s">
        <v>75</v>
      </c>
      <c r="BK253" s="162">
        <f t="shared" si="49"/>
        <v>0</v>
      </c>
      <c r="BL253" s="12" t="s">
        <v>124</v>
      </c>
      <c r="BM253" s="235" t="s">
        <v>2310</v>
      </c>
    </row>
    <row r="254" spans="2:65" s="1" customFormat="1" ht="24.2" customHeight="1">
      <c r="B254" s="119"/>
      <c r="C254" s="236">
        <v>123</v>
      </c>
      <c r="D254" s="236" t="s">
        <v>133</v>
      </c>
      <c r="E254" s="237" t="s">
        <v>2311</v>
      </c>
      <c r="F254" s="238" t="s">
        <v>2312</v>
      </c>
      <c r="G254" s="239" t="s">
        <v>110</v>
      </c>
      <c r="H254" s="240">
        <v>1</v>
      </c>
      <c r="I254" s="240"/>
      <c r="J254" s="240">
        <f t="shared" si="40"/>
        <v>0</v>
      </c>
      <c r="K254" s="242"/>
      <c r="L254" s="243"/>
      <c r="M254" s="244" t="s">
        <v>1</v>
      </c>
      <c r="N254" s="245" t="s">
        <v>32</v>
      </c>
      <c r="O254" s="233">
        <v>0</v>
      </c>
      <c r="P254" s="233">
        <f t="shared" si="41"/>
        <v>0</v>
      </c>
      <c r="Q254" s="233">
        <v>1.9499999999999999E-3</v>
      </c>
      <c r="R254" s="233">
        <f t="shared" si="42"/>
        <v>1.9499999999999999E-3</v>
      </c>
      <c r="S254" s="233">
        <v>0</v>
      </c>
      <c r="T254" s="234">
        <f t="shared" si="43"/>
        <v>0</v>
      </c>
      <c r="AR254" s="235" t="s">
        <v>185</v>
      </c>
      <c r="AT254" s="235" t="s">
        <v>133</v>
      </c>
      <c r="AU254" s="235" t="s">
        <v>75</v>
      </c>
      <c r="AY254" s="12" t="s">
        <v>97</v>
      </c>
      <c r="BE254" s="132">
        <f t="shared" si="44"/>
        <v>0</v>
      </c>
      <c r="BF254" s="132">
        <f t="shared" si="45"/>
        <v>0</v>
      </c>
      <c r="BG254" s="132">
        <f t="shared" si="46"/>
        <v>0</v>
      </c>
      <c r="BH254" s="132">
        <f t="shared" si="47"/>
        <v>0</v>
      </c>
      <c r="BI254" s="132">
        <f t="shared" si="48"/>
        <v>0</v>
      </c>
      <c r="BJ254" s="12" t="s">
        <v>75</v>
      </c>
      <c r="BK254" s="162">
        <f t="shared" si="49"/>
        <v>0</v>
      </c>
      <c r="BL254" s="12" t="s">
        <v>102</v>
      </c>
      <c r="BM254" s="235" t="s">
        <v>2313</v>
      </c>
    </row>
    <row r="255" spans="2:65" s="1" customFormat="1" ht="33" customHeight="1">
      <c r="B255" s="119"/>
      <c r="C255" s="225">
        <v>124</v>
      </c>
      <c r="D255" s="225" t="s">
        <v>100</v>
      </c>
      <c r="E255" s="226" t="s">
        <v>2314</v>
      </c>
      <c r="F255" s="227" t="s">
        <v>2315</v>
      </c>
      <c r="G255" s="228" t="s">
        <v>110</v>
      </c>
      <c r="H255" s="229">
        <v>1</v>
      </c>
      <c r="I255" s="229"/>
      <c r="J255" s="229">
        <f t="shared" si="40"/>
        <v>0</v>
      </c>
      <c r="K255" s="126"/>
      <c r="L255" s="24"/>
      <c r="M255" s="231" t="s">
        <v>1</v>
      </c>
      <c r="N255" s="232" t="s">
        <v>32</v>
      </c>
      <c r="O255" s="233">
        <v>0.56640000000000001</v>
      </c>
      <c r="P255" s="233">
        <f t="shared" si="41"/>
        <v>0.56640000000000001</v>
      </c>
      <c r="Q255" s="233">
        <v>0</v>
      </c>
      <c r="R255" s="233">
        <f t="shared" si="42"/>
        <v>0</v>
      </c>
      <c r="S255" s="233">
        <v>0</v>
      </c>
      <c r="T255" s="234">
        <f t="shared" si="43"/>
        <v>0</v>
      </c>
      <c r="AR255" s="235" t="s">
        <v>124</v>
      </c>
      <c r="AT255" s="235" t="s">
        <v>100</v>
      </c>
      <c r="AU255" s="235" t="s">
        <v>75</v>
      </c>
      <c r="AY255" s="12" t="s">
        <v>97</v>
      </c>
      <c r="BE255" s="132">
        <f t="shared" si="44"/>
        <v>0</v>
      </c>
      <c r="BF255" s="132">
        <f t="shared" si="45"/>
        <v>0</v>
      </c>
      <c r="BG255" s="132">
        <f t="shared" si="46"/>
        <v>0</v>
      </c>
      <c r="BH255" s="132">
        <f t="shared" si="47"/>
        <v>0</v>
      </c>
      <c r="BI255" s="132">
        <f t="shared" si="48"/>
        <v>0</v>
      </c>
      <c r="BJ255" s="12" t="s">
        <v>75</v>
      </c>
      <c r="BK255" s="162">
        <f t="shared" si="49"/>
        <v>0</v>
      </c>
      <c r="BL255" s="12" t="s">
        <v>124</v>
      </c>
      <c r="BM255" s="235" t="s">
        <v>2316</v>
      </c>
    </row>
    <row r="256" spans="2:65" s="1" customFormat="1" ht="24.2" customHeight="1">
      <c r="B256" s="119"/>
      <c r="C256" s="236">
        <v>125</v>
      </c>
      <c r="D256" s="236" t="s">
        <v>133</v>
      </c>
      <c r="E256" s="237" t="s">
        <v>2317</v>
      </c>
      <c r="F256" s="238" t="s">
        <v>2318</v>
      </c>
      <c r="G256" s="239" t="s">
        <v>110</v>
      </c>
      <c r="H256" s="240">
        <v>1</v>
      </c>
      <c r="I256" s="240"/>
      <c r="J256" s="240">
        <f t="shared" si="40"/>
        <v>0</v>
      </c>
      <c r="K256" s="242"/>
      <c r="L256" s="243"/>
      <c r="M256" s="244" t="s">
        <v>1</v>
      </c>
      <c r="N256" s="245" t="s">
        <v>32</v>
      </c>
      <c r="O256" s="233">
        <v>0</v>
      </c>
      <c r="P256" s="233">
        <f t="shared" si="41"/>
        <v>0</v>
      </c>
      <c r="Q256" s="233">
        <v>7.5000000000000002E-4</v>
      </c>
      <c r="R256" s="233">
        <f t="shared" si="42"/>
        <v>7.5000000000000002E-4</v>
      </c>
      <c r="S256" s="233">
        <v>0</v>
      </c>
      <c r="T256" s="234">
        <f t="shared" si="43"/>
        <v>0</v>
      </c>
      <c r="AR256" s="235" t="s">
        <v>659</v>
      </c>
      <c r="AT256" s="235" t="s">
        <v>133</v>
      </c>
      <c r="AU256" s="235" t="s">
        <v>75</v>
      </c>
      <c r="AY256" s="12" t="s">
        <v>97</v>
      </c>
      <c r="BE256" s="132">
        <f t="shared" si="44"/>
        <v>0</v>
      </c>
      <c r="BF256" s="132">
        <f t="shared" si="45"/>
        <v>0</v>
      </c>
      <c r="BG256" s="132">
        <f t="shared" si="46"/>
        <v>0</v>
      </c>
      <c r="BH256" s="132">
        <f t="shared" si="47"/>
        <v>0</v>
      </c>
      <c r="BI256" s="132">
        <f t="shared" si="48"/>
        <v>0</v>
      </c>
      <c r="BJ256" s="12" t="s">
        <v>75</v>
      </c>
      <c r="BK256" s="162">
        <f t="shared" si="49"/>
        <v>0</v>
      </c>
      <c r="BL256" s="12" t="s">
        <v>124</v>
      </c>
      <c r="BM256" s="235" t="s">
        <v>2319</v>
      </c>
    </row>
    <row r="257" spans="2:65" s="1" customFormat="1" ht="24.2" customHeight="1">
      <c r="B257" s="119"/>
      <c r="C257" s="225">
        <v>126</v>
      </c>
      <c r="D257" s="225" t="s">
        <v>100</v>
      </c>
      <c r="E257" s="226" t="s">
        <v>944</v>
      </c>
      <c r="F257" s="227" t="s">
        <v>945</v>
      </c>
      <c r="G257" s="228" t="s">
        <v>110</v>
      </c>
      <c r="H257" s="229">
        <v>13</v>
      </c>
      <c r="I257" s="229"/>
      <c r="J257" s="229">
        <f t="shared" si="40"/>
        <v>0</v>
      </c>
      <c r="K257" s="126"/>
      <c r="L257" s="24"/>
      <c r="M257" s="231" t="s">
        <v>1</v>
      </c>
      <c r="N257" s="232" t="s">
        <v>32</v>
      </c>
      <c r="O257" s="233">
        <v>0.34061999999999998</v>
      </c>
      <c r="P257" s="233">
        <f t="shared" si="41"/>
        <v>4.4280599999999994</v>
      </c>
      <c r="Q257" s="233">
        <v>0</v>
      </c>
      <c r="R257" s="233">
        <f t="shared" si="42"/>
        <v>0</v>
      </c>
      <c r="S257" s="233">
        <v>0</v>
      </c>
      <c r="T257" s="234">
        <f t="shared" si="43"/>
        <v>0</v>
      </c>
      <c r="AR257" s="235" t="s">
        <v>124</v>
      </c>
      <c r="AT257" s="235" t="s">
        <v>100</v>
      </c>
      <c r="AU257" s="235" t="s">
        <v>75</v>
      </c>
      <c r="AY257" s="12" t="s">
        <v>97</v>
      </c>
      <c r="BE257" s="132">
        <f t="shared" si="44"/>
        <v>0</v>
      </c>
      <c r="BF257" s="132">
        <f t="shared" si="45"/>
        <v>0</v>
      </c>
      <c r="BG257" s="132">
        <f t="shared" si="46"/>
        <v>0</v>
      </c>
      <c r="BH257" s="132">
        <f t="shared" si="47"/>
        <v>0</v>
      </c>
      <c r="BI257" s="132">
        <f t="shared" si="48"/>
        <v>0</v>
      </c>
      <c r="BJ257" s="12" t="s">
        <v>75</v>
      </c>
      <c r="BK257" s="162">
        <f t="shared" si="49"/>
        <v>0</v>
      </c>
      <c r="BL257" s="12" t="s">
        <v>124</v>
      </c>
      <c r="BM257" s="235" t="s">
        <v>946</v>
      </c>
    </row>
    <row r="258" spans="2:65" s="1" customFormat="1" ht="33" customHeight="1">
      <c r="B258" s="119"/>
      <c r="C258" s="236">
        <v>127</v>
      </c>
      <c r="D258" s="236" t="s">
        <v>133</v>
      </c>
      <c r="E258" s="237" t="s">
        <v>2320</v>
      </c>
      <c r="F258" s="238" t="s">
        <v>2321</v>
      </c>
      <c r="G258" s="239" t="s">
        <v>110</v>
      </c>
      <c r="H258" s="240">
        <v>1</v>
      </c>
      <c r="I258" s="240"/>
      <c r="J258" s="240">
        <f t="shared" si="40"/>
        <v>0</v>
      </c>
      <c r="K258" s="242"/>
      <c r="L258" s="243"/>
      <c r="M258" s="244" t="s">
        <v>1</v>
      </c>
      <c r="N258" s="245" t="s">
        <v>32</v>
      </c>
      <c r="O258" s="233">
        <v>0</v>
      </c>
      <c r="P258" s="233">
        <f t="shared" si="41"/>
        <v>0</v>
      </c>
      <c r="Q258" s="233">
        <v>8.9999999999999998E-4</v>
      </c>
      <c r="R258" s="233">
        <f t="shared" si="42"/>
        <v>8.9999999999999998E-4</v>
      </c>
      <c r="S258" s="233">
        <v>0</v>
      </c>
      <c r="T258" s="234">
        <f t="shared" si="43"/>
        <v>0</v>
      </c>
      <c r="AR258" s="235" t="s">
        <v>659</v>
      </c>
      <c r="AT258" s="235" t="s">
        <v>133</v>
      </c>
      <c r="AU258" s="235" t="s">
        <v>75</v>
      </c>
      <c r="AY258" s="12" t="s">
        <v>97</v>
      </c>
      <c r="BE258" s="132">
        <f t="shared" si="44"/>
        <v>0</v>
      </c>
      <c r="BF258" s="132">
        <f t="shared" si="45"/>
        <v>0</v>
      </c>
      <c r="BG258" s="132">
        <f t="shared" si="46"/>
        <v>0</v>
      </c>
      <c r="BH258" s="132">
        <f t="shared" si="47"/>
        <v>0</v>
      </c>
      <c r="BI258" s="132">
        <f t="shared" si="48"/>
        <v>0</v>
      </c>
      <c r="BJ258" s="12" t="s">
        <v>75</v>
      </c>
      <c r="BK258" s="162">
        <f t="shared" si="49"/>
        <v>0</v>
      </c>
      <c r="BL258" s="12" t="s">
        <v>124</v>
      </c>
      <c r="BM258" s="235" t="s">
        <v>948</v>
      </c>
    </row>
    <row r="259" spans="2:65" s="1" customFormat="1" ht="24.2" customHeight="1">
      <c r="B259" s="119"/>
      <c r="C259" s="236">
        <v>128</v>
      </c>
      <c r="D259" s="236" t="s">
        <v>133</v>
      </c>
      <c r="E259" s="237" t="s">
        <v>2322</v>
      </c>
      <c r="F259" s="238" t="s">
        <v>2323</v>
      </c>
      <c r="G259" s="239" t="s">
        <v>110</v>
      </c>
      <c r="H259" s="240">
        <v>7</v>
      </c>
      <c r="I259" s="240"/>
      <c r="J259" s="240">
        <f t="shared" si="40"/>
        <v>0</v>
      </c>
      <c r="K259" s="242"/>
      <c r="L259" s="243"/>
      <c r="M259" s="244" t="s">
        <v>1</v>
      </c>
      <c r="N259" s="245" t="s">
        <v>32</v>
      </c>
      <c r="O259" s="233">
        <v>0</v>
      </c>
      <c r="P259" s="233">
        <f t="shared" si="41"/>
        <v>0</v>
      </c>
      <c r="Q259" s="233">
        <v>2.7999999999999998E-4</v>
      </c>
      <c r="R259" s="233">
        <f t="shared" si="42"/>
        <v>1.9599999999999999E-3</v>
      </c>
      <c r="S259" s="233">
        <v>0</v>
      </c>
      <c r="T259" s="234">
        <f t="shared" si="43"/>
        <v>0</v>
      </c>
      <c r="AR259" s="235" t="s">
        <v>659</v>
      </c>
      <c r="AT259" s="235" t="s">
        <v>133</v>
      </c>
      <c r="AU259" s="235" t="s">
        <v>75</v>
      </c>
      <c r="AY259" s="12" t="s">
        <v>97</v>
      </c>
      <c r="BE259" s="132">
        <f t="shared" si="44"/>
        <v>0</v>
      </c>
      <c r="BF259" s="132">
        <f t="shared" si="45"/>
        <v>0</v>
      </c>
      <c r="BG259" s="132">
        <f t="shared" si="46"/>
        <v>0</v>
      </c>
      <c r="BH259" s="132">
        <f t="shared" si="47"/>
        <v>0</v>
      </c>
      <c r="BI259" s="132">
        <f t="shared" si="48"/>
        <v>0</v>
      </c>
      <c r="BJ259" s="12" t="s">
        <v>75</v>
      </c>
      <c r="BK259" s="162">
        <f t="shared" si="49"/>
        <v>0</v>
      </c>
      <c r="BL259" s="12" t="s">
        <v>124</v>
      </c>
      <c r="BM259" s="235" t="s">
        <v>950</v>
      </c>
    </row>
    <row r="260" spans="2:65" s="1" customFormat="1" ht="24.2" customHeight="1">
      <c r="B260" s="119"/>
      <c r="C260" s="236">
        <v>129</v>
      </c>
      <c r="D260" s="236" t="s">
        <v>133</v>
      </c>
      <c r="E260" s="237" t="s">
        <v>2324</v>
      </c>
      <c r="F260" s="238" t="s">
        <v>2325</v>
      </c>
      <c r="G260" s="239" t="s">
        <v>110</v>
      </c>
      <c r="H260" s="240">
        <v>5</v>
      </c>
      <c r="I260" s="240"/>
      <c r="J260" s="240">
        <f t="shared" si="40"/>
        <v>0</v>
      </c>
      <c r="K260" s="242"/>
      <c r="L260" s="243"/>
      <c r="M260" s="244" t="s">
        <v>1</v>
      </c>
      <c r="N260" s="245" t="s">
        <v>32</v>
      </c>
      <c r="O260" s="233">
        <v>0</v>
      </c>
      <c r="P260" s="233">
        <f t="shared" si="41"/>
        <v>0</v>
      </c>
      <c r="Q260" s="233">
        <v>2.3000000000000001E-4</v>
      </c>
      <c r="R260" s="233">
        <f t="shared" si="42"/>
        <v>1.15E-3</v>
      </c>
      <c r="S260" s="233">
        <v>0</v>
      </c>
      <c r="T260" s="234">
        <f t="shared" si="43"/>
        <v>0</v>
      </c>
      <c r="AR260" s="235" t="s">
        <v>659</v>
      </c>
      <c r="AT260" s="235" t="s">
        <v>133</v>
      </c>
      <c r="AU260" s="235" t="s">
        <v>75</v>
      </c>
      <c r="AY260" s="12" t="s">
        <v>97</v>
      </c>
      <c r="BE260" s="132">
        <f t="shared" si="44"/>
        <v>0</v>
      </c>
      <c r="BF260" s="132">
        <f t="shared" si="45"/>
        <v>0</v>
      </c>
      <c r="BG260" s="132">
        <f t="shared" si="46"/>
        <v>0</v>
      </c>
      <c r="BH260" s="132">
        <f t="shared" si="47"/>
        <v>0</v>
      </c>
      <c r="BI260" s="132">
        <f t="shared" si="48"/>
        <v>0</v>
      </c>
      <c r="BJ260" s="12" t="s">
        <v>75</v>
      </c>
      <c r="BK260" s="162">
        <f t="shared" si="49"/>
        <v>0</v>
      </c>
      <c r="BL260" s="12" t="s">
        <v>124</v>
      </c>
      <c r="BM260" s="235" t="s">
        <v>2326</v>
      </c>
    </row>
    <row r="261" spans="2:65" s="1" customFormat="1" ht="24.2" customHeight="1">
      <c r="B261" s="119"/>
      <c r="C261" s="225">
        <v>130</v>
      </c>
      <c r="D261" s="225" t="s">
        <v>100</v>
      </c>
      <c r="E261" s="226" t="s">
        <v>951</v>
      </c>
      <c r="F261" s="227" t="s">
        <v>952</v>
      </c>
      <c r="G261" s="228" t="s">
        <v>110</v>
      </c>
      <c r="H261" s="229">
        <v>1</v>
      </c>
      <c r="I261" s="229"/>
      <c r="J261" s="229">
        <f t="shared" si="40"/>
        <v>0</v>
      </c>
      <c r="K261" s="126"/>
      <c r="L261" s="24"/>
      <c r="M261" s="231" t="s">
        <v>1</v>
      </c>
      <c r="N261" s="232" t="s">
        <v>32</v>
      </c>
      <c r="O261" s="233">
        <v>0.52020999999999995</v>
      </c>
      <c r="P261" s="233">
        <f t="shared" si="41"/>
        <v>0.52020999999999995</v>
      </c>
      <c r="Q261" s="233">
        <v>0</v>
      </c>
      <c r="R261" s="233">
        <f t="shared" si="42"/>
        <v>0</v>
      </c>
      <c r="S261" s="233">
        <v>0</v>
      </c>
      <c r="T261" s="234">
        <f t="shared" si="43"/>
        <v>0</v>
      </c>
      <c r="AR261" s="235" t="s">
        <v>124</v>
      </c>
      <c r="AT261" s="235" t="s">
        <v>100</v>
      </c>
      <c r="AU261" s="235" t="s">
        <v>75</v>
      </c>
      <c r="AY261" s="12" t="s">
        <v>97</v>
      </c>
      <c r="BE261" s="132">
        <f t="shared" si="44"/>
        <v>0</v>
      </c>
      <c r="BF261" s="132">
        <f t="shared" si="45"/>
        <v>0</v>
      </c>
      <c r="BG261" s="132">
        <f t="shared" si="46"/>
        <v>0</v>
      </c>
      <c r="BH261" s="132">
        <f t="shared" si="47"/>
        <v>0</v>
      </c>
      <c r="BI261" s="132">
        <f t="shared" si="48"/>
        <v>0</v>
      </c>
      <c r="BJ261" s="12" t="s">
        <v>75</v>
      </c>
      <c r="BK261" s="162">
        <f t="shared" si="49"/>
        <v>0</v>
      </c>
      <c r="BL261" s="12" t="s">
        <v>124</v>
      </c>
      <c r="BM261" s="235" t="s">
        <v>953</v>
      </c>
    </row>
    <row r="262" spans="2:65" s="1" customFormat="1" ht="37.9" customHeight="1">
      <c r="B262" s="119"/>
      <c r="C262" s="236">
        <v>131</v>
      </c>
      <c r="D262" s="236" t="s">
        <v>133</v>
      </c>
      <c r="E262" s="237" t="s">
        <v>2327</v>
      </c>
      <c r="F262" s="238" t="s">
        <v>2328</v>
      </c>
      <c r="G262" s="239" t="s">
        <v>110</v>
      </c>
      <c r="H262" s="240">
        <v>1</v>
      </c>
      <c r="I262" s="240"/>
      <c r="J262" s="240">
        <f t="shared" si="40"/>
        <v>0</v>
      </c>
      <c r="K262" s="242"/>
      <c r="L262" s="243"/>
      <c r="M262" s="244" t="s">
        <v>1</v>
      </c>
      <c r="N262" s="245" t="s">
        <v>32</v>
      </c>
      <c r="O262" s="233">
        <v>0</v>
      </c>
      <c r="P262" s="233">
        <f t="shared" si="41"/>
        <v>0</v>
      </c>
      <c r="Q262" s="233">
        <v>6.7000000000000002E-4</v>
      </c>
      <c r="R262" s="233">
        <f t="shared" si="42"/>
        <v>6.7000000000000002E-4</v>
      </c>
      <c r="S262" s="233">
        <v>0</v>
      </c>
      <c r="T262" s="234">
        <f t="shared" si="43"/>
        <v>0</v>
      </c>
      <c r="AR262" s="235" t="s">
        <v>659</v>
      </c>
      <c r="AT262" s="235" t="s">
        <v>133</v>
      </c>
      <c r="AU262" s="235" t="s">
        <v>75</v>
      </c>
      <c r="AY262" s="12" t="s">
        <v>97</v>
      </c>
      <c r="BE262" s="132">
        <f t="shared" si="44"/>
        <v>0</v>
      </c>
      <c r="BF262" s="132">
        <f t="shared" si="45"/>
        <v>0</v>
      </c>
      <c r="BG262" s="132">
        <f t="shared" si="46"/>
        <v>0</v>
      </c>
      <c r="BH262" s="132">
        <f t="shared" si="47"/>
        <v>0</v>
      </c>
      <c r="BI262" s="132">
        <f t="shared" si="48"/>
        <v>0</v>
      </c>
      <c r="BJ262" s="12" t="s">
        <v>75</v>
      </c>
      <c r="BK262" s="162">
        <f t="shared" si="49"/>
        <v>0</v>
      </c>
      <c r="BL262" s="12" t="s">
        <v>124</v>
      </c>
      <c r="BM262" s="235" t="s">
        <v>954</v>
      </c>
    </row>
    <row r="263" spans="2:65" s="1" customFormat="1" ht="21.75" customHeight="1">
      <c r="B263" s="119"/>
      <c r="C263" s="225">
        <v>132</v>
      </c>
      <c r="D263" s="225" t="s">
        <v>100</v>
      </c>
      <c r="E263" s="226" t="s">
        <v>2329</v>
      </c>
      <c r="F263" s="227" t="s">
        <v>941</v>
      </c>
      <c r="G263" s="228" t="s">
        <v>110</v>
      </c>
      <c r="H263" s="229">
        <v>34</v>
      </c>
      <c r="I263" s="229"/>
      <c r="J263" s="229">
        <f t="shared" si="40"/>
        <v>0</v>
      </c>
      <c r="K263" s="126"/>
      <c r="L263" s="24"/>
      <c r="M263" s="231" t="s">
        <v>1</v>
      </c>
      <c r="N263" s="232" t="s">
        <v>32</v>
      </c>
      <c r="O263" s="233">
        <v>0.21443000000000001</v>
      </c>
      <c r="P263" s="233">
        <f t="shared" si="41"/>
        <v>7.2906200000000005</v>
      </c>
      <c r="Q263" s="233">
        <v>8.0000000000000007E-5</v>
      </c>
      <c r="R263" s="233">
        <f t="shared" si="42"/>
        <v>2.7200000000000002E-3</v>
      </c>
      <c r="S263" s="233">
        <v>0</v>
      </c>
      <c r="T263" s="234">
        <f t="shared" si="43"/>
        <v>0</v>
      </c>
      <c r="AR263" s="235" t="s">
        <v>124</v>
      </c>
      <c r="AT263" s="235" t="s">
        <v>100</v>
      </c>
      <c r="AU263" s="235" t="s">
        <v>75</v>
      </c>
      <c r="AY263" s="12" t="s">
        <v>97</v>
      </c>
      <c r="BE263" s="132">
        <f t="shared" si="44"/>
        <v>0</v>
      </c>
      <c r="BF263" s="132">
        <f t="shared" si="45"/>
        <v>0</v>
      </c>
      <c r="BG263" s="132">
        <f t="shared" si="46"/>
        <v>0</v>
      </c>
      <c r="BH263" s="132">
        <f t="shared" si="47"/>
        <v>0</v>
      </c>
      <c r="BI263" s="132">
        <f t="shared" si="48"/>
        <v>0</v>
      </c>
      <c r="BJ263" s="12" t="s">
        <v>75</v>
      </c>
      <c r="BK263" s="162">
        <f t="shared" si="49"/>
        <v>0</v>
      </c>
      <c r="BL263" s="12" t="s">
        <v>124</v>
      </c>
      <c r="BM263" s="235" t="s">
        <v>884</v>
      </c>
    </row>
    <row r="264" spans="2:65" s="1" customFormat="1" ht="16.5" customHeight="1">
      <c r="B264" s="119"/>
      <c r="C264" s="236">
        <v>133</v>
      </c>
      <c r="D264" s="236" t="s">
        <v>133</v>
      </c>
      <c r="E264" s="237" t="s">
        <v>2330</v>
      </c>
      <c r="F264" s="238" t="s">
        <v>2331</v>
      </c>
      <c r="G264" s="239" t="s">
        <v>110</v>
      </c>
      <c r="H264" s="240">
        <v>34</v>
      </c>
      <c r="I264" s="240"/>
      <c r="J264" s="240">
        <f t="shared" si="40"/>
        <v>0</v>
      </c>
      <c r="K264" s="242"/>
      <c r="L264" s="243"/>
      <c r="M264" s="244" t="s">
        <v>1</v>
      </c>
      <c r="N264" s="245" t="s">
        <v>32</v>
      </c>
      <c r="O264" s="233">
        <v>0</v>
      </c>
      <c r="P264" s="233">
        <f t="shared" si="41"/>
        <v>0</v>
      </c>
      <c r="Q264" s="233">
        <v>2.7E-4</v>
      </c>
      <c r="R264" s="233">
        <f t="shared" si="42"/>
        <v>9.1800000000000007E-3</v>
      </c>
      <c r="S264" s="233">
        <v>0</v>
      </c>
      <c r="T264" s="234">
        <f t="shared" si="43"/>
        <v>0</v>
      </c>
      <c r="AR264" s="235" t="s">
        <v>659</v>
      </c>
      <c r="AT264" s="235" t="s">
        <v>133</v>
      </c>
      <c r="AU264" s="235" t="s">
        <v>75</v>
      </c>
      <c r="AY264" s="12" t="s">
        <v>97</v>
      </c>
      <c r="BE264" s="132">
        <f t="shared" si="44"/>
        <v>0</v>
      </c>
      <c r="BF264" s="132">
        <f t="shared" si="45"/>
        <v>0</v>
      </c>
      <c r="BG264" s="132">
        <f t="shared" si="46"/>
        <v>0</v>
      </c>
      <c r="BH264" s="132">
        <f t="shared" si="47"/>
        <v>0</v>
      </c>
      <c r="BI264" s="132">
        <f t="shared" si="48"/>
        <v>0</v>
      </c>
      <c r="BJ264" s="12" t="s">
        <v>75</v>
      </c>
      <c r="BK264" s="162">
        <f t="shared" si="49"/>
        <v>0</v>
      </c>
      <c r="BL264" s="12" t="s">
        <v>124</v>
      </c>
      <c r="BM264" s="235" t="s">
        <v>890</v>
      </c>
    </row>
    <row r="265" spans="2:65" s="1" customFormat="1" ht="24.2" customHeight="1">
      <c r="B265" s="119"/>
      <c r="C265" s="225">
        <v>134</v>
      </c>
      <c r="D265" s="225" t="s">
        <v>100</v>
      </c>
      <c r="E265" s="226" t="s">
        <v>2332</v>
      </c>
      <c r="F265" s="227" t="s">
        <v>2333</v>
      </c>
      <c r="G265" s="228" t="s">
        <v>110</v>
      </c>
      <c r="H265" s="229">
        <v>1</v>
      </c>
      <c r="I265" s="229"/>
      <c r="J265" s="229">
        <f t="shared" si="40"/>
        <v>0</v>
      </c>
      <c r="K265" s="126"/>
      <c r="L265" s="24"/>
      <c r="M265" s="231" t="s">
        <v>1</v>
      </c>
      <c r="N265" s="232" t="s">
        <v>32</v>
      </c>
      <c r="O265" s="233">
        <v>2.2654100000000001</v>
      </c>
      <c r="P265" s="233">
        <f t="shared" si="41"/>
        <v>2.2654100000000001</v>
      </c>
      <c r="Q265" s="233">
        <v>1.0632E-3</v>
      </c>
      <c r="R265" s="233">
        <f t="shared" si="42"/>
        <v>1.0632E-3</v>
      </c>
      <c r="S265" s="233">
        <v>0</v>
      </c>
      <c r="T265" s="234">
        <f t="shared" si="43"/>
        <v>0</v>
      </c>
      <c r="AR265" s="235" t="s">
        <v>124</v>
      </c>
      <c r="AT265" s="235" t="s">
        <v>100</v>
      </c>
      <c r="AU265" s="235" t="s">
        <v>75</v>
      </c>
      <c r="AY265" s="12" t="s">
        <v>97</v>
      </c>
      <c r="BE265" s="132">
        <f t="shared" si="44"/>
        <v>0</v>
      </c>
      <c r="BF265" s="132">
        <f t="shared" si="45"/>
        <v>0</v>
      </c>
      <c r="BG265" s="132">
        <f t="shared" si="46"/>
        <v>0</v>
      </c>
      <c r="BH265" s="132">
        <f t="shared" si="47"/>
        <v>0</v>
      </c>
      <c r="BI265" s="132">
        <f t="shared" si="48"/>
        <v>0</v>
      </c>
      <c r="BJ265" s="12" t="s">
        <v>75</v>
      </c>
      <c r="BK265" s="162">
        <f t="shared" si="49"/>
        <v>0</v>
      </c>
      <c r="BL265" s="12" t="s">
        <v>124</v>
      </c>
      <c r="BM265" s="235" t="s">
        <v>2334</v>
      </c>
    </row>
    <row r="266" spans="2:65" s="1" customFormat="1" ht="33" customHeight="1">
      <c r="B266" s="119"/>
      <c r="C266" s="236">
        <v>135</v>
      </c>
      <c r="D266" s="236" t="s">
        <v>133</v>
      </c>
      <c r="E266" s="237" t="s">
        <v>2335</v>
      </c>
      <c r="F266" s="238" t="s">
        <v>2336</v>
      </c>
      <c r="G266" s="239" t="s">
        <v>110</v>
      </c>
      <c r="H266" s="240">
        <v>1</v>
      </c>
      <c r="I266" s="240"/>
      <c r="J266" s="240">
        <f t="shared" si="40"/>
        <v>0</v>
      </c>
      <c r="K266" s="242"/>
      <c r="L266" s="243"/>
      <c r="M266" s="244" t="s">
        <v>1</v>
      </c>
      <c r="N266" s="245" t="s">
        <v>32</v>
      </c>
      <c r="O266" s="233">
        <v>0</v>
      </c>
      <c r="P266" s="233">
        <f t="shared" si="41"/>
        <v>0</v>
      </c>
      <c r="Q266" s="233">
        <v>2.5000000000000001E-2</v>
      </c>
      <c r="R266" s="233">
        <f t="shared" si="42"/>
        <v>2.5000000000000001E-2</v>
      </c>
      <c r="S266" s="233">
        <v>0</v>
      </c>
      <c r="T266" s="234">
        <f t="shared" si="43"/>
        <v>0</v>
      </c>
      <c r="AR266" s="235" t="s">
        <v>659</v>
      </c>
      <c r="AT266" s="235" t="s">
        <v>133</v>
      </c>
      <c r="AU266" s="235" t="s">
        <v>75</v>
      </c>
      <c r="AY266" s="12" t="s">
        <v>97</v>
      </c>
      <c r="BE266" s="132">
        <f t="shared" si="44"/>
        <v>0</v>
      </c>
      <c r="BF266" s="132">
        <f t="shared" si="45"/>
        <v>0</v>
      </c>
      <c r="BG266" s="132">
        <f t="shared" si="46"/>
        <v>0</v>
      </c>
      <c r="BH266" s="132">
        <f t="shared" si="47"/>
        <v>0</v>
      </c>
      <c r="BI266" s="132">
        <f t="shared" si="48"/>
        <v>0</v>
      </c>
      <c r="BJ266" s="12" t="s">
        <v>75</v>
      </c>
      <c r="BK266" s="162">
        <f t="shared" si="49"/>
        <v>0</v>
      </c>
      <c r="BL266" s="12" t="s">
        <v>124</v>
      </c>
      <c r="BM266" s="235" t="s">
        <v>2337</v>
      </c>
    </row>
    <row r="267" spans="2:65" s="1" customFormat="1" ht="24.2" customHeight="1">
      <c r="B267" s="119"/>
      <c r="C267" s="225">
        <v>136</v>
      </c>
      <c r="D267" s="225" t="s">
        <v>100</v>
      </c>
      <c r="E267" s="226" t="s">
        <v>2338</v>
      </c>
      <c r="F267" s="227" t="s">
        <v>2339</v>
      </c>
      <c r="G267" s="228" t="s">
        <v>110</v>
      </c>
      <c r="H267" s="229">
        <v>10</v>
      </c>
      <c r="I267" s="229"/>
      <c r="J267" s="229">
        <f t="shared" si="40"/>
        <v>0</v>
      </c>
      <c r="K267" s="126"/>
      <c r="L267" s="24"/>
      <c r="M267" s="231" t="s">
        <v>1</v>
      </c>
      <c r="N267" s="232" t="s">
        <v>32</v>
      </c>
      <c r="O267" s="233">
        <v>0.52878000000000003</v>
      </c>
      <c r="P267" s="233">
        <f t="shared" si="41"/>
        <v>5.2878000000000007</v>
      </c>
      <c r="Q267" s="233">
        <v>2.7648000000000001E-4</v>
      </c>
      <c r="R267" s="233">
        <f t="shared" si="42"/>
        <v>2.7648E-3</v>
      </c>
      <c r="S267" s="233">
        <v>0</v>
      </c>
      <c r="T267" s="234">
        <f t="shared" si="43"/>
        <v>0</v>
      </c>
      <c r="AR267" s="235" t="s">
        <v>124</v>
      </c>
      <c r="AT267" s="235" t="s">
        <v>100</v>
      </c>
      <c r="AU267" s="235" t="s">
        <v>75</v>
      </c>
      <c r="AY267" s="12" t="s">
        <v>97</v>
      </c>
      <c r="BE267" s="132">
        <f t="shared" si="44"/>
        <v>0</v>
      </c>
      <c r="BF267" s="132">
        <f t="shared" si="45"/>
        <v>0</v>
      </c>
      <c r="BG267" s="132">
        <f t="shared" si="46"/>
        <v>0</v>
      </c>
      <c r="BH267" s="132">
        <f t="shared" si="47"/>
        <v>0</v>
      </c>
      <c r="BI267" s="132">
        <f t="shared" si="48"/>
        <v>0</v>
      </c>
      <c r="BJ267" s="12" t="s">
        <v>75</v>
      </c>
      <c r="BK267" s="162">
        <f t="shared" si="49"/>
        <v>0</v>
      </c>
      <c r="BL267" s="12" t="s">
        <v>124</v>
      </c>
      <c r="BM267" s="235" t="s">
        <v>2340</v>
      </c>
    </row>
    <row r="268" spans="2:65" s="1" customFormat="1" ht="24.2" customHeight="1">
      <c r="B268" s="119"/>
      <c r="C268" s="236">
        <v>137</v>
      </c>
      <c r="D268" s="236" t="s">
        <v>133</v>
      </c>
      <c r="E268" s="237" t="s">
        <v>2341</v>
      </c>
      <c r="F268" s="238" t="s">
        <v>2342</v>
      </c>
      <c r="G268" s="239" t="s">
        <v>110</v>
      </c>
      <c r="H268" s="240">
        <v>8</v>
      </c>
      <c r="I268" s="240"/>
      <c r="J268" s="240">
        <f t="shared" si="40"/>
        <v>0</v>
      </c>
      <c r="K268" s="242"/>
      <c r="L268" s="243"/>
      <c r="M268" s="244" t="s">
        <v>1</v>
      </c>
      <c r="N268" s="245" t="s">
        <v>32</v>
      </c>
      <c r="O268" s="233">
        <v>0</v>
      </c>
      <c r="P268" s="233">
        <f t="shared" si="41"/>
        <v>0</v>
      </c>
      <c r="Q268" s="233">
        <v>8.0000000000000002E-3</v>
      </c>
      <c r="R268" s="233">
        <f t="shared" si="42"/>
        <v>6.4000000000000001E-2</v>
      </c>
      <c r="S268" s="233">
        <v>0</v>
      </c>
      <c r="T268" s="234">
        <f t="shared" si="43"/>
        <v>0</v>
      </c>
      <c r="AR268" s="235" t="s">
        <v>659</v>
      </c>
      <c r="AT268" s="235" t="s">
        <v>133</v>
      </c>
      <c r="AU268" s="235" t="s">
        <v>75</v>
      </c>
      <c r="AY268" s="12" t="s">
        <v>97</v>
      </c>
      <c r="BE268" s="132">
        <f t="shared" si="44"/>
        <v>0</v>
      </c>
      <c r="BF268" s="132">
        <f t="shared" si="45"/>
        <v>0</v>
      </c>
      <c r="BG268" s="132">
        <f t="shared" si="46"/>
        <v>0</v>
      </c>
      <c r="BH268" s="132">
        <f t="shared" si="47"/>
        <v>0</v>
      </c>
      <c r="BI268" s="132">
        <f t="shared" si="48"/>
        <v>0</v>
      </c>
      <c r="BJ268" s="12" t="s">
        <v>75</v>
      </c>
      <c r="BK268" s="162">
        <f t="shared" si="49"/>
        <v>0</v>
      </c>
      <c r="BL268" s="12" t="s">
        <v>124</v>
      </c>
      <c r="BM268" s="235" t="s">
        <v>2343</v>
      </c>
    </row>
    <row r="269" spans="2:65" s="1" customFormat="1" ht="24.2" customHeight="1">
      <c r="B269" s="119"/>
      <c r="C269" s="236">
        <v>138</v>
      </c>
      <c r="D269" s="236" t="s">
        <v>133</v>
      </c>
      <c r="E269" s="237" t="s">
        <v>2344</v>
      </c>
      <c r="F269" s="238" t="s">
        <v>2345</v>
      </c>
      <c r="G269" s="239" t="s">
        <v>110</v>
      </c>
      <c r="H269" s="240">
        <v>2</v>
      </c>
      <c r="I269" s="240"/>
      <c r="J269" s="240">
        <f t="shared" si="40"/>
        <v>0</v>
      </c>
      <c r="K269" s="242"/>
      <c r="L269" s="243"/>
      <c r="M269" s="244" t="s">
        <v>1</v>
      </c>
      <c r="N269" s="245" t="s">
        <v>32</v>
      </c>
      <c r="O269" s="233">
        <v>0</v>
      </c>
      <c r="P269" s="233">
        <f t="shared" si="41"/>
        <v>0</v>
      </c>
      <c r="Q269" s="233">
        <v>8.0000000000000002E-3</v>
      </c>
      <c r="R269" s="233">
        <f t="shared" si="42"/>
        <v>1.6E-2</v>
      </c>
      <c r="S269" s="233">
        <v>0</v>
      </c>
      <c r="T269" s="234">
        <f t="shared" si="43"/>
        <v>0</v>
      </c>
      <c r="AR269" s="235" t="s">
        <v>659</v>
      </c>
      <c r="AT269" s="235" t="s">
        <v>133</v>
      </c>
      <c r="AU269" s="235" t="s">
        <v>75</v>
      </c>
      <c r="AY269" s="12" t="s">
        <v>97</v>
      </c>
      <c r="BE269" s="132">
        <f t="shared" si="44"/>
        <v>0</v>
      </c>
      <c r="BF269" s="132">
        <f t="shared" si="45"/>
        <v>0</v>
      </c>
      <c r="BG269" s="132">
        <f t="shared" si="46"/>
        <v>0</v>
      </c>
      <c r="BH269" s="132">
        <f t="shared" si="47"/>
        <v>0</v>
      </c>
      <c r="BI269" s="132">
        <f t="shared" si="48"/>
        <v>0</v>
      </c>
      <c r="BJ269" s="12" t="s">
        <v>75</v>
      </c>
      <c r="BK269" s="162">
        <f t="shared" si="49"/>
        <v>0</v>
      </c>
      <c r="BL269" s="12" t="s">
        <v>124</v>
      </c>
      <c r="BM269" s="235" t="s">
        <v>2346</v>
      </c>
    </row>
    <row r="270" spans="2:65" s="1" customFormat="1" ht="24.2" customHeight="1">
      <c r="B270" s="119"/>
      <c r="C270" s="225">
        <v>139</v>
      </c>
      <c r="D270" s="225" t="s">
        <v>100</v>
      </c>
      <c r="E270" s="226" t="s">
        <v>955</v>
      </c>
      <c r="F270" s="227" t="s">
        <v>956</v>
      </c>
      <c r="G270" s="228" t="s">
        <v>120</v>
      </c>
      <c r="H270" s="229">
        <v>0.73499999999999999</v>
      </c>
      <c r="I270" s="229"/>
      <c r="J270" s="229">
        <f t="shared" si="40"/>
        <v>0</v>
      </c>
      <c r="K270" s="126"/>
      <c r="L270" s="24"/>
      <c r="M270" s="231" t="s">
        <v>1</v>
      </c>
      <c r="N270" s="232" t="s">
        <v>32</v>
      </c>
      <c r="O270" s="233">
        <v>1.502</v>
      </c>
      <c r="P270" s="233">
        <f t="shared" si="41"/>
        <v>1.1039699999999999</v>
      </c>
      <c r="Q270" s="233">
        <v>0</v>
      </c>
      <c r="R270" s="233">
        <f t="shared" si="42"/>
        <v>0</v>
      </c>
      <c r="S270" s="233">
        <v>0</v>
      </c>
      <c r="T270" s="234">
        <f t="shared" si="43"/>
        <v>0</v>
      </c>
      <c r="AR270" s="235" t="s">
        <v>124</v>
      </c>
      <c r="AT270" s="235" t="s">
        <v>100</v>
      </c>
      <c r="AU270" s="235" t="s">
        <v>75</v>
      </c>
      <c r="AY270" s="12" t="s">
        <v>97</v>
      </c>
      <c r="BE270" s="132">
        <f t="shared" si="44"/>
        <v>0</v>
      </c>
      <c r="BF270" s="132">
        <f t="shared" si="45"/>
        <v>0</v>
      </c>
      <c r="BG270" s="132">
        <f t="shared" si="46"/>
        <v>0</v>
      </c>
      <c r="BH270" s="132">
        <f t="shared" si="47"/>
        <v>0</v>
      </c>
      <c r="BI270" s="132">
        <f t="shared" si="48"/>
        <v>0</v>
      </c>
      <c r="BJ270" s="12" t="s">
        <v>75</v>
      </c>
      <c r="BK270" s="162">
        <f t="shared" si="49"/>
        <v>0</v>
      </c>
      <c r="BL270" s="12" t="s">
        <v>124</v>
      </c>
      <c r="BM270" s="235" t="s">
        <v>949</v>
      </c>
    </row>
    <row r="271" spans="2:65" s="213" customFormat="1" ht="25.9" customHeight="1">
      <c r="B271" s="214"/>
      <c r="D271" s="215" t="s">
        <v>65</v>
      </c>
      <c r="E271" s="216" t="s">
        <v>957</v>
      </c>
      <c r="F271" s="216" t="s">
        <v>958</v>
      </c>
      <c r="J271" s="252">
        <f>BK271</f>
        <v>0</v>
      </c>
      <c r="L271" s="214"/>
      <c r="M271" s="218"/>
      <c r="P271" s="219">
        <f>SUM(P272:P275)</f>
        <v>3.3926400000000001</v>
      </c>
      <c r="R271" s="219">
        <f>SUM(R272:R275)</f>
        <v>9.0000000000000008E-4</v>
      </c>
      <c r="T271" s="220">
        <f>SUM(T272:T275)</f>
        <v>0</v>
      </c>
      <c r="AR271" s="215" t="s">
        <v>102</v>
      </c>
      <c r="AT271" s="221" t="s">
        <v>65</v>
      </c>
      <c r="AU271" s="221" t="s">
        <v>66</v>
      </c>
      <c r="AY271" s="215" t="s">
        <v>97</v>
      </c>
      <c r="BK271" s="253">
        <f>SUM(BK272:BK275)</f>
        <v>0</v>
      </c>
    </row>
    <row r="272" spans="2:65" s="1" customFormat="1" ht="16.5" customHeight="1">
      <c r="B272" s="119"/>
      <c r="C272" s="225">
        <v>140</v>
      </c>
      <c r="D272" s="225" t="s">
        <v>100</v>
      </c>
      <c r="E272" s="226" t="s">
        <v>959</v>
      </c>
      <c r="F272" s="227" t="s">
        <v>960</v>
      </c>
      <c r="G272" s="228" t="s">
        <v>110</v>
      </c>
      <c r="H272" s="229">
        <v>9</v>
      </c>
      <c r="I272" s="229"/>
      <c r="J272" s="229">
        <f>ROUND(I272*H272,3)</f>
        <v>0</v>
      </c>
      <c r="K272" s="126"/>
      <c r="L272" s="24"/>
      <c r="M272" s="231" t="s">
        <v>1</v>
      </c>
      <c r="N272" s="232" t="s">
        <v>32</v>
      </c>
      <c r="O272" s="233">
        <v>0.37696000000000002</v>
      </c>
      <c r="P272" s="233">
        <f>O272*H272</f>
        <v>3.3926400000000001</v>
      </c>
      <c r="Q272" s="233">
        <v>1E-4</v>
      </c>
      <c r="R272" s="233">
        <f>Q272*H272</f>
        <v>9.0000000000000008E-4</v>
      </c>
      <c r="S272" s="233">
        <v>0</v>
      </c>
      <c r="T272" s="234">
        <f>S272*H272</f>
        <v>0</v>
      </c>
      <c r="AR272" s="235" t="s">
        <v>124</v>
      </c>
      <c r="AT272" s="235" t="s">
        <v>100</v>
      </c>
      <c r="AU272" s="235" t="s">
        <v>71</v>
      </c>
      <c r="AY272" s="12" t="s">
        <v>97</v>
      </c>
      <c r="BE272" s="132">
        <f>IF(N272="základná",J272,0)</f>
        <v>0</v>
      </c>
      <c r="BF272" s="132">
        <f>IF(N272="znížená",J272,0)</f>
        <v>0</v>
      </c>
      <c r="BG272" s="132">
        <f>IF(N272="zákl. prenesená",J272,0)</f>
        <v>0</v>
      </c>
      <c r="BH272" s="132">
        <f>IF(N272="zníž. prenesená",J272,0)</f>
        <v>0</v>
      </c>
      <c r="BI272" s="132">
        <f>IF(N272="nulová",J272,0)</f>
        <v>0</v>
      </c>
      <c r="BJ272" s="12" t="s">
        <v>75</v>
      </c>
      <c r="BK272" s="162">
        <f>ROUND(I272*H272,3)</f>
        <v>0</v>
      </c>
      <c r="BL272" s="12" t="s">
        <v>124</v>
      </c>
      <c r="BM272" s="235" t="s">
        <v>961</v>
      </c>
    </row>
    <row r="273" spans="2:65" s="1" customFormat="1" ht="16.5" customHeight="1">
      <c r="B273" s="119"/>
      <c r="C273" s="236">
        <v>141</v>
      </c>
      <c r="D273" s="236" t="s">
        <v>133</v>
      </c>
      <c r="E273" s="237" t="s">
        <v>962</v>
      </c>
      <c r="F273" s="238" t="s">
        <v>963</v>
      </c>
      <c r="G273" s="239" t="s">
        <v>110</v>
      </c>
      <c r="H273" s="240">
        <v>9</v>
      </c>
      <c r="I273" s="240"/>
      <c r="J273" s="240">
        <f>ROUND(I273*H273,3)</f>
        <v>0</v>
      </c>
      <c r="K273" s="242"/>
      <c r="L273" s="243"/>
      <c r="M273" s="244" t="s">
        <v>1</v>
      </c>
      <c r="N273" s="245" t="s">
        <v>32</v>
      </c>
      <c r="O273" s="233">
        <v>0</v>
      </c>
      <c r="P273" s="233">
        <f>O273*H273</f>
        <v>0</v>
      </c>
      <c r="Q273" s="233">
        <v>0</v>
      </c>
      <c r="R273" s="233">
        <f>Q273*H273</f>
        <v>0</v>
      </c>
      <c r="S273" s="233">
        <v>0</v>
      </c>
      <c r="T273" s="234">
        <f>S273*H273</f>
        <v>0</v>
      </c>
      <c r="AR273" s="235" t="s">
        <v>964</v>
      </c>
      <c r="AT273" s="235" t="s">
        <v>133</v>
      </c>
      <c r="AU273" s="235" t="s">
        <v>71</v>
      </c>
      <c r="AY273" s="12" t="s">
        <v>97</v>
      </c>
      <c r="BE273" s="132">
        <f>IF(N273="základná",J273,0)</f>
        <v>0</v>
      </c>
      <c r="BF273" s="132">
        <f>IF(N273="znížená",J273,0)</f>
        <v>0</v>
      </c>
      <c r="BG273" s="132">
        <f>IF(N273="zákl. prenesená",J273,0)</f>
        <v>0</v>
      </c>
      <c r="BH273" s="132">
        <f>IF(N273="zníž. prenesená",J273,0)</f>
        <v>0</v>
      </c>
      <c r="BI273" s="132">
        <f>IF(N273="nulová",J273,0)</f>
        <v>0</v>
      </c>
      <c r="BJ273" s="12" t="s">
        <v>75</v>
      </c>
      <c r="BK273" s="162">
        <f>ROUND(I273*H273,3)</f>
        <v>0</v>
      </c>
      <c r="BL273" s="12" t="s">
        <v>964</v>
      </c>
      <c r="BM273" s="235" t="s">
        <v>965</v>
      </c>
    </row>
    <row r="274" spans="2:65" s="1" customFormat="1" ht="16.5" customHeight="1">
      <c r="B274" s="119"/>
      <c r="C274" s="225">
        <v>142</v>
      </c>
      <c r="D274" s="225" t="s">
        <v>100</v>
      </c>
      <c r="E274" s="226" t="s">
        <v>966</v>
      </c>
      <c r="F274" s="227" t="s">
        <v>967</v>
      </c>
      <c r="G274" s="228" t="s">
        <v>110</v>
      </c>
      <c r="H274" s="229">
        <v>1</v>
      </c>
      <c r="I274" s="229"/>
      <c r="J274" s="229">
        <f>ROUND(I274*H274,3)</f>
        <v>0</v>
      </c>
      <c r="K274" s="126"/>
      <c r="L274" s="24"/>
      <c r="M274" s="231" t="s">
        <v>1</v>
      </c>
      <c r="N274" s="232" t="s">
        <v>32</v>
      </c>
      <c r="O274" s="233">
        <v>0</v>
      </c>
      <c r="P274" s="233">
        <f>O274*H274</f>
        <v>0</v>
      </c>
      <c r="Q274" s="233">
        <v>0</v>
      </c>
      <c r="R274" s="233">
        <f>Q274*H274</f>
        <v>0</v>
      </c>
      <c r="S274" s="233">
        <v>0</v>
      </c>
      <c r="T274" s="234">
        <f>S274*H274</f>
        <v>0</v>
      </c>
      <c r="AR274" s="235" t="s">
        <v>964</v>
      </c>
      <c r="AT274" s="235" t="s">
        <v>100</v>
      </c>
      <c r="AU274" s="235" t="s">
        <v>71</v>
      </c>
      <c r="AY274" s="12" t="s">
        <v>97</v>
      </c>
      <c r="BE274" s="132">
        <f>IF(N274="základná",J274,0)</f>
        <v>0</v>
      </c>
      <c r="BF274" s="132">
        <f>IF(N274="znížená",J274,0)</f>
        <v>0</v>
      </c>
      <c r="BG274" s="132">
        <f>IF(N274="zákl. prenesená",J274,0)</f>
        <v>0</v>
      </c>
      <c r="BH274" s="132">
        <f>IF(N274="zníž. prenesená",J274,0)</f>
        <v>0</v>
      </c>
      <c r="BI274" s="132">
        <f>IF(N274="nulová",J274,0)</f>
        <v>0</v>
      </c>
      <c r="BJ274" s="12" t="s">
        <v>75</v>
      </c>
      <c r="BK274" s="162">
        <f>ROUND(I274*H274,3)</f>
        <v>0</v>
      </c>
      <c r="BL274" s="12" t="s">
        <v>964</v>
      </c>
      <c r="BM274" s="235" t="s">
        <v>968</v>
      </c>
    </row>
    <row r="275" spans="2:65" s="1" customFormat="1" ht="16.5" customHeight="1">
      <c r="B275" s="119"/>
      <c r="C275" s="225">
        <v>143</v>
      </c>
      <c r="D275" s="225" t="s">
        <v>100</v>
      </c>
      <c r="E275" s="226" t="s">
        <v>969</v>
      </c>
      <c r="F275" s="227" t="s">
        <v>970</v>
      </c>
      <c r="G275" s="228" t="s">
        <v>110</v>
      </c>
      <c r="H275" s="229">
        <v>1</v>
      </c>
      <c r="I275" s="229"/>
      <c r="J275" s="229">
        <f>ROUND(I275*H275,3)</f>
        <v>0</v>
      </c>
      <c r="K275" s="126"/>
      <c r="L275" s="24"/>
      <c r="M275" s="246" t="s">
        <v>1</v>
      </c>
      <c r="N275" s="247" t="s">
        <v>32</v>
      </c>
      <c r="O275" s="248">
        <v>0</v>
      </c>
      <c r="P275" s="248">
        <f>O275*H275</f>
        <v>0</v>
      </c>
      <c r="Q275" s="248">
        <v>0</v>
      </c>
      <c r="R275" s="248">
        <f>Q275*H275</f>
        <v>0</v>
      </c>
      <c r="S275" s="248">
        <v>0</v>
      </c>
      <c r="T275" s="249">
        <f>S275*H275</f>
        <v>0</v>
      </c>
      <c r="AR275" s="235" t="s">
        <v>964</v>
      </c>
      <c r="AT275" s="235" t="s">
        <v>100</v>
      </c>
      <c r="AU275" s="235" t="s">
        <v>71</v>
      </c>
      <c r="AY275" s="12" t="s">
        <v>97</v>
      </c>
      <c r="BE275" s="132">
        <f>IF(N275="základná",J275,0)</f>
        <v>0</v>
      </c>
      <c r="BF275" s="132">
        <f>IF(N275="znížená",J275,0)</f>
        <v>0</v>
      </c>
      <c r="BG275" s="132">
        <f>IF(N275="zákl. prenesená",J275,0)</f>
        <v>0</v>
      </c>
      <c r="BH275" s="132">
        <f>IF(N275="zníž. prenesená",J275,0)</f>
        <v>0</v>
      </c>
      <c r="BI275" s="132">
        <f>IF(N275="nulová",J275,0)</f>
        <v>0</v>
      </c>
      <c r="BJ275" s="12" t="s">
        <v>75</v>
      </c>
      <c r="BK275" s="162">
        <f>ROUND(I275*H275,3)</f>
        <v>0</v>
      </c>
      <c r="BL275" s="12" t="s">
        <v>964</v>
      </c>
      <c r="BM275" s="235" t="s">
        <v>971</v>
      </c>
    </row>
    <row r="276" spans="2:65" s="1" customFormat="1" ht="6.95" customHeight="1">
      <c r="B276" s="39"/>
      <c r="C276" s="40"/>
      <c r="D276" s="40"/>
      <c r="E276" s="40"/>
      <c r="F276" s="40"/>
      <c r="G276" s="40"/>
      <c r="H276" s="40"/>
      <c r="I276" s="40"/>
      <c r="J276" s="40"/>
      <c r="K276" s="40"/>
      <c r="L276" s="24"/>
    </row>
  </sheetData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.31496062992125984" footer="0.31496062992125984"/>
  <pageSetup paperSize="9" scale="8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9F791-57D9-45D4-B341-2925349D0B51}">
  <sheetPr>
    <pageSetUpPr fitToPage="1"/>
  </sheetPr>
  <dimension ref="B2:BM184"/>
  <sheetViews>
    <sheetView showGridLines="0" topLeftCell="A114" zoomScaleNormal="100" workbookViewId="0">
      <selection activeCell="I132" sqref="I132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3" max="13" width="10.83203125" hidden="1" customWidth="1"/>
    <col min="14" max="14" width="0" hidden="1" customWidth="1"/>
    <col min="15" max="20" width="14.1640625" hidden="1" customWidth="1"/>
    <col min="21" max="21" width="16.33203125" hidden="1" customWidth="1"/>
    <col min="22" max="22" width="15" customWidth="1"/>
    <col min="23" max="23" width="11" customWidth="1"/>
    <col min="24" max="24" width="15" customWidth="1"/>
    <col min="25" max="25" width="16.33203125" customWidth="1"/>
  </cols>
  <sheetData>
    <row r="2" spans="2:21" ht="36.950000000000003" customHeight="1">
      <c r="L2" s="298" t="s">
        <v>5</v>
      </c>
      <c r="M2" s="299"/>
      <c r="N2" s="299"/>
      <c r="O2" s="299"/>
      <c r="P2" s="299"/>
      <c r="Q2" s="299"/>
      <c r="R2" s="299"/>
      <c r="S2" s="299"/>
      <c r="T2" s="299"/>
      <c r="U2" s="299"/>
    </row>
    <row r="3" spans="2:21" ht="6.95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</row>
    <row r="4" spans="2:21" ht="24.95" customHeight="1">
      <c r="B4" s="15"/>
      <c r="D4" s="16" t="s">
        <v>78</v>
      </c>
      <c r="L4" s="15"/>
      <c r="M4" s="84" t="s">
        <v>9</v>
      </c>
    </row>
    <row r="5" spans="2:21" ht="6.95" customHeight="1">
      <c r="B5" s="15"/>
      <c r="L5" s="15"/>
    </row>
    <row r="6" spans="2:21" ht="12" customHeight="1">
      <c r="B6" s="15"/>
      <c r="D6" s="21" t="s">
        <v>12</v>
      </c>
      <c r="L6" s="15"/>
    </row>
    <row r="7" spans="2:21" ht="16.5" customHeight="1">
      <c r="B7" s="15"/>
      <c r="E7" s="316" t="str">
        <f>'Rekapitulácia stavby'!K6</f>
        <v>KULTÚRNE STREDISKO A KNIŽNICA ŽARNOVICKÁ - RAČA</v>
      </c>
      <c r="F7" s="317"/>
      <c r="G7" s="317"/>
      <c r="H7" s="317"/>
      <c r="L7" s="15"/>
    </row>
    <row r="8" spans="2:21" s="1" customFormat="1" ht="12" customHeight="1">
      <c r="B8" s="24"/>
      <c r="D8" s="21" t="s">
        <v>79</v>
      </c>
      <c r="L8" s="24"/>
    </row>
    <row r="9" spans="2:21" s="1" customFormat="1" ht="16.5" customHeight="1">
      <c r="B9" s="24"/>
      <c r="E9" s="295" t="s">
        <v>584</v>
      </c>
      <c r="F9" s="315"/>
      <c r="G9" s="315"/>
      <c r="H9" s="315"/>
      <c r="L9" s="24"/>
    </row>
    <row r="10" spans="2:21" s="1" customFormat="1">
      <c r="B10" s="24"/>
      <c r="L10" s="24"/>
    </row>
    <row r="11" spans="2:21" s="1" customFormat="1" ht="12" customHeight="1">
      <c r="B11" s="24"/>
      <c r="D11" s="21" t="s">
        <v>13</v>
      </c>
      <c r="F11" s="19" t="s">
        <v>1</v>
      </c>
      <c r="I11" s="21" t="s">
        <v>14</v>
      </c>
      <c r="J11" s="19" t="s">
        <v>1</v>
      </c>
      <c r="L11" s="24"/>
    </row>
    <row r="12" spans="2:21" s="1" customFormat="1" ht="12" customHeight="1">
      <c r="B12" s="24"/>
      <c r="D12" s="21" t="s">
        <v>15</v>
      </c>
      <c r="F12" s="19" t="str">
        <f>'Rekapitulácia stavby'!K8</f>
        <v>Bratislava - Rača</v>
      </c>
      <c r="I12" s="21" t="s">
        <v>16</v>
      </c>
      <c r="J12" s="47">
        <f>'Rekapitulácia stavby'!AN8</f>
        <v>45776</v>
      </c>
      <c r="L12" s="24"/>
    </row>
    <row r="13" spans="2:21" s="1" customFormat="1" ht="10.9" customHeight="1">
      <c r="B13" s="24"/>
      <c r="L13" s="24"/>
    </row>
    <row r="14" spans="2:21" s="1" customFormat="1" ht="12" customHeight="1">
      <c r="B14" s="24"/>
      <c r="D14" s="21" t="s">
        <v>17</v>
      </c>
      <c r="I14" s="21" t="s">
        <v>18</v>
      </c>
      <c r="J14" s="19" t="s">
        <v>1</v>
      </c>
      <c r="L14" s="24"/>
    </row>
    <row r="15" spans="2:21" s="1" customFormat="1" ht="18" customHeight="1">
      <c r="B15" s="24"/>
      <c r="E15" s="19" t="str">
        <f>'Rekapitulácia stavby'!E11</f>
        <v>Mestská časť Bratislava - Rača</v>
      </c>
      <c r="I15" s="21" t="s">
        <v>20</v>
      </c>
      <c r="J15" s="19" t="s">
        <v>1</v>
      </c>
      <c r="L15" s="24"/>
    </row>
    <row r="16" spans="2:21" s="1" customFormat="1" ht="6.95" customHeight="1">
      <c r="B16" s="24"/>
      <c r="L16" s="24"/>
    </row>
    <row r="17" spans="2:12" s="1" customFormat="1" ht="12" customHeight="1">
      <c r="B17" s="24"/>
      <c r="D17" s="21" t="s">
        <v>21</v>
      </c>
      <c r="I17" s="21" t="s">
        <v>18</v>
      </c>
      <c r="J17" s="19" t="s">
        <v>1</v>
      </c>
      <c r="L17" s="24"/>
    </row>
    <row r="18" spans="2:12" s="1" customFormat="1" ht="18" customHeight="1">
      <c r="B18" s="24"/>
      <c r="E18" s="310" t="str">
        <f>'Rekapitulácia stavby'!E14</f>
        <v xml:space="preserve"> </v>
      </c>
      <c r="F18" s="310"/>
      <c r="G18" s="310"/>
      <c r="H18" s="310"/>
      <c r="I18" s="21" t="s">
        <v>20</v>
      </c>
      <c r="J18" s="19" t="s">
        <v>1</v>
      </c>
      <c r="L18" s="24"/>
    </row>
    <row r="19" spans="2:12" s="1" customFormat="1" ht="6.95" customHeight="1">
      <c r="B19" s="24"/>
      <c r="L19" s="24"/>
    </row>
    <row r="20" spans="2:12" s="1" customFormat="1" ht="12" customHeight="1">
      <c r="B20" s="24"/>
      <c r="D20" s="21" t="s">
        <v>22</v>
      </c>
      <c r="I20" s="21" t="s">
        <v>18</v>
      </c>
      <c r="J20" s="19" t="s">
        <v>1</v>
      </c>
      <c r="L20" s="24"/>
    </row>
    <row r="21" spans="2:12" s="1" customFormat="1" ht="18" customHeight="1">
      <c r="B21" s="24"/>
      <c r="E21" s="19" t="str">
        <f>'Rekapitulácia stavby'!E17</f>
        <v>young.s architekti s.r.o.</v>
      </c>
      <c r="I21" s="21" t="s">
        <v>20</v>
      </c>
      <c r="J21" s="19" t="s">
        <v>1</v>
      </c>
      <c r="L21" s="24"/>
    </row>
    <row r="22" spans="2:12" s="1" customFormat="1" ht="6.95" customHeight="1">
      <c r="B22" s="24"/>
      <c r="L22" s="24"/>
    </row>
    <row r="23" spans="2:12" s="1" customFormat="1" ht="12" customHeight="1">
      <c r="B23" s="24"/>
      <c r="D23" s="21" t="s">
        <v>23</v>
      </c>
      <c r="I23" s="21" t="s">
        <v>18</v>
      </c>
      <c r="J23" s="19" t="s">
        <v>1</v>
      </c>
      <c r="L23" s="24"/>
    </row>
    <row r="24" spans="2:12" s="1" customFormat="1" ht="18" customHeight="1">
      <c r="B24" s="24"/>
      <c r="E24" s="19"/>
      <c r="I24" s="21" t="s">
        <v>20</v>
      </c>
      <c r="J24" s="19" t="s">
        <v>1</v>
      </c>
      <c r="L24" s="24"/>
    </row>
    <row r="25" spans="2:12" s="1" customFormat="1" ht="6.95" customHeight="1">
      <c r="B25" s="24"/>
      <c r="L25" s="24"/>
    </row>
    <row r="26" spans="2:12" s="1" customFormat="1" ht="12" customHeight="1">
      <c r="B26" s="24"/>
      <c r="D26" s="21" t="s">
        <v>25</v>
      </c>
      <c r="L26" s="24"/>
    </row>
    <row r="27" spans="2:12" s="7" customFormat="1" ht="16.5" customHeight="1">
      <c r="B27" s="85"/>
      <c r="E27" s="312" t="s">
        <v>1</v>
      </c>
      <c r="F27" s="312"/>
      <c r="G27" s="312"/>
      <c r="H27" s="312"/>
      <c r="L27" s="85"/>
    </row>
    <row r="28" spans="2:12" s="1" customFormat="1" ht="6.95" customHeight="1">
      <c r="B28" s="24"/>
      <c r="L28" s="24"/>
    </row>
    <row r="29" spans="2:12" s="1" customFormat="1" ht="6.95" customHeight="1">
      <c r="B29" s="24"/>
      <c r="D29" s="48"/>
      <c r="E29" s="48"/>
      <c r="F29" s="48"/>
      <c r="G29" s="48"/>
      <c r="H29" s="48"/>
      <c r="I29" s="48"/>
      <c r="J29" s="48"/>
      <c r="K29" s="48"/>
      <c r="L29" s="24"/>
    </row>
    <row r="30" spans="2:12" s="1" customFormat="1" ht="25.35" customHeight="1">
      <c r="B30" s="24"/>
      <c r="D30" s="86" t="s">
        <v>26</v>
      </c>
      <c r="J30" s="61">
        <f>ROUND(J123, 2)</f>
        <v>0</v>
      </c>
      <c r="L30" s="24"/>
    </row>
    <row r="31" spans="2:12" s="1" customFormat="1" ht="6.95" customHeight="1">
      <c r="B31" s="24"/>
      <c r="D31" s="48"/>
      <c r="E31" s="48"/>
      <c r="F31" s="48"/>
      <c r="G31" s="48"/>
      <c r="H31" s="48"/>
      <c r="I31" s="48"/>
      <c r="J31" s="48"/>
      <c r="K31" s="48"/>
      <c r="L31" s="24"/>
    </row>
    <row r="32" spans="2:12" s="1" customFormat="1" ht="14.45" customHeight="1">
      <c r="B32" s="24"/>
      <c r="F32" s="27" t="s">
        <v>28</v>
      </c>
      <c r="I32" s="27" t="s">
        <v>27</v>
      </c>
      <c r="J32" s="27" t="s">
        <v>29</v>
      </c>
      <c r="L32" s="24"/>
    </row>
    <row r="33" spans="2:12" s="1" customFormat="1" ht="14.45" customHeight="1">
      <c r="B33" s="24"/>
      <c r="D33" s="50" t="s">
        <v>30</v>
      </c>
      <c r="E33" s="29" t="s">
        <v>31</v>
      </c>
      <c r="F33" s="87"/>
      <c r="G33" s="88"/>
      <c r="H33" s="88"/>
      <c r="I33" s="89"/>
      <c r="J33" s="87"/>
      <c r="L33" s="24"/>
    </row>
    <row r="34" spans="2:12" s="1" customFormat="1" ht="14.45" customHeight="1">
      <c r="B34" s="24"/>
      <c r="E34" s="29" t="s">
        <v>32</v>
      </c>
      <c r="F34" s="81">
        <f>J30</f>
        <v>0</v>
      </c>
      <c r="I34" s="90">
        <v>0.23</v>
      </c>
      <c r="J34" s="81">
        <f>ROUND(0.23*F34,2)</f>
        <v>0</v>
      </c>
      <c r="L34" s="24"/>
    </row>
    <row r="35" spans="2:12" s="1" customFormat="1" ht="14.45" hidden="1" customHeight="1">
      <c r="B35" s="24"/>
      <c r="E35" s="21" t="s">
        <v>33</v>
      </c>
      <c r="F35" s="81" t="e">
        <f>ROUND((SUM(#REF!)),  2)</f>
        <v>#REF!</v>
      </c>
      <c r="I35" s="90">
        <v>0.2</v>
      </c>
      <c r="J35" s="81">
        <f>0</f>
        <v>0</v>
      </c>
      <c r="L35" s="24"/>
    </row>
    <row r="36" spans="2:12" s="1" customFormat="1" ht="14.45" hidden="1" customHeight="1">
      <c r="B36" s="24"/>
      <c r="E36" s="21" t="s">
        <v>34</v>
      </c>
      <c r="F36" s="81" t="e">
        <f>ROUND((SUM(#REF!)),  2)</f>
        <v>#REF!</v>
      </c>
      <c r="I36" s="90">
        <v>0.2</v>
      </c>
      <c r="J36" s="81">
        <f>0</f>
        <v>0</v>
      </c>
      <c r="L36" s="24"/>
    </row>
    <row r="37" spans="2:12" s="1" customFormat="1" ht="14.45" hidden="1" customHeight="1">
      <c r="B37" s="24"/>
      <c r="E37" s="29" t="s">
        <v>35</v>
      </c>
      <c r="F37" s="87" t="e">
        <f>ROUND((SUM(#REF!)),  2)</f>
        <v>#REF!</v>
      </c>
      <c r="G37" s="88"/>
      <c r="H37" s="88"/>
      <c r="I37" s="89">
        <v>0</v>
      </c>
      <c r="J37" s="87">
        <f>0</f>
        <v>0</v>
      </c>
      <c r="L37" s="24"/>
    </row>
    <row r="38" spans="2:12" s="1" customFormat="1" ht="6.95" customHeight="1">
      <c r="B38" s="24"/>
      <c r="L38" s="24"/>
    </row>
    <row r="39" spans="2:12" s="1" customFormat="1" ht="25.35" customHeight="1">
      <c r="B39" s="24"/>
      <c r="C39" s="91"/>
      <c r="D39" s="92" t="s">
        <v>36</v>
      </c>
      <c r="E39" s="52"/>
      <c r="F39" s="52"/>
      <c r="G39" s="93" t="s">
        <v>37</v>
      </c>
      <c r="H39" s="94" t="s">
        <v>38</v>
      </c>
      <c r="I39" s="52"/>
      <c r="J39" s="95">
        <f>J30+J34</f>
        <v>0</v>
      </c>
      <c r="K39" s="96"/>
      <c r="L39" s="24"/>
    </row>
    <row r="40" spans="2:12" s="1" customFormat="1" ht="14.45" customHeight="1">
      <c r="B40" s="24"/>
      <c r="L40" s="24"/>
    </row>
    <row r="41" spans="2:12" ht="14.45" customHeight="1">
      <c r="B41" s="15"/>
      <c r="L41" s="15"/>
    </row>
    <row r="42" spans="2:12" ht="14.45" customHeight="1">
      <c r="B42" s="15"/>
      <c r="L42" s="15"/>
    </row>
    <row r="43" spans="2:12" ht="14.45" customHeight="1">
      <c r="B43" s="15"/>
      <c r="L43" s="15"/>
    </row>
    <row r="44" spans="2:12" ht="14.45" customHeight="1">
      <c r="B44" s="15"/>
      <c r="L44" s="15"/>
    </row>
    <row r="45" spans="2:12" ht="14.45" customHeight="1">
      <c r="B45" s="15"/>
      <c r="L45" s="15"/>
    </row>
    <row r="46" spans="2:12" ht="14.45" customHeight="1">
      <c r="B46" s="15"/>
      <c r="L46" s="15"/>
    </row>
    <row r="47" spans="2:12" ht="14.45" customHeight="1">
      <c r="B47" s="15"/>
      <c r="L47" s="15"/>
    </row>
    <row r="48" spans="2:12" ht="14.45" customHeight="1">
      <c r="B48" s="15"/>
      <c r="L48" s="15"/>
    </row>
    <row r="49" spans="2:12" ht="14.45" customHeight="1">
      <c r="B49" s="15"/>
      <c r="L49" s="15"/>
    </row>
    <row r="50" spans="2:12" s="1" customFormat="1" ht="14.45" customHeight="1">
      <c r="B50" s="24"/>
      <c r="D50" s="36" t="s">
        <v>39</v>
      </c>
      <c r="E50" s="37"/>
      <c r="F50" s="37"/>
      <c r="G50" s="36" t="s">
        <v>40</v>
      </c>
      <c r="H50" s="37"/>
      <c r="I50" s="37"/>
      <c r="J50" s="37"/>
      <c r="K50" s="37"/>
      <c r="L50" s="24"/>
    </row>
    <row r="51" spans="2:12">
      <c r="B51" s="15"/>
      <c r="L51" s="15"/>
    </row>
    <row r="52" spans="2:12">
      <c r="B52" s="15"/>
      <c r="L52" s="15"/>
    </row>
    <row r="53" spans="2:12">
      <c r="B53" s="15"/>
      <c r="L53" s="15"/>
    </row>
    <row r="54" spans="2:12">
      <c r="B54" s="15"/>
      <c r="L54" s="15"/>
    </row>
    <row r="55" spans="2:12">
      <c r="B55" s="15"/>
      <c r="L55" s="15"/>
    </row>
    <row r="56" spans="2:12">
      <c r="B56" s="15"/>
      <c r="L56" s="15"/>
    </row>
    <row r="57" spans="2:12">
      <c r="B57" s="15"/>
      <c r="L57" s="15"/>
    </row>
    <row r="58" spans="2:12">
      <c r="B58" s="15"/>
      <c r="L58" s="15"/>
    </row>
    <row r="59" spans="2:12">
      <c r="B59" s="15"/>
      <c r="L59" s="15"/>
    </row>
    <row r="60" spans="2:12">
      <c r="B60" s="15"/>
      <c r="L60" s="15"/>
    </row>
    <row r="61" spans="2:12" s="1" customFormat="1" ht="12.75">
      <c r="B61" s="24"/>
      <c r="D61" s="38" t="s">
        <v>41</v>
      </c>
      <c r="E61" s="26"/>
      <c r="F61" s="97" t="s">
        <v>42</v>
      </c>
      <c r="G61" s="38" t="s">
        <v>41</v>
      </c>
      <c r="H61" s="26"/>
      <c r="I61" s="26"/>
      <c r="J61" s="98" t="s">
        <v>42</v>
      </c>
      <c r="K61" s="26"/>
      <c r="L61" s="24"/>
    </row>
    <row r="62" spans="2:12">
      <c r="B62" s="15"/>
      <c r="L62" s="15"/>
    </row>
    <row r="63" spans="2:12">
      <c r="B63" s="15"/>
      <c r="L63" s="15"/>
    </row>
    <row r="64" spans="2:12">
      <c r="B64" s="15"/>
      <c r="L64" s="15"/>
    </row>
    <row r="65" spans="2:12" s="1" customFormat="1" ht="12.75">
      <c r="B65" s="24"/>
      <c r="D65" s="36" t="s">
        <v>43</v>
      </c>
      <c r="E65" s="37"/>
      <c r="F65" s="37"/>
      <c r="G65" s="36" t="s">
        <v>44</v>
      </c>
      <c r="H65" s="37"/>
      <c r="I65" s="37"/>
      <c r="J65" s="37"/>
      <c r="K65" s="37"/>
      <c r="L65" s="24"/>
    </row>
    <row r="66" spans="2:12">
      <c r="B66" s="15"/>
      <c r="L66" s="15"/>
    </row>
    <row r="67" spans="2:12">
      <c r="B67" s="15"/>
      <c r="L67" s="15"/>
    </row>
    <row r="68" spans="2:12">
      <c r="B68" s="15"/>
      <c r="L68" s="15"/>
    </row>
    <row r="69" spans="2:12">
      <c r="B69" s="15"/>
      <c r="L69" s="15"/>
    </row>
    <row r="70" spans="2:12">
      <c r="B70" s="15"/>
      <c r="L70" s="15"/>
    </row>
    <row r="71" spans="2:12">
      <c r="B71" s="15"/>
      <c r="L71" s="15"/>
    </row>
    <row r="72" spans="2:12">
      <c r="B72" s="15"/>
      <c r="L72" s="15"/>
    </row>
    <row r="73" spans="2:12">
      <c r="B73" s="15"/>
      <c r="L73" s="15"/>
    </row>
    <row r="74" spans="2:12">
      <c r="B74" s="15"/>
      <c r="L74" s="15"/>
    </row>
    <row r="75" spans="2:12">
      <c r="B75" s="15"/>
      <c r="L75" s="15"/>
    </row>
    <row r="76" spans="2:12" s="1" customFormat="1" ht="12.75">
      <c r="B76" s="24"/>
      <c r="D76" s="38" t="s">
        <v>41</v>
      </c>
      <c r="E76" s="26"/>
      <c r="F76" s="97" t="s">
        <v>42</v>
      </c>
      <c r="G76" s="38" t="s">
        <v>41</v>
      </c>
      <c r="H76" s="26"/>
      <c r="I76" s="26"/>
      <c r="J76" s="98" t="s">
        <v>42</v>
      </c>
      <c r="K76" s="26"/>
      <c r="L76" s="24"/>
    </row>
    <row r="77" spans="2:12" s="1" customFormat="1" ht="14.4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4"/>
    </row>
    <row r="81" spans="2:12" s="1" customFormat="1" ht="6.95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4"/>
    </row>
    <row r="82" spans="2:12" s="1" customFormat="1" ht="24.95" customHeight="1">
      <c r="B82" s="24"/>
      <c r="C82" s="16" t="s">
        <v>497</v>
      </c>
      <c r="L82" s="24"/>
    </row>
    <row r="83" spans="2:12" s="1" customFormat="1" ht="6.95" customHeight="1">
      <c r="B83" s="24"/>
      <c r="L83" s="24"/>
    </row>
    <row r="84" spans="2:12" s="1" customFormat="1" ht="12" customHeight="1">
      <c r="B84" s="24"/>
      <c r="C84" s="21" t="s">
        <v>12</v>
      </c>
      <c r="L84" s="24"/>
    </row>
    <row r="85" spans="2:12" s="1" customFormat="1" ht="16.5" customHeight="1">
      <c r="B85" s="24"/>
      <c r="E85" s="316" t="str">
        <f>E7</f>
        <v>KULTÚRNE STREDISKO A KNIŽNICA ŽARNOVICKÁ - RAČA</v>
      </c>
      <c r="F85" s="317"/>
      <c r="G85" s="317"/>
      <c r="H85" s="317"/>
      <c r="L85" s="24"/>
    </row>
    <row r="86" spans="2:12" s="1" customFormat="1" ht="12" customHeight="1">
      <c r="B86" s="24"/>
      <c r="C86" s="21" t="s">
        <v>79</v>
      </c>
      <c r="L86" s="24"/>
    </row>
    <row r="87" spans="2:12" s="1" customFormat="1" ht="16.5" customHeight="1">
      <c r="B87" s="24"/>
      <c r="E87" s="295" t="str">
        <f>E9</f>
        <v>SO 101 Vykurovanie</v>
      </c>
      <c r="F87" s="315"/>
      <c r="G87" s="315"/>
      <c r="H87" s="315"/>
      <c r="L87" s="24"/>
    </row>
    <row r="88" spans="2:12" s="1" customFormat="1" ht="6.95" customHeight="1">
      <c r="B88" s="24"/>
      <c r="L88" s="24"/>
    </row>
    <row r="89" spans="2:12" s="1" customFormat="1" ht="12" customHeight="1">
      <c r="B89" s="24"/>
      <c r="C89" s="21" t="s">
        <v>15</v>
      </c>
      <c r="F89" s="19" t="str">
        <f>F12</f>
        <v>Bratislava - Rača</v>
      </c>
      <c r="I89" s="21" t="s">
        <v>16</v>
      </c>
      <c r="J89" s="47">
        <f>IF(J12="","",J12)</f>
        <v>45776</v>
      </c>
      <c r="L89" s="24"/>
    </row>
    <row r="90" spans="2:12" s="1" customFormat="1" ht="6.95" customHeight="1">
      <c r="B90" s="24"/>
      <c r="L90" s="24"/>
    </row>
    <row r="91" spans="2:12" s="1" customFormat="1" ht="25.5" customHeight="1">
      <c r="B91" s="24"/>
      <c r="C91" s="21" t="s">
        <v>17</v>
      </c>
      <c r="F91" s="19" t="str">
        <f>E15</f>
        <v>Mestská časť Bratislava - Rača</v>
      </c>
      <c r="I91" s="21" t="s">
        <v>22</v>
      </c>
      <c r="J91" s="22" t="str">
        <f>E21</f>
        <v>young.s architekti s.r.o.</v>
      </c>
      <c r="L91" s="24"/>
    </row>
    <row r="92" spans="2:12" s="1" customFormat="1" ht="15.2" customHeight="1">
      <c r="B92" s="24"/>
      <c r="C92" s="21" t="s">
        <v>21</v>
      </c>
      <c r="F92" s="19" t="str">
        <f>IF(E18="","",E18)</f>
        <v xml:space="preserve"> </v>
      </c>
      <c r="I92" s="21" t="s">
        <v>23</v>
      </c>
      <c r="J92" s="22"/>
      <c r="L92" s="24"/>
    </row>
    <row r="93" spans="2:12" s="1" customFormat="1" ht="10.35" customHeight="1">
      <c r="B93" s="24"/>
      <c r="L93" s="24"/>
    </row>
    <row r="94" spans="2:12" s="1" customFormat="1" ht="29.25" customHeight="1">
      <c r="B94" s="24"/>
      <c r="C94" s="146" t="s">
        <v>498</v>
      </c>
      <c r="D94" s="91"/>
      <c r="E94" s="91"/>
      <c r="F94" s="91"/>
      <c r="G94" s="91"/>
      <c r="H94" s="91"/>
      <c r="I94" s="91"/>
      <c r="J94" s="147" t="s">
        <v>80</v>
      </c>
      <c r="K94" s="91"/>
      <c r="L94" s="24"/>
    </row>
    <row r="95" spans="2:12" s="1" customFormat="1" ht="10.35" customHeight="1">
      <c r="B95" s="24"/>
      <c r="L95" s="24"/>
    </row>
    <row r="96" spans="2:12" s="1" customFormat="1" ht="22.9" customHeight="1">
      <c r="B96" s="24"/>
      <c r="C96" s="148" t="s">
        <v>81</v>
      </c>
      <c r="J96" s="61">
        <f>J123</f>
        <v>0</v>
      </c>
      <c r="L96" s="24"/>
    </row>
    <row r="97" spans="2:12" s="150" customFormat="1" ht="24.95" customHeight="1">
      <c r="B97" s="149"/>
      <c r="D97" s="151" t="s">
        <v>499</v>
      </c>
      <c r="E97" s="152"/>
      <c r="F97" s="152"/>
      <c r="G97" s="152"/>
      <c r="H97" s="152"/>
      <c r="I97" s="152"/>
      <c r="J97" s="153">
        <f>J124</f>
        <v>0</v>
      </c>
      <c r="L97" s="149"/>
    </row>
    <row r="98" spans="2:12" s="8" customFormat="1" ht="19.899999999999999" customHeight="1">
      <c r="B98" s="154"/>
      <c r="D98" s="155" t="s">
        <v>620</v>
      </c>
      <c r="E98" s="156"/>
      <c r="F98" s="156"/>
      <c r="G98" s="156"/>
      <c r="H98" s="156"/>
      <c r="I98" s="156"/>
      <c r="J98" s="157">
        <f>J125</f>
        <v>0</v>
      </c>
      <c r="L98" s="154"/>
    </row>
    <row r="99" spans="2:12" s="8" customFormat="1" ht="19.899999999999999" customHeight="1">
      <c r="B99" s="154"/>
      <c r="D99" s="155" t="s">
        <v>621</v>
      </c>
      <c r="E99" s="156"/>
      <c r="F99" s="156"/>
      <c r="G99" s="156"/>
      <c r="H99" s="156"/>
      <c r="I99" s="156"/>
      <c r="J99" s="157">
        <f>J130</f>
        <v>0</v>
      </c>
      <c r="L99" s="154"/>
    </row>
    <row r="100" spans="2:12" s="8" customFormat="1" ht="19.899999999999999" customHeight="1">
      <c r="B100" s="154"/>
      <c r="D100" s="155" t="s">
        <v>622</v>
      </c>
      <c r="E100" s="156"/>
      <c r="F100" s="156"/>
      <c r="G100" s="156"/>
      <c r="H100" s="156"/>
      <c r="I100" s="156"/>
      <c r="J100" s="157">
        <f>J130</f>
        <v>0</v>
      </c>
      <c r="L100" s="154"/>
    </row>
    <row r="101" spans="2:12" s="8" customFormat="1" ht="19.899999999999999" customHeight="1">
      <c r="B101" s="154"/>
      <c r="D101" s="155" t="s">
        <v>623</v>
      </c>
      <c r="E101" s="156"/>
      <c r="F101" s="156"/>
      <c r="G101" s="156"/>
      <c r="H101" s="156"/>
      <c r="I101" s="156"/>
      <c r="J101" s="157">
        <f>J153</f>
        <v>0</v>
      </c>
      <c r="L101" s="154"/>
    </row>
    <row r="102" spans="2:12" s="8" customFormat="1" ht="19.899999999999999" customHeight="1">
      <c r="B102" s="154"/>
      <c r="D102" s="155" t="s">
        <v>624</v>
      </c>
      <c r="E102" s="156"/>
      <c r="F102" s="156"/>
      <c r="G102" s="156"/>
      <c r="H102" s="156"/>
      <c r="I102" s="156"/>
      <c r="J102" s="157">
        <f>J154</f>
        <v>0</v>
      </c>
      <c r="L102" s="154"/>
    </row>
    <row r="103" spans="2:12" s="8" customFormat="1" ht="19.899999999999999" customHeight="1">
      <c r="B103" s="154"/>
      <c r="D103" s="155" t="s">
        <v>625</v>
      </c>
      <c r="E103" s="156"/>
      <c r="F103" s="156"/>
      <c r="G103" s="156"/>
      <c r="H103" s="156"/>
      <c r="I103" s="156"/>
      <c r="J103" s="157">
        <f>J180</f>
        <v>0</v>
      </c>
      <c r="L103" s="154"/>
    </row>
    <row r="104" spans="2:12" s="1" customFormat="1" ht="21.75" customHeight="1">
      <c r="B104" s="24"/>
      <c r="L104" s="24"/>
    </row>
    <row r="105" spans="2:12" s="1" customFormat="1" ht="6.95" customHeight="1"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24"/>
    </row>
    <row r="109" spans="2:12" s="1" customFormat="1" ht="6.95" customHeight="1">
      <c r="B109" s="41"/>
      <c r="C109" s="42"/>
      <c r="D109" s="42"/>
      <c r="E109" s="42"/>
      <c r="F109" s="42"/>
      <c r="G109" s="42"/>
      <c r="H109" s="42"/>
      <c r="I109" s="42"/>
      <c r="J109" s="42"/>
      <c r="K109" s="42"/>
      <c r="L109" s="24"/>
    </row>
    <row r="110" spans="2:12" s="1" customFormat="1" ht="24.95" customHeight="1">
      <c r="B110" s="24"/>
      <c r="C110" s="16" t="s">
        <v>83</v>
      </c>
      <c r="L110" s="24"/>
    </row>
    <row r="111" spans="2:12" s="1" customFormat="1" ht="6.95" customHeight="1">
      <c r="B111" s="24"/>
      <c r="L111" s="24"/>
    </row>
    <row r="112" spans="2:12" s="1" customFormat="1" ht="12" customHeight="1">
      <c r="B112" s="24"/>
      <c r="C112" s="21" t="s">
        <v>12</v>
      </c>
      <c r="L112" s="24"/>
    </row>
    <row r="113" spans="2:65" s="1" customFormat="1" ht="16.5" customHeight="1">
      <c r="B113" s="24"/>
      <c r="E113" s="316" t="str">
        <f>E7</f>
        <v>KULTÚRNE STREDISKO A KNIŽNICA ŽARNOVICKÁ - RAČA</v>
      </c>
      <c r="F113" s="317"/>
      <c r="G113" s="317"/>
      <c r="H113" s="317"/>
      <c r="L113" s="24"/>
    </row>
    <row r="114" spans="2:65" s="1" customFormat="1" ht="12" customHeight="1">
      <c r="B114" s="24"/>
      <c r="C114" s="21" t="s">
        <v>79</v>
      </c>
      <c r="L114" s="24"/>
    </row>
    <row r="115" spans="2:65" s="1" customFormat="1" ht="16.5" customHeight="1">
      <c r="B115" s="24"/>
      <c r="E115" s="295" t="str">
        <f>E9</f>
        <v>SO 101 Vykurovanie</v>
      </c>
      <c r="F115" s="315"/>
      <c r="G115" s="315"/>
      <c r="H115" s="315"/>
      <c r="L115" s="24"/>
    </row>
    <row r="116" spans="2:65" s="1" customFormat="1" ht="6.95" customHeight="1">
      <c r="B116" s="24"/>
      <c r="L116" s="24"/>
    </row>
    <row r="117" spans="2:65" s="1" customFormat="1" ht="12" customHeight="1">
      <c r="B117" s="24"/>
      <c r="C117" s="21" t="s">
        <v>15</v>
      </c>
      <c r="F117" s="19" t="str">
        <f>F12</f>
        <v>Bratislava - Rača</v>
      </c>
      <c r="I117" s="21" t="s">
        <v>16</v>
      </c>
      <c r="J117" s="47">
        <f>IF(J12="","",J12)</f>
        <v>45776</v>
      </c>
      <c r="L117" s="24"/>
    </row>
    <row r="118" spans="2:65" s="1" customFormat="1" ht="6.95" customHeight="1">
      <c r="B118" s="24"/>
      <c r="L118" s="24"/>
    </row>
    <row r="119" spans="2:65" s="1" customFormat="1" ht="23.25" customHeight="1">
      <c r="B119" s="24"/>
      <c r="C119" s="21" t="s">
        <v>17</v>
      </c>
      <c r="F119" s="19" t="str">
        <f>E15</f>
        <v>Mestská časť Bratislava - Rača</v>
      </c>
      <c r="I119" s="21" t="s">
        <v>22</v>
      </c>
      <c r="J119" s="22" t="str">
        <f>E21</f>
        <v>young.s architekti s.r.o.</v>
      </c>
      <c r="L119" s="24"/>
    </row>
    <row r="120" spans="2:65" s="1" customFormat="1" ht="15.2" customHeight="1">
      <c r="B120" s="24"/>
      <c r="C120" s="21" t="s">
        <v>21</v>
      </c>
      <c r="F120" s="19" t="str">
        <f>IF(E18="","",E18)</f>
        <v xml:space="preserve"> </v>
      </c>
      <c r="I120" s="21" t="s">
        <v>23</v>
      </c>
      <c r="J120" s="22"/>
      <c r="L120" s="24"/>
    </row>
    <row r="121" spans="2:65" s="1" customFormat="1" ht="10.35" customHeight="1">
      <c r="B121" s="24"/>
      <c r="L121" s="24"/>
    </row>
    <row r="122" spans="2:65" s="9" customFormat="1" ht="29.25" customHeight="1">
      <c r="B122" s="99"/>
      <c r="C122" s="100" t="s">
        <v>84</v>
      </c>
      <c r="D122" s="101" t="s">
        <v>51</v>
      </c>
      <c r="E122" s="101" t="s">
        <v>47</v>
      </c>
      <c r="F122" s="101" t="s">
        <v>48</v>
      </c>
      <c r="G122" s="101" t="s">
        <v>85</v>
      </c>
      <c r="H122" s="101" t="s">
        <v>86</v>
      </c>
      <c r="I122" s="101" t="s">
        <v>87</v>
      </c>
      <c r="J122" s="102" t="s">
        <v>80</v>
      </c>
      <c r="K122" s="103" t="s">
        <v>88</v>
      </c>
      <c r="L122" s="99"/>
      <c r="M122" s="54" t="s">
        <v>1</v>
      </c>
      <c r="N122" s="55" t="s">
        <v>30</v>
      </c>
      <c r="O122" s="55" t="s">
        <v>89</v>
      </c>
      <c r="P122" s="55" t="s">
        <v>90</v>
      </c>
      <c r="Q122" s="55" t="s">
        <v>91</v>
      </c>
      <c r="R122" s="55" t="s">
        <v>92</v>
      </c>
      <c r="S122" s="55" t="s">
        <v>93</v>
      </c>
      <c r="T122" s="56" t="s">
        <v>94</v>
      </c>
    </row>
    <row r="123" spans="2:65" s="1" customFormat="1" ht="22.9" customHeight="1">
      <c r="B123" s="24"/>
      <c r="C123" s="59" t="s">
        <v>81</v>
      </c>
      <c r="J123" s="104">
        <f>J124+J180</f>
        <v>0</v>
      </c>
      <c r="L123" s="24"/>
      <c r="M123" s="57"/>
      <c r="N123" s="48"/>
      <c r="O123" s="48"/>
      <c r="P123" s="105" t="e">
        <f>P124+#REF!</f>
        <v>#REF!</v>
      </c>
      <c r="Q123" s="48"/>
      <c r="R123" s="105" t="e">
        <f>R124+#REF!</f>
        <v>#REF!</v>
      </c>
      <c r="S123" s="48"/>
      <c r="T123" s="106" t="e">
        <f>T124+#REF!</f>
        <v>#REF!</v>
      </c>
    </row>
    <row r="124" spans="2:65" s="10" customFormat="1" ht="25.9" customHeight="1">
      <c r="B124" s="108"/>
      <c r="D124" s="109" t="s">
        <v>65</v>
      </c>
      <c r="E124" s="110" t="s">
        <v>446</v>
      </c>
      <c r="F124" s="110" t="s">
        <v>619</v>
      </c>
      <c r="J124" s="111">
        <f>J125+J130+J141+J153+J172</f>
        <v>0</v>
      </c>
      <c r="L124" s="108"/>
      <c r="M124" s="112"/>
      <c r="P124" s="113">
        <f>P125</f>
        <v>2.3879999999999999</v>
      </c>
      <c r="R124" s="113">
        <f>R125</f>
        <v>7.9600000000000004E-2</v>
      </c>
      <c r="T124" s="114">
        <f>T125</f>
        <v>0</v>
      </c>
    </row>
    <row r="125" spans="2:65" s="10" customFormat="1" ht="22.9" customHeight="1">
      <c r="B125" s="108"/>
      <c r="D125" s="109" t="s">
        <v>65</v>
      </c>
      <c r="E125" s="117"/>
      <c r="F125" s="117" t="s">
        <v>596</v>
      </c>
      <c r="J125" s="118">
        <f>SUM(J126:J129)</f>
        <v>0</v>
      </c>
      <c r="L125" s="108"/>
      <c r="M125" s="112"/>
      <c r="P125" s="113">
        <f>P126</f>
        <v>2.3879999999999999</v>
      </c>
      <c r="R125" s="113">
        <f>R126</f>
        <v>7.9600000000000004E-2</v>
      </c>
      <c r="T125" s="114">
        <f>T126</f>
        <v>0</v>
      </c>
    </row>
    <row r="126" spans="2:65" s="1" customFormat="1" ht="16.5" customHeight="1">
      <c r="B126" s="119"/>
      <c r="C126" s="120">
        <v>1</v>
      </c>
      <c r="D126" s="120" t="s">
        <v>100</v>
      </c>
      <c r="E126" s="121" t="s">
        <v>1872</v>
      </c>
      <c r="F126" s="122" t="s">
        <v>597</v>
      </c>
      <c r="G126" s="123" t="s">
        <v>110</v>
      </c>
      <c r="H126" s="124">
        <v>2</v>
      </c>
      <c r="I126" s="125"/>
      <c r="J126" s="125">
        <f t="shared" ref="J126:J129" si="0">ROUND(I126*H126,2)</f>
        <v>0</v>
      </c>
      <c r="K126" s="126"/>
      <c r="L126" s="24"/>
      <c r="M126" s="127" t="s">
        <v>1</v>
      </c>
      <c r="N126" s="128" t="s">
        <v>32</v>
      </c>
      <c r="O126" s="129">
        <v>1.194</v>
      </c>
      <c r="P126" s="129">
        <f t="shared" ref="P126:P129" si="1">O126*H126</f>
        <v>2.3879999999999999</v>
      </c>
      <c r="Q126" s="129">
        <v>3.9800000000000002E-2</v>
      </c>
      <c r="R126" s="129">
        <f t="shared" ref="R126:R129" si="2">Q126*H126</f>
        <v>7.9600000000000004E-2</v>
      </c>
      <c r="S126" s="129">
        <v>0</v>
      </c>
      <c r="T126" s="130">
        <f t="shared" ref="T126:T129" si="3">S126*H126</f>
        <v>0</v>
      </c>
    </row>
    <row r="127" spans="2:65" s="1" customFormat="1" ht="24">
      <c r="B127" s="119"/>
      <c r="C127" s="133">
        <v>2</v>
      </c>
      <c r="D127" s="133" t="s">
        <v>133</v>
      </c>
      <c r="E127" s="134" t="s">
        <v>1873</v>
      </c>
      <c r="F127" s="135" t="s">
        <v>1870</v>
      </c>
      <c r="G127" s="136" t="s">
        <v>110</v>
      </c>
      <c r="H127" s="137">
        <v>2</v>
      </c>
      <c r="I127" s="138"/>
      <c r="J127" s="138">
        <f t="shared" si="0"/>
        <v>0</v>
      </c>
      <c r="K127" s="139"/>
      <c r="L127" s="140"/>
      <c r="M127" s="141" t="s">
        <v>1</v>
      </c>
      <c r="N127" s="142" t="s">
        <v>32</v>
      </c>
      <c r="O127" s="129">
        <v>2.8000000000000001E-2</v>
      </c>
      <c r="P127" s="129">
        <f t="shared" si="1"/>
        <v>5.6000000000000001E-2</v>
      </c>
      <c r="Q127" s="129">
        <v>1.1E-4</v>
      </c>
      <c r="R127" s="129">
        <f t="shared" si="2"/>
        <v>2.2000000000000001E-4</v>
      </c>
      <c r="S127" s="129">
        <v>2.15E-3</v>
      </c>
      <c r="T127" s="130">
        <f t="shared" si="3"/>
        <v>4.3E-3</v>
      </c>
      <c r="AR127" s="131"/>
      <c r="AT127" s="131"/>
      <c r="AU127" s="131"/>
      <c r="AY127" s="12"/>
      <c r="BE127" s="132"/>
      <c r="BF127" s="132"/>
      <c r="BG127" s="132"/>
      <c r="BH127" s="132"/>
      <c r="BI127" s="132"/>
      <c r="BJ127" s="12"/>
      <c r="BK127" s="132"/>
      <c r="BL127" s="12"/>
      <c r="BM127" s="131"/>
    </row>
    <row r="128" spans="2:65" s="1" customFormat="1" ht="16.5" customHeight="1">
      <c r="B128" s="119"/>
      <c r="C128" s="120">
        <v>3</v>
      </c>
      <c r="D128" s="120" t="s">
        <v>100</v>
      </c>
      <c r="E128" s="121" t="s">
        <v>1874</v>
      </c>
      <c r="F128" s="122" t="s">
        <v>598</v>
      </c>
      <c r="G128" s="123" t="s">
        <v>110</v>
      </c>
      <c r="H128" s="124">
        <v>3</v>
      </c>
      <c r="I128" s="125"/>
      <c r="J128" s="125">
        <f t="shared" si="0"/>
        <v>0</v>
      </c>
      <c r="K128" s="126"/>
      <c r="L128" s="24"/>
      <c r="M128" s="127" t="s">
        <v>1</v>
      </c>
      <c r="N128" s="128" t="s">
        <v>32</v>
      </c>
      <c r="O128" s="129">
        <v>4.2000000000000003E-2</v>
      </c>
      <c r="P128" s="129">
        <f t="shared" si="1"/>
        <v>0.126</v>
      </c>
      <c r="Q128" s="129">
        <v>3.8999999999999999E-4</v>
      </c>
      <c r="R128" s="129">
        <f t="shared" si="2"/>
        <v>1.17E-3</v>
      </c>
      <c r="S128" s="129">
        <v>3.4199999999999999E-3</v>
      </c>
      <c r="T128" s="130">
        <f t="shared" si="3"/>
        <v>1.026E-2</v>
      </c>
    </row>
    <row r="129" spans="2:65" s="1" customFormat="1" ht="24">
      <c r="B129" s="119"/>
      <c r="C129" s="133">
        <v>4</v>
      </c>
      <c r="D129" s="133" t="s">
        <v>133</v>
      </c>
      <c r="E129" s="134" t="s">
        <v>1875</v>
      </c>
      <c r="F129" s="135" t="s">
        <v>599</v>
      </c>
      <c r="G129" s="136" t="s">
        <v>110</v>
      </c>
      <c r="H129" s="137">
        <v>4</v>
      </c>
      <c r="I129" s="138"/>
      <c r="J129" s="138">
        <f t="shared" si="0"/>
        <v>0</v>
      </c>
      <c r="K129" s="139"/>
      <c r="L129" s="140"/>
      <c r="M129" s="141" t="s">
        <v>1</v>
      </c>
      <c r="N129" s="142" t="s">
        <v>32</v>
      </c>
      <c r="O129" s="129">
        <v>0</v>
      </c>
      <c r="P129" s="129">
        <f t="shared" si="1"/>
        <v>0</v>
      </c>
      <c r="Q129" s="129">
        <v>0</v>
      </c>
      <c r="R129" s="129">
        <f t="shared" si="2"/>
        <v>0</v>
      </c>
      <c r="S129" s="129">
        <v>0</v>
      </c>
      <c r="T129" s="130">
        <f t="shared" si="3"/>
        <v>0</v>
      </c>
      <c r="AR129" s="131"/>
      <c r="AT129" s="131"/>
      <c r="AU129" s="131"/>
      <c r="AY129" s="12"/>
      <c r="BE129" s="132"/>
      <c r="BF129" s="132"/>
      <c r="BG129" s="132"/>
      <c r="BH129" s="132"/>
      <c r="BI129" s="132"/>
      <c r="BJ129" s="12"/>
      <c r="BK129" s="132"/>
      <c r="BL129" s="12"/>
      <c r="BM129" s="131"/>
    </row>
    <row r="130" spans="2:65" s="10" customFormat="1" ht="22.9" customHeight="1">
      <c r="B130" s="108"/>
      <c r="D130" s="109" t="s">
        <v>65</v>
      </c>
      <c r="E130" s="117"/>
      <c r="F130" s="117" t="s">
        <v>600</v>
      </c>
      <c r="J130" s="118">
        <f>SUM(J131:J140)</f>
        <v>0</v>
      </c>
      <c r="L130" s="108"/>
      <c r="M130" s="112"/>
      <c r="P130" s="113">
        <f>P131</f>
        <v>33.432000000000002</v>
      </c>
      <c r="R130" s="113">
        <f>R131</f>
        <v>1.1144000000000001</v>
      </c>
      <c r="T130" s="114">
        <f>T131</f>
        <v>0</v>
      </c>
    </row>
    <row r="131" spans="2:65" s="1" customFormat="1" ht="16.5" customHeight="1">
      <c r="B131" s="119"/>
      <c r="C131" s="120">
        <v>5</v>
      </c>
      <c r="D131" s="120" t="s">
        <v>100</v>
      </c>
      <c r="E131" s="121" t="s">
        <v>1876</v>
      </c>
      <c r="F131" s="122" t="s">
        <v>601</v>
      </c>
      <c r="G131" s="123" t="s">
        <v>114</v>
      </c>
      <c r="H131" s="124">
        <v>28</v>
      </c>
      <c r="I131" s="125"/>
      <c r="J131" s="125">
        <f t="shared" ref="J131:J140" si="4">ROUND(I131*H131,2)</f>
        <v>0</v>
      </c>
      <c r="K131" s="126"/>
      <c r="L131" s="24"/>
      <c r="M131" s="127" t="s">
        <v>1</v>
      </c>
      <c r="N131" s="128" t="s">
        <v>32</v>
      </c>
      <c r="O131" s="129">
        <v>1.194</v>
      </c>
      <c r="P131" s="129">
        <f t="shared" ref="P131:P140" si="5">O131*H131</f>
        <v>33.432000000000002</v>
      </c>
      <c r="Q131" s="129">
        <v>3.9800000000000002E-2</v>
      </c>
      <c r="R131" s="129">
        <f t="shared" ref="R131:R140" si="6">Q131*H131</f>
        <v>1.1144000000000001</v>
      </c>
      <c r="S131" s="129">
        <v>0</v>
      </c>
      <c r="T131" s="130">
        <f t="shared" ref="T131:T140" si="7">S131*H131</f>
        <v>0</v>
      </c>
    </row>
    <row r="132" spans="2:65" s="1" customFormat="1" ht="36">
      <c r="B132" s="119"/>
      <c r="C132" s="133">
        <v>6</v>
      </c>
      <c r="D132" s="133" t="s">
        <v>133</v>
      </c>
      <c r="E132" s="134" t="s">
        <v>1877</v>
      </c>
      <c r="F132" s="135" t="s">
        <v>602</v>
      </c>
      <c r="G132" s="136" t="s">
        <v>114</v>
      </c>
      <c r="H132" s="137">
        <v>28</v>
      </c>
      <c r="I132" s="138"/>
      <c r="J132" s="138">
        <f t="shared" si="4"/>
        <v>0</v>
      </c>
      <c r="K132" s="139"/>
      <c r="L132" s="140"/>
      <c r="M132" s="141" t="s">
        <v>1</v>
      </c>
      <c r="N132" s="142" t="s">
        <v>32</v>
      </c>
      <c r="O132" s="129">
        <v>2.8000000000000001E-2</v>
      </c>
      <c r="P132" s="129">
        <f t="shared" si="5"/>
        <v>0.78400000000000003</v>
      </c>
      <c r="Q132" s="129">
        <v>1.1E-4</v>
      </c>
      <c r="R132" s="129">
        <f t="shared" si="6"/>
        <v>3.0800000000000003E-3</v>
      </c>
      <c r="S132" s="129">
        <v>2.15E-3</v>
      </c>
      <c r="T132" s="130">
        <f t="shared" si="7"/>
        <v>6.0200000000000004E-2</v>
      </c>
      <c r="AR132" s="131"/>
      <c r="AT132" s="131"/>
      <c r="AU132" s="131"/>
      <c r="AY132" s="12"/>
      <c r="BE132" s="132"/>
      <c r="BF132" s="132"/>
      <c r="BG132" s="132"/>
      <c r="BH132" s="132"/>
      <c r="BI132" s="132"/>
      <c r="BJ132" s="12"/>
      <c r="BK132" s="132"/>
      <c r="BL132" s="12"/>
      <c r="BM132" s="131"/>
    </row>
    <row r="133" spans="2:65" s="1" customFormat="1" ht="16.5" customHeight="1">
      <c r="B133" s="119"/>
      <c r="C133" s="120">
        <v>7</v>
      </c>
      <c r="D133" s="120" t="s">
        <v>100</v>
      </c>
      <c r="E133" s="121" t="s">
        <v>1878</v>
      </c>
      <c r="F133" s="122" t="s">
        <v>603</v>
      </c>
      <c r="G133" s="123" t="s">
        <v>114</v>
      </c>
      <c r="H133" s="124">
        <v>28</v>
      </c>
      <c r="I133" s="125"/>
      <c r="J133" s="125">
        <f t="shared" si="4"/>
        <v>0</v>
      </c>
      <c r="K133" s="126"/>
      <c r="L133" s="24"/>
      <c r="M133" s="127" t="s">
        <v>1</v>
      </c>
      <c r="N133" s="128" t="s">
        <v>32</v>
      </c>
      <c r="O133" s="129">
        <v>4.2000000000000003E-2</v>
      </c>
      <c r="P133" s="129">
        <f t="shared" si="5"/>
        <v>1.1760000000000002</v>
      </c>
      <c r="Q133" s="129">
        <v>3.8999999999999999E-4</v>
      </c>
      <c r="R133" s="129">
        <f t="shared" si="6"/>
        <v>1.0919999999999999E-2</v>
      </c>
      <c r="S133" s="129">
        <v>3.4199999999999999E-3</v>
      </c>
      <c r="T133" s="130">
        <f t="shared" si="7"/>
        <v>9.5759999999999998E-2</v>
      </c>
    </row>
    <row r="134" spans="2:65" s="1" customFormat="1" ht="16.5" customHeight="1">
      <c r="B134" s="119"/>
      <c r="C134" s="120">
        <v>8</v>
      </c>
      <c r="D134" s="120" t="s">
        <v>100</v>
      </c>
      <c r="E134" s="121" t="s">
        <v>1879</v>
      </c>
      <c r="F134" s="122" t="s">
        <v>601</v>
      </c>
      <c r="G134" s="123" t="s">
        <v>114</v>
      </c>
      <c r="H134" s="124">
        <v>64</v>
      </c>
      <c r="I134" s="125"/>
      <c r="J134" s="125">
        <f t="shared" si="4"/>
        <v>0</v>
      </c>
      <c r="K134" s="126"/>
      <c r="L134" s="24"/>
      <c r="M134" s="158" t="s">
        <v>1</v>
      </c>
      <c r="N134" s="159" t="s">
        <v>32</v>
      </c>
      <c r="O134" s="160">
        <v>0</v>
      </c>
      <c r="P134" s="160">
        <f t="shared" si="5"/>
        <v>0</v>
      </c>
      <c r="Q134" s="160">
        <v>0</v>
      </c>
      <c r="R134" s="160">
        <f t="shared" si="6"/>
        <v>0</v>
      </c>
      <c r="S134" s="160">
        <v>0</v>
      </c>
      <c r="T134" s="161">
        <f t="shared" si="7"/>
        <v>0</v>
      </c>
    </row>
    <row r="135" spans="2:65" s="1" customFormat="1" ht="24">
      <c r="B135" s="119"/>
      <c r="C135" s="133">
        <v>9</v>
      </c>
      <c r="D135" s="133" t="s">
        <v>133</v>
      </c>
      <c r="E135" s="134" t="s">
        <v>1880</v>
      </c>
      <c r="F135" s="135" t="s">
        <v>604</v>
      </c>
      <c r="G135" s="136" t="s">
        <v>114</v>
      </c>
      <c r="H135" s="137">
        <v>64</v>
      </c>
      <c r="I135" s="138"/>
      <c r="J135" s="138">
        <f t="shared" si="4"/>
        <v>0</v>
      </c>
      <c r="K135" s="139"/>
      <c r="L135" s="140"/>
      <c r="M135" s="141" t="s">
        <v>1</v>
      </c>
      <c r="N135" s="142" t="s">
        <v>32</v>
      </c>
      <c r="O135" s="129">
        <v>2.8000000000000001E-2</v>
      </c>
      <c r="P135" s="129">
        <f t="shared" si="5"/>
        <v>1.792</v>
      </c>
      <c r="Q135" s="129">
        <v>1.1E-4</v>
      </c>
      <c r="R135" s="129">
        <f t="shared" si="6"/>
        <v>7.0400000000000003E-3</v>
      </c>
      <c r="S135" s="129">
        <v>2.15E-3</v>
      </c>
      <c r="T135" s="130">
        <f t="shared" si="7"/>
        <v>0.1376</v>
      </c>
      <c r="AR135" s="131"/>
      <c r="AT135" s="131"/>
      <c r="AU135" s="131"/>
      <c r="AY135" s="12"/>
      <c r="BE135" s="132"/>
      <c r="BF135" s="132"/>
      <c r="BG135" s="132"/>
      <c r="BH135" s="132"/>
      <c r="BI135" s="132"/>
      <c r="BJ135" s="12"/>
      <c r="BK135" s="132"/>
      <c r="BL135" s="12"/>
      <c r="BM135" s="131"/>
    </row>
    <row r="136" spans="2:65" s="1" customFormat="1" ht="16.5" customHeight="1">
      <c r="B136" s="119"/>
      <c r="C136" s="120">
        <v>10</v>
      </c>
      <c r="D136" s="120" t="s">
        <v>100</v>
      </c>
      <c r="E136" s="121" t="s">
        <v>1881</v>
      </c>
      <c r="F136" s="122" t="s">
        <v>603</v>
      </c>
      <c r="G136" s="123" t="s">
        <v>114</v>
      </c>
      <c r="H136" s="124">
        <v>64</v>
      </c>
      <c r="I136" s="125"/>
      <c r="J136" s="125">
        <f t="shared" si="4"/>
        <v>0</v>
      </c>
      <c r="K136" s="126"/>
      <c r="L136" s="24"/>
      <c r="M136" s="127" t="s">
        <v>1</v>
      </c>
      <c r="N136" s="128" t="s">
        <v>32</v>
      </c>
      <c r="O136" s="129">
        <v>2.8000000000000001E-2</v>
      </c>
      <c r="P136" s="129">
        <f t="shared" si="5"/>
        <v>1.792</v>
      </c>
      <c r="Q136" s="129">
        <v>1.1E-4</v>
      </c>
      <c r="R136" s="129">
        <f t="shared" si="6"/>
        <v>7.0400000000000003E-3</v>
      </c>
      <c r="S136" s="129">
        <v>2.15E-3</v>
      </c>
      <c r="T136" s="130">
        <f t="shared" si="7"/>
        <v>0.1376</v>
      </c>
    </row>
    <row r="137" spans="2:65" s="1" customFormat="1" ht="16.5" customHeight="1">
      <c r="B137" s="119"/>
      <c r="C137" s="120">
        <v>11</v>
      </c>
      <c r="D137" s="120" t="s">
        <v>100</v>
      </c>
      <c r="E137" s="121" t="s">
        <v>1882</v>
      </c>
      <c r="F137" s="122" t="s">
        <v>601</v>
      </c>
      <c r="G137" s="123" t="s">
        <v>114</v>
      </c>
      <c r="H137" s="124">
        <v>204</v>
      </c>
      <c r="I137" s="125"/>
      <c r="J137" s="125">
        <f t="shared" si="4"/>
        <v>0</v>
      </c>
      <c r="K137" s="126"/>
      <c r="L137" s="24"/>
      <c r="M137" s="127" t="s">
        <v>1</v>
      </c>
      <c r="N137" s="128" t="s">
        <v>32</v>
      </c>
      <c r="O137" s="129">
        <v>4.2000000000000003E-2</v>
      </c>
      <c r="P137" s="129">
        <f t="shared" si="5"/>
        <v>8.5680000000000014</v>
      </c>
      <c r="Q137" s="129">
        <v>3.8999999999999999E-4</v>
      </c>
      <c r="R137" s="129">
        <f t="shared" si="6"/>
        <v>7.9559999999999992E-2</v>
      </c>
      <c r="S137" s="129">
        <v>3.4199999999999999E-3</v>
      </c>
      <c r="T137" s="130">
        <f t="shared" si="7"/>
        <v>0.69767999999999997</v>
      </c>
    </row>
    <row r="138" spans="2:65" s="1" customFormat="1" ht="24">
      <c r="B138" s="119"/>
      <c r="C138" s="133">
        <v>12</v>
      </c>
      <c r="D138" s="133" t="s">
        <v>133</v>
      </c>
      <c r="E138" s="134" t="s">
        <v>1883</v>
      </c>
      <c r="F138" s="135" t="s">
        <v>605</v>
      </c>
      <c r="G138" s="136" t="s">
        <v>114</v>
      </c>
      <c r="H138" s="137">
        <v>106</v>
      </c>
      <c r="I138" s="138"/>
      <c r="J138" s="138">
        <f t="shared" si="4"/>
        <v>0</v>
      </c>
      <c r="K138" s="139"/>
      <c r="L138" s="140"/>
      <c r="M138" s="141" t="s">
        <v>1</v>
      </c>
      <c r="N138" s="142" t="s">
        <v>32</v>
      </c>
      <c r="O138" s="129">
        <v>0</v>
      </c>
      <c r="P138" s="129">
        <f t="shared" si="5"/>
        <v>0</v>
      </c>
      <c r="Q138" s="129">
        <v>0</v>
      </c>
      <c r="R138" s="129">
        <f t="shared" si="6"/>
        <v>0</v>
      </c>
      <c r="S138" s="129">
        <v>0</v>
      </c>
      <c r="T138" s="130">
        <f t="shared" si="7"/>
        <v>0</v>
      </c>
      <c r="AR138" s="131"/>
      <c r="AT138" s="131"/>
      <c r="AU138" s="131"/>
      <c r="AY138" s="12"/>
      <c r="BE138" s="132"/>
      <c r="BF138" s="132"/>
      <c r="BG138" s="132"/>
      <c r="BH138" s="132"/>
      <c r="BI138" s="132"/>
      <c r="BJ138" s="12"/>
      <c r="BK138" s="132"/>
      <c r="BL138" s="12"/>
      <c r="BM138" s="131"/>
    </row>
    <row r="139" spans="2:65" s="1" customFormat="1" ht="24">
      <c r="B139" s="119"/>
      <c r="C139" s="133">
        <v>13</v>
      </c>
      <c r="D139" s="133" t="s">
        <v>133</v>
      </c>
      <c r="E139" s="134" t="s">
        <v>1884</v>
      </c>
      <c r="F139" s="135" t="s">
        <v>606</v>
      </c>
      <c r="G139" s="136" t="s">
        <v>114</v>
      </c>
      <c r="H139" s="137">
        <v>98</v>
      </c>
      <c r="I139" s="138"/>
      <c r="J139" s="138">
        <f t="shared" si="4"/>
        <v>0</v>
      </c>
      <c r="K139" s="139"/>
      <c r="L139" s="140"/>
      <c r="M139" s="141" t="s">
        <v>1</v>
      </c>
      <c r="N139" s="142" t="s">
        <v>32</v>
      </c>
      <c r="O139" s="129">
        <v>2.8000000000000001E-2</v>
      </c>
      <c r="P139" s="129">
        <f t="shared" si="5"/>
        <v>2.7440000000000002</v>
      </c>
      <c r="Q139" s="129">
        <v>1.1E-4</v>
      </c>
      <c r="R139" s="129">
        <f t="shared" si="6"/>
        <v>1.078E-2</v>
      </c>
      <c r="S139" s="129">
        <v>2.15E-3</v>
      </c>
      <c r="T139" s="130">
        <f t="shared" si="7"/>
        <v>0.2107</v>
      </c>
      <c r="AR139" s="131"/>
      <c r="AT139" s="131"/>
      <c r="AU139" s="131"/>
      <c r="AY139" s="12"/>
      <c r="BE139" s="132"/>
      <c r="BF139" s="132"/>
      <c r="BG139" s="132"/>
      <c r="BH139" s="132"/>
      <c r="BI139" s="132"/>
      <c r="BJ139" s="12"/>
      <c r="BK139" s="132"/>
      <c r="BL139" s="12"/>
      <c r="BM139" s="131"/>
    </row>
    <row r="140" spans="2:65" s="1" customFormat="1" ht="16.5" customHeight="1">
      <c r="B140" s="119"/>
      <c r="C140" s="120">
        <v>14</v>
      </c>
      <c r="D140" s="120" t="s">
        <v>100</v>
      </c>
      <c r="E140" s="121" t="s">
        <v>1885</v>
      </c>
      <c r="F140" s="122" t="s">
        <v>603</v>
      </c>
      <c r="G140" s="123" t="s">
        <v>114</v>
      </c>
      <c r="H140" s="124">
        <v>204</v>
      </c>
      <c r="I140" s="125"/>
      <c r="J140" s="125">
        <f t="shared" si="4"/>
        <v>0</v>
      </c>
      <c r="K140" s="126"/>
      <c r="L140" s="24"/>
      <c r="M140" s="158" t="s">
        <v>1</v>
      </c>
      <c r="N140" s="159" t="s">
        <v>32</v>
      </c>
      <c r="O140" s="160">
        <v>0</v>
      </c>
      <c r="P140" s="160">
        <f t="shared" si="5"/>
        <v>0</v>
      </c>
      <c r="Q140" s="160">
        <v>0</v>
      </c>
      <c r="R140" s="160">
        <f t="shared" si="6"/>
        <v>0</v>
      </c>
      <c r="S140" s="160">
        <v>0</v>
      </c>
      <c r="T140" s="161">
        <f t="shared" si="7"/>
        <v>0</v>
      </c>
    </row>
    <row r="141" spans="2:65" s="10" customFormat="1" ht="22.9" customHeight="1">
      <c r="B141" s="108"/>
      <c r="D141" s="109" t="s">
        <v>65</v>
      </c>
      <c r="E141" s="117"/>
      <c r="F141" s="117" t="s">
        <v>607</v>
      </c>
      <c r="J141" s="118">
        <f>SUM(J142:J152)</f>
        <v>0</v>
      </c>
      <c r="L141" s="108"/>
      <c r="M141" s="112"/>
      <c r="P141" s="113">
        <f>P142</f>
        <v>3.5819999999999999</v>
      </c>
      <c r="R141" s="113">
        <f>R142</f>
        <v>0.11940000000000001</v>
      </c>
      <c r="T141" s="114">
        <f>T142</f>
        <v>0</v>
      </c>
    </row>
    <row r="142" spans="2:65" s="1" customFormat="1" ht="16.5" customHeight="1">
      <c r="B142" s="119"/>
      <c r="C142" s="120">
        <v>15</v>
      </c>
      <c r="D142" s="120" t="s">
        <v>100</v>
      </c>
      <c r="E142" s="121" t="s">
        <v>1886</v>
      </c>
      <c r="F142" s="122" t="s">
        <v>2388</v>
      </c>
      <c r="G142" s="123" t="s">
        <v>110</v>
      </c>
      <c r="H142" s="124">
        <v>3</v>
      </c>
      <c r="I142" s="125"/>
      <c r="J142" s="125">
        <f t="shared" ref="J142:J152" si="8">ROUND(I142*H142,2)</f>
        <v>0</v>
      </c>
      <c r="K142" s="126"/>
      <c r="L142" s="24"/>
      <c r="M142" s="127" t="s">
        <v>1</v>
      </c>
      <c r="N142" s="128" t="s">
        <v>32</v>
      </c>
      <c r="O142" s="129">
        <v>1.194</v>
      </c>
      <c r="P142" s="129">
        <f t="shared" ref="P142:P152" si="9">O142*H142</f>
        <v>3.5819999999999999</v>
      </c>
      <c r="Q142" s="129">
        <v>3.9800000000000002E-2</v>
      </c>
      <c r="R142" s="129">
        <f t="shared" ref="R142:R152" si="10">Q142*H142</f>
        <v>0.11940000000000001</v>
      </c>
      <c r="S142" s="129">
        <v>0</v>
      </c>
      <c r="T142" s="130">
        <f t="shared" ref="T142:T152" si="11">S142*H142</f>
        <v>0</v>
      </c>
    </row>
    <row r="143" spans="2:65" s="1" customFormat="1" ht="22.5" customHeight="1">
      <c r="B143" s="119"/>
      <c r="C143" s="120">
        <v>16</v>
      </c>
      <c r="D143" s="120" t="s">
        <v>100</v>
      </c>
      <c r="E143" s="121" t="s">
        <v>1887</v>
      </c>
      <c r="F143" s="122" t="s">
        <v>2389</v>
      </c>
      <c r="G143" s="123" t="s">
        <v>110</v>
      </c>
      <c r="H143" s="124">
        <v>3</v>
      </c>
      <c r="I143" s="125"/>
      <c r="J143" s="125">
        <f t="shared" si="8"/>
        <v>0</v>
      </c>
      <c r="K143" s="126"/>
      <c r="L143" s="24"/>
      <c r="M143" s="127" t="s">
        <v>1</v>
      </c>
      <c r="N143" s="128" t="s">
        <v>32</v>
      </c>
      <c r="O143" s="129">
        <v>2.8000000000000001E-2</v>
      </c>
      <c r="P143" s="129">
        <f t="shared" si="9"/>
        <v>8.4000000000000005E-2</v>
      </c>
      <c r="Q143" s="129">
        <v>1.1E-4</v>
      </c>
      <c r="R143" s="129">
        <f t="shared" si="10"/>
        <v>3.3E-4</v>
      </c>
      <c r="S143" s="129">
        <v>2.15E-3</v>
      </c>
      <c r="T143" s="130">
        <f t="shared" si="11"/>
        <v>6.45E-3</v>
      </c>
    </row>
    <row r="144" spans="2:65" s="1" customFormat="1" ht="16.5" customHeight="1">
      <c r="B144" s="119"/>
      <c r="C144" s="120">
        <v>17</v>
      </c>
      <c r="D144" s="120" t="s">
        <v>100</v>
      </c>
      <c r="E144" s="121" t="s">
        <v>1888</v>
      </c>
      <c r="F144" s="122" t="s">
        <v>608</v>
      </c>
      <c r="G144" s="123" t="s">
        <v>110</v>
      </c>
      <c r="H144" s="124">
        <v>3</v>
      </c>
      <c r="I144" s="125"/>
      <c r="J144" s="125">
        <f t="shared" si="8"/>
        <v>0</v>
      </c>
      <c r="K144" s="126"/>
      <c r="L144" s="24"/>
      <c r="M144" s="127" t="s">
        <v>1</v>
      </c>
      <c r="N144" s="128" t="s">
        <v>32</v>
      </c>
      <c r="O144" s="129">
        <v>4.2000000000000003E-2</v>
      </c>
      <c r="P144" s="129">
        <f t="shared" si="9"/>
        <v>0.126</v>
      </c>
      <c r="Q144" s="129">
        <v>3.8999999999999999E-4</v>
      </c>
      <c r="R144" s="129">
        <f t="shared" si="10"/>
        <v>1.17E-3</v>
      </c>
      <c r="S144" s="129">
        <v>3.4199999999999999E-3</v>
      </c>
      <c r="T144" s="130">
        <f t="shared" si="11"/>
        <v>1.026E-2</v>
      </c>
    </row>
    <row r="145" spans="2:65" s="1" customFormat="1" ht="24">
      <c r="B145" s="119"/>
      <c r="C145" s="133">
        <v>18</v>
      </c>
      <c r="D145" s="133" t="s">
        <v>133</v>
      </c>
      <c r="E145" s="134" t="s">
        <v>1889</v>
      </c>
      <c r="F145" s="135" t="s">
        <v>609</v>
      </c>
      <c r="G145" s="136" t="s">
        <v>110</v>
      </c>
      <c r="H145" s="137">
        <v>3</v>
      </c>
      <c r="I145" s="138"/>
      <c r="J145" s="138">
        <f t="shared" si="8"/>
        <v>0</v>
      </c>
      <c r="K145" s="139"/>
      <c r="L145" s="140"/>
      <c r="M145" s="141" t="s">
        <v>1</v>
      </c>
      <c r="N145" s="142" t="s">
        <v>32</v>
      </c>
      <c r="O145" s="129">
        <v>0</v>
      </c>
      <c r="P145" s="129">
        <f t="shared" si="9"/>
        <v>0</v>
      </c>
      <c r="Q145" s="129">
        <v>0</v>
      </c>
      <c r="R145" s="129">
        <f t="shared" si="10"/>
        <v>0</v>
      </c>
      <c r="S145" s="129">
        <v>0</v>
      </c>
      <c r="T145" s="130">
        <f t="shared" si="11"/>
        <v>0</v>
      </c>
      <c r="AR145" s="131"/>
      <c r="AT145" s="131"/>
      <c r="AU145" s="131"/>
      <c r="AY145" s="12"/>
      <c r="BE145" s="132"/>
      <c r="BF145" s="132"/>
      <c r="BG145" s="132"/>
      <c r="BH145" s="132"/>
      <c r="BI145" s="132"/>
      <c r="BJ145" s="12"/>
      <c r="BK145" s="132"/>
      <c r="BL145" s="12"/>
      <c r="BM145" s="131"/>
    </row>
    <row r="146" spans="2:65" s="1" customFormat="1" ht="16.5" customHeight="1">
      <c r="B146" s="119"/>
      <c r="C146" s="120">
        <v>19</v>
      </c>
      <c r="D146" s="120" t="s">
        <v>100</v>
      </c>
      <c r="E146" s="121" t="s">
        <v>1890</v>
      </c>
      <c r="F146" s="122" t="s">
        <v>2390</v>
      </c>
      <c r="G146" s="123" t="s">
        <v>110</v>
      </c>
      <c r="H146" s="124">
        <v>15</v>
      </c>
      <c r="I146" s="125"/>
      <c r="J146" s="125">
        <f t="shared" si="8"/>
        <v>0</v>
      </c>
      <c r="K146" s="126"/>
      <c r="L146" s="24"/>
      <c r="M146" s="127" t="s">
        <v>1</v>
      </c>
      <c r="N146" s="128" t="s">
        <v>32</v>
      </c>
      <c r="O146" s="129">
        <v>2.8000000000000001E-2</v>
      </c>
      <c r="P146" s="129">
        <f t="shared" si="9"/>
        <v>0.42</v>
      </c>
      <c r="Q146" s="129">
        <v>1.1E-4</v>
      </c>
      <c r="R146" s="129">
        <f t="shared" si="10"/>
        <v>1.65E-3</v>
      </c>
      <c r="S146" s="129">
        <v>2.15E-3</v>
      </c>
      <c r="T146" s="130">
        <f t="shared" si="11"/>
        <v>3.2250000000000001E-2</v>
      </c>
    </row>
    <row r="147" spans="2:65" s="1" customFormat="1" ht="16.5" customHeight="1">
      <c r="B147" s="119"/>
      <c r="C147" s="120">
        <v>20</v>
      </c>
      <c r="D147" s="120" t="s">
        <v>100</v>
      </c>
      <c r="E147" s="121" t="s">
        <v>1891</v>
      </c>
      <c r="F147" s="122" t="s">
        <v>2391</v>
      </c>
      <c r="G147" s="123" t="s">
        <v>110</v>
      </c>
      <c r="H147" s="124">
        <v>2</v>
      </c>
      <c r="I147" s="125"/>
      <c r="J147" s="125">
        <f t="shared" si="8"/>
        <v>0</v>
      </c>
      <c r="K147" s="126"/>
      <c r="L147" s="24"/>
      <c r="M147" s="127" t="s">
        <v>1</v>
      </c>
      <c r="N147" s="128" t="s">
        <v>32</v>
      </c>
      <c r="O147" s="129">
        <v>2.8000000000000001E-2</v>
      </c>
      <c r="P147" s="129">
        <f t="shared" si="9"/>
        <v>5.6000000000000001E-2</v>
      </c>
      <c r="Q147" s="129">
        <v>1.1E-4</v>
      </c>
      <c r="R147" s="129">
        <f t="shared" si="10"/>
        <v>2.2000000000000001E-4</v>
      </c>
      <c r="S147" s="129">
        <v>2.15E-3</v>
      </c>
      <c r="T147" s="130">
        <f t="shared" si="11"/>
        <v>4.3E-3</v>
      </c>
    </row>
    <row r="148" spans="2:65" s="1" customFormat="1" ht="24">
      <c r="B148" s="119"/>
      <c r="C148" s="120">
        <v>21</v>
      </c>
      <c r="D148" s="120" t="s">
        <v>100</v>
      </c>
      <c r="E148" s="121" t="s">
        <v>1892</v>
      </c>
      <c r="F148" s="122" t="s">
        <v>2392</v>
      </c>
      <c r="G148" s="123" t="s">
        <v>110</v>
      </c>
      <c r="H148" s="124">
        <v>2</v>
      </c>
      <c r="I148" s="125"/>
      <c r="J148" s="125">
        <f t="shared" si="8"/>
        <v>0</v>
      </c>
      <c r="K148" s="126"/>
      <c r="L148" s="24"/>
      <c r="M148" s="127" t="s">
        <v>1</v>
      </c>
      <c r="N148" s="128" t="s">
        <v>32</v>
      </c>
      <c r="O148" s="129">
        <v>4.2000000000000003E-2</v>
      </c>
      <c r="P148" s="129">
        <f t="shared" si="9"/>
        <v>8.4000000000000005E-2</v>
      </c>
      <c r="Q148" s="129">
        <v>3.8999999999999999E-4</v>
      </c>
      <c r="R148" s="129">
        <f t="shared" si="10"/>
        <v>7.7999999999999999E-4</v>
      </c>
      <c r="S148" s="129">
        <v>3.4199999999999999E-3</v>
      </c>
      <c r="T148" s="130">
        <f t="shared" si="11"/>
        <v>6.8399999999999997E-3</v>
      </c>
    </row>
    <row r="149" spans="2:65" s="1" customFormat="1" ht="16.5" customHeight="1">
      <c r="B149" s="119"/>
      <c r="C149" s="120">
        <v>22</v>
      </c>
      <c r="D149" s="120" t="s">
        <v>100</v>
      </c>
      <c r="E149" s="121" t="s">
        <v>1893</v>
      </c>
      <c r="F149" s="122" t="s">
        <v>2393</v>
      </c>
      <c r="G149" s="123" t="s">
        <v>110</v>
      </c>
      <c r="H149" s="124">
        <v>3</v>
      </c>
      <c r="I149" s="125"/>
      <c r="J149" s="125">
        <f t="shared" si="8"/>
        <v>0</v>
      </c>
      <c r="K149" s="126"/>
      <c r="L149" s="24"/>
      <c r="M149" s="158" t="s">
        <v>1</v>
      </c>
      <c r="N149" s="159" t="s">
        <v>32</v>
      </c>
      <c r="O149" s="160">
        <v>0</v>
      </c>
      <c r="P149" s="160">
        <f t="shared" si="9"/>
        <v>0</v>
      </c>
      <c r="Q149" s="160">
        <v>0</v>
      </c>
      <c r="R149" s="160">
        <f t="shared" si="10"/>
        <v>0</v>
      </c>
      <c r="S149" s="160">
        <v>0</v>
      </c>
      <c r="T149" s="161">
        <f t="shared" si="11"/>
        <v>0</v>
      </c>
    </row>
    <row r="150" spans="2:65" s="1" customFormat="1" ht="16.5" customHeight="1">
      <c r="B150" s="119"/>
      <c r="C150" s="120">
        <v>23</v>
      </c>
      <c r="D150" s="120" t="s">
        <v>100</v>
      </c>
      <c r="E150" s="121" t="s">
        <v>1894</v>
      </c>
      <c r="F150" s="122" t="s">
        <v>2394</v>
      </c>
      <c r="G150" s="123" t="s">
        <v>110</v>
      </c>
      <c r="H150" s="124">
        <v>6</v>
      </c>
      <c r="I150" s="125"/>
      <c r="J150" s="125">
        <f t="shared" si="8"/>
        <v>0</v>
      </c>
      <c r="K150" s="126"/>
      <c r="L150" s="24"/>
      <c r="M150" s="127" t="s">
        <v>1</v>
      </c>
      <c r="N150" s="128" t="s">
        <v>32</v>
      </c>
      <c r="O150" s="129">
        <v>2.8000000000000001E-2</v>
      </c>
      <c r="P150" s="129">
        <f t="shared" si="9"/>
        <v>0.16800000000000001</v>
      </c>
      <c r="Q150" s="129">
        <v>1.1E-4</v>
      </c>
      <c r="R150" s="129">
        <f t="shared" si="10"/>
        <v>6.6E-4</v>
      </c>
      <c r="S150" s="129">
        <v>2.15E-3</v>
      </c>
      <c r="T150" s="130">
        <f t="shared" si="11"/>
        <v>1.29E-2</v>
      </c>
    </row>
    <row r="151" spans="2:65" s="1" customFormat="1" ht="16.5" customHeight="1">
      <c r="B151" s="119"/>
      <c r="C151" s="120">
        <v>24</v>
      </c>
      <c r="D151" s="120" t="s">
        <v>100</v>
      </c>
      <c r="E151" s="121" t="s">
        <v>1895</v>
      </c>
      <c r="F151" s="122" t="s">
        <v>2395</v>
      </c>
      <c r="G151" s="123" t="s">
        <v>110</v>
      </c>
      <c r="H151" s="124">
        <v>2</v>
      </c>
      <c r="I151" s="125"/>
      <c r="J151" s="125">
        <f t="shared" si="8"/>
        <v>0</v>
      </c>
      <c r="K151" s="126"/>
      <c r="L151" s="24"/>
      <c r="M151" s="158" t="s">
        <v>1</v>
      </c>
      <c r="N151" s="159" t="s">
        <v>32</v>
      </c>
      <c r="O151" s="160">
        <v>0</v>
      </c>
      <c r="P151" s="160">
        <f t="shared" si="9"/>
        <v>0</v>
      </c>
      <c r="Q151" s="160">
        <v>0</v>
      </c>
      <c r="R151" s="160">
        <f t="shared" si="10"/>
        <v>0</v>
      </c>
      <c r="S151" s="160">
        <v>0</v>
      </c>
      <c r="T151" s="161">
        <f t="shared" si="11"/>
        <v>0</v>
      </c>
    </row>
    <row r="152" spans="2:65" s="1" customFormat="1" ht="24" customHeight="1">
      <c r="B152" s="119"/>
      <c r="C152" s="120">
        <v>25</v>
      </c>
      <c r="D152" s="120" t="s">
        <v>100</v>
      </c>
      <c r="E152" s="121" t="s">
        <v>1896</v>
      </c>
      <c r="F152" s="122" t="s">
        <v>2396</v>
      </c>
      <c r="G152" s="123" t="s">
        <v>110</v>
      </c>
      <c r="H152" s="124">
        <v>6</v>
      </c>
      <c r="I152" s="125"/>
      <c r="J152" s="125">
        <f t="shared" si="8"/>
        <v>0</v>
      </c>
      <c r="K152" s="126"/>
      <c r="L152" s="24"/>
      <c r="M152" s="127" t="s">
        <v>1</v>
      </c>
      <c r="N152" s="128" t="s">
        <v>32</v>
      </c>
      <c r="O152" s="129">
        <v>2.8000000000000001E-2</v>
      </c>
      <c r="P152" s="129">
        <f t="shared" si="9"/>
        <v>0.16800000000000001</v>
      </c>
      <c r="Q152" s="129">
        <v>1.1E-4</v>
      </c>
      <c r="R152" s="129">
        <f t="shared" si="10"/>
        <v>6.6E-4</v>
      </c>
      <c r="S152" s="129">
        <v>2.15E-3</v>
      </c>
      <c r="T152" s="130">
        <f t="shared" si="11"/>
        <v>1.29E-2</v>
      </c>
    </row>
    <row r="153" spans="2:65" s="10" customFormat="1" ht="22.9" customHeight="1">
      <c r="B153" s="108"/>
      <c r="D153" s="109" t="s">
        <v>65</v>
      </c>
      <c r="E153" s="117"/>
      <c r="F153" s="117" t="s">
        <v>610</v>
      </c>
      <c r="J153" s="118">
        <f>SUM(J154:J171)</f>
        <v>0</v>
      </c>
      <c r="L153" s="108"/>
      <c r="M153" s="112"/>
      <c r="P153" s="113">
        <f>SUM(P154:P171)</f>
        <v>288.62400000000002</v>
      </c>
      <c r="R153" s="113">
        <f>SUM(R154:R171)</f>
        <v>1.4335800000000001</v>
      </c>
      <c r="T153" s="114">
        <f>SUM(T154:T171)</f>
        <v>22.421939999999999</v>
      </c>
    </row>
    <row r="154" spans="2:65" s="1" customFormat="1" ht="36">
      <c r="B154" s="119"/>
      <c r="C154" s="120">
        <v>26</v>
      </c>
      <c r="D154" s="120" t="s">
        <v>100</v>
      </c>
      <c r="E154" s="121" t="s">
        <v>1897</v>
      </c>
      <c r="F154" s="122" t="s">
        <v>2397</v>
      </c>
      <c r="G154" s="123" t="s">
        <v>114</v>
      </c>
      <c r="H154" s="124">
        <v>7850</v>
      </c>
      <c r="I154" s="125"/>
      <c r="J154" s="125">
        <f>ROUND(I154*H154,2)</f>
        <v>0</v>
      </c>
      <c r="K154" s="126"/>
      <c r="L154" s="24"/>
      <c r="M154" s="127" t="s">
        <v>1</v>
      </c>
      <c r="N154" s="128" t="s">
        <v>32</v>
      </c>
      <c r="O154" s="129">
        <v>2.8000000000000001E-2</v>
      </c>
      <c r="P154" s="129">
        <f>O154*H154</f>
        <v>219.8</v>
      </c>
      <c r="Q154" s="129">
        <v>1.1E-4</v>
      </c>
      <c r="R154" s="129">
        <f>Q154*H154</f>
        <v>0.86350000000000005</v>
      </c>
      <c r="S154" s="129">
        <v>2.15E-3</v>
      </c>
      <c r="T154" s="130">
        <f>S154*H154</f>
        <v>16.877500000000001</v>
      </c>
    </row>
    <row r="155" spans="2:65" s="1" customFormat="1" ht="36">
      <c r="B155" s="119"/>
      <c r="C155" s="120">
        <v>27</v>
      </c>
      <c r="D155" s="120" t="s">
        <v>100</v>
      </c>
      <c r="E155" s="121" t="s">
        <v>1898</v>
      </c>
      <c r="F155" s="122" t="s">
        <v>2398</v>
      </c>
      <c r="G155" s="123" t="s">
        <v>101</v>
      </c>
      <c r="H155" s="124">
        <v>1120</v>
      </c>
      <c r="I155" s="125"/>
      <c r="J155" s="125">
        <f>ROUND(I155*H155,2)</f>
        <v>0</v>
      </c>
      <c r="K155" s="126"/>
      <c r="L155" s="24"/>
      <c r="M155" s="127" t="s">
        <v>1</v>
      </c>
      <c r="N155" s="128" t="s">
        <v>32</v>
      </c>
      <c r="O155" s="129">
        <v>4.2000000000000003E-2</v>
      </c>
      <c r="P155" s="129">
        <f>O155*H155</f>
        <v>47.040000000000006</v>
      </c>
      <c r="Q155" s="129">
        <v>3.8999999999999999E-4</v>
      </c>
      <c r="R155" s="129">
        <f>Q155*H155</f>
        <v>0.43679999999999997</v>
      </c>
      <c r="S155" s="129">
        <v>3.4199999999999999E-3</v>
      </c>
      <c r="T155" s="130">
        <f>S155*H155</f>
        <v>3.8304</v>
      </c>
    </row>
    <row r="156" spans="2:65" s="1" customFormat="1" ht="36">
      <c r="B156" s="119"/>
      <c r="C156" s="120">
        <v>28</v>
      </c>
      <c r="D156" s="120" t="s">
        <v>100</v>
      </c>
      <c r="E156" s="121" t="s">
        <v>1899</v>
      </c>
      <c r="F156" s="122" t="s">
        <v>2399</v>
      </c>
      <c r="G156" s="123" t="s">
        <v>110</v>
      </c>
      <c r="H156" s="124">
        <v>2</v>
      </c>
      <c r="I156" s="125"/>
      <c r="J156" s="125">
        <f t="shared" ref="J156:J165" si="12">ROUND(I156*H156,2)</f>
        <v>0</v>
      </c>
      <c r="K156" s="126"/>
      <c r="L156" s="24"/>
      <c r="M156" s="127" t="s">
        <v>1</v>
      </c>
      <c r="N156" s="128" t="s">
        <v>32</v>
      </c>
      <c r="O156" s="129">
        <v>2.8000000000000001E-2</v>
      </c>
      <c r="P156" s="129">
        <f t="shared" ref="P156:P165" si="13">O156*H156</f>
        <v>5.6000000000000001E-2</v>
      </c>
      <c r="Q156" s="129">
        <v>1.1E-4</v>
      </c>
      <c r="R156" s="129">
        <f t="shared" ref="R156:R165" si="14">Q156*H156</f>
        <v>2.2000000000000001E-4</v>
      </c>
      <c r="S156" s="129">
        <v>2.15E-3</v>
      </c>
      <c r="T156" s="130">
        <f t="shared" ref="T156:T165" si="15">S156*H156</f>
        <v>4.3E-3</v>
      </c>
    </row>
    <row r="157" spans="2:65" s="1" customFormat="1" ht="36">
      <c r="B157" s="119"/>
      <c r="C157" s="120">
        <v>29</v>
      </c>
      <c r="D157" s="120" t="s">
        <v>100</v>
      </c>
      <c r="E157" s="121" t="s">
        <v>1900</v>
      </c>
      <c r="F157" s="122" t="s">
        <v>2400</v>
      </c>
      <c r="G157" s="123" t="s">
        <v>110</v>
      </c>
      <c r="H157" s="124">
        <v>2</v>
      </c>
      <c r="I157" s="125"/>
      <c r="J157" s="125">
        <f t="shared" si="12"/>
        <v>0</v>
      </c>
      <c r="K157" s="126"/>
      <c r="L157" s="24"/>
      <c r="M157" s="127" t="s">
        <v>1</v>
      </c>
      <c r="N157" s="128" t="s">
        <v>32</v>
      </c>
      <c r="O157" s="129">
        <v>4.2000000000000003E-2</v>
      </c>
      <c r="P157" s="129">
        <f t="shared" si="13"/>
        <v>8.4000000000000005E-2</v>
      </c>
      <c r="Q157" s="129">
        <v>3.8999999999999999E-4</v>
      </c>
      <c r="R157" s="129">
        <f t="shared" si="14"/>
        <v>7.7999999999999999E-4</v>
      </c>
      <c r="S157" s="129">
        <v>3.4199999999999999E-3</v>
      </c>
      <c r="T157" s="130">
        <f t="shared" si="15"/>
        <v>6.8399999999999997E-3</v>
      </c>
    </row>
    <row r="158" spans="2:65" s="1" customFormat="1" ht="36">
      <c r="B158" s="119"/>
      <c r="C158" s="120">
        <v>30</v>
      </c>
      <c r="D158" s="120" t="s">
        <v>100</v>
      </c>
      <c r="E158" s="121" t="s">
        <v>1901</v>
      </c>
      <c r="F158" s="122" t="s">
        <v>2401</v>
      </c>
      <c r="G158" s="123" t="s">
        <v>110</v>
      </c>
      <c r="H158" s="124">
        <v>2</v>
      </c>
      <c r="I158" s="125"/>
      <c r="J158" s="125">
        <f t="shared" si="12"/>
        <v>0</v>
      </c>
      <c r="K158" s="126"/>
      <c r="L158" s="24"/>
      <c r="M158" s="158" t="s">
        <v>1</v>
      </c>
      <c r="N158" s="159" t="s">
        <v>32</v>
      </c>
      <c r="O158" s="160">
        <v>0</v>
      </c>
      <c r="P158" s="160">
        <f t="shared" si="13"/>
        <v>0</v>
      </c>
      <c r="Q158" s="160">
        <v>0</v>
      </c>
      <c r="R158" s="160">
        <f t="shared" si="14"/>
        <v>0</v>
      </c>
      <c r="S158" s="160">
        <v>0</v>
      </c>
      <c r="T158" s="161">
        <f t="shared" si="15"/>
        <v>0</v>
      </c>
    </row>
    <row r="159" spans="2:65" s="1" customFormat="1" ht="16.5" customHeight="1">
      <c r="B159" s="119"/>
      <c r="C159" s="120">
        <v>31</v>
      </c>
      <c r="D159" s="120" t="s">
        <v>100</v>
      </c>
      <c r="E159" s="121" t="s">
        <v>1902</v>
      </c>
      <c r="F159" s="122" t="s">
        <v>2402</v>
      </c>
      <c r="G159" s="123" t="s">
        <v>110</v>
      </c>
      <c r="H159" s="124">
        <v>130</v>
      </c>
      <c r="I159" s="125"/>
      <c r="J159" s="125">
        <f t="shared" si="12"/>
        <v>0</v>
      </c>
      <c r="K159" s="126"/>
      <c r="L159" s="24"/>
      <c r="M159" s="127" t="s">
        <v>1</v>
      </c>
      <c r="N159" s="128" t="s">
        <v>32</v>
      </c>
      <c r="O159" s="129">
        <v>2.8000000000000001E-2</v>
      </c>
      <c r="P159" s="129">
        <f t="shared" si="13"/>
        <v>3.64</v>
      </c>
      <c r="Q159" s="129">
        <v>1.1E-4</v>
      </c>
      <c r="R159" s="129">
        <f t="shared" si="14"/>
        <v>1.43E-2</v>
      </c>
      <c r="S159" s="129">
        <v>2.15E-3</v>
      </c>
      <c r="T159" s="130">
        <f t="shared" si="15"/>
        <v>0.27950000000000003</v>
      </c>
    </row>
    <row r="160" spans="2:65" s="1" customFormat="1" ht="24">
      <c r="B160" s="119"/>
      <c r="C160" s="120">
        <v>32</v>
      </c>
      <c r="D160" s="120" t="s">
        <v>100</v>
      </c>
      <c r="E160" s="121" t="s">
        <v>1903</v>
      </c>
      <c r="F160" s="122" t="s">
        <v>2403</v>
      </c>
      <c r="G160" s="123" t="s">
        <v>110</v>
      </c>
      <c r="H160" s="124">
        <v>6</v>
      </c>
      <c r="I160" s="125"/>
      <c r="J160" s="125">
        <f t="shared" si="12"/>
        <v>0</v>
      </c>
      <c r="K160" s="126"/>
      <c r="L160" s="24"/>
      <c r="M160" s="127" t="s">
        <v>1</v>
      </c>
      <c r="N160" s="128" t="s">
        <v>32</v>
      </c>
      <c r="O160" s="129">
        <v>2.8000000000000001E-2</v>
      </c>
      <c r="P160" s="129">
        <f t="shared" si="13"/>
        <v>0.16800000000000001</v>
      </c>
      <c r="Q160" s="129">
        <v>1.1E-4</v>
      </c>
      <c r="R160" s="129">
        <f t="shared" si="14"/>
        <v>6.6E-4</v>
      </c>
      <c r="S160" s="129">
        <v>2.15E-3</v>
      </c>
      <c r="T160" s="130">
        <f t="shared" si="15"/>
        <v>1.29E-2</v>
      </c>
    </row>
    <row r="161" spans="2:65" s="1" customFormat="1" ht="24">
      <c r="B161" s="119"/>
      <c r="C161" s="120">
        <v>33</v>
      </c>
      <c r="D161" s="120" t="s">
        <v>100</v>
      </c>
      <c r="E161" s="121" t="s">
        <v>1904</v>
      </c>
      <c r="F161" s="122" t="s">
        <v>2404</v>
      </c>
      <c r="G161" s="123" t="s">
        <v>110</v>
      </c>
      <c r="H161" s="124">
        <v>130</v>
      </c>
      <c r="I161" s="125"/>
      <c r="J161" s="125">
        <f t="shared" si="12"/>
        <v>0</v>
      </c>
      <c r="K161" s="126"/>
      <c r="L161" s="24"/>
      <c r="M161" s="127" t="s">
        <v>1</v>
      </c>
      <c r="N161" s="128" t="s">
        <v>32</v>
      </c>
      <c r="O161" s="129">
        <v>4.2000000000000003E-2</v>
      </c>
      <c r="P161" s="129">
        <f t="shared" si="13"/>
        <v>5.46</v>
      </c>
      <c r="Q161" s="129">
        <v>3.8999999999999999E-4</v>
      </c>
      <c r="R161" s="129">
        <f t="shared" si="14"/>
        <v>5.0700000000000002E-2</v>
      </c>
      <c r="S161" s="129">
        <v>3.4199999999999999E-3</v>
      </c>
      <c r="T161" s="130">
        <f t="shared" si="15"/>
        <v>0.4446</v>
      </c>
    </row>
    <row r="162" spans="2:65" s="1" customFormat="1" ht="16.5" customHeight="1">
      <c r="B162" s="119"/>
      <c r="C162" s="120">
        <v>34</v>
      </c>
      <c r="D162" s="120" t="s">
        <v>100</v>
      </c>
      <c r="E162" s="121" t="s">
        <v>1905</v>
      </c>
      <c r="F162" s="122" t="s">
        <v>2405</v>
      </c>
      <c r="G162" s="123" t="s">
        <v>110</v>
      </c>
      <c r="H162" s="124">
        <v>2</v>
      </c>
      <c r="I162" s="125"/>
      <c r="J162" s="125">
        <f t="shared" si="12"/>
        <v>0</v>
      </c>
      <c r="K162" s="126"/>
      <c r="L162" s="24"/>
      <c r="M162" s="158" t="s">
        <v>1</v>
      </c>
      <c r="N162" s="159" t="s">
        <v>32</v>
      </c>
      <c r="O162" s="160">
        <v>0</v>
      </c>
      <c r="P162" s="160">
        <f t="shared" si="13"/>
        <v>0</v>
      </c>
      <c r="Q162" s="160">
        <v>0</v>
      </c>
      <c r="R162" s="160">
        <f t="shared" si="14"/>
        <v>0</v>
      </c>
      <c r="S162" s="160">
        <v>0</v>
      </c>
      <c r="T162" s="161">
        <f t="shared" si="15"/>
        <v>0</v>
      </c>
    </row>
    <row r="163" spans="2:65" s="1" customFormat="1" ht="24">
      <c r="B163" s="119"/>
      <c r="C163" s="120">
        <v>35</v>
      </c>
      <c r="D163" s="120" t="s">
        <v>100</v>
      </c>
      <c r="E163" s="121" t="s">
        <v>1906</v>
      </c>
      <c r="F163" s="122" t="s">
        <v>2406</v>
      </c>
      <c r="G163" s="123" t="s">
        <v>110</v>
      </c>
      <c r="H163" s="124">
        <v>2</v>
      </c>
      <c r="I163" s="125"/>
      <c r="J163" s="125">
        <f t="shared" si="12"/>
        <v>0</v>
      </c>
      <c r="K163" s="126"/>
      <c r="L163" s="24"/>
      <c r="M163" s="127" t="s">
        <v>1</v>
      </c>
      <c r="N163" s="128" t="s">
        <v>32</v>
      </c>
      <c r="O163" s="129">
        <v>2.8000000000000001E-2</v>
      </c>
      <c r="P163" s="129">
        <f t="shared" si="13"/>
        <v>5.6000000000000001E-2</v>
      </c>
      <c r="Q163" s="129">
        <v>1.1E-4</v>
      </c>
      <c r="R163" s="129">
        <f t="shared" si="14"/>
        <v>2.2000000000000001E-4</v>
      </c>
      <c r="S163" s="129">
        <v>2.15E-3</v>
      </c>
      <c r="T163" s="130">
        <f t="shared" si="15"/>
        <v>4.3E-3</v>
      </c>
    </row>
    <row r="164" spans="2:65" s="1" customFormat="1" ht="24">
      <c r="B164" s="119"/>
      <c r="C164" s="120">
        <v>36</v>
      </c>
      <c r="D164" s="120" t="s">
        <v>100</v>
      </c>
      <c r="E164" s="121" t="s">
        <v>1907</v>
      </c>
      <c r="F164" s="122" t="s">
        <v>2407</v>
      </c>
      <c r="G164" s="123" t="s">
        <v>110</v>
      </c>
      <c r="H164" s="124">
        <v>2</v>
      </c>
      <c r="I164" s="125"/>
      <c r="J164" s="125">
        <f t="shared" si="12"/>
        <v>0</v>
      </c>
      <c r="K164" s="126"/>
      <c r="L164" s="24"/>
      <c r="M164" s="158" t="s">
        <v>1</v>
      </c>
      <c r="N164" s="159" t="s">
        <v>32</v>
      </c>
      <c r="O164" s="160">
        <v>0</v>
      </c>
      <c r="P164" s="160">
        <f t="shared" si="13"/>
        <v>0</v>
      </c>
      <c r="Q164" s="160">
        <v>0</v>
      </c>
      <c r="R164" s="160">
        <f t="shared" si="14"/>
        <v>0</v>
      </c>
      <c r="S164" s="160">
        <v>0</v>
      </c>
      <c r="T164" s="161">
        <f t="shared" si="15"/>
        <v>0</v>
      </c>
    </row>
    <row r="165" spans="2:65" s="1" customFormat="1" ht="24">
      <c r="B165" s="119"/>
      <c r="C165" s="120">
        <v>37</v>
      </c>
      <c r="D165" s="120" t="s">
        <v>100</v>
      </c>
      <c r="E165" s="121" t="s">
        <v>1908</v>
      </c>
      <c r="F165" s="122" t="s">
        <v>2408</v>
      </c>
      <c r="G165" s="123" t="s">
        <v>114</v>
      </c>
      <c r="H165" s="124">
        <v>100</v>
      </c>
      <c r="I165" s="125"/>
      <c r="J165" s="125">
        <f t="shared" si="12"/>
        <v>0</v>
      </c>
      <c r="K165" s="126"/>
      <c r="L165" s="24"/>
      <c r="M165" s="127" t="s">
        <v>1</v>
      </c>
      <c r="N165" s="128" t="s">
        <v>32</v>
      </c>
      <c r="O165" s="129">
        <v>2.8000000000000001E-2</v>
      </c>
      <c r="P165" s="129">
        <f t="shared" si="13"/>
        <v>2.8000000000000003</v>
      </c>
      <c r="Q165" s="129">
        <v>1.1E-4</v>
      </c>
      <c r="R165" s="129">
        <f t="shared" si="14"/>
        <v>1.1000000000000001E-2</v>
      </c>
      <c r="S165" s="129">
        <v>2.15E-3</v>
      </c>
      <c r="T165" s="130">
        <f t="shared" si="15"/>
        <v>0.215</v>
      </c>
    </row>
    <row r="166" spans="2:65" s="1" customFormat="1" ht="24">
      <c r="B166" s="119"/>
      <c r="C166" s="120">
        <v>38</v>
      </c>
      <c r="D166" s="120" t="s">
        <v>100</v>
      </c>
      <c r="E166" s="121" t="s">
        <v>1909</v>
      </c>
      <c r="F166" s="122" t="s">
        <v>2409</v>
      </c>
      <c r="G166" s="123" t="s">
        <v>491</v>
      </c>
      <c r="H166" s="124">
        <v>6</v>
      </c>
      <c r="I166" s="125"/>
      <c r="J166" s="125">
        <f t="shared" ref="J166:J171" si="16">ROUND(I166*H166,2)</f>
        <v>0</v>
      </c>
      <c r="K166" s="126"/>
      <c r="L166" s="24"/>
      <c r="M166" s="158" t="s">
        <v>1</v>
      </c>
      <c r="N166" s="159" t="s">
        <v>32</v>
      </c>
      <c r="O166" s="160">
        <v>0</v>
      </c>
      <c r="P166" s="160">
        <f t="shared" ref="P166:P171" si="17">O166*H166</f>
        <v>0</v>
      </c>
      <c r="Q166" s="160">
        <v>0</v>
      </c>
      <c r="R166" s="160">
        <f t="shared" ref="R166:R171" si="18">Q166*H166</f>
        <v>0</v>
      </c>
      <c r="S166" s="160">
        <v>0</v>
      </c>
      <c r="T166" s="161">
        <f t="shared" ref="T166:T171" si="19">S166*H166</f>
        <v>0</v>
      </c>
    </row>
    <row r="167" spans="2:65" s="1" customFormat="1" ht="16.5" customHeight="1">
      <c r="B167" s="119"/>
      <c r="C167" s="120">
        <v>39</v>
      </c>
      <c r="D167" s="120" t="s">
        <v>100</v>
      </c>
      <c r="E167" s="121" t="s">
        <v>1910</v>
      </c>
      <c r="F167" s="122" t="s">
        <v>2410</v>
      </c>
      <c r="G167" s="123" t="s">
        <v>110</v>
      </c>
      <c r="H167" s="124">
        <v>65</v>
      </c>
      <c r="I167" s="125"/>
      <c r="J167" s="125">
        <f t="shared" ref="J167:J169" si="20">ROUND(I167*H167,2)</f>
        <v>0</v>
      </c>
      <c r="K167" s="126"/>
      <c r="L167" s="24"/>
      <c r="M167" s="127" t="s">
        <v>1</v>
      </c>
      <c r="N167" s="128" t="s">
        <v>32</v>
      </c>
      <c r="O167" s="129">
        <v>2.8000000000000001E-2</v>
      </c>
      <c r="P167" s="129">
        <f t="shared" ref="P167:P169" si="21">O167*H167</f>
        <v>1.82</v>
      </c>
      <c r="Q167" s="129">
        <v>1.1E-4</v>
      </c>
      <c r="R167" s="129">
        <f t="shared" ref="R167:R169" si="22">Q167*H167</f>
        <v>7.1500000000000001E-3</v>
      </c>
      <c r="S167" s="129">
        <v>2.15E-3</v>
      </c>
      <c r="T167" s="130">
        <f t="shared" ref="T167:T169" si="23">S167*H167</f>
        <v>0.13975000000000001</v>
      </c>
    </row>
    <row r="168" spans="2:65" s="1" customFormat="1" ht="24">
      <c r="B168" s="119"/>
      <c r="C168" s="120">
        <v>40</v>
      </c>
      <c r="D168" s="120" t="s">
        <v>100</v>
      </c>
      <c r="E168" s="121" t="s">
        <v>1911</v>
      </c>
      <c r="F168" s="122" t="s">
        <v>2411</v>
      </c>
      <c r="G168" s="123" t="s">
        <v>110</v>
      </c>
      <c r="H168" s="124">
        <v>20</v>
      </c>
      <c r="I168" s="125"/>
      <c r="J168" s="125">
        <f t="shared" si="20"/>
        <v>0</v>
      </c>
      <c r="K168" s="126"/>
      <c r="L168" s="24"/>
      <c r="M168" s="158" t="s">
        <v>1</v>
      </c>
      <c r="N168" s="159" t="s">
        <v>32</v>
      </c>
      <c r="O168" s="160">
        <v>0</v>
      </c>
      <c r="P168" s="160">
        <f t="shared" si="21"/>
        <v>0</v>
      </c>
      <c r="Q168" s="160">
        <v>0</v>
      </c>
      <c r="R168" s="160">
        <f t="shared" si="22"/>
        <v>0</v>
      </c>
      <c r="S168" s="160">
        <v>0</v>
      </c>
      <c r="T168" s="161">
        <f t="shared" si="23"/>
        <v>0</v>
      </c>
    </row>
    <row r="169" spans="2:65" s="1" customFormat="1" ht="24">
      <c r="B169" s="119"/>
      <c r="C169" s="120">
        <v>41</v>
      </c>
      <c r="D169" s="120" t="s">
        <v>100</v>
      </c>
      <c r="E169" s="121" t="s">
        <v>1912</v>
      </c>
      <c r="F169" s="122" t="s">
        <v>2412</v>
      </c>
      <c r="G169" s="123" t="s">
        <v>114</v>
      </c>
      <c r="H169" s="124">
        <v>120</v>
      </c>
      <c r="I169" s="125"/>
      <c r="J169" s="125">
        <f t="shared" si="20"/>
        <v>0</v>
      </c>
      <c r="K169" s="126"/>
      <c r="L169" s="24"/>
      <c r="M169" s="127" t="s">
        <v>1</v>
      </c>
      <c r="N169" s="128" t="s">
        <v>32</v>
      </c>
      <c r="O169" s="129">
        <v>2.8000000000000001E-2</v>
      </c>
      <c r="P169" s="129">
        <f t="shared" si="21"/>
        <v>3.36</v>
      </c>
      <c r="Q169" s="129">
        <v>1.1E-4</v>
      </c>
      <c r="R169" s="129">
        <f t="shared" si="22"/>
        <v>1.32E-2</v>
      </c>
      <c r="S169" s="129">
        <v>2.15E-3</v>
      </c>
      <c r="T169" s="130">
        <f t="shared" si="23"/>
        <v>0.25800000000000001</v>
      </c>
    </row>
    <row r="170" spans="2:65" s="1" customFormat="1" ht="16.5" customHeight="1">
      <c r="B170" s="119"/>
      <c r="C170" s="120">
        <v>42</v>
      </c>
      <c r="D170" s="120" t="s">
        <v>100</v>
      </c>
      <c r="E170" s="121" t="s">
        <v>1913</v>
      </c>
      <c r="F170" s="122" t="s">
        <v>2413</v>
      </c>
      <c r="G170" s="123" t="s">
        <v>114</v>
      </c>
      <c r="H170" s="124">
        <v>80</v>
      </c>
      <c r="I170" s="125"/>
      <c r="J170" s="125">
        <f>ROUND(I170*H170,2)</f>
        <v>0</v>
      </c>
      <c r="K170" s="126"/>
      <c r="L170" s="24"/>
      <c r="M170" s="127" t="s">
        <v>1</v>
      </c>
      <c r="N170" s="128" t="s">
        <v>32</v>
      </c>
      <c r="O170" s="129">
        <v>4.2000000000000003E-2</v>
      </c>
      <c r="P170" s="129">
        <f>O170*H170</f>
        <v>3.3600000000000003</v>
      </c>
      <c r="Q170" s="129">
        <v>3.8999999999999999E-4</v>
      </c>
      <c r="R170" s="129">
        <f>Q170*H170</f>
        <v>3.1199999999999999E-2</v>
      </c>
      <c r="S170" s="129">
        <v>3.4199999999999999E-3</v>
      </c>
      <c r="T170" s="130">
        <f>S170*H170</f>
        <v>0.27360000000000001</v>
      </c>
    </row>
    <row r="171" spans="2:65" s="1" customFormat="1" ht="16.5" customHeight="1">
      <c r="B171" s="119"/>
      <c r="C171" s="120">
        <v>43</v>
      </c>
      <c r="D171" s="120" t="s">
        <v>100</v>
      </c>
      <c r="E171" s="121" t="s">
        <v>1914</v>
      </c>
      <c r="F171" s="122" t="s">
        <v>2414</v>
      </c>
      <c r="G171" s="123" t="s">
        <v>114</v>
      </c>
      <c r="H171" s="124">
        <v>35</v>
      </c>
      <c r="I171" s="125"/>
      <c r="J171" s="125">
        <f t="shared" si="16"/>
        <v>0</v>
      </c>
      <c r="K171" s="126"/>
      <c r="L171" s="24"/>
      <c r="M171" s="127" t="s">
        <v>1</v>
      </c>
      <c r="N171" s="128" t="s">
        <v>32</v>
      </c>
      <c r="O171" s="129">
        <v>2.8000000000000001E-2</v>
      </c>
      <c r="P171" s="129">
        <f t="shared" si="17"/>
        <v>0.98</v>
      </c>
      <c r="Q171" s="129">
        <v>1.1E-4</v>
      </c>
      <c r="R171" s="129">
        <f t="shared" si="18"/>
        <v>3.8500000000000001E-3</v>
      </c>
      <c r="S171" s="129">
        <v>2.15E-3</v>
      </c>
      <c r="T171" s="130">
        <f t="shared" si="19"/>
        <v>7.5249999999999997E-2</v>
      </c>
    </row>
    <row r="172" spans="2:65" s="10" customFormat="1" ht="22.9" customHeight="1">
      <c r="B172" s="108"/>
      <c r="D172" s="109" t="s">
        <v>65</v>
      </c>
      <c r="E172" s="117"/>
      <c r="F172" s="117" t="s">
        <v>611</v>
      </c>
      <c r="J172" s="118">
        <f>SUM(J173:J179)</f>
        <v>0</v>
      </c>
      <c r="L172" s="108"/>
      <c r="M172" s="112"/>
      <c r="P172" s="113">
        <f>SUM(P173:P179)</f>
        <v>19.32</v>
      </c>
      <c r="R172" s="113">
        <f>SUM(R173:R179)</f>
        <v>0.16589999999999999</v>
      </c>
      <c r="T172" s="114">
        <f>SUM(T173:T179)</f>
        <v>1.5615000000000001</v>
      </c>
    </row>
    <row r="173" spans="2:65" s="1" customFormat="1" ht="16.5" customHeight="1">
      <c r="B173" s="119"/>
      <c r="C173" s="120">
        <v>44</v>
      </c>
      <c r="D173" s="120" t="s">
        <v>100</v>
      </c>
      <c r="E173" s="121" t="s">
        <v>1915</v>
      </c>
      <c r="F173" s="122" t="s">
        <v>612</v>
      </c>
      <c r="G173" s="123" t="s">
        <v>114</v>
      </c>
      <c r="H173" s="124">
        <v>26</v>
      </c>
      <c r="I173" s="125"/>
      <c r="J173" s="125">
        <f t="shared" ref="J173:J179" si="24">ROUND(I173*H173,2)</f>
        <v>0</v>
      </c>
      <c r="K173" s="126"/>
      <c r="L173" s="24"/>
      <c r="M173" s="127" t="s">
        <v>1</v>
      </c>
      <c r="N173" s="128" t="s">
        <v>32</v>
      </c>
      <c r="O173" s="129">
        <v>2.8000000000000001E-2</v>
      </c>
      <c r="P173" s="129">
        <f t="shared" ref="P173:P179" si="25">O173*H173</f>
        <v>0.72799999999999998</v>
      </c>
      <c r="Q173" s="129">
        <v>1.1E-4</v>
      </c>
      <c r="R173" s="129">
        <f t="shared" ref="R173:R179" si="26">Q173*H173</f>
        <v>2.8600000000000001E-3</v>
      </c>
      <c r="S173" s="129">
        <v>2.15E-3</v>
      </c>
      <c r="T173" s="130">
        <f t="shared" ref="T173:T179" si="27">S173*H173</f>
        <v>5.5899999999999998E-2</v>
      </c>
    </row>
    <row r="174" spans="2:65" s="1" customFormat="1" ht="24">
      <c r="B174" s="119"/>
      <c r="C174" s="133">
        <v>45</v>
      </c>
      <c r="D174" s="133" t="s">
        <v>133</v>
      </c>
      <c r="E174" s="134" t="s">
        <v>1916</v>
      </c>
      <c r="F174" s="135" t="s">
        <v>613</v>
      </c>
      <c r="G174" s="136" t="s">
        <v>114</v>
      </c>
      <c r="H174" s="137">
        <v>26</v>
      </c>
      <c r="I174" s="138"/>
      <c r="J174" s="138">
        <f t="shared" si="24"/>
        <v>0</v>
      </c>
      <c r="K174" s="139"/>
      <c r="L174" s="140"/>
      <c r="M174" s="141" t="s">
        <v>1</v>
      </c>
      <c r="N174" s="142" t="s">
        <v>32</v>
      </c>
      <c r="O174" s="129">
        <v>4.2000000000000003E-2</v>
      </c>
      <c r="P174" s="129">
        <f t="shared" si="25"/>
        <v>1.0920000000000001</v>
      </c>
      <c r="Q174" s="129">
        <v>3.8999999999999999E-4</v>
      </c>
      <c r="R174" s="129">
        <f t="shared" si="26"/>
        <v>1.014E-2</v>
      </c>
      <c r="S174" s="129">
        <v>3.4199999999999999E-3</v>
      </c>
      <c r="T174" s="130">
        <f t="shared" si="27"/>
        <v>8.8919999999999999E-2</v>
      </c>
      <c r="AR174" s="131"/>
      <c r="AT174" s="131"/>
      <c r="AU174" s="131"/>
      <c r="AY174" s="12"/>
      <c r="BE174" s="132"/>
      <c r="BF174" s="132"/>
      <c r="BG174" s="132"/>
      <c r="BH174" s="132"/>
      <c r="BI174" s="132"/>
      <c r="BJ174" s="12"/>
      <c r="BK174" s="132"/>
      <c r="BL174" s="12"/>
      <c r="BM174" s="131"/>
    </row>
    <row r="175" spans="2:65" s="1" customFormat="1" ht="16.5" customHeight="1">
      <c r="B175" s="119"/>
      <c r="C175" s="120">
        <v>46</v>
      </c>
      <c r="D175" s="120" t="s">
        <v>100</v>
      </c>
      <c r="E175" s="121" t="s">
        <v>1917</v>
      </c>
      <c r="F175" s="122" t="s">
        <v>614</v>
      </c>
      <c r="G175" s="123" t="s">
        <v>114</v>
      </c>
      <c r="H175" s="124">
        <v>64</v>
      </c>
      <c r="I175" s="125"/>
      <c r="J175" s="125">
        <f t="shared" si="24"/>
        <v>0</v>
      </c>
      <c r="K175" s="126"/>
      <c r="L175" s="24"/>
      <c r="M175" s="127" t="s">
        <v>1</v>
      </c>
      <c r="N175" s="128" t="s">
        <v>32</v>
      </c>
      <c r="O175" s="129">
        <v>4.2000000000000003E-2</v>
      </c>
      <c r="P175" s="129">
        <f t="shared" si="25"/>
        <v>2.6880000000000002</v>
      </c>
      <c r="Q175" s="129">
        <v>3.8999999999999999E-4</v>
      </c>
      <c r="R175" s="129">
        <f t="shared" si="26"/>
        <v>2.496E-2</v>
      </c>
      <c r="S175" s="129">
        <v>3.4199999999999999E-3</v>
      </c>
      <c r="T175" s="130">
        <f t="shared" si="27"/>
        <v>0.21887999999999999</v>
      </c>
    </row>
    <row r="176" spans="2:65" s="1" customFormat="1" ht="24">
      <c r="B176" s="119"/>
      <c r="C176" s="133">
        <v>47</v>
      </c>
      <c r="D176" s="133" t="s">
        <v>133</v>
      </c>
      <c r="E176" s="134" t="s">
        <v>1918</v>
      </c>
      <c r="F176" s="135" t="s">
        <v>615</v>
      </c>
      <c r="G176" s="136" t="s">
        <v>114</v>
      </c>
      <c r="H176" s="137">
        <v>64</v>
      </c>
      <c r="I176" s="138"/>
      <c r="J176" s="138">
        <f t="shared" si="24"/>
        <v>0</v>
      </c>
      <c r="K176" s="139"/>
      <c r="L176" s="140"/>
      <c r="M176" s="141" t="s">
        <v>1</v>
      </c>
      <c r="N176" s="142" t="s">
        <v>32</v>
      </c>
      <c r="O176" s="129">
        <v>2.8000000000000001E-2</v>
      </c>
      <c r="P176" s="129">
        <f t="shared" si="25"/>
        <v>1.792</v>
      </c>
      <c r="Q176" s="129">
        <v>1.1E-4</v>
      </c>
      <c r="R176" s="129">
        <f t="shared" si="26"/>
        <v>7.0400000000000003E-3</v>
      </c>
      <c r="S176" s="129">
        <v>2.15E-3</v>
      </c>
      <c r="T176" s="130">
        <f t="shared" si="27"/>
        <v>0.1376</v>
      </c>
      <c r="AR176" s="131"/>
      <c r="AT176" s="131"/>
      <c r="AU176" s="131"/>
      <c r="AY176" s="12"/>
      <c r="BE176" s="132"/>
      <c r="BF176" s="132"/>
      <c r="BG176" s="132"/>
      <c r="BH176" s="132"/>
      <c r="BI176" s="132"/>
      <c r="BJ176" s="12"/>
      <c r="BK176" s="132"/>
      <c r="BL176" s="12"/>
      <c r="BM176" s="131"/>
    </row>
    <row r="177" spans="2:65" s="1" customFormat="1" ht="16.5" customHeight="1">
      <c r="B177" s="119"/>
      <c r="C177" s="120">
        <v>48</v>
      </c>
      <c r="D177" s="120" t="s">
        <v>100</v>
      </c>
      <c r="E177" s="121" t="s">
        <v>1919</v>
      </c>
      <c r="F177" s="122" t="s">
        <v>616</v>
      </c>
      <c r="G177" s="123" t="s">
        <v>114</v>
      </c>
      <c r="H177" s="124">
        <v>204</v>
      </c>
      <c r="I177" s="125"/>
      <c r="J177" s="125">
        <f t="shared" si="24"/>
        <v>0</v>
      </c>
      <c r="K177" s="126"/>
      <c r="L177" s="24"/>
      <c r="M177" s="127" t="s">
        <v>1</v>
      </c>
      <c r="N177" s="128" t="s">
        <v>32</v>
      </c>
      <c r="O177" s="129">
        <v>4.2000000000000003E-2</v>
      </c>
      <c r="P177" s="129">
        <f t="shared" si="25"/>
        <v>8.5680000000000014</v>
      </c>
      <c r="Q177" s="129">
        <v>3.8999999999999999E-4</v>
      </c>
      <c r="R177" s="129">
        <f t="shared" si="26"/>
        <v>7.9559999999999992E-2</v>
      </c>
      <c r="S177" s="129">
        <v>3.4199999999999999E-3</v>
      </c>
      <c r="T177" s="130">
        <f t="shared" si="27"/>
        <v>0.69767999999999997</v>
      </c>
    </row>
    <row r="178" spans="2:65" s="1" customFormat="1" ht="24">
      <c r="B178" s="119"/>
      <c r="C178" s="133">
        <v>49</v>
      </c>
      <c r="D178" s="133" t="s">
        <v>133</v>
      </c>
      <c r="E178" s="134" t="s">
        <v>1920</v>
      </c>
      <c r="F178" s="135" t="s">
        <v>617</v>
      </c>
      <c r="G178" s="136" t="s">
        <v>114</v>
      </c>
      <c r="H178" s="137">
        <v>106</v>
      </c>
      <c r="I178" s="138"/>
      <c r="J178" s="138">
        <f t="shared" si="24"/>
        <v>0</v>
      </c>
      <c r="K178" s="139"/>
      <c r="L178" s="140"/>
      <c r="M178" s="141" t="s">
        <v>1</v>
      </c>
      <c r="N178" s="142" t="s">
        <v>32</v>
      </c>
      <c r="O178" s="129">
        <v>4.2000000000000003E-2</v>
      </c>
      <c r="P178" s="129">
        <f t="shared" si="25"/>
        <v>4.452</v>
      </c>
      <c r="Q178" s="129">
        <v>3.8999999999999999E-4</v>
      </c>
      <c r="R178" s="129">
        <f t="shared" si="26"/>
        <v>4.1340000000000002E-2</v>
      </c>
      <c r="S178" s="129">
        <v>3.4199999999999999E-3</v>
      </c>
      <c r="T178" s="130">
        <f t="shared" si="27"/>
        <v>0.36252000000000001</v>
      </c>
      <c r="AR178" s="131"/>
      <c r="AT178" s="131"/>
      <c r="AU178" s="131"/>
      <c r="AY178" s="12"/>
      <c r="BE178" s="132"/>
      <c r="BF178" s="132"/>
      <c r="BG178" s="132"/>
      <c r="BH178" s="132"/>
      <c r="BI178" s="132"/>
      <c r="BJ178" s="12"/>
      <c r="BK178" s="132"/>
      <c r="BL178" s="12"/>
      <c r="BM178" s="131"/>
    </row>
    <row r="179" spans="2:65" s="1" customFormat="1" ht="24">
      <c r="B179" s="119"/>
      <c r="C179" s="133">
        <v>50</v>
      </c>
      <c r="D179" s="133" t="s">
        <v>133</v>
      </c>
      <c r="E179" s="134" t="s">
        <v>1921</v>
      </c>
      <c r="F179" s="135" t="s">
        <v>617</v>
      </c>
      <c r="G179" s="136" t="s">
        <v>114</v>
      </c>
      <c r="H179" s="137">
        <v>98</v>
      </c>
      <c r="I179" s="138"/>
      <c r="J179" s="138">
        <f t="shared" si="24"/>
        <v>0</v>
      </c>
      <c r="K179" s="139"/>
      <c r="L179" s="140"/>
      <c r="M179" s="141" t="s">
        <v>1</v>
      </c>
      <c r="N179" s="142" t="s">
        <v>32</v>
      </c>
      <c r="O179" s="129">
        <v>0</v>
      </c>
      <c r="P179" s="129">
        <f t="shared" si="25"/>
        <v>0</v>
      </c>
      <c r="Q179" s="129">
        <v>0</v>
      </c>
      <c r="R179" s="129">
        <f t="shared" si="26"/>
        <v>0</v>
      </c>
      <c r="S179" s="129">
        <v>0</v>
      </c>
      <c r="T179" s="130">
        <f t="shared" si="27"/>
        <v>0</v>
      </c>
      <c r="AR179" s="131"/>
      <c r="AT179" s="131"/>
      <c r="AU179" s="131"/>
      <c r="AY179" s="12"/>
      <c r="BE179" s="132"/>
      <c r="BF179" s="132"/>
      <c r="BG179" s="132"/>
      <c r="BH179" s="132"/>
      <c r="BI179" s="132"/>
      <c r="BJ179" s="12"/>
      <c r="BK179" s="132"/>
      <c r="BL179" s="12"/>
      <c r="BM179" s="131"/>
    </row>
    <row r="180" spans="2:65" s="10" customFormat="1" ht="25.9" customHeight="1">
      <c r="B180" s="108"/>
      <c r="D180" s="109" t="s">
        <v>65</v>
      </c>
      <c r="E180" s="110"/>
      <c r="F180" s="110" t="s">
        <v>618</v>
      </c>
      <c r="J180" s="111">
        <f>SUM(J181:J183)</f>
        <v>0</v>
      </c>
      <c r="L180" s="108"/>
      <c r="M180" s="112"/>
      <c r="P180" s="113">
        <f>SUM(P181:P183)</f>
        <v>2.3939999999999997</v>
      </c>
      <c r="R180" s="113">
        <f>SUM(R181:R183)</f>
        <v>1.1429999999999999E-2</v>
      </c>
      <c r="T180" s="114">
        <f>SUM(T181:T183)</f>
        <v>0.18557999999999999</v>
      </c>
    </row>
    <row r="181" spans="2:65" s="1" customFormat="1" ht="16.5" customHeight="1">
      <c r="B181" s="119"/>
      <c r="C181" s="120">
        <v>51</v>
      </c>
      <c r="D181" s="120" t="s">
        <v>100</v>
      </c>
      <c r="E181" s="121" t="s">
        <v>1922</v>
      </c>
      <c r="F181" s="122" t="s">
        <v>492</v>
      </c>
      <c r="G181" s="123" t="s">
        <v>1440</v>
      </c>
      <c r="H181" s="124">
        <v>72</v>
      </c>
      <c r="I181" s="125"/>
      <c r="J181" s="125">
        <f>ROUND(I181*H181,2)</f>
        <v>0</v>
      </c>
      <c r="K181" s="126"/>
      <c r="L181" s="24"/>
      <c r="M181" s="127" t="s">
        <v>1</v>
      </c>
      <c r="N181" s="128" t="s">
        <v>32</v>
      </c>
      <c r="O181" s="129">
        <v>2.8000000000000001E-2</v>
      </c>
      <c r="P181" s="129">
        <f>O181*H181</f>
        <v>2.016</v>
      </c>
      <c r="Q181" s="129">
        <v>1.1E-4</v>
      </c>
      <c r="R181" s="129">
        <f>Q181*H181</f>
        <v>7.92E-3</v>
      </c>
      <c r="S181" s="129">
        <v>2.15E-3</v>
      </c>
      <c r="T181" s="130">
        <f>S181*H181</f>
        <v>0.15479999999999999</v>
      </c>
    </row>
    <row r="182" spans="2:65" s="1" customFormat="1" ht="16.5" customHeight="1">
      <c r="B182" s="119"/>
      <c r="C182" s="120">
        <v>52</v>
      </c>
      <c r="D182" s="120" t="s">
        <v>100</v>
      </c>
      <c r="E182" s="121" t="s">
        <v>1923</v>
      </c>
      <c r="F182" s="122" t="s">
        <v>494</v>
      </c>
      <c r="G182" s="123" t="s">
        <v>110</v>
      </c>
      <c r="H182" s="124">
        <v>8</v>
      </c>
      <c r="I182" s="125"/>
      <c r="J182" s="125">
        <f>ROUND(I182*H182,2)</f>
        <v>0</v>
      </c>
      <c r="K182" s="126"/>
      <c r="L182" s="24"/>
      <c r="M182" s="127" t="s">
        <v>1</v>
      </c>
      <c r="N182" s="128" t="s">
        <v>32</v>
      </c>
      <c r="O182" s="129">
        <v>4.2000000000000003E-2</v>
      </c>
      <c r="P182" s="129">
        <f>O182*H182</f>
        <v>0.33600000000000002</v>
      </c>
      <c r="Q182" s="129">
        <v>3.8999999999999999E-4</v>
      </c>
      <c r="R182" s="129">
        <f>Q182*H182</f>
        <v>3.1199999999999999E-3</v>
      </c>
      <c r="S182" s="129">
        <v>3.4199999999999999E-3</v>
      </c>
      <c r="T182" s="130">
        <f>S182*H182</f>
        <v>2.7359999999999999E-2</v>
      </c>
    </row>
    <row r="183" spans="2:65" s="1" customFormat="1" ht="16.5" customHeight="1">
      <c r="B183" s="119"/>
      <c r="C183" s="120">
        <v>53</v>
      </c>
      <c r="D183" s="120" t="s">
        <v>100</v>
      </c>
      <c r="E183" s="121" t="s">
        <v>1924</v>
      </c>
      <c r="F183" s="122" t="s">
        <v>495</v>
      </c>
      <c r="G183" s="123" t="s">
        <v>110</v>
      </c>
      <c r="H183" s="124">
        <v>1</v>
      </c>
      <c r="I183" s="125"/>
      <c r="J183" s="125">
        <f>ROUND(I183*H183,2)</f>
        <v>0</v>
      </c>
      <c r="K183" s="126"/>
      <c r="L183" s="24"/>
      <c r="M183" s="127" t="s">
        <v>1</v>
      </c>
      <c r="N183" s="128" t="s">
        <v>32</v>
      </c>
      <c r="O183" s="129">
        <v>4.2000000000000003E-2</v>
      </c>
      <c r="P183" s="129">
        <f>O183*H183</f>
        <v>4.2000000000000003E-2</v>
      </c>
      <c r="Q183" s="129">
        <v>3.8999999999999999E-4</v>
      </c>
      <c r="R183" s="129">
        <f>Q183*H183</f>
        <v>3.8999999999999999E-4</v>
      </c>
      <c r="S183" s="129">
        <v>3.4199999999999999E-3</v>
      </c>
      <c r="T183" s="130">
        <f>S183*H183</f>
        <v>3.4199999999999999E-3</v>
      </c>
    </row>
    <row r="184" spans="2:65" s="1" customFormat="1" ht="6.95" customHeight="1">
      <c r="B184" s="39"/>
      <c r="C184" s="40"/>
      <c r="D184" s="40"/>
      <c r="E184" s="40"/>
      <c r="F184" s="40"/>
      <c r="G184" s="40"/>
      <c r="H184" s="40"/>
      <c r="I184" s="40"/>
      <c r="J184" s="40"/>
      <c r="K184" s="40"/>
      <c r="L184" s="24"/>
    </row>
  </sheetData>
  <mergeCells count="9">
    <mergeCell ref="E87:H87"/>
    <mergeCell ref="E113:H113"/>
    <mergeCell ref="E115:H115"/>
    <mergeCell ref="L2:U2"/>
    <mergeCell ref="E7:H7"/>
    <mergeCell ref="E9:H9"/>
    <mergeCell ref="E18:H18"/>
    <mergeCell ref="E27:H27"/>
    <mergeCell ref="E85:H85"/>
  </mergeCells>
  <phoneticPr fontId="0" type="noConversion"/>
  <pageMargins left="0.39370078740157483" right="0.39370078740157483" top="0.39370078740157483" bottom="0.39370078740157483" header="0.31496062992125984" footer="0.31496062992125984"/>
  <pageSetup paperSize="9" scale="8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93332-E940-4AFA-831F-ED66D7A77358}">
  <sheetPr>
    <pageSetUpPr fitToPage="1"/>
  </sheetPr>
  <dimension ref="B2:BM239"/>
  <sheetViews>
    <sheetView showGridLines="0" topLeftCell="A116" workbookViewId="0">
      <selection activeCell="I130" sqref="I130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3" max="13" width="10.83203125" hidden="1" customWidth="1"/>
    <col min="14" max="14" width="0" hidden="1" customWidth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 customWidth="1"/>
  </cols>
  <sheetData>
    <row r="2" spans="2:46" ht="36.950000000000003" customHeight="1">
      <c r="L2" s="321" t="s">
        <v>5</v>
      </c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12" t="s">
        <v>2471</v>
      </c>
    </row>
    <row r="3" spans="2:46" ht="6.95" hidden="1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  <c r="AT3" s="12" t="s">
        <v>66</v>
      </c>
    </row>
    <row r="4" spans="2:46" ht="24.95" hidden="1" customHeight="1">
      <c r="B4" s="15"/>
      <c r="D4" s="164" t="s">
        <v>78</v>
      </c>
      <c r="L4" s="15"/>
      <c r="M4" s="165" t="s">
        <v>9</v>
      </c>
      <c r="AT4" s="12" t="s">
        <v>3</v>
      </c>
    </row>
    <row r="5" spans="2:46" ht="6.95" hidden="1" customHeight="1">
      <c r="B5" s="15"/>
      <c r="L5" s="15"/>
    </row>
    <row r="6" spans="2:46" ht="12" hidden="1" customHeight="1">
      <c r="B6" s="15"/>
      <c r="D6" s="166" t="s">
        <v>12</v>
      </c>
      <c r="L6" s="15"/>
    </row>
    <row r="7" spans="2:46" ht="16.5" hidden="1" customHeight="1">
      <c r="B7" s="15"/>
      <c r="E7" s="319" t="s">
        <v>2899</v>
      </c>
      <c r="F7" s="320"/>
      <c r="G7" s="320"/>
      <c r="H7" s="320"/>
      <c r="L7" s="15"/>
    </row>
    <row r="8" spans="2:46" ht="12" hidden="1" customHeight="1">
      <c r="B8" s="15"/>
      <c r="D8" s="166" t="s">
        <v>79</v>
      </c>
      <c r="L8" s="15"/>
    </row>
    <row r="9" spans="2:46" s="1" customFormat="1" ht="16.5" hidden="1" customHeight="1">
      <c r="B9" s="24"/>
      <c r="E9" s="319" t="s">
        <v>1278</v>
      </c>
      <c r="F9" s="315"/>
      <c r="G9" s="315"/>
      <c r="H9" s="315"/>
      <c r="L9" s="24"/>
    </row>
    <row r="10" spans="2:46" s="1" customFormat="1" ht="12" hidden="1" customHeight="1">
      <c r="B10" s="24"/>
      <c r="D10" s="166" t="s">
        <v>1279</v>
      </c>
      <c r="L10" s="24"/>
    </row>
    <row r="11" spans="2:46" s="1" customFormat="1" ht="16.5" hidden="1" customHeight="1">
      <c r="B11" s="24"/>
      <c r="E11" s="318" t="s">
        <v>1280</v>
      </c>
      <c r="F11" s="315"/>
      <c r="G11" s="315"/>
      <c r="H11" s="315"/>
      <c r="L11" s="24"/>
    </row>
    <row r="12" spans="2:46" s="1" customFormat="1" hidden="1">
      <c r="B12" s="24"/>
      <c r="L12" s="24"/>
    </row>
    <row r="13" spans="2:46" s="1" customFormat="1" ht="12" hidden="1" customHeight="1">
      <c r="B13" s="24"/>
      <c r="D13" s="166" t="s">
        <v>13</v>
      </c>
      <c r="F13" s="167" t="s">
        <v>1</v>
      </c>
      <c r="I13" s="166" t="s">
        <v>14</v>
      </c>
      <c r="J13" s="167" t="s">
        <v>1</v>
      </c>
      <c r="L13" s="24"/>
    </row>
    <row r="14" spans="2:46" s="1" customFormat="1" ht="12" hidden="1" customHeight="1">
      <c r="B14" s="24"/>
      <c r="D14" s="166" t="s">
        <v>15</v>
      </c>
      <c r="F14" s="167" t="s">
        <v>19</v>
      </c>
      <c r="I14" s="166" t="s">
        <v>16</v>
      </c>
      <c r="J14" s="168" t="s">
        <v>2900</v>
      </c>
      <c r="L14" s="24"/>
    </row>
    <row r="15" spans="2:46" s="1" customFormat="1" ht="10.9" hidden="1" customHeight="1">
      <c r="B15" s="24"/>
      <c r="L15" s="24"/>
    </row>
    <row r="16" spans="2:46" s="1" customFormat="1" ht="12" hidden="1" customHeight="1">
      <c r="B16" s="24"/>
      <c r="D16" s="166" t="s">
        <v>17</v>
      </c>
      <c r="I16" s="166" t="s">
        <v>18</v>
      </c>
      <c r="J16" s="167" t="s">
        <v>1</v>
      </c>
      <c r="L16" s="24"/>
    </row>
    <row r="17" spans="2:12" s="1" customFormat="1" ht="18" hidden="1" customHeight="1">
      <c r="B17" s="24"/>
      <c r="E17" s="167" t="s">
        <v>19</v>
      </c>
      <c r="I17" s="166" t="s">
        <v>20</v>
      </c>
      <c r="J17" s="167" t="s">
        <v>1</v>
      </c>
      <c r="L17" s="24"/>
    </row>
    <row r="18" spans="2:12" s="1" customFormat="1" ht="6.95" hidden="1" customHeight="1">
      <c r="B18" s="24"/>
      <c r="L18" s="24"/>
    </row>
    <row r="19" spans="2:12" s="1" customFormat="1" ht="12" hidden="1" customHeight="1">
      <c r="B19" s="24"/>
      <c r="D19" s="166" t="s">
        <v>21</v>
      </c>
      <c r="I19" s="166" t="s">
        <v>18</v>
      </c>
      <c r="J19" s="167" t="s">
        <v>1</v>
      </c>
      <c r="L19" s="24"/>
    </row>
    <row r="20" spans="2:12" s="1" customFormat="1" ht="18" hidden="1" customHeight="1">
      <c r="B20" s="24"/>
      <c r="E20" s="322" t="s">
        <v>19</v>
      </c>
      <c r="F20" s="322"/>
      <c r="G20" s="322"/>
      <c r="H20" s="322"/>
      <c r="I20" s="166" t="s">
        <v>20</v>
      </c>
      <c r="J20" s="167" t="s">
        <v>1</v>
      </c>
      <c r="L20" s="24"/>
    </row>
    <row r="21" spans="2:12" s="1" customFormat="1" ht="6.95" hidden="1" customHeight="1">
      <c r="B21" s="24"/>
      <c r="L21" s="24"/>
    </row>
    <row r="22" spans="2:12" s="1" customFormat="1" ht="12" hidden="1" customHeight="1">
      <c r="B22" s="24"/>
      <c r="D22" s="166" t="s">
        <v>22</v>
      </c>
      <c r="I22" s="166" t="s">
        <v>18</v>
      </c>
      <c r="J22" s="167" t="s">
        <v>1</v>
      </c>
      <c r="L22" s="24"/>
    </row>
    <row r="23" spans="2:12" s="1" customFormat="1" ht="18" hidden="1" customHeight="1">
      <c r="B23" s="24"/>
      <c r="E23" s="167" t="s">
        <v>1281</v>
      </c>
      <c r="I23" s="166" t="s">
        <v>20</v>
      </c>
      <c r="J23" s="167" t="s">
        <v>1</v>
      </c>
      <c r="L23" s="24"/>
    </row>
    <row r="24" spans="2:12" s="1" customFormat="1" ht="6.95" hidden="1" customHeight="1">
      <c r="B24" s="24"/>
      <c r="L24" s="24"/>
    </row>
    <row r="25" spans="2:12" s="1" customFormat="1" ht="12" hidden="1" customHeight="1">
      <c r="B25" s="24"/>
      <c r="D25" s="166" t="s">
        <v>23</v>
      </c>
      <c r="I25" s="166" t="s">
        <v>18</v>
      </c>
      <c r="J25" s="167" t="s">
        <v>1</v>
      </c>
      <c r="L25" s="24"/>
    </row>
    <row r="26" spans="2:12" s="1" customFormat="1" ht="18" hidden="1" customHeight="1">
      <c r="B26" s="24"/>
      <c r="E26" s="167" t="s">
        <v>1281</v>
      </c>
      <c r="I26" s="166" t="s">
        <v>20</v>
      </c>
      <c r="J26" s="167" t="s">
        <v>1</v>
      </c>
      <c r="L26" s="24"/>
    </row>
    <row r="27" spans="2:12" s="1" customFormat="1" ht="6.95" hidden="1" customHeight="1">
      <c r="B27" s="24"/>
      <c r="L27" s="24"/>
    </row>
    <row r="28" spans="2:12" s="1" customFormat="1" ht="12" hidden="1" customHeight="1">
      <c r="B28" s="24"/>
      <c r="D28" s="166" t="s">
        <v>25</v>
      </c>
      <c r="L28" s="24"/>
    </row>
    <row r="29" spans="2:12" s="7" customFormat="1" ht="16.5" hidden="1" customHeight="1">
      <c r="B29" s="85"/>
      <c r="E29" s="323" t="s">
        <v>1</v>
      </c>
      <c r="F29" s="323"/>
      <c r="G29" s="323"/>
      <c r="H29" s="323"/>
      <c r="L29" s="85"/>
    </row>
    <row r="30" spans="2:12" s="1" customFormat="1" ht="6.95" hidden="1" customHeight="1">
      <c r="B30" s="24"/>
      <c r="L30" s="24"/>
    </row>
    <row r="31" spans="2:12" s="1" customFormat="1" ht="6.95" hidden="1" customHeight="1">
      <c r="B31" s="24"/>
      <c r="D31" s="48"/>
      <c r="E31" s="48"/>
      <c r="F31" s="48"/>
      <c r="G31" s="48"/>
      <c r="H31" s="48"/>
      <c r="I31" s="48"/>
      <c r="J31" s="48"/>
      <c r="K31" s="48"/>
      <c r="L31" s="24"/>
    </row>
    <row r="32" spans="2:12" s="1" customFormat="1" ht="25.35" hidden="1" customHeight="1">
      <c r="B32" s="24"/>
      <c r="D32" s="170" t="s">
        <v>26</v>
      </c>
      <c r="J32" s="171">
        <f>ROUND(J126, 2)</f>
        <v>0</v>
      </c>
      <c r="L32" s="24"/>
    </row>
    <row r="33" spans="2:12" s="1" customFormat="1" ht="6.95" hidden="1" customHeight="1">
      <c r="B33" s="24"/>
      <c r="D33" s="48"/>
      <c r="E33" s="48"/>
      <c r="F33" s="48"/>
      <c r="G33" s="48"/>
      <c r="H33" s="48"/>
      <c r="I33" s="48"/>
      <c r="J33" s="48"/>
      <c r="K33" s="48"/>
      <c r="L33" s="24"/>
    </row>
    <row r="34" spans="2:12" s="1" customFormat="1" ht="14.45" hidden="1" customHeight="1">
      <c r="B34" s="24"/>
      <c r="F34" s="172" t="s">
        <v>28</v>
      </c>
      <c r="I34" s="172" t="s">
        <v>27</v>
      </c>
      <c r="J34" s="172" t="s">
        <v>29</v>
      </c>
      <c r="L34" s="24"/>
    </row>
    <row r="35" spans="2:12" s="1" customFormat="1" ht="14.45" hidden="1" customHeight="1">
      <c r="B35" s="24"/>
      <c r="D35" s="173" t="s">
        <v>30</v>
      </c>
      <c r="E35" s="174" t="s">
        <v>31</v>
      </c>
      <c r="F35" s="175">
        <f>ROUND((SUM(BE126:BE238)),  2)</f>
        <v>0</v>
      </c>
      <c r="G35" s="176"/>
      <c r="H35" s="176"/>
      <c r="I35" s="177">
        <v>0.23</v>
      </c>
      <c r="J35" s="175">
        <f>ROUND(((SUM(BE126:BE238))*I35),  2)</f>
        <v>0</v>
      </c>
      <c r="L35" s="24"/>
    </row>
    <row r="36" spans="2:12" s="1" customFormat="1" ht="14.45" hidden="1" customHeight="1">
      <c r="B36" s="24"/>
      <c r="E36" s="174" t="s">
        <v>32</v>
      </c>
      <c r="F36" s="178">
        <f>ROUND((SUM(BF126:BF238)),  2)</f>
        <v>0</v>
      </c>
      <c r="I36" s="179">
        <v>0.23</v>
      </c>
      <c r="J36" s="178">
        <f>ROUND(((SUM(BF126:BF238))*I36),  2)</f>
        <v>0</v>
      </c>
      <c r="L36" s="24"/>
    </row>
    <row r="37" spans="2:12" s="1" customFormat="1" ht="14.45" hidden="1" customHeight="1">
      <c r="B37" s="24"/>
      <c r="E37" s="166" t="s">
        <v>33</v>
      </c>
      <c r="F37" s="178">
        <f>ROUND((SUM(BG126:BG238)),  2)</f>
        <v>0</v>
      </c>
      <c r="I37" s="179">
        <v>0.23</v>
      </c>
      <c r="J37" s="178">
        <f>0</f>
        <v>0</v>
      </c>
      <c r="L37" s="24"/>
    </row>
    <row r="38" spans="2:12" s="1" customFormat="1" ht="14.45" hidden="1" customHeight="1">
      <c r="B38" s="24"/>
      <c r="E38" s="166" t="s">
        <v>34</v>
      </c>
      <c r="F38" s="178">
        <f>ROUND((SUM(BH126:BH238)),  2)</f>
        <v>0</v>
      </c>
      <c r="I38" s="179">
        <v>0.23</v>
      </c>
      <c r="J38" s="178">
        <f>0</f>
        <v>0</v>
      </c>
      <c r="L38" s="24"/>
    </row>
    <row r="39" spans="2:12" s="1" customFormat="1" ht="14.45" hidden="1" customHeight="1">
      <c r="B39" s="24"/>
      <c r="E39" s="174" t="s">
        <v>35</v>
      </c>
      <c r="F39" s="175">
        <f>ROUND((SUM(BI126:BI238)),  2)</f>
        <v>0</v>
      </c>
      <c r="G39" s="176"/>
      <c r="H39" s="176"/>
      <c r="I39" s="177">
        <v>0</v>
      </c>
      <c r="J39" s="175">
        <f>0</f>
        <v>0</v>
      </c>
      <c r="L39" s="24"/>
    </row>
    <row r="40" spans="2:12" s="1" customFormat="1" ht="6.95" hidden="1" customHeight="1">
      <c r="B40" s="24"/>
      <c r="L40" s="24"/>
    </row>
    <row r="41" spans="2:12" s="1" customFormat="1" ht="25.35" hidden="1" customHeight="1">
      <c r="B41" s="24"/>
      <c r="C41" s="91"/>
      <c r="D41" s="180" t="s">
        <v>36</v>
      </c>
      <c r="E41" s="52"/>
      <c r="F41" s="52"/>
      <c r="G41" s="181" t="s">
        <v>37</v>
      </c>
      <c r="H41" s="182" t="s">
        <v>38</v>
      </c>
      <c r="I41" s="52"/>
      <c r="J41" s="183">
        <f>SUM(J32:J39)</f>
        <v>0</v>
      </c>
      <c r="K41" s="96"/>
      <c r="L41" s="24"/>
    </row>
    <row r="42" spans="2:12" s="1" customFormat="1" ht="14.45" hidden="1" customHeight="1">
      <c r="B42" s="24"/>
      <c r="L42" s="24"/>
    </row>
    <row r="43" spans="2:12" ht="14.45" hidden="1" customHeight="1">
      <c r="B43" s="15"/>
      <c r="L43" s="15"/>
    </row>
    <row r="44" spans="2:12" ht="14.45" hidden="1" customHeight="1">
      <c r="B44" s="15"/>
      <c r="L44" s="15"/>
    </row>
    <row r="45" spans="2:12" ht="14.45" hidden="1" customHeight="1">
      <c r="B45" s="15"/>
      <c r="L45" s="15"/>
    </row>
    <row r="46" spans="2:12" ht="14.45" hidden="1" customHeight="1">
      <c r="B46" s="15"/>
      <c r="L46" s="15"/>
    </row>
    <row r="47" spans="2:12" ht="14.45" hidden="1" customHeight="1">
      <c r="B47" s="15"/>
      <c r="L47" s="15"/>
    </row>
    <row r="48" spans="2:12" ht="14.45" hidden="1" customHeight="1">
      <c r="B48" s="15"/>
      <c r="L48" s="15"/>
    </row>
    <row r="49" spans="2:12" ht="14.45" hidden="1" customHeight="1">
      <c r="B49" s="15"/>
      <c r="L49" s="15"/>
    </row>
    <row r="50" spans="2:12" s="1" customFormat="1" ht="14.45" hidden="1" customHeight="1">
      <c r="B50" s="24"/>
      <c r="D50" s="184" t="s">
        <v>39</v>
      </c>
      <c r="E50" s="37"/>
      <c r="F50" s="37"/>
      <c r="G50" s="184" t="s">
        <v>40</v>
      </c>
      <c r="H50" s="37"/>
      <c r="I50" s="37"/>
      <c r="J50" s="37"/>
      <c r="K50" s="37"/>
      <c r="L50" s="24"/>
    </row>
    <row r="51" spans="2:12" hidden="1">
      <c r="B51" s="15"/>
      <c r="L51" s="15"/>
    </row>
    <row r="52" spans="2:12" hidden="1">
      <c r="B52" s="15"/>
      <c r="L52" s="15"/>
    </row>
    <row r="53" spans="2:12" hidden="1">
      <c r="B53" s="15"/>
      <c r="L53" s="15"/>
    </row>
    <row r="54" spans="2:12" hidden="1">
      <c r="B54" s="15"/>
      <c r="L54" s="15"/>
    </row>
    <row r="55" spans="2:12" hidden="1">
      <c r="B55" s="15"/>
      <c r="L55" s="15"/>
    </row>
    <row r="56" spans="2:12" hidden="1">
      <c r="B56" s="15"/>
      <c r="L56" s="15"/>
    </row>
    <row r="57" spans="2:12" hidden="1">
      <c r="B57" s="15"/>
      <c r="L57" s="15"/>
    </row>
    <row r="58" spans="2:12" hidden="1">
      <c r="B58" s="15"/>
      <c r="L58" s="15"/>
    </row>
    <row r="59" spans="2:12" hidden="1">
      <c r="B59" s="15"/>
      <c r="L59" s="15"/>
    </row>
    <row r="60" spans="2:12" hidden="1">
      <c r="B60" s="15"/>
      <c r="L60" s="15"/>
    </row>
    <row r="61" spans="2:12" s="1" customFormat="1" ht="12.75" hidden="1">
      <c r="B61" s="24"/>
      <c r="D61" s="185" t="s">
        <v>41</v>
      </c>
      <c r="E61" s="26"/>
      <c r="F61" s="186" t="s">
        <v>42</v>
      </c>
      <c r="G61" s="185" t="s">
        <v>41</v>
      </c>
      <c r="H61" s="26"/>
      <c r="I61" s="26"/>
      <c r="J61" s="187" t="s">
        <v>42</v>
      </c>
      <c r="K61" s="26"/>
      <c r="L61" s="24"/>
    </row>
    <row r="62" spans="2:12" hidden="1">
      <c r="B62" s="15"/>
      <c r="L62" s="15"/>
    </row>
    <row r="63" spans="2:12" hidden="1">
      <c r="B63" s="15"/>
      <c r="L63" s="15"/>
    </row>
    <row r="64" spans="2:12" hidden="1">
      <c r="B64" s="15"/>
      <c r="L64" s="15"/>
    </row>
    <row r="65" spans="2:12" s="1" customFormat="1" ht="12.75" hidden="1">
      <c r="B65" s="24"/>
      <c r="D65" s="184" t="s">
        <v>43</v>
      </c>
      <c r="E65" s="37"/>
      <c r="F65" s="37"/>
      <c r="G65" s="184" t="s">
        <v>44</v>
      </c>
      <c r="H65" s="37"/>
      <c r="I65" s="37"/>
      <c r="J65" s="37"/>
      <c r="K65" s="37"/>
      <c r="L65" s="24"/>
    </row>
    <row r="66" spans="2:12" hidden="1">
      <c r="B66" s="15"/>
      <c r="L66" s="15"/>
    </row>
    <row r="67" spans="2:12" hidden="1">
      <c r="B67" s="15"/>
      <c r="L67" s="15"/>
    </row>
    <row r="68" spans="2:12" hidden="1">
      <c r="B68" s="15"/>
      <c r="L68" s="15"/>
    </row>
    <row r="69" spans="2:12" hidden="1">
      <c r="B69" s="15"/>
      <c r="L69" s="15"/>
    </row>
    <row r="70" spans="2:12" hidden="1">
      <c r="B70" s="15"/>
      <c r="L70" s="15"/>
    </row>
    <row r="71" spans="2:12" hidden="1">
      <c r="B71" s="15"/>
      <c r="L71" s="15"/>
    </row>
    <row r="72" spans="2:12" hidden="1">
      <c r="B72" s="15"/>
      <c r="L72" s="15"/>
    </row>
    <row r="73" spans="2:12" hidden="1">
      <c r="B73" s="15"/>
      <c r="L73" s="15"/>
    </row>
    <row r="74" spans="2:12" hidden="1">
      <c r="B74" s="15"/>
      <c r="L74" s="15"/>
    </row>
    <row r="75" spans="2:12" hidden="1">
      <c r="B75" s="15"/>
      <c r="L75" s="15"/>
    </row>
    <row r="76" spans="2:12" s="1" customFormat="1" ht="12.75" hidden="1">
      <c r="B76" s="24"/>
      <c r="D76" s="185" t="s">
        <v>41</v>
      </c>
      <c r="E76" s="26"/>
      <c r="F76" s="186" t="s">
        <v>42</v>
      </c>
      <c r="G76" s="185" t="s">
        <v>41</v>
      </c>
      <c r="H76" s="26"/>
      <c r="I76" s="26"/>
      <c r="J76" s="187" t="s">
        <v>42</v>
      </c>
      <c r="K76" s="26"/>
      <c r="L76" s="24"/>
    </row>
    <row r="77" spans="2:12" s="1" customFormat="1" ht="14.45" hidden="1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4"/>
    </row>
    <row r="78" spans="2:12" hidden="1"/>
    <row r="79" spans="2:12" hidden="1"/>
    <row r="80" spans="2:12" hidden="1"/>
    <row r="81" spans="2:12" s="1" customFormat="1" ht="6.95" hidden="1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4"/>
    </row>
    <row r="82" spans="2:12" s="1" customFormat="1" ht="24.95" hidden="1" customHeight="1">
      <c r="B82" s="24"/>
      <c r="C82" s="164" t="s">
        <v>497</v>
      </c>
      <c r="L82" s="24"/>
    </row>
    <row r="83" spans="2:12" s="1" customFormat="1" ht="6.95" hidden="1" customHeight="1">
      <c r="B83" s="24"/>
      <c r="L83" s="24"/>
    </row>
    <row r="84" spans="2:12" s="1" customFormat="1" ht="12" hidden="1" customHeight="1">
      <c r="B84" s="24"/>
      <c r="C84" s="166" t="s">
        <v>12</v>
      </c>
      <c r="L84" s="24"/>
    </row>
    <row r="85" spans="2:12" s="1" customFormat="1" ht="16.5" hidden="1" customHeight="1">
      <c r="B85" s="24"/>
      <c r="E85" s="319" t="str">
        <f>E7</f>
        <v>KC Raca_RP</v>
      </c>
      <c r="F85" s="320"/>
      <c r="G85" s="320"/>
      <c r="H85" s="320"/>
      <c r="L85" s="24"/>
    </row>
    <row r="86" spans="2:12" ht="12" hidden="1" customHeight="1">
      <c r="B86" s="15"/>
      <c r="C86" s="166" t="s">
        <v>79</v>
      </c>
      <c r="L86" s="15"/>
    </row>
    <row r="87" spans="2:12" s="1" customFormat="1" ht="16.5" hidden="1" customHeight="1">
      <c r="B87" s="24"/>
      <c r="E87" s="319" t="s">
        <v>1278</v>
      </c>
      <c r="F87" s="315"/>
      <c r="G87" s="315"/>
      <c r="H87" s="315"/>
      <c r="L87" s="24"/>
    </row>
    <row r="88" spans="2:12" s="1" customFormat="1" ht="12" hidden="1" customHeight="1">
      <c r="B88" s="24"/>
      <c r="C88" s="166" t="s">
        <v>1279</v>
      </c>
      <c r="L88" s="24"/>
    </row>
    <row r="89" spans="2:12" s="1" customFormat="1" ht="16.5" hidden="1" customHeight="1">
      <c r="B89" s="24"/>
      <c r="E89" s="318" t="str">
        <f>E11</f>
        <v>01 - Elektroinštalácia - prístroje a zariadenia</v>
      </c>
      <c r="F89" s="315"/>
      <c r="G89" s="315"/>
      <c r="H89" s="315"/>
      <c r="L89" s="24"/>
    </row>
    <row r="90" spans="2:12" s="1" customFormat="1" ht="6.95" hidden="1" customHeight="1">
      <c r="B90" s="24"/>
      <c r="L90" s="24"/>
    </row>
    <row r="91" spans="2:12" s="1" customFormat="1" ht="12" hidden="1" customHeight="1">
      <c r="B91" s="24"/>
      <c r="C91" s="166" t="s">
        <v>15</v>
      </c>
      <c r="F91" s="167" t="str">
        <f>F14</f>
        <v xml:space="preserve"> </v>
      </c>
      <c r="I91" s="166" t="s">
        <v>16</v>
      </c>
      <c r="J91" s="168" t="str">
        <f>IF(J14="","",J14)</f>
        <v>31. 1. 2025</v>
      </c>
      <c r="L91" s="24"/>
    </row>
    <row r="92" spans="2:12" s="1" customFormat="1" ht="6.95" hidden="1" customHeight="1">
      <c r="B92" s="24"/>
      <c r="L92" s="24"/>
    </row>
    <row r="93" spans="2:12" s="1" customFormat="1" ht="15.2" hidden="1" customHeight="1">
      <c r="B93" s="24"/>
      <c r="C93" s="166" t="s">
        <v>17</v>
      </c>
      <c r="F93" s="167" t="str">
        <f>E17</f>
        <v xml:space="preserve"> </v>
      </c>
      <c r="I93" s="166" t="s">
        <v>22</v>
      </c>
      <c r="J93" s="169" t="str">
        <f>E23</f>
        <v>Ing. Ján Kiśeľa</v>
      </c>
      <c r="L93" s="24"/>
    </row>
    <row r="94" spans="2:12" s="1" customFormat="1" ht="15.2" hidden="1" customHeight="1">
      <c r="B94" s="24"/>
      <c r="C94" s="166" t="s">
        <v>21</v>
      </c>
      <c r="F94" s="167" t="str">
        <f>IF(E20="","",E20)</f>
        <v xml:space="preserve"> </v>
      </c>
      <c r="I94" s="166" t="s">
        <v>23</v>
      </c>
      <c r="J94" s="169" t="str">
        <f>E26</f>
        <v>Ing. Ján Kiśeľa</v>
      </c>
      <c r="L94" s="24"/>
    </row>
    <row r="95" spans="2:12" s="1" customFormat="1" ht="10.35" hidden="1" customHeight="1">
      <c r="B95" s="24"/>
      <c r="L95" s="24"/>
    </row>
    <row r="96" spans="2:12" s="1" customFormat="1" ht="29.25" hidden="1" customHeight="1">
      <c r="B96" s="24"/>
      <c r="C96" s="188" t="s">
        <v>498</v>
      </c>
      <c r="D96" s="91"/>
      <c r="E96" s="91"/>
      <c r="F96" s="91"/>
      <c r="G96" s="91"/>
      <c r="H96" s="91"/>
      <c r="I96" s="91"/>
      <c r="J96" s="189" t="s">
        <v>80</v>
      </c>
      <c r="K96" s="91"/>
      <c r="L96" s="24"/>
    </row>
    <row r="97" spans="2:47" s="1" customFormat="1" ht="10.35" hidden="1" customHeight="1">
      <c r="B97" s="24"/>
      <c r="L97" s="24"/>
    </row>
    <row r="98" spans="2:47" s="1" customFormat="1" ht="22.9" hidden="1" customHeight="1">
      <c r="B98" s="24"/>
      <c r="C98" s="190" t="s">
        <v>81</v>
      </c>
      <c r="J98" s="171">
        <f>J126</f>
        <v>0</v>
      </c>
      <c r="L98" s="24"/>
      <c r="AU98" s="12" t="s">
        <v>82</v>
      </c>
    </row>
    <row r="99" spans="2:47" s="191" customFormat="1" ht="24.95" hidden="1" customHeight="1">
      <c r="B99" s="192"/>
      <c r="D99" s="193" t="s">
        <v>626</v>
      </c>
      <c r="E99" s="194"/>
      <c r="F99" s="194"/>
      <c r="G99" s="194"/>
      <c r="H99" s="194"/>
      <c r="I99" s="194"/>
      <c r="J99" s="195">
        <f>J127</f>
        <v>0</v>
      </c>
      <c r="L99" s="192"/>
    </row>
    <row r="100" spans="2:47" s="196" customFormat="1" ht="19.899999999999999" hidden="1" customHeight="1">
      <c r="B100" s="197"/>
      <c r="D100" s="198" t="s">
        <v>1282</v>
      </c>
      <c r="E100" s="199"/>
      <c r="F100" s="199"/>
      <c r="G100" s="199"/>
      <c r="H100" s="199"/>
      <c r="I100" s="199"/>
      <c r="J100" s="200">
        <f>J128</f>
        <v>0</v>
      </c>
      <c r="L100" s="197"/>
    </row>
    <row r="101" spans="2:47" s="191" customFormat="1" ht="24.95" hidden="1" customHeight="1">
      <c r="B101" s="192"/>
      <c r="D101" s="193" t="s">
        <v>1283</v>
      </c>
      <c r="E101" s="194"/>
      <c r="F101" s="194"/>
      <c r="G101" s="194"/>
      <c r="H101" s="194"/>
      <c r="I101" s="194"/>
      <c r="J101" s="195">
        <f>J131</f>
        <v>0</v>
      </c>
      <c r="L101" s="192"/>
    </row>
    <row r="102" spans="2:47" s="196" customFormat="1" ht="19.899999999999999" hidden="1" customHeight="1">
      <c r="B102" s="197"/>
      <c r="D102" s="198" t="s">
        <v>1284</v>
      </c>
      <c r="E102" s="199"/>
      <c r="F102" s="199"/>
      <c r="G102" s="199"/>
      <c r="H102" s="199"/>
      <c r="I102" s="199"/>
      <c r="J102" s="200">
        <f>J132</f>
        <v>0</v>
      </c>
      <c r="L102" s="197"/>
    </row>
    <row r="103" spans="2:47" s="196" customFormat="1" ht="19.899999999999999" hidden="1" customHeight="1">
      <c r="B103" s="197"/>
      <c r="D103" s="198" t="s">
        <v>1547</v>
      </c>
      <c r="E103" s="199"/>
      <c r="F103" s="199"/>
      <c r="G103" s="199"/>
      <c r="H103" s="199"/>
      <c r="I103" s="199"/>
      <c r="J103" s="200">
        <f>J200</f>
        <v>0</v>
      </c>
      <c r="L103" s="197"/>
    </row>
    <row r="104" spans="2:47" s="191" customFormat="1" ht="24.95" hidden="1" customHeight="1">
      <c r="B104" s="192"/>
      <c r="D104" s="193" t="s">
        <v>492</v>
      </c>
      <c r="E104" s="194"/>
      <c r="F104" s="194"/>
      <c r="G104" s="194"/>
      <c r="H104" s="194"/>
      <c r="I104" s="194"/>
      <c r="J104" s="195" t="e">
        <f>#REF!</f>
        <v>#REF!</v>
      </c>
      <c r="L104" s="192"/>
    </row>
    <row r="105" spans="2:47" s="1" customFormat="1" ht="21.75" hidden="1" customHeight="1">
      <c r="B105" s="24"/>
      <c r="L105" s="24"/>
    </row>
    <row r="106" spans="2:47" s="1" customFormat="1" ht="6.95" hidden="1" customHeight="1"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24"/>
    </row>
    <row r="107" spans="2:47" hidden="1"/>
    <row r="108" spans="2:47" hidden="1"/>
    <row r="109" spans="2:47" hidden="1"/>
    <row r="110" spans="2:47" s="1" customFormat="1" ht="6.95" customHeight="1">
      <c r="B110" s="41"/>
      <c r="C110" s="42"/>
      <c r="D110" s="42"/>
      <c r="E110" s="42"/>
      <c r="F110" s="42"/>
      <c r="G110" s="42"/>
      <c r="H110" s="42"/>
      <c r="I110" s="42"/>
      <c r="J110" s="42"/>
      <c r="K110" s="42"/>
      <c r="L110" s="24"/>
    </row>
    <row r="111" spans="2:47" s="1" customFormat="1" ht="24.95" customHeight="1">
      <c r="B111" s="24"/>
      <c r="C111" s="164" t="s">
        <v>83</v>
      </c>
      <c r="L111" s="24"/>
    </row>
    <row r="112" spans="2:47" s="1" customFormat="1" ht="6.95" customHeight="1">
      <c r="B112" s="24"/>
      <c r="L112" s="24"/>
    </row>
    <row r="113" spans="2:63" s="1" customFormat="1" ht="12" customHeight="1">
      <c r="B113" s="24"/>
      <c r="C113" s="166" t="s">
        <v>12</v>
      </c>
      <c r="L113" s="24"/>
    </row>
    <row r="114" spans="2:63" s="1" customFormat="1" ht="16.5" customHeight="1">
      <c r="B114" s="24"/>
      <c r="E114" s="319" t="str">
        <f>E7</f>
        <v>KC Raca_RP</v>
      </c>
      <c r="F114" s="320"/>
      <c r="G114" s="320"/>
      <c r="H114" s="320"/>
      <c r="L114" s="24"/>
    </row>
    <row r="115" spans="2:63" ht="12" customHeight="1">
      <c r="B115" s="15"/>
      <c r="C115" s="166" t="s">
        <v>79</v>
      </c>
      <c r="L115" s="15"/>
    </row>
    <row r="116" spans="2:63" s="1" customFormat="1" ht="16.5" customHeight="1">
      <c r="B116" s="24"/>
      <c r="E116" s="319" t="s">
        <v>1278</v>
      </c>
      <c r="F116" s="315"/>
      <c r="G116" s="315"/>
      <c r="H116" s="315"/>
      <c r="L116" s="24"/>
    </row>
    <row r="117" spans="2:63" s="1" customFormat="1" ht="12" customHeight="1">
      <c r="B117" s="24"/>
      <c r="C117" s="166" t="s">
        <v>1279</v>
      </c>
      <c r="L117" s="24"/>
    </row>
    <row r="118" spans="2:63" s="1" customFormat="1" ht="16.5" customHeight="1">
      <c r="B118" s="24"/>
      <c r="E118" s="318" t="str">
        <f>E11</f>
        <v>01 - Elektroinštalácia - prístroje a zariadenia</v>
      </c>
      <c r="F118" s="315"/>
      <c r="G118" s="315"/>
      <c r="H118" s="315"/>
      <c r="L118" s="24"/>
    </row>
    <row r="119" spans="2:63" s="1" customFormat="1" ht="6.95" customHeight="1">
      <c r="B119" s="24"/>
      <c r="L119" s="24"/>
    </row>
    <row r="120" spans="2:63" s="1" customFormat="1" ht="12" customHeight="1">
      <c r="B120" s="24"/>
      <c r="C120" s="166" t="s">
        <v>15</v>
      </c>
      <c r="F120" s="167" t="str">
        <f>F14</f>
        <v xml:space="preserve"> </v>
      </c>
      <c r="I120" s="166" t="s">
        <v>16</v>
      </c>
      <c r="J120" s="168" t="str">
        <f>IF(J14="","",J14)</f>
        <v>31. 1. 2025</v>
      </c>
      <c r="L120" s="24"/>
    </row>
    <row r="121" spans="2:63" s="1" customFormat="1" ht="6.95" customHeight="1">
      <c r="B121" s="24"/>
      <c r="L121" s="24"/>
    </row>
    <row r="122" spans="2:63" s="1" customFormat="1" ht="15.2" customHeight="1">
      <c r="B122" s="24"/>
      <c r="C122" s="166" t="s">
        <v>17</v>
      </c>
      <c r="F122" s="167" t="str">
        <f>E17</f>
        <v xml:space="preserve"> </v>
      </c>
      <c r="I122" s="166" t="s">
        <v>22</v>
      </c>
      <c r="J122" s="169" t="str">
        <f>E23</f>
        <v>Ing. Ján Kiśeľa</v>
      </c>
      <c r="L122" s="24"/>
    </row>
    <row r="123" spans="2:63" s="1" customFormat="1" ht="15.2" customHeight="1">
      <c r="B123" s="24"/>
      <c r="C123" s="166" t="s">
        <v>21</v>
      </c>
      <c r="F123" s="167" t="str">
        <f>IF(E20="","",E20)</f>
        <v xml:space="preserve"> </v>
      </c>
      <c r="I123" s="166" t="s">
        <v>23</v>
      </c>
      <c r="J123" s="169" t="str">
        <f>E26</f>
        <v>Ing. Ján Kiśeľa</v>
      </c>
      <c r="L123" s="24"/>
    </row>
    <row r="124" spans="2:63" s="1" customFormat="1" ht="10.35" customHeight="1">
      <c r="B124" s="24"/>
      <c r="L124" s="24"/>
    </row>
    <row r="125" spans="2:63" s="9" customFormat="1" ht="29.25" customHeight="1">
      <c r="B125" s="99"/>
      <c r="C125" s="201" t="s">
        <v>84</v>
      </c>
      <c r="D125" s="202" t="s">
        <v>51</v>
      </c>
      <c r="E125" s="202" t="s">
        <v>47</v>
      </c>
      <c r="F125" s="202" t="s">
        <v>48</v>
      </c>
      <c r="G125" s="202" t="s">
        <v>85</v>
      </c>
      <c r="H125" s="202" t="s">
        <v>86</v>
      </c>
      <c r="I125" s="202" t="s">
        <v>87</v>
      </c>
      <c r="J125" s="203" t="s">
        <v>80</v>
      </c>
      <c r="K125" s="204" t="s">
        <v>88</v>
      </c>
      <c r="L125" s="99"/>
      <c r="M125" s="205" t="s">
        <v>1</v>
      </c>
      <c r="N125" s="206" t="s">
        <v>30</v>
      </c>
      <c r="O125" s="206" t="s">
        <v>89</v>
      </c>
      <c r="P125" s="206" t="s">
        <v>90</v>
      </c>
      <c r="Q125" s="206" t="s">
        <v>91</v>
      </c>
      <c r="R125" s="206" t="s">
        <v>92</v>
      </c>
      <c r="S125" s="206" t="s">
        <v>93</v>
      </c>
      <c r="T125" s="207" t="s">
        <v>94</v>
      </c>
    </row>
    <row r="126" spans="2:63" s="1" customFormat="1" ht="22.9" customHeight="1">
      <c r="B126" s="24"/>
      <c r="C126" s="208" t="s">
        <v>81</v>
      </c>
      <c r="J126" s="209">
        <f>BK126</f>
        <v>0</v>
      </c>
      <c r="L126" s="24"/>
      <c r="M126" s="57"/>
      <c r="N126" s="48"/>
      <c r="O126" s="48"/>
      <c r="P126" s="210" t="e">
        <f>P127+P131+#REF!</f>
        <v>#REF!</v>
      </c>
      <c r="Q126" s="48"/>
      <c r="R126" s="210" t="e">
        <f>R127+R131+#REF!</f>
        <v>#REF!</v>
      </c>
      <c r="S126" s="48"/>
      <c r="T126" s="211" t="e">
        <f>T127+T131+#REF!</f>
        <v>#REF!</v>
      </c>
      <c r="AT126" s="12" t="s">
        <v>65</v>
      </c>
      <c r="AU126" s="12" t="s">
        <v>82</v>
      </c>
      <c r="BK126" s="212">
        <f>BK127+BK131+BK237</f>
        <v>0</v>
      </c>
    </row>
    <row r="127" spans="2:63" s="213" customFormat="1" ht="25.9" customHeight="1">
      <c r="B127" s="214"/>
      <c r="D127" s="215" t="s">
        <v>65</v>
      </c>
      <c r="E127" s="216" t="s">
        <v>95</v>
      </c>
      <c r="F127" s="216" t="s">
        <v>96</v>
      </c>
      <c r="J127" s="217">
        <f>BK127</f>
        <v>0</v>
      </c>
      <c r="L127" s="214"/>
      <c r="M127" s="218"/>
      <c r="P127" s="219">
        <f>P128</f>
        <v>66.86</v>
      </c>
      <c r="R127" s="219">
        <f>R128</f>
        <v>6.5000000000000006E-3</v>
      </c>
      <c r="T127" s="220">
        <f>T128</f>
        <v>0.35549999999999998</v>
      </c>
      <c r="AR127" s="215" t="s">
        <v>71</v>
      </c>
      <c r="AT127" s="221" t="s">
        <v>65</v>
      </c>
      <c r="AU127" s="221" t="s">
        <v>66</v>
      </c>
      <c r="AY127" s="215" t="s">
        <v>97</v>
      </c>
      <c r="BK127" s="222">
        <f>BK128</f>
        <v>0</v>
      </c>
    </row>
    <row r="128" spans="2:63" s="213" customFormat="1" ht="22.9" customHeight="1">
      <c r="B128" s="214"/>
      <c r="D128" s="215" t="s">
        <v>65</v>
      </c>
      <c r="E128" s="223" t="s">
        <v>103</v>
      </c>
      <c r="F128" s="223" t="s">
        <v>104</v>
      </c>
      <c r="J128" s="224">
        <f>BK128</f>
        <v>0</v>
      </c>
      <c r="L128" s="214"/>
      <c r="M128" s="218"/>
      <c r="P128" s="219">
        <f>SUM(P129:P130)</f>
        <v>66.86</v>
      </c>
      <c r="R128" s="219">
        <f>SUM(R129:R130)</f>
        <v>6.5000000000000006E-3</v>
      </c>
      <c r="T128" s="220">
        <f>SUM(T129:T130)</f>
        <v>0.35549999999999998</v>
      </c>
      <c r="AR128" s="215" t="s">
        <v>71</v>
      </c>
      <c r="AT128" s="221" t="s">
        <v>65</v>
      </c>
      <c r="AU128" s="221" t="s">
        <v>71</v>
      </c>
      <c r="AY128" s="215" t="s">
        <v>97</v>
      </c>
      <c r="BK128" s="222">
        <f>SUM(BK129:BK130)</f>
        <v>0</v>
      </c>
    </row>
    <row r="129" spans="2:65" s="1" customFormat="1" ht="24.2" customHeight="1">
      <c r="B129" s="119"/>
      <c r="C129" s="225" t="s">
        <v>71</v>
      </c>
      <c r="D129" s="225" t="s">
        <v>100</v>
      </c>
      <c r="E129" s="226" t="s">
        <v>2472</v>
      </c>
      <c r="F129" s="227" t="s">
        <v>2473</v>
      </c>
      <c r="G129" s="228" t="s">
        <v>1288</v>
      </c>
      <c r="H129" s="229">
        <v>650</v>
      </c>
      <c r="I129" s="230"/>
      <c r="J129" s="230">
        <f>ROUND(I129*H129,2)</f>
        <v>0</v>
      </c>
      <c r="K129" s="126"/>
      <c r="L129" s="24"/>
      <c r="M129" s="231" t="s">
        <v>1</v>
      </c>
      <c r="N129" s="232" t="s">
        <v>32</v>
      </c>
      <c r="O129" s="233">
        <v>2.1999999999999999E-2</v>
      </c>
      <c r="P129" s="233">
        <f>O129*H129</f>
        <v>14.299999999999999</v>
      </c>
      <c r="Q129" s="233">
        <v>1.0000000000000001E-5</v>
      </c>
      <c r="R129" s="233">
        <f>Q129*H129</f>
        <v>6.5000000000000006E-3</v>
      </c>
      <c r="S129" s="233">
        <v>2.7E-4</v>
      </c>
      <c r="T129" s="234">
        <f>S129*H129</f>
        <v>0.17549999999999999</v>
      </c>
      <c r="AR129" s="235" t="s">
        <v>102</v>
      </c>
      <c r="AT129" s="235" t="s">
        <v>100</v>
      </c>
      <c r="AU129" s="235" t="s">
        <v>75</v>
      </c>
      <c r="AY129" s="12" t="s">
        <v>97</v>
      </c>
      <c r="BE129" s="132">
        <f>IF(N129="základná",J129,0)</f>
        <v>0</v>
      </c>
      <c r="BF129" s="132">
        <f>IF(N129="znížená",J129,0)</f>
        <v>0</v>
      </c>
      <c r="BG129" s="132">
        <f>IF(N129="zákl. prenesená",J129,0)</f>
        <v>0</v>
      </c>
      <c r="BH129" s="132">
        <f>IF(N129="zníž. prenesená",J129,0)</f>
        <v>0</v>
      </c>
      <c r="BI129" s="132">
        <f>IF(N129="nulová",J129,0)</f>
        <v>0</v>
      </c>
      <c r="BJ129" s="12" t="s">
        <v>75</v>
      </c>
      <c r="BK129" s="132">
        <f>ROUND(I129*H129,2)</f>
        <v>0</v>
      </c>
      <c r="BL129" s="12" t="s">
        <v>102</v>
      </c>
      <c r="BM129" s="235" t="s">
        <v>2474</v>
      </c>
    </row>
    <row r="130" spans="2:65" s="1" customFormat="1" ht="24.2" customHeight="1">
      <c r="B130" s="119"/>
      <c r="C130" s="225" t="s">
        <v>75</v>
      </c>
      <c r="D130" s="225" t="s">
        <v>100</v>
      </c>
      <c r="E130" s="226" t="s">
        <v>2475</v>
      </c>
      <c r="F130" s="227" t="s">
        <v>2476</v>
      </c>
      <c r="G130" s="228" t="s">
        <v>110</v>
      </c>
      <c r="H130" s="229">
        <v>180</v>
      </c>
      <c r="I130" s="230"/>
      <c r="J130" s="230">
        <f>ROUND(I130*H130,2)</f>
        <v>0</v>
      </c>
      <c r="K130" s="126"/>
      <c r="L130" s="24"/>
      <c r="M130" s="231" t="s">
        <v>1</v>
      </c>
      <c r="N130" s="232" t="s">
        <v>32</v>
      </c>
      <c r="O130" s="233">
        <v>0.29199999999999998</v>
      </c>
      <c r="P130" s="233">
        <f>O130*H130</f>
        <v>52.559999999999995</v>
      </c>
      <c r="Q130" s="233">
        <v>0</v>
      </c>
      <c r="R130" s="233">
        <f>Q130*H130</f>
        <v>0</v>
      </c>
      <c r="S130" s="233">
        <v>1E-3</v>
      </c>
      <c r="T130" s="234">
        <f>S130*H130</f>
        <v>0.18</v>
      </c>
      <c r="AR130" s="235" t="s">
        <v>102</v>
      </c>
      <c r="AT130" s="235" t="s">
        <v>100</v>
      </c>
      <c r="AU130" s="235" t="s">
        <v>75</v>
      </c>
      <c r="AY130" s="12" t="s">
        <v>97</v>
      </c>
      <c r="BE130" s="132">
        <f>IF(N130="základná",J130,0)</f>
        <v>0</v>
      </c>
      <c r="BF130" s="132">
        <f>IF(N130="znížená",J130,0)</f>
        <v>0</v>
      </c>
      <c r="BG130" s="132">
        <f>IF(N130="zákl. prenesená",J130,0)</f>
        <v>0</v>
      </c>
      <c r="BH130" s="132">
        <f>IF(N130="zníž. prenesená",J130,0)</f>
        <v>0</v>
      </c>
      <c r="BI130" s="132">
        <f>IF(N130="nulová",J130,0)</f>
        <v>0</v>
      </c>
      <c r="BJ130" s="12" t="s">
        <v>75</v>
      </c>
      <c r="BK130" s="132">
        <f>ROUND(I130*H130,2)</f>
        <v>0</v>
      </c>
      <c r="BL130" s="12" t="s">
        <v>102</v>
      </c>
      <c r="BM130" s="235" t="s">
        <v>2477</v>
      </c>
    </row>
    <row r="131" spans="2:65" s="213" customFormat="1" ht="25.9" customHeight="1">
      <c r="B131" s="214"/>
      <c r="D131" s="215" t="s">
        <v>65</v>
      </c>
      <c r="E131" s="216" t="s">
        <v>133</v>
      </c>
      <c r="F131" s="216" t="s">
        <v>1289</v>
      </c>
      <c r="J131" s="217">
        <f>BK131</f>
        <v>0</v>
      </c>
      <c r="L131" s="214"/>
      <c r="M131" s="218"/>
      <c r="P131" s="219">
        <f>P132+P200</f>
        <v>618.19838000000004</v>
      </c>
      <c r="R131" s="219">
        <f>R132+R200</f>
        <v>0.51370000000000005</v>
      </c>
      <c r="T131" s="220">
        <f>T132+T200</f>
        <v>0</v>
      </c>
      <c r="AR131" s="215" t="s">
        <v>106</v>
      </c>
      <c r="AT131" s="221" t="s">
        <v>65</v>
      </c>
      <c r="AU131" s="221" t="s">
        <v>66</v>
      </c>
      <c r="AY131" s="215" t="s">
        <v>97</v>
      </c>
      <c r="BK131" s="222">
        <f>BK132+BK200</f>
        <v>0</v>
      </c>
    </row>
    <row r="132" spans="2:65" s="213" customFormat="1" ht="22.9" customHeight="1">
      <c r="B132" s="214"/>
      <c r="D132" s="215" t="s">
        <v>65</v>
      </c>
      <c r="E132" s="223" t="s">
        <v>1290</v>
      </c>
      <c r="F132" s="223" t="s">
        <v>1291</v>
      </c>
      <c r="J132" s="224">
        <f>BK132</f>
        <v>0</v>
      </c>
      <c r="L132" s="214"/>
      <c r="M132" s="218"/>
      <c r="P132" s="219">
        <f>SUM(P133:P199)</f>
        <v>514.85700000000008</v>
      </c>
      <c r="R132" s="219">
        <f>SUM(R133:R199)</f>
        <v>0.37225000000000008</v>
      </c>
      <c r="T132" s="220">
        <f>SUM(T133:T199)</f>
        <v>0</v>
      </c>
      <c r="AR132" s="215" t="s">
        <v>106</v>
      </c>
      <c r="AT132" s="221" t="s">
        <v>65</v>
      </c>
      <c r="AU132" s="221" t="s">
        <v>71</v>
      </c>
      <c r="AY132" s="215" t="s">
        <v>97</v>
      </c>
      <c r="BK132" s="222">
        <f>SUM(BK133:BK199)</f>
        <v>0</v>
      </c>
    </row>
    <row r="133" spans="2:65" s="1" customFormat="1" ht="21.75" customHeight="1">
      <c r="B133" s="119"/>
      <c r="C133" s="225" t="s">
        <v>106</v>
      </c>
      <c r="D133" s="225" t="s">
        <v>100</v>
      </c>
      <c r="E133" s="226" t="s">
        <v>1292</v>
      </c>
      <c r="F133" s="227" t="s">
        <v>1293</v>
      </c>
      <c r="G133" s="228" t="s">
        <v>110</v>
      </c>
      <c r="H133" s="229">
        <v>180</v>
      </c>
      <c r="I133" s="230"/>
      <c r="J133" s="230">
        <f t="shared" ref="J133:J197" si="0">ROUND(I133*H133,2)</f>
        <v>0</v>
      </c>
      <c r="K133" s="126"/>
      <c r="L133" s="24"/>
      <c r="M133" s="231" t="s">
        <v>1</v>
      </c>
      <c r="N133" s="232" t="s">
        <v>32</v>
      </c>
      <c r="O133" s="233">
        <v>8.5999999999999993E-2</v>
      </c>
      <c r="P133" s="233">
        <f t="shared" ref="P133:P197" si="1">O133*H133</f>
        <v>15.479999999999999</v>
      </c>
      <c r="Q133" s="233">
        <v>0</v>
      </c>
      <c r="R133" s="233">
        <f t="shared" ref="R133:R197" si="2">Q133*H133</f>
        <v>0</v>
      </c>
      <c r="S133" s="233">
        <v>0</v>
      </c>
      <c r="T133" s="234">
        <f t="shared" ref="T133:T197" si="3">S133*H133</f>
        <v>0</v>
      </c>
      <c r="AR133" s="235" t="s">
        <v>820</v>
      </c>
      <c r="AT133" s="235" t="s">
        <v>100</v>
      </c>
      <c r="AU133" s="235" t="s">
        <v>75</v>
      </c>
      <c r="AY133" s="12" t="s">
        <v>97</v>
      </c>
      <c r="BE133" s="132">
        <f t="shared" ref="BE133:BE197" si="4">IF(N133="základná",J133,0)</f>
        <v>0</v>
      </c>
      <c r="BF133" s="132">
        <f t="shared" ref="BF133:BF197" si="5">IF(N133="znížená",J133,0)</f>
        <v>0</v>
      </c>
      <c r="BG133" s="132">
        <f t="shared" ref="BG133:BG197" si="6">IF(N133="zákl. prenesená",J133,0)</f>
        <v>0</v>
      </c>
      <c r="BH133" s="132">
        <f t="shared" ref="BH133:BH197" si="7">IF(N133="zníž. prenesená",J133,0)</f>
        <v>0</v>
      </c>
      <c r="BI133" s="132">
        <f t="shared" ref="BI133:BI197" si="8">IF(N133="nulová",J133,0)</f>
        <v>0</v>
      </c>
      <c r="BJ133" s="12" t="s">
        <v>75</v>
      </c>
      <c r="BK133" s="132">
        <f t="shared" ref="BK133:BK197" si="9">ROUND(I133*H133,2)</f>
        <v>0</v>
      </c>
      <c r="BL133" s="12" t="s">
        <v>820</v>
      </c>
      <c r="BM133" s="235" t="s">
        <v>1294</v>
      </c>
    </row>
    <row r="134" spans="2:65" s="1" customFormat="1" ht="24.2" customHeight="1">
      <c r="B134" s="119"/>
      <c r="C134" s="236" t="s">
        <v>102</v>
      </c>
      <c r="D134" s="236" t="s">
        <v>133</v>
      </c>
      <c r="E134" s="237" t="s">
        <v>1295</v>
      </c>
      <c r="F134" s="238" t="s">
        <v>1296</v>
      </c>
      <c r="G134" s="239" t="s">
        <v>110</v>
      </c>
      <c r="H134" s="240">
        <v>180</v>
      </c>
      <c r="I134" s="241"/>
      <c r="J134" s="241">
        <f t="shared" si="0"/>
        <v>0</v>
      </c>
      <c r="K134" s="242"/>
      <c r="L134" s="243"/>
      <c r="M134" s="244" t="s">
        <v>1</v>
      </c>
      <c r="N134" s="245" t="s">
        <v>32</v>
      </c>
      <c r="O134" s="233">
        <v>0</v>
      </c>
      <c r="P134" s="233">
        <f t="shared" si="1"/>
        <v>0</v>
      </c>
      <c r="Q134" s="233">
        <v>3.0000000000000001E-5</v>
      </c>
      <c r="R134" s="233">
        <f t="shared" si="2"/>
        <v>5.4000000000000003E-3</v>
      </c>
      <c r="S134" s="233">
        <v>0</v>
      </c>
      <c r="T134" s="234">
        <f t="shared" si="3"/>
        <v>0</v>
      </c>
      <c r="AR134" s="235" t="s">
        <v>1068</v>
      </c>
      <c r="AT134" s="235" t="s">
        <v>133</v>
      </c>
      <c r="AU134" s="235" t="s">
        <v>75</v>
      </c>
      <c r="AY134" s="12" t="s">
        <v>97</v>
      </c>
      <c r="BE134" s="132">
        <f t="shared" si="4"/>
        <v>0</v>
      </c>
      <c r="BF134" s="132">
        <f t="shared" si="5"/>
        <v>0</v>
      </c>
      <c r="BG134" s="132">
        <f t="shared" si="6"/>
        <v>0</v>
      </c>
      <c r="BH134" s="132">
        <f t="shared" si="7"/>
        <v>0</v>
      </c>
      <c r="BI134" s="132">
        <f t="shared" si="8"/>
        <v>0</v>
      </c>
      <c r="BJ134" s="12" t="s">
        <v>75</v>
      </c>
      <c r="BK134" s="132">
        <f t="shared" si="9"/>
        <v>0</v>
      </c>
      <c r="BL134" s="12" t="s">
        <v>1068</v>
      </c>
      <c r="BM134" s="235" t="s">
        <v>1297</v>
      </c>
    </row>
    <row r="135" spans="2:65" s="1" customFormat="1" ht="16.5" customHeight="1">
      <c r="B135" s="119"/>
      <c r="C135" s="225" t="s">
        <v>644</v>
      </c>
      <c r="D135" s="225" t="s">
        <v>100</v>
      </c>
      <c r="E135" s="226" t="s">
        <v>1298</v>
      </c>
      <c r="F135" s="227" t="s">
        <v>1299</v>
      </c>
      <c r="G135" s="228" t="s">
        <v>110</v>
      </c>
      <c r="H135" s="229">
        <v>51</v>
      </c>
      <c r="I135" s="230"/>
      <c r="J135" s="230">
        <f t="shared" si="0"/>
        <v>0</v>
      </c>
      <c r="K135" s="126"/>
      <c r="L135" s="24"/>
      <c r="M135" s="231" t="s">
        <v>1</v>
      </c>
      <c r="N135" s="232" t="s">
        <v>32</v>
      </c>
      <c r="O135" s="233">
        <v>0.9</v>
      </c>
      <c r="P135" s="233">
        <f t="shared" si="1"/>
        <v>45.9</v>
      </c>
      <c r="Q135" s="233">
        <v>0</v>
      </c>
      <c r="R135" s="233">
        <f t="shared" si="2"/>
        <v>0</v>
      </c>
      <c r="S135" s="233">
        <v>0</v>
      </c>
      <c r="T135" s="234">
        <f t="shared" si="3"/>
        <v>0</v>
      </c>
      <c r="AR135" s="235" t="s">
        <v>820</v>
      </c>
      <c r="AT135" s="235" t="s">
        <v>100</v>
      </c>
      <c r="AU135" s="235" t="s">
        <v>75</v>
      </c>
      <c r="AY135" s="12" t="s">
        <v>97</v>
      </c>
      <c r="BE135" s="132">
        <f t="shared" si="4"/>
        <v>0</v>
      </c>
      <c r="BF135" s="132">
        <f t="shared" si="5"/>
        <v>0</v>
      </c>
      <c r="BG135" s="132">
        <f t="shared" si="6"/>
        <v>0</v>
      </c>
      <c r="BH135" s="132">
        <f t="shared" si="7"/>
        <v>0</v>
      </c>
      <c r="BI135" s="132">
        <f t="shared" si="8"/>
        <v>0</v>
      </c>
      <c r="BJ135" s="12" t="s">
        <v>75</v>
      </c>
      <c r="BK135" s="132">
        <f t="shared" si="9"/>
        <v>0</v>
      </c>
      <c r="BL135" s="12" t="s">
        <v>820</v>
      </c>
      <c r="BM135" s="235" t="s">
        <v>1300</v>
      </c>
    </row>
    <row r="136" spans="2:65" s="1" customFormat="1" ht="24.2" customHeight="1">
      <c r="B136" s="119"/>
      <c r="C136" s="236" t="s">
        <v>98</v>
      </c>
      <c r="D136" s="236" t="s">
        <v>133</v>
      </c>
      <c r="E136" s="237" t="s">
        <v>1301</v>
      </c>
      <c r="F136" s="238" t="s">
        <v>2478</v>
      </c>
      <c r="G136" s="239" t="s">
        <v>110</v>
      </c>
      <c r="H136" s="240">
        <v>32</v>
      </c>
      <c r="I136" s="241"/>
      <c r="J136" s="241">
        <f t="shared" si="0"/>
        <v>0</v>
      </c>
      <c r="K136" s="242"/>
      <c r="L136" s="243"/>
      <c r="M136" s="244" t="s">
        <v>1</v>
      </c>
      <c r="N136" s="245" t="s">
        <v>32</v>
      </c>
      <c r="O136" s="233">
        <v>0</v>
      </c>
      <c r="P136" s="233">
        <f t="shared" si="1"/>
        <v>0</v>
      </c>
      <c r="Q136" s="233">
        <v>1.4E-3</v>
      </c>
      <c r="R136" s="233">
        <f t="shared" si="2"/>
        <v>4.48E-2</v>
      </c>
      <c r="S136" s="233">
        <v>0</v>
      </c>
      <c r="T136" s="234">
        <f t="shared" si="3"/>
        <v>0</v>
      </c>
      <c r="AR136" s="235" t="s">
        <v>1125</v>
      </c>
      <c r="AT136" s="235" t="s">
        <v>133</v>
      </c>
      <c r="AU136" s="235" t="s">
        <v>75</v>
      </c>
      <c r="AY136" s="12" t="s">
        <v>97</v>
      </c>
      <c r="BE136" s="132">
        <f t="shared" si="4"/>
        <v>0</v>
      </c>
      <c r="BF136" s="132">
        <f t="shared" si="5"/>
        <v>0</v>
      </c>
      <c r="BG136" s="132">
        <f t="shared" si="6"/>
        <v>0</v>
      </c>
      <c r="BH136" s="132">
        <f t="shared" si="7"/>
        <v>0</v>
      </c>
      <c r="BI136" s="132">
        <f t="shared" si="8"/>
        <v>0</v>
      </c>
      <c r="BJ136" s="12" t="s">
        <v>75</v>
      </c>
      <c r="BK136" s="132">
        <f t="shared" si="9"/>
        <v>0</v>
      </c>
      <c r="BL136" s="12" t="s">
        <v>820</v>
      </c>
      <c r="BM136" s="235" t="s">
        <v>1302</v>
      </c>
    </row>
    <row r="137" spans="2:65" s="1" customFormat="1" ht="24.2" customHeight="1">
      <c r="B137" s="119"/>
      <c r="C137" s="236" t="s">
        <v>649</v>
      </c>
      <c r="D137" s="236" t="s">
        <v>133</v>
      </c>
      <c r="E137" s="237" t="s">
        <v>1303</v>
      </c>
      <c r="F137" s="238" t="s">
        <v>2479</v>
      </c>
      <c r="G137" s="239" t="s">
        <v>110</v>
      </c>
      <c r="H137" s="240">
        <v>32</v>
      </c>
      <c r="I137" s="241"/>
      <c r="J137" s="241">
        <f t="shared" si="0"/>
        <v>0</v>
      </c>
      <c r="K137" s="242"/>
      <c r="L137" s="243"/>
      <c r="M137" s="244" t="s">
        <v>1</v>
      </c>
      <c r="N137" s="245" t="s">
        <v>32</v>
      </c>
      <c r="O137" s="233">
        <v>0</v>
      </c>
      <c r="P137" s="233">
        <f t="shared" si="1"/>
        <v>0</v>
      </c>
      <c r="Q137" s="233">
        <v>2.0999999999999999E-3</v>
      </c>
      <c r="R137" s="233">
        <f t="shared" si="2"/>
        <v>6.7199999999999996E-2</v>
      </c>
      <c r="S137" s="233">
        <v>0</v>
      </c>
      <c r="T137" s="234">
        <f t="shared" si="3"/>
        <v>0</v>
      </c>
      <c r="AR137" s="235" t="s">
        <v>1125</v>
      </c>
      <c r="AT137" s="235" t="s">
        <v>133</v>
      </c>
      <c r="AU137" s="235" t="s">
        <v>75</v>
      </c>
      <c r="AY137" s="12" t="s">
        <v>97</v>
      </c>
      <c r="BE137" s="132">
        <f t="shared" si="4"/>
        <v>0</v>
      </c>
      <c r="BF137" s="132">
        <f t="shared" si="5"/>
        <v>0</v>
      </c>
      <c r="BG137" s="132">
        <f t="shared" si="6"/>
        <v>0</v>
      </c>
      <c r="BH137" s="132">
        <f t="shared" si="7"/>
        <v>0</v>
      </c>
      <c r="BI137" s="132">
        <f t="shared" si="8"/>
        <v>0</v>
      </c>
      <c r="BJ137" s="12" t="s">
        <v>75</v>
      </c>
      <c r="BK137" s="132">
        <f t="shared" si="9"/>
        <v>0</v>
      </c>
      <c r="BL137" s="12" t="s">
        <v>820</v>
      </c>
      <c r="BM137" s="235" t="s">
        <v>1304</v>
      </c>
    </row>
    <row r="138" spans="2:65" s="1" customFormat="1" ht="24.2" customHeight="1">
      <c r="B138" s="119"/>
      <c r="C138" s="236" t="s">
        <v>185</v>
      </c>
      <c r="D138" s="236" t="s">
        <v>133</v>
      </c>
      <c r="E138" s="237" t="s">
        <v>2480</v>
      </c>
      <c r="F138" s="238" t="s">
        <v>2481</v>
      </c>
      <c r="G138" s="239" t="s">
        <v>110</v>
      </c>
      <c r="H138" s="240">
        <v>13</v>
      </c>
      <c r="I138" s="241"/>
      <c r="J138" s="241">
        <f t="shared" ref="J138" si="10">ROUND(I138*H138,2)</f>
        <v>0</v>
      </c>
      <c r="K138" s="242"/>
      <c r="L138" s="243"/>
      <c r="M138" s="244" t="s">
        <v>1</v>
      </c>
      <c r="N138" s="245" t="s">
        <v>32</v>
      </c>
      <c r="O138" s="233">
        <v>0</v>
      </c>
      <c r="P138" s="233">
        <f t="shared" ref="P138" si="11">O138*H138</f>
        <v>0</v>
      </c>
      <c r="Q138" s="233">
        <v>0</v>
      </c>
      <c r="R138" s="233">
        <f t="shared" ref="R138" si="12">Q138*H138</f>
        <v>0</v>
      </c>
      <c r="S138" s="233">
        <v>0</v>
      </c>
      <c r="T138" s="234">
        <f t="shared" ref="T138" si="13">S138*H138</f>
        <v>0</v>
      </c>
      <c r="AR138" s="235" t="s">
        <v>1125</v>
      </c>
      <c r="AT138" s="235" t="s">
        <v>133</v>
      </c>
      <c r="AU138" s="235" t="s">
        <v>75</v>
      </c>
      <c r="AY138" s="12" t="s">
        <v>97</v>
      </c>
      <c r="BE138" s="132">
        <f t="shared" ref="BE138" si="14">IF(N138="základná",J138,0)</f>
        <v>0</v>
      </c>
      <c r="BF138" s="132">
        <f t="shared" ref="BF138" si="15">IF(N138="znížená",J138,0)</f>
        <v>0</v>
      </c>
      <c r="BG138" s="132">
        <f t="shared" ref="BG138" si="16">IF(N138="zákl. prenesená",J138,0)</f>
        <v>0</v>
      </c>
      <c r="BH138" s="132">
        <f t="shared" ref="BH138" si="17">IF(N138="zníž. prenesená",J138,0)</f>
        <v>0</v>
      </c>
      <c r="BI138" s="132">
        <f t="shared" ref="BI138" si="18">IF(N138="nulová",J138,0)</f>
        <v>0</v>
      </c>
      <c r="BJ138" s="12" t="s">
        <v>75</v>
      </c>
      <c r="BK138" s="132">
        <f t="shared" ref="BK138" si="19">ROUND(I138*H138,2)</f>
        <v>0</v>
      </c>
      <c r="BL138" s="12" t="s">
        <v>820</v>
      </c>
      <c r="BM138" s="235" t="s">
        <v>2482</v>
      </c>
    </row>
    <row r="139" spans="2:65" s="1" customFormat="1" ht="24.2" customHeight="1">
      <c r="B139" s="119"/>
      <c r="C139" s="236" t="s">
        <v>103</v>
      </c>
      <c r="D139" s="236" t="s">
        <v>133</v>
      </c>
      <c r="E139" s="237" t="s">
        <v>3117</v>
      </c>
      <c r="F139" s="238" t="s">
        <v>3118</v>
      </c>
      <c r="G139" s="239" t="s">
        <v>110</v>
      </c>
      <c r="H139" s="240">
        <v>6</v>
      </c>
      <c r="I139" s="241"/>
      <c r="J139" s="241">
        <f t="shared" si="0"/>
        <v>0</v>
      </c>
      <c r="K139" s="242"/>
      <c r="L139" s="243"/>
      <c r="M139" s="244" t="s">
        <v>1</v>
      </c>
      <c r="N139" s="245" t="s">
        <v>32</v>
      </c>
      <c r="O139" s="233">
        <v>0</v>
      </c>
      <c r="P139" s="233">
        <f t="shared" si="1"/>
        <v>0</v>
      </c>
      <c r="Q139" s="233">
        <v>0</v>
      </c>
      <c r="R139" s="233">
        <f t="shared" si="2"/>
        <v>0</v>
      </c>
      <c r="S139" s="233">
        <v>0</v>
      </c>
      <c r="T139" s="234">
        <f t="shared" si="3"/>
        <v>0</v>
      </c>
      <c r="AR139" s="235" t="s">
        <v>1125</v>
      </c>
      <c r="AT139" s="235" t="s">
        <v>133</v>
      </c>
      <c r="AU139" s="235" t="s">
        <v>75</v>
      </c>
      <c r="AY139" s="12" t="s">
        <v>97</v>
      </c>
      <c r="BE139" s="132">
        <f t="shared" si="4"/>
        <v>0</v>
      </c>
      <c r="BF139" s="132">
        <f t="shared" si="5"/>
        <v>0</v>
      </c>
      <c r="BG139" s="132">
        <f t="shared" si="6"/>
        <v>0</v>
      </c>
      <c r="BH139" s="132">
        <f t="shared" si="7"/>
        <v>0</v>
      </c>
      <c r="BI139" s="132">
        <f t="shared" si="8"/>
        <v>0</v>
      </c>
      <c r="BJ139" s="12" t="s">
        <v>75</v>
      </c>
      <c r="BK139" s="132">
        <f t="shared" si="9"/>
        <v>0</v>
      </c>
      <c r="BL139" s="12" t="s">
        <v>820</v>
      </c>
      <c r="BM139" s="235" t="s">
        <v>2482</v>
      </c>
    </row>
    <row r="140" spans="2:65" s="1" customFormat="1" ht="16.5" customHeight="1">
      <c r="B140" s="119"/>
      <c r="C140" s="225" t="s">
        <v>585</v>
      </c>
      <c r="D140" s="225" t="s">
        <v>100</v>
      </c>
      <c r="E140" s="226" t="s">
        <v>1305</v>
      </c>
      <c r="F140" s="227" t="s">
        <v>1306</v>
      </c>
      <c r="G140" s="228" t="s">
        <v>110</v>
      </c>
      <c r="H140" s="229">
        <v>1</v>
      </c>
      <c r="I140" s="230"/>
      <c r="J140" s="230">
        <f t="shared" si="0"/>
        <v>0</v>
      </c>
      <c r="K140" s="126"/>
      <c r="L140" s="24"/>
      <c r="M140" s="231" t="s">
        <v>1</v>
      </c>
      <c r="N140" s="232" t="s">
        <v>32</v>
      </c>
      <c r="O140" s="233">
        <v>0.20100000000000001</v>
      </c>
      <c r="P140" s="233">
        <f t="shared" si="1"/>
        <v>0.20100000000000001</v>
      </c>
      <c r="Q140" s="233">
        <v>0</v>
      </c>
      <c r="R140" s="233">
        <f t="shared" si="2"/>
        <v>0</v>
      </c>
      <c r="S140" s="233">
        <v>0</v>
      </c>
      <c r="T140" s="234">
        <f t="shared" si="3"/>
        <v>0</v>
      </c>
      <c r="AR140" s="235" t="s">
        <v>820</v>
      </c>
      <c r="AT140" s="235" t="s">
        <v>100</v>
      </c>
      <c r="AU140" s="235" t="s">
        <v>75</v>
      </c>
      <c r="AY140" s="12" t="s">
        <v>97</v>
      </c>
      <c r="BE140" s="132">
        <f t="shared" si="4"/>
        <v>0</v>
      </c>
      <c r="BF140" s="132">
        <f t="shared" si="5"/>
        <v>0</v>
      </c>
      <c r="BG140" s="132">
        <f t="shared" si="6"/>
        <v>0</v>
      </c>
      <c r="BH140" s="132">
        <f t="shared" si="7"/>
        <v>0</v>
      </c>
      <c r="BI140" s="132">
        <f t="shared" si="8"/>
        <v>0</v>
      </c>
      <c r="BJ140" s="12" t="s">
        <v>75</v>
      </c>
      <c r="BK140" s="132">
        <f t="shared" si="9"/>
        <v>0</v>
      </c>
      <c r="BL140" s="12" t="s">
        <v>820</v>
      </c>
      <c r="BM140" s="235" t="s">
        <v>1307</v>
      </c>
    </row>
    <row r="141" spans="2:65" s="1" customFormat="1" ht="16.5" customHeight="1">
      <c r="B141" s="119"/>
      <c r="C141" s="236" t="s">
        <v>656</v>
      </c>
      <c r="D141" s="236" t="s">
        <v>133</v>
      </c>
      <c r="E141" s="237" t="s">
        <v>1308</v>
      </c>
      <c r="F141" s="238" t="s">
        <v>1309</v>
      </c>
      <c r="G141" s="239" t="s">
        <v>110</v>
      </c>
      <c r="H141" s="240">
        <v>1</v>
      </c>
      <c r="I141" s="241"/>
      <c r="J141" s="241">
        <f t="shared" si="0"/>
        <v>0</v>
      </c>
      <c r="K141" s="242"/>
      <c r="L141" s="243"/>
      <c r="M141" s="244" t="s">
        <v>1</v>
      </c>
      <c r="N141" s="245" t="s">
        <v>32</v>
      </c>
      <c r="O141" s="233">
        <v>0</v>
      </c>
      <c r="P141" s="233">
        <f t="shared" si="1"/>
        <v>0</v>
      </c>
      <c r="Q141" s="233">
        <v>4.6000000000000001E-4</v>
      </c>
      <c r="R141" s="233">
        <f t="shared" si="2"/>
        <v>4.6000000000000001E-4</v>
      </c>
      <c r="S141" s="233">
        <v>0</v>
      </c>
      <c r="T141" s="234">
        <f t="shared" si="3"/>
        <v>0</v>
      </c>
      <c r="AR141" s="235" t="s">
        <v>1125</v>
      </c>
      <c r="AT141" s="235" t="s">
        <v>133</v>
      </c>
      <c r="AU141" s="235" t="s">
        <v>75</v>
      </c>
      <c r="AY141" s="12" t="s">
        <v>97</v>
      </c>
      <c r="BE141" s="132">
        <f t="shared" si="4"/>
        <v>0</v>
      </c>
      <c r="BF141" s="132">
        <f t="shared" si="5"/>
        <v>0</v>
      </c>
      <c r="BG141" s="132">
        <f t="shared" si="6"/>
        <v>0</v>
      </c>
      <c r="BH141" s="132">
        <f t="shared" si="7"/>
        <v>0</v>
      </c>
      <c r="BI141" s="132">
        <f t="shared" si="8"/>
        <v>0</v>
      </c>
      <c r="BJ141" s="12" t="s">
        <v>75</v>
      </c>
      <c r="BK141" s="132">
        <f t="shared" si="9"/>
        <v>0</v>
      </c>
      <c r="BL141" s="12" t="s">
        <v>820</v>
      </c>
      <c r="BM141" s="235" t="s">
        <v>1310</v>
      </c>
    </row>
    <row r="142" spans="2:65" s="1" customFormat="1" ht="16.5" customHeight="1">
      <c r="B142" s="119"/>
      <c r="C142" s="225" t="s">
        <v>660</v>
      </c>
      <c r="D142" s="225" t="s">
        <v>100</v>
      </c>
      <c r="E142" s="226" t="s">
        <v>1311</v>
      </c>
      <c r="F142" s="227" t="s">
        <v>1312</v>
      </c>
      <c r="G142" s="228" t="s">
        <v>101</v>
      </c>
      <c r="H142" s="229">
        <v>1</v>
      </c>
      <c r="I142" s="230"/>
      <c r="J142" s="230">
        <f t="shared" si="0"/>
        <v>0</v>
      </c>
      <c r="K142" s="126"/>
      <c r="L142" s="24"/>
      <c r="M142" s="231" t="s">
        <v>1</v>
      </c>
      <c r="N142" s="232" t="s">
        <v>32</v>
      </c>
      <c r="O142" s="233">
        <v>28.8</v>
      </c>
      <c r="P142" s="233">
        <f t="shared" si="1"/>
        <v>28.8</v>
      </c>
      <c r="Q142" s="233">
        <v>0</v>
      </c>
      <c r="R142" s="233">
        <f t="shared" si="2"/>
        <v>0</v>
      </c>
      <c r="S142" s="233">
        <v>0</v>
      </c>
      <c r="T142" s="234">
        <f t="shared" si="3"/>
        <v>0</v>
      </c>
      <c r="AR142" s="235" t="s">
        <v>820</v>
      </c>
      <c r="AT142" s="235" t="s">
        <v>100</v>
      </c>
      <c r="AU142" s="235" t="s">
        <v>75</v>
      </c>
      <c r="AY142" s="12" t="s">
        <v>97</v>
      </c>
      <c r="BE142" s="132">
        <f t="shared" si="4"/>
        <v>0</v>
      </c>
      <c r="BF142" s="132">
        <f t="shared" si="5"/>
        <v>0</v>
      </c>
      <c r="BG142" s="132">
        <f t="shared" si="6"/>
        <v>0</v>
      </c>
      <c r="BH142" s="132">
        <f t="shared" si="7"/>
        <v>0</v>
      </c>
      <c r="BI142" s="132">
        <f t="shared" si="8"/>
        <v>0</v>
      </c>
      <c r="BJ142" s="12" t="s">
        <v>75</v>
      </c>
      <c r="BK142" s="132">
        <f t="shared" si="9"/>
        <v>0</v>
      </c>
      <c r="BL142" s="12" t="s">
        <v>820</v>
      </c>
      <c r="BM142" s="235" t="s">
        <v>1313</v>
      </c>
    </row>
    <row r="143" spans="2:65" s="1" customFormat="1" ht="16.5" customHeight="1">
      <c r="B143" s="119"/>
      <c r="C143" s="236" t="s">
        <v>663</v>
      </c>
      <c r="D143" s="236" t="s">
        <v>133</v>
      </c>
      <c r="E143" s="237" t="s">
        <v>1314</v>
      </c>
      <c r="F143" s="238" t="s">
        <v>1315</v>
      </c>
      <c r="G143" s="239" t="s">
        <v>110</v>
      </c>
      <c r="H143" s="240">
        <v>5</v>
      </c>
      <c r="I143" s="241"/>
      <c r="J143" s="241">
        <f t="shared" si="0"/>
        <v>0</v>
      </c>
      <c r="K143" s="242"/>
      <c r="L143" s="243"/>
      <c r="M143" s="244" t="s">
        <v>1</v>
      </c>
      <c r="N143" s="245" t="s">
        <v>32</v>
      </c>
      <c r="O143" s="233">
        <v>0</v>
      </c>
      <c r="P143" s="233">
        <f t="shared" si="1"/>
        <v>0</v>
      </c>
      <c r="Q143" s="233">
        <v>8.3999999999999995E-3</v>
      </c>
      <c r="R143" s="233">
        <f t="shared" si="2"/>
        <v>4.1999999999999996E-2</v>
      </c>
      <c r="S143" s="233">
        <v>0</v>
      </c>
      <c r="T143" s="234">
        <f t="shared" si="3"/>
        <v>0</v>
      </c>
      <c r="AR143" s="235" t="s">
        <v>1125</v>
      </c>
      <c r="AT143" s="235" t="s">
        <v>133</v>
      </c>
      <c r="AU143" s="235" t="s">
        <v>75</v>
      </c>
      <c r="AY143" s="12" t="s">
        <v>97</v>
      </c>
      <c r="BE143" s="132">
        <f t="shared" si="4"/>
        <v>0</v>
      </c>
      <c r="BF143" s="132">
        <f t="shared" si="5"/>
        <v>0</v>
      </c>
      <c r="BG143" s="132">
        <f t="shared" si="6"/>
        <v>0</v>
      </c>
      <c r="BH143" s="132">
        <f t="shared" si="7"/>
        <v>0</v>
      </c>
      <c r="BI143" s="132">
        <f t="shared" si="8"/>
        <v>0</v>
      </c>
      <c r="BJ143" s="12" t="s">
        <v>75</v>
      </c>
      <c r="BK143" s="132">
        <f t="shared" si="9"/>
        <v>0</v>
      </c>
      <c r="BL143" s="12" t="s">
        <v>820</v>
      </c>
      <c r="BM143" s="235" t="s">
        <v>1316</v>
      </c>
    </row>
    <row r="144" spans="2:65" s="1" customFormat="1" ht="24.2" customHeight="1">
      <c r="B144" s="119"/>
      <c r="C144" s="225" t="s">
        <v>667</v>
      </c>
      <c r="D144" s="225" t="s">
        <v>100</v>
      </c>
      <c r="E144" s="226" t="s">
        <v>2483</v>
      </c>
      <c r="F144" s="227" t="s">
        <v>2484</v>
      </c>
      <c r="G144" s="228" t="s">
        <v>110</v>
      </c>
      <c r="H144" s="229">
        <v>7</v>
      </c>
      <c r="I144" s="230"/>
      <c r="J144" s="230">
        <f t="shared" si="0"/>
        <v>0</v>
      </c>
      <c r="K144" s="126"/>
      <c r="L144" s="24"/>
      <c r="M144" s="231" t="s">
        <v>1</v>
      </c>
      <c r="N144" s="232" t="s">
        <v>32</v>
      </c>
      <c r="O144" s="233">
        <v>2.6040000000000001</v>
      </c>
      <c r="P144" s="233">
        <f t="shared" si="1"/>
        <v>18.228000000000002</v>
      </c>
      <c r="Q144" s="233">
        <v>0</v>
      </c>
      <c r="R144" s="233">
        <f t="shared" si="2"/>
        <v>0</v>
      </c>
      <c r="S144" s="233">
        <v>0</v>
      </c>
      <c r="T144" s="234">
        <f t="shared" si="3"/>
        <v>0</v>
      </c>
      <c r="AR144" s="235" t="s">
        <v>820</v>
      </c>
      <c r="AT144" s="235" t="s">
        <v>100</v>
      </c>
      <c r="AU144" s="235" t="s">
        <v>75</v>
      </c>
      <c r="AY144" s="12" t="s">
        <v>97</v>
      </c>
      <c r="BE144" s="132">
        <f t="shared" si="4"/>
        <v>0</v>
      </c>
      <c r="BF144" s="132">
        <f t="shared" si="5"/>
        <v>0</v>
      </c>
      <c r="BG144" s="132">
        <f t="shared" si="6"/>
        <v>0</v>
      </c>
      <c r="BH144" s="132">
        <f t="shared" si="7"/>
        <v>0</v>
      </c>
      <c r="BI144" s="132">
        <f t="shared" si="8"/>
        <v>0</v>
      </c>
      <c r="BJ144" s="12" t="s">
        <v>75</v>
      </c>
      <c r="BK144" s="132">
        <f t="shared" si="9"/>
        <v>0</v>
      </c>
      <c r="BL144" s="12" t="s">
        <v>820</v>
      </c>
      <c r="BM144" s="235" t="s">
        <v>2485</v>
      </c>
    </row>
    <row r="145" spans="2:65" s="1" customFormat="1" ht="24.2" customHeight="1">
      <c r="B145" s="119"/>
      <c r="C145" s="236" t="s">
        <v>671</v>
      </c>
      <c r="D145" s="236" t="s">
        <v>133</v>
      </c>
      <c r="E145" s="237" t="s">
        <v>2486</v>
      </c>
      <c r="F145" s="238" t="s">
        <v>2487</v>
      </c>
      <c r="G145" s="239" t="s">
        <v>110</v>
      </c>
      <c r="H145" s="240">
        <v>7</v>
      </c>
      <c r="I145" s="241"/>
      <c r="J145" s="241">
        <f t="shared" si="0"/>
        <v>0</v>
      </c>
      <c r="K145" s="242"/>
      <c r="L145" s="243"/>
      <c r="M145" s="244" t="s">
        <v>1</v>
      </c>
      <c r="N145" s="245" t="s">
        <v>32</v>
      </c>
      <c r="O145" s="233">
        <v>0</v>
      </c>
      <c r="P145" s="233">
        <f t="shared" si="1"/>
        <v>0</v>
      </c>
      <c r="Q145" s="233">
        <v>0</v>
      </c>
      <c r="R145" s="233">
        <f t="shared" si="2"/>
        <v>0</v>
      </c>
      <c r="S145" s="233">
        <v>0</v>
      </c>
      <c r="T145" s="234">
        <f t="shared" si="3"/>
        <v>0</v>
      </c>
      <c r="AR145" s="235" t="s">
        <v>1125</v>
      </c>
      <c r="AT145" s="235" t="s">
        <v>133</v>
      </c>
      <c r="AU145" s="235" t="s">
        <v>75</v>
      </c>
      <c r="AY145" s="12" t="s">
        <v>97</v>
      </c>
      <c r="BE145" s="132">
        <f t="shared" si="4"/>
        <v>0</v>
      </c>
      <c r="BF145" s="132">
        <f t="shared" si="5"/>
        <v>0</v>
      </c>
      <c r="BG145" s="132">
        <f t="shared" si="6"/>
        <v>0</v>
      </c>
      <c r="BH145" s="132">
        <f t="shared" si="7"/>
        <v>0</v>
      </c>
      <c r="BI145" s="132">
        <f t="shared" si="8"/>
        <v>0</v>
      </c>
      <c r="BJ145" s="12" t="s">
        <v>75</v>
      </c>
      <c r="BK145" s="132">
        <f t="shared" si="9"/>
        <v>0</v>
      </c>
      <c r="BL145" s="12" t="s">
        <v>820</v>
      </c>
      <c r="BM145" s="235" t="s">
        <v>2488</v>
      </c>
    </row>
    <row r="146" spans="2:65" s="1" customFormat="1" ht="24.2" customHeight="1">
      <c r="B146" s="119"/>
      <c r="C146" s="225" t="s">
        <v>124</v>
      </c>
      <c r="D146" s="225" t="s">
        <v>100</v>
      </c>
      <c r="E146" s="226" t="s">
        <v>1317</v>
      </c>
      <c r="F146" s="227" t="s">
        <v>1318</v>
      </c>
      <c r="G146" s="228" t="s">
        <v>110</v>
      </c>
      <c r="H146" s="229">
        <v>1850</v>
      </c>
      <c r="I146" s="230"/>
      <c r="J146" s="230">
        <f t="shared" si="0"/>
        <v>0</v>
      </c>
      <c r="K146" s="126"/>
      <c r="L146" s="24"/>
      <c r="M146" s="231" t="s">
        <v>1</v>
      </c>
      <c r="N146" s="232" t="s">
        <v>32</v>
      </c>
      <c r="O146" s="233">
        <v>6.4000000000000001E-2</v>
      </c>
      <c r="P146" s="233">
        <f t="shared" si="1"/>
        <v>118.4</v>
      </c>
      <c r="Q146" s="233">
        <v>0</v>
      </c>
      <c r="R146" s="233">
        <f t="shared" si="2"/>
        <v>0</v>
      </c>
      <c r="S146" s="233">
        <v>0</v>
      </c>
      <c r="T146" s="234">
        <f t="shared" si="3"/>
        <v>0</v>
      </c>
      <c r="AR146" s="235" t="s">
        <v>820</v>
      </c>
      <c r="AT146" s="235" t="s">
        <v>100</v>
      </c>
      <c r="AU146" s="235" t="s">
        <v>75</v>
      </c>
      <c r="AY146" s="12" t="s">
        <v>97</v>
      </c>
      <c r="BE146" s="132">
        <f t="shared" si="4"/>
        <v>0</v>
      </c>
      <c r="BF146" s="132">
        <f t="shared" si="5"/>
        <v>0</v>
      </c>
      <c r="BG146" s="132">
        <f t="shared" si="6"/>
        <v>0</v>
      </c>
      <c r="BH146" s="132">
        <f t="shared" si="7"/>
        <v>0</v>
      </c>
      <c r="BI146" s="132">
        <f t="shared" si="8"/>
        <v>0</v>
      </c>
      <c r="BJ146" s="12" t="s">
        <v>75</v>
      </c>
      <c r="BK146" s="132">
        <f t="shared" si="9"/>
        <v>0</v>
      </c>
      <c r="BL146" s="12" t="s">
        <v>820</v>
      </c>
      <c r="BM146" s="235" t="s">
        <v>1319</v>
      </c>
    </row>
    <row r="147" spans="2:65" s="1" customFormat="1" ht="24.2" customHeight="1">
      <c r="B147" s="119"/>
      <c r="C147" s="225" t="s">
        <v>676</v>
      </c>
      <c r="D147" s="225" t="s">
        <v>100</v>
      </c>
      <c r="E147" s="226" t="s">
        <v>1320</v>
      </c>
      <c r="F147" s="227" t="s">
        <v>1321</v>
      </c>
      <c r="G147" s="228" t="s">
        <v>110</v>
      </c>
      <c r="H147" s="229">
        <v>160</v>
      </c>
      <c r="I147" s="230"/>
      <c r="J147" s="230">
        <f t="shared" si="0"/>
        <v>0</v>
      </c>
      <c r="K147" s="126"/>
      <c r="L147" s="24"/>
      <c r="M147" s="231" t="s">
        <v>1</v>
      </c>
      <c r="N147" s="232" t="s">
        <v>32</v>
      </c>
      <c r="O147" s="233">
        <v>9.5000000000000001E-2</v>
      </c>
      <c r="P147" s="233">
        <f t="shared" si="1"/>
        <v>15.2</v>
      </c>
      <c r="Q147" s="233">
        <v>0</v>
      </c>
      <c r="R147" s="233">
        <f t="shared" si="2"/>
        <v>0</v>
      </c>
      <c r="S147" s="233">
        <v>0</v>
      </c>
      <c r="T147" s="234">
        <f t="shared" si="3"/>
        <v>0</v>
      </c>
      <c r="AR147" s="235" t="s">
        <v>820</v>
      </c>
      <c r="AT147" s="235" t="s">
        <v>100</v>
      </c>
      <c r="AU147" s="235" t="s">
        <v>75</v>
      </c>
      <c r="AY147" s="12" t="s">
        <v>97</v>
      </c>
      <c r="BE147" s="132">
        <f t="shared" si="4"/>
        <v>0</v>
      </c>
      <c r="BF147" s="132">
        <f t="shared" si="5"/>
        <v>0</v>
      </c>
      <c r="BG147" s="132">
        <f t="shared" si="6"/>
        <v>0</v>
      </c>
      <c r="BH147" s="132">
        <f t="shared" si="7"/>
        <v>0</v>
      </c>
      <c r="BI147" s="132">
        <f t="shared" si="8"/>
        <v>0</v>
      </c>
      <c r="BJ147" s="12" t="s">
        <v>75</v>
      </c>
      <c r="BK147" s="132">
        <f t="shared" si="9"/>
        <v>0</v>
      </c>
      <c r="BL147" s="12" t="s">
        <v>820</v>
      </c>
      <c r="BM147" s="235" t="s">
        <v>1322</v>
      </c>
    </row>
    <row r="148" spans="2:65" s="1" customFormat="1" ht="24.2" customHeight="1">
      <c r="B148" s="119"/>
      <c r="C148" s="225" t="s">
        <v>679</v>
      </c>
      <c r="D148" s="225" t="s">
        <v>100</v>
      </c>
      <c r="E148" s="226" t="s">
        <v>2489</v>
      </c>
      <c r="F148" s="227" t="s">
        <v>2490</v>
      </c>
      <c r="G148" s="228" t="s">
        <v>110</v>
      </c>
      <c r="H148" s="229">
        <v>10</v>
      </c>
      <c r="I148" s="230"/>
      <c r="J148" s="230">
        <f t="shared" si="0"/>
        <v>0</v>
      </c>
      <c r="K148" s="126"/>
      <c r="L148" s="24"/>
      <c r="M148" s="231" t="s">
        <v>1</v>
      </c>
      <c r="N148" s="232" t="s">
        <v>32</v>
      </c>
      <c r="O148" s="233">
        <v>0.20399999999999999</v>
      </c>
      <c r="P148" s="233">
        <f t="shared" si="1"/>
        <v>2.04</v>
      </c>
      <c r="Q148" s="233">
        <v>0</v>
      </c>
      <c r="R148" s="233">
        <f t="shared" si="2"/>
        <v>0</v>
      </c>
      <c r="S148" s="233">
        <v>0</v>
      </c>
      <c r="T148" s="234">
        <f t="shared" si="3"/>
        <v>0</v>
      </c>
      <c r="AR148" s="235" t="s">
        <v>820</v>
      </c>
      <c r="AT148" s="235" t="s">
        <v>100</v>
      </c>
      <c r="AU148" s="235" t="s">
        <v>75</v>
      </c>
      <c r="AY148" s="12" t="s">
        <v>97</v>
      </c>
      <c r="BE148" s="132">
        <f t="shared" si="4"/>
        <v>0</v>
      </c>
      <c r="BF148" s="132">
        <f t="shared" si="5"/>
        <v>0</v>
      </c>
      <c r="BG148" s="132">
        <f t="shared" si="6"/>
        <v>0</v>
      </c>
      <c r="BH148" s="132">
        <f t="shared" si="7"/>
        <v>0</v>
      </c>
      <c r="BI148" s="132">
        <f t="shared" si="8"/>
        <v>0</v>
      </c>
      <c r="BJ148" s="12" t="s">
        <v>75</v>
      </c>
      <c r="BK148" s="132">
        <f t="shared" si="9"/>
        <v>0</v>
      </c>
      <c r="BL148" s="12" t="s">
        <v>820</v>
      </c>
      <c r="BM148" s="235" t="s">
        <v>2491</v>
      </c>
    </row>
    <row r="149" spans="2:65" s="1" customFormat="1" ht="16.5" customHeight="1">
      <c r="B149" s="119"/>
      <c r="C149" s="236" t="s">
        <v>586</v>
      </c>
      <c r="D149" s="236" t="s">
        <v>133</v>
      </c>
      <c r="E149" s="237" t="s">
        <v>2492</v>
      </c>
      <c r="F149" s="238" t="s">
        <v>2493</v>
      </c>
      <c r="G149" s="239" t="s">
        <v>110</v>
      </c>
      <c r="H149" s="240">
        <v>10</v>
      </c>
      <c r="I149" s="241"/>
      <c r="J149" s="241">
        <f t="shared" si="0"/>
        <v>0</v>
      </c>
      <c r="K149" s="242"/>
      <c r="L149" s="243"/>
      <c r="M149" s="244" t="s">
        <v>1</v>
      </c>
      <c r="N149" s="245" t="s">
        <v>32</v>
      </c>
      <c r="O149" s="233">
        <v>0</v>
      </c>
      <c r="P149" s="233">
        <f t="shared" si="1"/>
        <v>0</v>
      </c>
      <c r="Q149" s="233">
        <v>2.0000000000000002E-5</v>
      </c>
      <c r="R149" s="233">
        <f t="shared" si="2"/>
        <v>2.0000000000000001E-4</v>
      </c>
      <c r="S149" s="233">
        <v>0</v>
      </c>
      <c r="T149" s="234">
        <f t="shared" si="3"/>
        <v>0</v>
      </c>
      <c r="AR149" s="235" t="s">
        <v>1068</v>
      </c>
      <c r="AT149" s="235" t="s">
        <v>133</v>
      </c>
      <c r="AU149" s="235" t="s">
        <v>75</v>
      </c>
      <c r="AY149" s="12" t="s">
        <v>97</v>
      </c>
      <c r="BE149" s="132">
        <f t="shared" si="4"/>
        <v>0</v>
      </c>
      <c r="BF149" s="132">
        <f t="shared" si="5"/>
        <v>0</v>
      </c>
      <c r="BG149" s="132">
        <f t="shared" si="6"/>
        <v>0</v>
      </c>
      <c r="BH149" s="132">
        <f t="shared" si="7"/>
        <v>0</v>
      </c>
      <c r="BI149" s="132">
        <f t="shared" si="8"/>
        <v>0</v>
      </c>
      <c r="BJ149" s="12" t="s">
        <v>75</v>
      </c>
      <c r="BK149" s="132">
        <f t="shared" si="9"/>
        <v>0</v>
      </c>
      <c r="BL149" s="12" t="s">
        <v>1068</v>
      </c>
      <c r="BM149" s="235" t="s">
        <v>2494</v>
      </c>
    </row>
    <row r="150" spans="2:65" s="1" customFormat="1" ht="16.5" customHeight="1">
      <c r="B150" s="119"/>
      <c r="C150" s="236" t="s">
        <v>7</v>
      </c>
      <c r="D150" s="236" t="s">
        <v>133</v>
      </c>
      <c r="E150" s="237" t="s">
        <v>2495</v>
      </c>
      <c r="F150" s="238" t="s">
        <v>2496</v>
      </c>
      <c r="G150" s="239" t="s">
        <v>110</v>
      </c>
      <c r="H150" s="240">
        <v>10</v>
      </c>
      <c r="I150" s="241"/>
      <c r="J150" s="241">
        <f t="shared" si="0"/>
        <v>0</v>
      </c>
      <c r="K150" s="242"/>
      <c r="L150" s="243"/>
      <c r="M150" s="244" t="s">
        <v>1</v>
      </c>
      <c r="N150" s="245" t="s">
        <v>32</v>
      </c>
      <c r="O150" s="233">
        <v>0</v>
      </c>
      <c r="P150" s="233">
        <f t="shared" si="1"/>
        <v>0</v>
      </c>
      <c r="Q150" s="233">
        <v>3.0000000000000001E-5</v>
      </c>
      <c r="R150" s="233">
        <f t="shared" si="2"/>
        <v>3.0000000000000003E-4</v>
      </c>
      <c r="S150" s="233">
        <v>0</v>
      </c>
      <c r="T150" s="234">
        <f t="shared" si="3"/>
        <v>0</v>
      </c>
      <c r="AR150" s="235" t="s">
        <v>1068</v>
      </c>
      <c r="AT150" s="235" t="s">
        <v>133</v>
      </c>
      <c r="AU150" s="235" t="s">
        <v>75</v>
      </c>
      <c r="AY150" s="12" t="s">
        <v>97</v>
      </c>
      <c r="BE150" s="132">
        <f t="shared" si="4"/>
        <v>0</v>
      </c>
      <c r="BF150" s="132">
        <f t="shared" si="5"/>
        <v>0</v>
      </c>
      <c r="BG150" s="132">
        <f t="shared" si="6"/>
        <v>0</v>
      </c>
      <c r="BH150" s="132">
        <f t="shared" si="7"/>
        <v>0</v>
      </c>
      <c r="BI150" s="132">
        <f t="shared" si="8"/>
        <v>0</v>
      </c>
      <c r="BJ150" s="12" t="s">
        <v>75</v>
      </c>
      <c r="BK150" s="132">
        <f t="shared" si="9"/>
        <v>0</v>
      </c>
      <c r="BL150" s="12" t="s">
        <v>1068</v>
      </c>
      <c r="BM150" s="235" t="s">
        <v>2497</v>
      </c>
    </row>
    <row r="151" spans="2:65" s="1" customFormat="1" ht="24.2" customHeight="1">
      <c r="B151" s="119"/>
      <c r="C151" s="225" t="s">
        <v>587</v>
      </c>
      <c r="D151" s="225" t="s">
        <v>100</v>
      </c>
      <c r="E151" s="226" t="s">
        <v>2498</v>
      </c>
      <c r="F151" s="227" t="s">
        <v>2499</v>
      </c>
      <c r="G151" s="228" t="s">
        <v>110</v>
      </c>
      <c r="H151" s="229">
        <v>5</v>
      </c>
      <c r="I151" s="230"/>
      <c r="J151" s="230">
        <f t="shared" si="0"/>
        <v>0</v>
      </c>
      <c r="K151" s="126"/>
      <c r="L151" s="24"/>
      <c r="M151" s="231" t="s">
        <v>1</v>
      </c>
      <c r="N151" s="232" t="s">
        <v>32</v>
      </c>
      <c r="O151" s="233">
        <v>0.28599999999999998</v>
      </c>
      <c r="P151" s="233">
        <f t="shared" si="1"/>
        <v>1.43</v>
      </c>
      <c r="Q151" s="233">
        <v>0</v>
      </c>
      <c r="R151" s="233">
        <f t="shared" si="2"/>
        <v>0</v>
      </c>
      <c r="S151" s="233">
        <v>0</v>
      </c>
      <c r="T151" s="234">
        <f t="shared" si="3"/>
        <v>0</v>
      </c>
      <c r="AR151" s="235" t="s">
        <v>820</v>
      </c>
      <c r="AT151" s="235" t="s">
        <v>100</v>
      </c>
      <c r="AU151" s="235" t="s">
        <v>75</v>
      </c>
      <c r="AY151" s="12" t="s">
        <v>97</v>
      </c>
      <c r="BE151" s="132">
        <f t="shared" si="4"/>
        <v>0</v>
      </c>
      <c r="BF151" s="132">
        <f t="shared" si="5"/>
        <v>0</v>
      </c>
      <c r="BG151" s="132">
        <f t="shared" si="6"/>
        <v>0</v>
      </c>
      <c r="BH151" s="132">
        <f t="shared" si="7"/>
        <v>0</v>
      </c>
      <c r="BI151" s="132">
        <f t="shared" si="8"/>
        <v>0</v>
      </c>
      <c r="BJ151" s="12" t="s">
        <v>75</v>
      </c>
      <c r="BK151" s="132">
        <f t="shared" si="9"/>
        <v>0</v>
      </c>
      <c r="BL151" s="12" t="s">
        <v>820</v>
      </c>
      <c r="BM151" s="235" t="s">
        <v>2500</v>
      </c>
    </row>
    <row r="152" spans="2:65" s="1" customFormat="1" ht="16.5" customHeight="1">
      <c r="B152" s="119"/>
      <c r="C152" s="236" t="s">
        <v>588</v>
      </c>
      <c r="D152" s="236" t="s">
        <v>133</v>
      </c>
      <c r="E152" s="237" t="s">
        <v>1824</v>
      </c>
      <c r="F152" s="238" t="s">
        <v>1825</v>
      </c>
      <c r="G152" s="239" t="s">
        <v>110</v>
      </c>
      <c r="H152" s="240">
        <v>5</v>
      </c>
      <c r="I152" s="241"/>
      <c r="J152" s="241">
        <f t="shared" si="0"/>
        <v>0</v>
      </c>
      <c r="K152" s="242"/>
      <c r="L152" s="243"/>
      <c r="M152" s="244" t="s">
        <v>1</v>
      </c>
      <c r="N152" s="245" t="s">
        <v>32</v>
      </c>
      <c r="O152" s="233">
        <v>0</v>
      </c>
      <c r="P152" s="233">
        <f t="shared" si="1"/>
        <v>0</v>
      </c>
      <c r="Q152" s="233">
        <v>3.0000000000000001E-5</v>
      </c>
      <c r="R152" s="233">
        <f t="shared" si="2"/>
        <v>1.5000000000000001E-4</v>
      </c>
      <c r="S152" s="233">
        <v>0</v>
      </c>
      <c r="T152" s="234">
        <f t="shared" si="3"/>
        <v>0</v>
      </c>
      <c r="AR152" s="235" t="s">
        <v>1068</v>
      </c>
      <c r="AT152" s="235" t="s">
        <v>133</v>
      </c>
      <c r="AU152" s="235" t="s">
        <v>75</v>
      </c>
      <c r="AY152" s="12" t="s">
        <v>97</v>
      </c>
      <c r="BE152" s="132">
        <f t="shared" si="4"/>
        <v>0</v>
      </c>
      <c r="BF152" s="132">
        <f t="shared" si="5"/>
        <v>0</v>
      </c>
      <c r="BG152" s="132">
        <f t="shared" si="6"/>
        <v>0</v>
      </c>
      <c r="BH152" s="132">
        <f t="shared" si="7"/>
        <v>0</v>
      </c>
      <c r="BI152" s="132">
        <f t="shared" si="8"/>
        <v>0</v>
      </c>
      <c r="BJ152" s="12" t="s">
        <v>75</v>
      </c>
      <c r="BK152" s="132">
        <f t="shared" si="9"/>
        <v>0</v>
      </c>
      <c r="BL152" s="12" t="s">
        <v>1068</v>
      </c>
      <c r="BM152" s="235" t="s">
        <v>2501</v>
      </c>
    </row>
    <row r="153" spans="2:65" s="1" customFormat="1" ht="16.5" customHeight="1">
      <c r="B153" s="119"/>
      <c r="C153" s="236" t="s">
        <v>691</v>
      </c>
      <c r="D153" s="236" t="s">
        <v>133</v>
      </c>
      <c r="E153" s="237" t="s">
        <v>2502</v>
      </c>
      <c r="F153" s="238" t="s">
        <v>2503</v>
      </c>
      <c r="G153" s="239" t="s">
        <v>110</v>
      </c>
      <c r="H153" s="240">
        <v>5</v>
      </c>
      <c r="I153" s="241"/>
      <c r="J153" s="241">
        <f t="shared" si="0"/>
        <v>0</v>
      </c>
      <c r="K153" s="242"/>
      <c r="L153" s="243"/>
      <c r="M153" s="244" t="s">
        <v>1</v>
      </c>
      <c r="N153" s="245" t="s">
        <v>32</v>
      </c>
      <c r="O153" s="233">
        <v>0</v>
      </c>
      <c r="P153" s="233">
        <f t="shared" si="1"/>
        <v>0</v>
      </c>
      <c r="Q153" s="233">
        <v>6.0000000000000002E-5</v>
      </c>
      <c r="R153" s="233">
        <f t="shared" si="2"/>
        <v>3.0000000000000003E-4</v>
      </c>
      <c r="S153" s="233">
        <v>0</v>
      </c>
      <c r="T153" s="234">
        <f t="shared" si="3"/>
        <v>0</v>
      </c>
      <c r="AR153" s="235" t="s">
        <v>1068</v>
      </c>
      <c r="AT153" s="235" t="s">
        <v>133</v>
      </c>
      <c r="AU153" s="235" t="s">
        <v>75</v>
      </c>
      <c r="AY153" s="12" t="s">
        <v>97</v>
      </c>
      <c r="BE153" s="132">
        <f t="shared" si="4"/>
        <v>0</v>
      </c>
      <c r="BF153" s="132">
        <f t="shared" si="5"/>
        <v>0</v>
      </c>
      <c r="BG153" s="132">
        <f t="shared" si="6"/>
        <v>0</v>
      </c>
      <c r="BH153" s="132">
        <f t="shared" si="7"/>
        <v>0</v>
      </c>
      <c r="BI153" s="132">
        <f t="shared" si="8"/>
        <v>0</v>
      </c>
      <c r="BJ153" s="12" t="s">
        <v>75</v>
      </c>
      <c r="BK153" s="132">
        <f t="shared" si="9"/>
        <v>0</v>
      </c>
      <c r="BL153" s="12" t="s">
        <v>1068</v>
      </c>
      <c r="BM153" s="235" t="s">
        <v>2504</v>
      </c>
    </row>
    <row r="154" spans="2:65" s="1" customFormat="1" ht="24.2" customHeight="1">
      <c r="B154" s="119"/>
      <c r="C154" s="225" t="s">
        <v>694</v>
      </c>
      <c r="D154" s="225" t="s">
        <v>100</v>
      </c>
      <c r="E154" s="226" t="s">
        <v>1323</v>
      </c>
      <c r="F154" s="227" t="s">
        <v>1324</v>
      </c>
      <c r="G154" s="228" t="s">
        <v>110</v>
      </c>
      <c r="H154" s="229">
        <v>41</v>
      </c>
      <c r="I154" s="230"/>
      <c r="J154" s="230">
        <f t="shared" si="0"/>
        <v>0</v>
      </c>
      <c r="K154" s="126"/>
      <c r="L154" s="24"/>
      <c r="M154" s="231" t="s">
        <v>1</v>
      </c>
      <c r="N154" s="232" t="s">
        <v>32</v>
      </c>
      <c r="O154" s="233">
        <v>0.31</v>
      </c>
      <c r="P154" s="233">
        <f t="shared" si="1"/>
        <v>12.709999999999999</v>
      </c>
      <c r="Q154" s="233">
        <v>0</v>
      </c>
      <c r="R154" s="233">
        <f t="shared" si="2"/>
        <v>0</v>
      </c>
      <c r="S154" s="233">
        <v>0</v>
      </c>
      <c r="T154" s="234">
        <f t="shared" si="3"/>
        <v>0</v>
      </c>
      <c r="AR154" s="235" t="s">
        <v>820</v>
      </c>
      <c r="AT154" s="235" t="s">
        <v>100</v>
      </c>
      <c r="AU154" s="235" t="s">
        <v>75</v>
      </c>
      <c r="AY154" s="12" t="s">
        <v>97</v>
      </c>
      <c r="BE154" s="132">
        <f t="shared" si="4"/>
        <v>0</v>
      </c>
      <c r="BF154" s="132">
        <f t="shared" si="5"/>
        <v>0</v>
      </c>
      <c r="BG154" s="132">
        <f t="shared" si="6"/>
        <v>0</v>
      </c>
      <c r="BH154" s="132">
        <f t="shared" si="7"/>
        <v>0</v>
      </c>
      <c r="BI154" s="132">
        <f t="shared" si="8"/>
        <v>0</v>
      </c>
      <c r="BJ154" s="12" t="s">
        <v>75</v>
      </c>
      <c r="BK154" s="132">
        <f t="shared" si="9"/>
        <v>0</v>
      </c>
      <c r="BL154" s="12" t="s">
        <v>820</v>
      </c>
      <c r="BM154" s="235" t="s">
        <v>1325</v>
      </c>
    </row>
    <row r="155" spans="2:65" s="1" customFormat="1" ht="16.5" customHeight="1">
      <c r="B155" s="119"/>
      <c r="C155" s="236" t="s">
        <v>589</v>
      </c>
      <c r="D155" s="236" t="s">
        <v>133</v>
      </c>
      <c r="E155" s="237" t="s">
        <v>2505</v>
      </c>
      <c r="F155" s="238" t="s">
        <v>2506</v>
      </c>
      <c r="G155" s="239" t="s">
        <v>110</v>
      </c>
      <c r="H155" s="240">
        <v>41</v>
      </c>
      <c r="I155" s="241"/>
      <c r="J155" s="241">
        <f t="shared" si="0"/>
        <v>0</v>
      </c>
      <c r="K155" s="242"/>
      <c r="L155" s="243"/>
      <c r="M155" s="244" t="s">
        <v>1</v>
      </c>
      <c r="N155" s="245" t="s">
        <v>32</v>
      </c>
      <c r="O155" s="233">
        <v>0</v>
      </c>
      <c r="P155" s="233">
        <f t="shared" si="1"/>
        <v>0</v>
      </c>
      <c r="Q155" s="233">
        <v>0</v>
      </c>
      <c r="R155" s="233">
        <f t="shared" si="2"/>
        <v>0</v>
      </c>
      <c r="S155" s="233">
        <v>0</v>
      </c>
      <c r="T155" s="234">
        <f t="shared" si="3"/>
        <v>0</v>
      </c>
      <c r="AR155" s="235" t="s">
        <v>1125</v>
      </c>
      <c r="AT155" s="235" t="s">
        <v>133</v>
      </c>
      <c r="AU155" s="235" t="s">
        <v>75</v>
      </c>
      <c r="AY155" s="12" t="s">
        <v>97</v>
      </c>
      <c r="BE155" s="132">
        <f t="shared" si="4"/>
        <v>0</v>
      </c>
      <c r="BF155" s="132">
        <f t="shared" si="5"/>
        <v>0</v>
      </c>
      <c r="BG155" s="132">
        <f t="shared" si="6"/>
        <v>0</v>
      </c>
      <c r="BH155" s="132">
        <f t="shared" si="7"/>
        <v>0</v>
      </c>
      <c r="BI155" s="132">
        <f t="shared" si="8"/>
        <v>0</v>
      </c>
      <c r="BJ155" s="12" t="s">
        <v>75</v>
      </c>
      <c r="BK155" s="132">
        <f t="shared" si="9"/>
        <v>0</v>
      </c>
      <c r="BL155" s="12" t="s">
        <v>820</v>
      </c>
      <c r="BM155" s="235" t="s">
        <v>1326</v>
      </c>
    </row>
    <row r="156" spans="2:65" s="1" customFormat="1" ht="16.5" customHeight="1">
      <c r="B156" s="119"/>
      <c r="C156" s="236" t="s">
        <v>700</v>
      </c>
      <c r="D156" s="236" t="s">
        <v>133</v>
      </c>
      <c r="E156" s="237" t="s">
        <v>1327</v>
      </c>
      <c r="F156" s="238" t="s">
        <v>2507</v>
      </c>
      <c r="G156" s="239" t="s">
        <v>110</v>
      </c>
      <c r="H156" s="240">
        <v>23</v>
      </c>
      <c r="I156" s="241"/>
      <c r="J156" s="241">
        <f t="shared" si="0"/>
        <v>0</v>
      </c>
      <c r="K156" s="242"/>
      <c r="L156" s="243"/>
      <c r="M156" s="244" t="s">
        <v>1</v>
      </c>
      <c r="N156" s="245" t="s">
        <v>32</v>
      </c>
      <c r="O156" s="233">
        <v>0</v>
      </c>
      <c r="P156" s="233">
        <f t="shared" si="1"/>
        <v>0</v>
      </c>
      <c r="Q156" s="233">
        <v>0</v>
      </c>
      <c r="R156" s="233">
        <f t="shared" si="2"/>
        <v>0</v>
      </c>
      <c r="S156" s="233">
        <v>0</v>
      </c>
      <c r="T156" s="234">
        <f t="shared" si="3"/>
        <v>0</v>
      </c>
      <c r="AR156" s="235" t="s">
        <v>1125</v>
      </c>
      <c r="AT156" s="235" t="s">
        <v>133</v>
      </c>
      <c r="AU156" s="235" t="s">
        <v>75</v>
      </c>
      <c r="AY156" s="12" t="s">
        <v>97</v>
      </c>
      <c r="BE156" s="132">
        <f t="shared" si="4"/>
        <v>0</v>
      </c>
      <c r="BF156" s="132">
        <f t="shared" si="5"/>
        <v>0</v>
      </c>
      <c r="BG156" s="132">
        <f t="shared" si="6"/>
        <v>0</v>
      </c>
      <c r="BH156" s="132">
        <f t="shared" si="7"/>
        <v>0</v>
      </c>
      <c r="BI156" s="132">
        <f t="shared" si="8"/>
        <v>0</v>
      </c>
      <c r="BJ156" s="12" t="s">
        <v>75</v>
      </c>
      <c r="BK156" s="132">
        <f t="shared" si="9"/>
        <v>0</v>
      </c>
      <c r="BL156" s="12" t="s">
        <v>820</v>
      </c>
      <c r="BM156" s="235" t="s">
        <v>1328</v>
      </c>
    </row>
    <row r="157" spans="2:65" s="1" customFormat="1" ht="16.5" customHeight="1">
      <c r="B157" s="119"/>
      <c r="C157" s="236" t="s">
        <v>704</v>
      </c>
      <c r="D157" s="236" t="s">
        <v>133</v>
      </c>
      <c r="E157" s="237" t="s">
        <v>2508</v>
      </c>
      <c r="F157" s="238" t="s">
        <v>2509</v>
      </c>
      <c r="G157" s="239" t="s">
        <v>110</v>
      </c>
      <c r="H157" s="240">
        <v>18</v>
      </c>
      <c r="I157" s="241"/>
      <c r="J157" s="241">
        <f t="shared" si="0"/>
        <v>0</v>
      </c>
      <c r="K157" s="242"/>
      <c r="L157" s="243"/>
      <c r="M157" s="244" t="s">
        <v>1</v>
      </c>
      <c r="N157" s="245" t="s">
        <v>32</v>
      </c>
      <c r="O157" s="233">
        <v>0</v>
      </c>
      <c r="P157" s="233">
        <f t="shared" si="1"/>
        <v>0</v>
      </c>
      <c r="Q157" s="233">
        <v>0</v>
      </c>
      <c r="R157" s="233">
        <f t="shared" si="2"/>
        <v>0</v>
      </c>
      <c r="S157" s="233">
        <v>0</v>
      </c>
      <c r="T157" s="234">
        <f t="shared" si="3"/>
        <v>0</v>
      </c>
      <c r="AR157" s="235" t="s">
        <v>1125</v>
      </c>
      <c r="AT157" s="235" t="s">
        <v>133</v>
      </c>
      <c r="AU157" s="235" t="s">
        <v>75</v>
      </c>
      <c r="AY157" s="12" t="s">
        <v>97</v>
      </c>
      <c r="BE157" s="132">
        <f t="shared" si="4"/>
        <v>0</v>
      </c>
      <c r="BF157" s="132">
        <f t="shared" si="5"/>
        <v>0</v>
      </c>
      <c r="BG157" s="132">
        <f t="shared" si="6"/>
        <v>0</v>
      </c>
      <c r="BH157" s="132">
        <f t="shared" si="7"/>
        <v>0</v>
      </c>
      <c r="BI157" s="132">
        <f t="shared" si="8"/>
        <v>0</v>
      </c>
      <c r="BJ157" s="12" t="s">
        <v>75</v>
      </c>
      <c r="BK157" s="132">
        <f t="shared" si="9"/>
        <v>0</v>
      </c>
      <c r="BL157" s="12" t="s">
        <v>820</v>
      </c>
      <c r="BM157" s="235" t="s">
        <v>2510</v>
      </c>
    </row>
    <row r="158" spans="2:65" s="1" customFormat="1" ht="24.2" customHeight="1">
      <c r="B158" s="119"/>
      <c r="C158" s="225" t="s">
        <v>708</v>
      </c>
      <c r="D158" s="225" t="s">
        <v>100</v>
      </c>
      <c r="E158" s="226" t="s">
        <v>2511</v>
      </c>
      <c r="F158" s="227" t="s">
        <v>2512</v>
      </c>
      <c r="G158" s="228" t="s">
        <v>110</v>
      </c>
      <c r="H158" s="229">
        <v>16</v>
      </c>
      <c r="I158" s="230"/>
      <c r="J158" s="230">
        <f t="shared" si="0"/>
        <v>0</v>
      </c>
      <c r="K158" s="126"/>
      <c r="L158" s="24"/>
      <c r="M158" s="231" t="s">
        <v>1</v>
      </c>
      <c r="N158" s="232" t="s">
        <v>32</v>
      </c>
      <c r="O158" s="233">
        <v>0.38700000000000001</v>
      </c>
      <c r="P158" s="233">
        <f t="shared" si="1"/>
        <v>6.1920000000000002</v>
      </c>
      <c r="Q158" s="233">
        <v>0</v>
      </c>
      <c r="R158" s="233">
        <f t="shared" si="2"/>
        <v>0</v>
      </c>
      <c r="S158" s="233">
        <v>0</v>
      </c>
      <c r="T158" s="234">
        <f t="shared" si="3"/>
        <v>0</v>
      </c>
      <c r="AR158" s="235" t="s">
        <v>820</v>
      </c>
      <c r="AT158" s="235" t="s">
        <v>100</v>
      </c>
      <c r="AU158" s="235" t="s">
        <v>75</v>
      </c>
      <c r="AY158" s="12" t="s">
        <v>97</v>
      </c>
      <c r="BE158" s="132">
        <f t="shared" si="4"/>
        <v>0</v>
      </c>
      <c r="BF158" s="132">
        <f t="shared" si="5"/>
        <v>0</v>
      </c>
      <c r="BG158" s="132">
        <f t="shared" si="6"/>
        <v>0</v>
      </c>
      <c r="BH158" s="132">
        <f t="shared" si="7"/>
        <v>0</v>
      </c>
      <c r="BI158" s="132">
        <f t="shared" si="8"/>
        <v>0</v>
      </c>
      <c r="BJ158" s="12" t="s">
        <v>75</v>
      </c>
      <c r="BK158" s="132">
        <f t="shared" si="9"/>
        <v>0</v>
      </c>
      <c r="BL158" s="12" t="s">
        <v>820</v>
      </c>
      <c r="BM158" s="235" t="s">
        <v>2513</v>
      </c>
    </row>
    <row r="159" spans="2:65" s="1" customFormat="1" ht="16.5" customHeight="1">
      <c r="B159" s="119"/>
      <c r="C159" s="236" t="s">
        <v>711</v>
      </c>
      <c r="D159" s="236" t="s">
        <v>133</v>
      </c>
      <c r="E159" s="237" t="s">
        <v>2514</v>
      </c>
      <c r="F159" s="238" t="s">
        <v>2515</v>
      </c>
      <c r="G159" s="239" t="s">
        <v>110</v>
      </c>
      <c r="H159" s="240">
        <v>16</v>
      </c>
      <c r="I159" s="241"/>
      <c r="J159" s="241">
        <f t="shared" si="0"/>
        <v>0</v>
      </c>
      <c r="K159" s="242"/>
      <c r="L159" s="243"/>
      <c r="M159" s="244" t="s">
        <v>1</v>
      </c>
      <c r="N159" s="245" t="s">
        <v>32</v>
      </c>
      <c r="O159" s="233">
        <v>0</v>
      </c>
      <c r="P159" s="233">
        <f t="shared" si="1"/>
        <v>0</v>
      </c>
      <c r="Q159" s="233">
        <v>0</v>
      </c>
      <c r="R159" s="233">
        <f t="shared" si="2"/>
        <v>0</v>
      </c>
      <c r="S159" s="233">
        <v>0</v>
      </c>
      <c r="T159" s="234">
        <f t="shared" si="3"/>
        <v>0</v>
      </c>
      <c r="AR159" s="235" t="s">
        <v>1125</v>
      </c>
      <c r="AT159" s="235" t="s">
        <v>133</v>
      </c>
      <c r="AU159" s="235" t="s">
        <v>75</v>
      </c>
      <c r="AY159" s="12" t="s">
        <v>97</v>
      </c>
      <c r="BE159" s="132">
        <f t="shared" si="4"/>
        <v>0</v>
      </c>
      <c r="BF159" s="132">
        <f t="shared" si="5"/>
        <v>0</v>
      </c>
      <c r="BG159" s="132">
        <f t="shared" si="6"/>
        <v>0</v>
      </c>
      <c r="BH159" s="132">
        <f t="shared" si="7"/>
        <v>0</v>
      </c>
      <c r="BI159" s="132">
        <f t="shared" si="8"/>
        <v>0</v>
      </c>
      <c r="BJ159" s="12" t="s">
        <v>75</v>
      </c>
      <c r="BK159" s="132">
        <f t="shared" si="9"/>
        <v>0</v>
      </c>
      <c r="BL159" s="12" t="s">
        <v>820</v>
      </c>
      <c r="BM159" s="235" t="s">
        <v>2516</v>
      </c>
    </row>
    <row r="160" spans="2:65" s="1" customFormat="1" ht="16.5" customHeight="1">
      <c r="B160" s="119"/>
      <c r="C160" s="236" t="s">
        <v>707</v>
      </c>
      <c r="D160" s="236" t="s">
        <v>133</v>
      </c>
      <c r="E160" s="237" t="s">
        <v>2508</v>
      </c>
      <c r="F160" s="238" t="s">
        <v>2509</v>
      </c>
      <c r="G160" s="239" t="s">
        <v>110</v>
      </c>
      <c r="H160" s="240">
        <v>14</v>
      </c>
      <c r="I160" s="241"/>
      <c r="J160" s="241">
        <f t="shared" si="0"/>
        <v>0</v>
      </c>
      <c r="K160" s="242"/>
      <c r="L160" s="243"/>
      <c r="M160" s="244" t="s">
        <v>1</v>
      </c>
      <c r="N160" s="245" t="s">
        <v>32</v>
      </c>
      <c r="O160" s="233">
        <v>0</v>
      </c>
      <c r="P160" s="233">
        <f t="shared" si="1"/>
        <v>0</v>
      </c>
      <c r="Q160" s="233">
        <v>0</v>
      </c>
      <c r="R160" s="233">
        <f t="shared" si="2"/>
        <v>0</v>
      </c>
      <c r="S160" s="233">
        <v>0</v>
      </c>
      <c r="T160" s="234">
        <f t="shared" si="3"/>
        <v>0</v>
      </c>
      <c r="AR160" s="235" t="s">
        <v>1125</v>
      </c>
      <c r="AT160" s="235" t="s">
        <v>133</v>
      </c>
      <c r="AU160" s="235" t="s">
        <v>75</v>
      </c>
      <c r="AY160" s="12" t="s">
        <v>97</v>
      </c>
      <c r="BE160" s="132">
        <f t="shared" si="4"/>
        <v>0</v>
      </c>
      <c r="BF160" s="132">
        <f t="shared" si="5"/>
        <v>0</v>
      </c>
      <c r="BG160" s="132">
        <f t="shared" si="6"/>
        <v>0</v>
      </c>
      <c r="BH160" s="132">
        <f t="shared" si="7"/>
        <v>0</v>
      </c>
      <c r="BI160" s="132">
        <f t="shared" si="8"/>
        <v>0</v>
      </c>
      <c r="BJ160" s="12" t="s">
        <v>75</v>
      </c>
      <c r="BK160" s="132">
        <f t="shared" si="9"/>
        <v>0</v>
      </c>
      <c r="BL160" s="12" t="s">
        <v>820</v>
      </c>
      <c r="BM160" s="235" t="s">
        <v>2517</v>
      </c>
    </row>
    <row r="161" spans="2:65" s="1" customFormat="1" ht="16.5" customHeight="1">
      <c r="B161" s="119"/>
      <c r="C161" s="236" t="s">
        <v>718</v>
      </c>
      <c r="D161" s="236" t="s">
        <v>133</v>
      </c>
      <c r="E161" s="237" t="s">
        <v>1327</v>
      </c>
      <c r="F161" s="238" t="s">
        <v>2507</v>
      </c>
      <c r="G161" s="239" t="s">
        <v>110</v>
      </c>
      <c r="H161" s="240">
        <v>2</v>
      </c>
      <c r="I161" s="241"/>
      <c r="J161" s="241">
        <f t="shared" si="0"/>
        <v>0</v>
      </c>
      <c r="K161" s="242"/>
      <c r="L161" s="243"/>
      <c r="M161" s="244" t="s">
        <v>1</v>
      </c>
      <c r="N161" s="245" t="s">
        <v>32</v>
      </c>
      <c r="O161" s="233">
        <v>0</v>
      </c>
      <c r="P161" s="233">
        <f t="shared" si="1"/>
        <v>0</v>
      </c>
      <c r="Q161" s="233">
        <v>0</v>
      </c>
      <c r="R161" s="233">
        <f t="shared" si="2"/>
        <v>0</v>
      </c>
      <c r="S161" s="233">
        <v>0</v>
      </c>
      <c r="T161" s="234">
        <f t="shared" si="3"/>
        <v>0</v>
      </c>
      <c r="AR161" s="235" t="s">
        <v>1125</v>
      </c>
      <c r="AT161" s="235" t="s">
        <v>133</v>
      </c>
      <c r="AU161" s="235" t="s">
        <v>75</v>
      </c>
      <c r="AY161" s="12" t="s">
        <v>97</v>
      </c>
      <c r="BE161" s="132">
        <f t="shared" si="4"/>
        <v>0</v>
      </c>
      <c r="BF161" s="132">
        <f t="shared" si="5"/>
        <v>0</v>
      </c>
      <c r="BG161" s="132">
        <f t="shared" si="6"/>
        <v>0</v>
      </c>
      <c r="BH161" s="132">
        <f t="shared" si="7"/>
        <v>0</v>
      </c>
      <c r="BI161" s="132">
        <f t="shared" si="8"/>
        <v>0</v>
      </c>
      <c r="BJ161" s="12" t="s">
        <v>75</v>
      </c>
      <c r="BK161" s="132">
        <f t="shared" si="9"/>
        <v>0</v>
      </c>
      <c r="BL161" s="12" t="s">
        <v>820</v>
      </c>
      <c r="BM161" s="235" t="s">
        <v>2518</v>
      </c>
    </row>
    <row r="162" spans="2:65" s="1" customFormat="1" ht="21.75" customHeight="1">
      <c r="B162" s="119"/>
      <c r="C162" s="225" t="s">
        <v>659</v>
      </c>
      <c r="D162" s="225" t="s">
        <v>100</v>
      </c>
      <c r="E162" s="226" t="s">
        <v>2519</v>
      </c>
      <c r="F162" s="227" t="s">
        <v>2520</v>
      </c>
      <c r="G162" s="228" t="s">
        <v>110</v>
      </c>
      <c r="H162" s="229">
        <v>2</v>
      </c>
      <c r="I162" s="230"/>
      <c r="J162" s="230">
        <f t="shared" si="0"/>
        <v>0</v>
      </c>
      <c r="K162" s="126"/>
      <c r="L162" s="24"/>
      <c r="M162" s="231" t="s">
        <v>1</v>
      </c>
      <c r="N162" s="232" t="s">
        <v>32</v>
      </c>
      <c r="O162" s="233">
        <v>0.13900000000000001</v>
      </c>
      <c r="P162" s="233">
        <f t="shared" si="1"/>
        <v>0.27800000000000002</v>
      </c>
      <c r="Q162" s="233">
        <v>0</v>
      </c>
      <c r="R162" s="233">
        <f t="shared" si="2"/>
        <v>0</v>
      </c>
      <c r="S162" s="233">
        <v>0</v>
      </c>
      <c r="T162" s="234">
        <f t="shared" si="3"/>
        <v>0</v>
      </c>
      <c r="AR162" s="235" t="s">
        <v>820</v>
      </c>
      <c r="AT162" s="235" t="s">
        <v>100</v>
      </c>
      <c r="AU162" s="235" t="s">
        <v>75</v>
      </c>
      <c r="AY162" s="12" t="s">
        <v>97</v>
      </c>
      <c r="BE162" s="132">
        <f t="shared" si="4"/>
        <v>0</v>
      </c>
      <c r="BF162" s="132">
        <f t="shared" si="5"/>
        <v>0</v>
      </c>
      <c r="BG162" s="132">
        <f t="shared" si="6"/>
        <v>0</v>
      </c>
      <c r="BH162" s="132">
        <f t="shared" si="7"/>
        <v>0</v>
      </c>
      <c r="BI162" s="132">
        <f t="shared" si="8"/>
        <v>0</v>
      </c>
      <c r="BJ162" s="12" t="s">
        <v>75</v>
      </c>
      <c r="BK162" s="132">
        <f t="shared" si="9"/>
        <v>0</v>
      </c>
      <c r="BL162" s="12" t="s">
        <v>820</v>
      </c>
      <c r="BM162" s="235" t="s">
        <v>2521</v>
      </c>
    </row>
    <row r="163" spans="2:65" s="1" customFormat="1" ht="37.9" customHeight="1">
      <c r="B163" s="119"/>
      <c r="C163" s="236" t="s">
        <v>725</v>
      </c>
      <c r="D163" s="236" t="s">
        <v>133</v>
      </c>
      <c r="E163" s="237" t="s">
        <v>2522</v>
      </c>
      <c r="F163" s="238" t="s">
        <v>2523</v>
      </c>
      <c r="G163" s="239" t="s">
        <v>110</v>
      </c>
      <c r="H163" s="240">
        <v>2</v>
      </c>
      <c r="I163" s="241"/>
      <c r="J163" s="241">
        <f t="shared" si="0"/>
        <v>0</v>
      </c>
      <c r="K163" s="242"/>
      <c r="L163" s="243"/>
      <c r="M163" s="244" t="s">
        <v>1</v>
      </c>
      <c r="N163" s="245" t="s">
        <v>32</v>
      </c>
      <c r="O163" s="233">
        <v>0</v>
      </c>
      <c r="P163" s="233">
        <f t="shared" si="1"/>
        <v>0</v>
      </c>
      <c r="Q163" s="233">
        <v>0</v>
      </c>
      <c r="R163" s="233">
        <f t="shared" si="2"/>
        <v>0</v>
      </c>
      <c r="S163" s="233">
        <v>0</v>
      </c>
      <c r="T163" s="234">
        <f t="shared" si="3"/>
        <v>0</v>
      </c>
      <c r="AR163" s="235" t="s">
        <v>1125</v>
      </c>
      <c r="AT163" s="235" t="s">
        <v>133</v>
      </c>
      <c r="AU163" s="235" t="s">
        <v>75</v>
      </c>
      <c r="AY163" s="12" t="s">
        <v>97</v>
      </c>
      <c r="BE163" s="132">
        <f t="shared" si="4"/>
        <v>0</v>
      </c>
      <c r="BF163" s="132">
        <f t="shared" si="5"/>
        <v>0</v>
      </c>
      <c r="BG163" s="132">
        <f t="shared" si="6"/>
        <v>0</v>
      </c>
      <c r="BH163" s="132">
        <f t="shared" si="7"/>
        <v>0</v>
      </c>
      <c r="BI163" s="132">
        <f t="shared" si="8"/>
        <v>0</v>
      </c>
      <c r="BJ163" s="12" t="s">
        <v>75</v>
      </c>
      <c r="BK163" s="132">
        <f t="shared" si="9"/>
        <v>0</v>
      </c>
      <c r="BL163" s="12" t="s">
        <v>820</v>
      </c>
      <c r="BM163" s="235" t="s">
        <v>2524</v>
      </c>
    </row>
    <row r="164" spans="2:65" s="1" customFormat="1" ht="16.5" customHeight="1">
      <c r="B164" s="119"/>
      <c r="C164" s="225" t="s">
        <v>729</v>
      </c>
      <c r="D164" s="225" t="s">
        <v>100</v>
      </c>
      <c r="E164" s="226" t="s">
        <v>2525</v>
      </c>
      <c r="F164" s="227" t="s">
        <v>2526</v>
      </c>
      <c r="G164" s="228" t="s">
        <v>110</v>
      </c>
      <c r="H164" s="229">
        <v>2</v>
      </c>
      <c r="I164" s="230"/>
      <c r="J164" s="230">
        <f t="shared" si="0"/>
        <v>0</v>
      </c>
      <c r="K164" s="126"/>
      <c r="L164" s="24"/>
      <c r="M164" s="231" t="s">
        <v>1</v>
      </c>
      <c r="N164" s="232" t="s">
        <v>32</v>
      </c>
      <c r="O164" s="233">
        <v>0.56999999999999995</v>
      </c>
      <c r="P164" s="233">
        <f t="shared" si="1"/>
        <v>1.1399999999999999</v>
      </c>
      <c r="Q164" s="233">
        <v>0</v>
      </c>
      <c r="R164" s="233">
        <f t="shared" si="2"/>
        <v>0</v>
      </c>
      <c r="S164" s="233">
        <v>0</v>
      </c>
      <c r="T164" s="234">
        <f t="shared" si="3"/>
        <v>0</v>
      </c>
      <c r="AR164" s="235" t="s">
        <v>820</v>
      </c>
      <c r="AT164" s="235" t="s">
        <v>100</v>
      </c>
      <c r="AU164" s="235" t="s">
        <v>75</v>
      </c>
      <c r="AY164" s="12" t="s">
        <v>97</v>
      </c>
      <c r="BE164" s="132">
        <f t="shared" si="4"/>
        <v>0</v>
      </c>
      <c r="BF164" s="132">
        <f t="shared" si="5"/>
        <v>0</v>
      </c>
      <c r="BG164" s="132">
        <f t="shared" si="6"/>
        <v>0</v>
      </c>
      <c r="BH164" s="132">
        <f t="shared" si="7"/>
        <v>0</v>
      </c>
      <c r="BI164" s="132">
        <f t="shared" si="8"/>
        <v>0</v>
      </c>
      <c r="BJ164" s="12" t="s">
        <v>75</v>
      </c>
      <c r="BK164" s="132">
        <f t="shared" si="9"/>
        <v>0</v>
      </c>
      <c r="BL164" s="12" t="s">
        <v>820</v>
      </c>
      <c r="BM164" s="235" t="s">
        <v>2527</v>
      </c>
    </row>
    <row r="165" spans="2:65" s="1" customFormat="1" ht="24.2" customHeight="1">
      <c r="B165" s="119"/>
      <c r="C165" s="236" t="s">
        <v>732</v>
      </c>
      <c r="D165" s="236" t="s">
        <v>133</v>
      </c>
      <c r="E165" s="237" t="s">
        <v>2528</v>
      </c>
      <c r="F165" s="238" t="s">
        <v>2529</v>
      </c>
      <c r="G165" s="239" t="s">
        <v>110</v>
      </c>
      <c r="H165" s="240">
        <v>2</v>
      </c>
      <c r="I165" s="241"/>
      <c r="J165" s="241">
        <f t="shared" si="0"/>
        <v>0</v>
      </c>
      <c r="K165" s="242"/>
      <c r="L165" s="243"/>
      <c r="M165" s="244" t="s">
        <v>1</v>
      </c>
      <c r="N165" s="245" t="s">
        <v>32</v>
      </c>
      <c r="O165" s="233">
        <v>0</v>
      </c>
      <c r="P165" s="233">
        <f t="shared" si="1"/>
        <v>0</v>
      </c>
      <c r="Q165" s="233">
        <v>1.1E-4</v>
      </c>
      <c r="R165" s="233">
        <f t="shared" si="2"/>
        <v>2.2000000000000001E-4</v>
      </c>
      <c r="S165" s="233">
        <v>0</v>
      </c>
      <c r="T165" s="234">
        <f t="shared" si="3"/>
        <v>0</v>
      </c>
      <c r="AR165" s="235" t="s">
        <v>1125</v>
      </c>
      <c r="AT165" s="235" t="s">
        <v>133</v>
      </c>
      <c r="AU165" s="235" t="s">
        <v>75</v>
      </c>
      <c r="AY165" s="12" t="s">
        <v>97</v>
      </c>
      <c r="BE165" s="132">
        <f t="shared" si="4"/>
        <v>0</v>
      </c>
      <c r="BF165" s="132">
        <f t="shared" si="5"/>
        <v>0</v>
      </c>
      <c r="BG165" s="132">
        <f t="shared" si="6"/>
        <v>0</v>
      </c>
      <c r="BH165" s="132">
        <f t="shared" si="7"/>
        <v>0</v>
      </c>
      <c r="BI165" s="132">
        <f t="shared" si="8"/>
        <v>0</v>
      </c>
      <c r="BJ165" s="12" t="s">
        <v>75</v>
      </c>
      <c r="BK165" s="132">
        <f t="shared" si="9"/>
        <v>0</v>
      </c>
      <c r="BL165" s="12" t="s">
        <v>820</v>
      </c>
      <c r="BM165" s="235" t="s">
        <v>2530</v>
      </c>
    </row>
    <row r="166" spans="2:65" s="1" customFormat="1" ht="16.5" customHeight="1">
      <c r="B166" s="119"/>
      <c r="C166" s="225" t="s">
        <v>736</v>
      </c>
      <c r="D166" s="225" t="s">
        <v>100</v>
      </c>
      <c r="E166" s="226" t="s">
        <v>2531</v>
      </c>
      <c r="F166" s="227" t="s">
        <v>2532</v>
      </c>
      <c r="G166" s="228" t="s">
        <v>1440</v>
      </c>
      <c r="H166" s="229">
        <v>36</v>
      </c>
      <c r="I166" s="230"/>
      <c r="J166" s="230">
        <f t="shared" si="0"/>
        <v>0</v>
      </c>
      <c r="K166" s="126"/>
      <c r="L166" s="24"/>
      <c r="M166" s="231" t="s">
        <v>1</v>
      </c>
      <c r="N166" s="232" t="s">
        <v>32</v>
      </c>
      <c r="O166" s="233">
        <v>0.36299999999999999</v>
      </c>
      <c r="P166" s="233">
        <f t="shared" si="1"/>
        <v>13.068</v>
      </c>
      <c r="Q166" s="233">
        <v>0</v>
      </c>
      <c r="R166" s="233">
        <f t="shared" si="2"/>
        <v>0</v>
      </c>
      <c r="S166" s="233">
        <v>0</v>
      </c>
      <c r="T166" s="234">
        <f t="shared" si="3"/>
        <v>0</v>
      </c>
      <c r="AR166" s="235" t="s">
        <v>820</v>
      </c>
      <c r="AT166" s="235" t="s">
        <v>100</v>
      </c>
      <c r="AU166" s="235" t="s">
        <v>75</v>
      </c>
      <c r="AY166" s="12" t="s">
        <v>97</v>
      </c>
      <c r="BE166" s="132">
        <f t="shared" si="4"/>
        <v>0</v>
      </c>
      <c r="BF166" s="132">
        <f t="shared" si="5"/>
        <v>0</v>
      </c>
      <c r="BG166" s="132">
        <f t="shared" si="6"/>
        <v>0</v>
      </c>
      <c r="BH166" s="132">
        <f t="shared" si="7"/>
        <v>0</v>
      </c>
      <c r="BI166" s="132">
        <f t="shared" si="8"/>
        <v>0</v>
      </c>
      <c r="BJ166" s="12" t="s">
        <v>75</v>
      </c>
      <c r="BK166" s="132">
        <f t="shared" si="9"/>
        <v>0</v>
      </c>
      <c r="BL166" s="12" t="s">
        <v>820</v>
      </c>
      <c r="BM166" s="235" t="s">
        <v>2533</v>
      </c>
    </row>
    <row r="167" spans="2:65" s="1" customFormat="1" ht="16.5" customHeight="1">
      <c r="B167" s="119"/>
      <c r="C167" s="225" t="s">
        <v>740</v>
      </c>
      <c r="D167" s="225" t="s">
        <v>100</v>
      </c>
      <c r="E167" s="226" t="s">
        <v>2534</v>
      </c>
      <c r="F167" s="227" t="s">
        <v>2535</v>
      </c>
      <c r="G167" s="228" t="s">
        <v>110</v>
      </c>
      <c r="H167" s="229">
        <v>16</v>
      </c>
      <c r="I167" s="230"/>
      <c r="J167" s="230">
        <f t="shared" si="0"/>
        <v>0</v>
      </c>
      <c r="K167" s="126"/>
      <c r="L167" s="24"/>
      <c r="M167" s="231" t="s">
        <v>1</v>
      </c>
      <c r="N167" s="232" t="s">
        <v>32</v>
      </c>
      <c r="O167" s="233">
        <v>0.38900000000000001</v>
      </c>
      <c r="P167" s="233">
        <f t="shared" si="1"/>
        <v>6.2240000000000002</v>
      </c>
      <c r="Q167" s="233">
        <v>0</v>
      </c>
      <c r="R167" s="233">
        <f t="shared" si="2"/>
        <v>0</v>
      </c>
      <c r="S167" s="233">
        <v>0</v>
      </c>
      <c r="T167" s="234">
        <f t="shared" si="3"/>
        <v>0</v>
      </c>
      <c r="AR167" s="235" t="s">
        <v>820</v>
      </c>
      <c r="AT167" s="235" t="s">
        <v>100</v>
      </c>
      <c r="AU167" s="235" t="s">
        <v>75</v>
      </c>
      <c r="AY167" s="12" t="s">
        <v>97</v>
      </c>
      <c r="BE167" s="132">
        <f t="shared" si="4"/>
        <v>0</v>
      </c>
      <c r="BF167" s="132">
        <f t="shared" si="5"/>
        <v>0</v>
      </c>
      <c r="BG167" s="132">
        <f t="shared" si="6"/>
        <v>0</v>
      </c>
      <c r="BH167" s="132">
        <f t="shared" si="7"/>
        <v>0</v>
      </c>
      <c r="BI167" s="132">
        <f t="shared" si="8"/>
        <v>0</v>
      </c>
      <c r="BJ167" s="12" t="s">
        <v>75</v>
      </c>
      <c r="BK167" s="132">
        <f t="shared" si="9"/>
        <v>0</v>
      </c>
      <c r="BL167" s="12" t="s">
        <v>820</v>
      </c>
      <c r="BM167" s="235" t="s">
        <v>2536</v>
      </c>
    </row>
    <row r="168" spans="2:65" s="1" customFormat="1" ht="24.2" customHeight="1">
      <c r="B168" s="119"/>
      <c r="C168" s="236" t="s">
        <v>741</v>
      </c>
      <c r="D168" s="236" t="s">
        <v>133</v>
      </c>
      <c r="E168" s="237" t="s">
        <v>2537</v>
      </c>
      <c r="F168" s="238" t="s">
        <v>2538</v>
      </c>
      <c r="G168" s="239" t="s">
        <v>110</v>
      </c>
      <c r="H168" s="240">
        <v>16</v>
      </c>
      <c r="I168" s="241"/>
      <c r="J168" s="241">
        <f t="shared" si="0"/>
        <v>0</v>
      </c>
      <c r="K168" s="242"/>
      <c r="L168" s="243"/>
      <c r="M168" s="244" t="s">
        <v>1</v>
      </c>
      <c r="N168" s="245" t="s">
        <v>32</v>
      </c>
      <c r="O168" s="233">
        <v>0</v>
      </c>
      <c r="P168" s="233">
        <f t="shared" si="1"/>
        <v>0</v>
      </c>
      <c r="Q168" s="233">
        <v>2.0000000000000002E-5</v>
      </c>
      <c r="R168" s="233">
        <f t="shared" si="2"/>
        <v>3.2000000000000003E-4</v>
      </c>
      <c r="S168" s="233">
        <v>0</v>
      </c>
      <c r="T168" s="234">
        <f t="shared" si="3"/>
        <v>0</v>
      </c>
      <c r="AR168" s="235" t="s">
        <v>1125</v>
      </c>
      <c r="AT168" s="235" t="s">
        <v>133</v>
      </c>
      <c r="AU168" s="235" t="s">
        <v>75</v>
      </c>
      <c r="AY168" s="12" t="s">
        <v>97</v>
      </c>
      <c r="BE168" s="132">
        <f t="shared" si="4"/>
        <v>0</v>
      </c>
      <c r="BF168" s="132">
        <f t="shared" si="5"/>
        <v>0</v>
      </c>
      <c r="BG168" s="132">
        <f t="shared" si="6"/>
        <v>0</v>
      </c>
      <c r="BH168" s="132">
        <f t="shared" si="7"/>
        <v>0</v>
      </c>
      <c r="BI168" s="132">
        <f t="shared" si="8"/>
        <v>0</v>
      </c>
      <c r="BJ168" s="12" t="s">
        <v>75</v>
      </c>
      <c r="BK168" s="132">
        <f t="shared" si="9"/>
        <v>0</v>
      </c>
      <c r="BL168" s="12" t="s">
        <v>820</v>
      </c>
      <c r="BM168" s="235" t="s">
        <v>2539</v>
      </c>
    </row>
    <row r="169" spans="2:65" s="1" customFormat="1" ht="16.5" customHeight="1">
      <c r="B169" s="119"/>
      <c r="C169" s="236" t="s">
        <v>742</v>
      </c>
      <c r="D169" s="236" t="s">
        <v>133</v>
      </c>
      <c r="E169" s="237" t="s">
        <v>2540</v>
      </c>
      <c r="F169" s="238" t="s">
        <v>2541</v>
      </c>
      <c r="G169" s="239" t="s">
        <v>110</v>
      </c>
      <c r="H169" s="240">
        <v>16</v>
      </c>
      <c r="I169" s="241"/>
      <c r="J169" s="241">
        <f t="shared" si="0"/>
        <v>0</v>
      </c>
      <c r="K169" s="242"/>
      <c r="L169" s="243"/>
      <c r="M169" s="244" t="s">
        <v>1</v>
      </c>
      <c r="N169" s="245" t="s">
        <v>32</v>
      </c>
      <c r="O169" s="233">
        <v>0</v>
      </c>
      <c r="P169" s="233">
        <f t="shared" si="1"/>
        <v>0</v>
      </c>
      <c r="Q169" s="233">
        <v>1.1E-4</v>
      </c>
      <c r="R169" s="233">
        <f t="shared" si="2"/>
        <v>1.7600000000000001E-3</v>
      </c>
      <c r="S169" s="233">
        <v>0</v>
      </c>
      <c r="T169" s="234">
        <f t="shared" si="3"/>
        <v>0</v>
      </c>
      <c r="AR169" s="235" t="s">
        <v>1125</v>
      </c>
      <c r="AT169" s="235" t="s">
        <v>133</v>
      </c>
      <c r="AU169" s="235" t="s">
        <v>75</v>
      </c>
      <c r="AY169" s="12" t="s">
        <v>97</v>
      </c>
      <c r="BE169" s="132">
        <f t="shared" si="4"/>
        <v>0</v>
      </c>
      <c r="BF169" s="132">
        <f t="shared" si="5"/>
        <v>0</v>
      </c>
      <c r="BG169" s="132">
        <f t="shared" si="6"/>
        <v>0</v>
      </c>
      <c r="BH169" s="132">
        <f t="shared" si="7"/>
        <v>0</v>
      </c>
      <c r="BI169" s="132">
        <f t="shared" si="8"/>
        <v>0</v>
      </c>
      <c r="BJ169" s="12" t="s">
        <v>75</v>
      </c>
      <c r="BK169" s="132">
        <f t="shared" si="9"/>
        <v>0</v>
      </c>
      <c r="BL169" s="12" t="s">
        <v>820</v>
      </c>
      <c r="BM169" s="235" t="s">
        <v>2542</v>
      </c>
    </row>
    <row r="170" spans="2:65" s="1" customFormat="1" ht="16.5" customHeight="1">
      <c r="B170" s="119"/>
      <c r="C170" s="225" t="s">
        <v>744</v>
      </c>
      <c r="D170" s="225" t="s">
        <v>100</v>
      </c>
      <c r="E170" s="226" t="s">
        <v>1329</v>
      </c>
      <c r="F170" s="227" t="s">
        <v>1330</v>
      </c>
      <c r="G170" s="228" t="s">
        <v>110</v>
      </c>
      <c r="H170" s="229">
        <v>1</v>
      </c>
      <c r="I170" s="230"/>
      <c r="J170" s="230">
        <f t="shared" si="0"/>
        <v>0</v>
      </c>
      <c r="K170" s="126"/>
      <c r="L170" s="24"/>
      <c r="M170" s="231" t="s">
        <v>1</v>
      </c>
      <c r="N170" s="232" t="s">
        <v>32</v>
      </c>
      <c r="O170" s="233">
        <v>0.24</v>
      </c>
      <c r="P170" s="233">
        <f t="shared" si="1"/>
        <v>0.24</v>
      </c>
      <c r="Q170" s="233">
        <v>0</v>
      </c>
      <c r="R170" s="233">
        <f t="shared" si="2"/>
        <v>0</v>
      </c>
      <c r="S170" s="233">
        <v>0</v>
      </c>
      <c r="T170" s="234">
        <f t="shared" si="3"/>
        <v>0</v>
      </c>
      <c r="AR170" s="235" t="s">
        <v>820</v>
      </c>
      <c r="AT170" s="235" t="s">
        <v>100</v>
      </c>
      <c r="AU170" s="235" t="s">
        <v>75</v>
      </c>
      <c r="AY170" s="12" t="s">
        <v>97</v>
      </c>
      <c r="BE170" s="132">
        <f t="shared" si="4"/>
        <v>0</v>
      </c>
      <c r="BF170" s="132">
        <f t="shared" si="5"/>
        <v>0</v>
      </c>
      <c r="BG170" s="132">
        <f t="shared" si="6"/>
        <v>0</v>
      </c>
      <c r="BH170" s="132">
        <f t="shared" si="7"/>
        <v>0</v>
      </c>
      <c r="BI170" s="132">
        <f t="shared" si="8"/>
        <v>0</v>
      </c>
      <c r="BJ170" s="12" t="s">
        <v>75</v>
      </c>
      <c r="BK170" s="132">
        <f t="shared" si="9"/>
        <v>0</v>
      </c>
      <c r="BL170" s="12" t="s">
        <v>820</v>
      </c>
      <c r="BM170" s="235" t="s">
        <v>1331</v>
      </c>
    </row>
    <row r="171" spans="2:65" s="1" customFormat="1" ht="24.2" customHeight="1">
      <c r="B171" s="119"/>
      <c r="C171" s="236" t="s">
        <v>746</v>
      </c>
      <c r="D171" s="236" t="s">
        <v>133</v>
      </c>
      <c r="E171" s="237" t="s">
        <v>1332</v>
      </c>
      <c r="F171" s="238" t="s">
        <v>2543</v>
      </c>
      <c r="G171" s="239" t="s">
        <v>110</v>
      </c>
      <c r="H171" s="240">
        <v>1</v>
      </c>
      <c r="I171" s="241"/>
      <c r="J171" s="241">
        <f t="shared" si="0"/>
        <v>0</v>
      </c>
      <c r="K171" s="242"/>
      <c r="L171" s="243"/>
      <c r="M171" s="244" t="s">
        <v>1</v>
      </c>
      <c r="N171" s="245" t="s">
        <v>32</v>
      </c>
      <c r="O171" s="233">
        <v>0</v>
      </c>
      <c r="P171" s="233">
        <f t="shared" si="1"/>
        <v>0</v>
      </c>
      <c r="Q171" s="233">
        <v>0</v>
      </c>
      <c r="R171" s="233">
        <f t="shared" si="2"/>
        <v>0</v>
      </c>
      <c r="S171" s="233">
        <v>0</v>
      </c>
      <c r="T171" s="234">
        <f t="shared" si="3"/>
        <v>0</v>
      </c>
      <c r="AR171" s="235" t="s">
        <v>1125</v>
      </c>
      <c r="AT171" s="235" t="s">
        <v>133</v>
      </c>
      <c r="AU171" s="235" t="s">
        <v>75</v>
      </c>
      <c r="AY171" s="12" t="s">
        <v>97</v>
      </c>
      <c r="BE171" s="132">
        <f t="shared" si="4"/>
        <v>0</v>
      </c>
      <c r="BF171" s="132">
        <f t="shared" si="5"/>
        <v>0</v>
      </c>
      <c r="BG171" s="132">
        <f t="shared" si="6"/>
        <v>0</v>
      </c>
      <c r="BH171" s="132">
        <f t="shared" si="7"/>
        <v>0</v>
      </c>
      <c r="BI171" s="132">
        <f t="shared" si="8"/>
        <v>0</v>
      </c>
      <c r="BJ171" s="12" t="s">
        <v>75</v>
      </c>
      <c r="BK171" s="132">
        <f t="shared" si="9"/>
        <v>0</v>
      </c>
      <c r="BL171" s="12" t="s">
        <v>820</v>
      </c>
      <c r="BM171" s="235" t="s">
        <v>1333</v>
      </c>
    </row>
    <row r="172" spans="2:65" s="1" customFormat="1" ht="24.2" customHeight="1">
      <c r="B172" s="119"/>
      <c r="C172" s="225" t="s">
        <v>749</v>
      </c>
      <c r="D172" s="225" t="s">
        <v>100</v>
      </c>
      <c r="E172" s="226" t="s">
        <v>1334</v>
      </c>
      <c r="F172" s="227" t="s">
        <v>1335</v>
      </c>
      <c r="G172" s="228" t="s">
        <v>110</v>
      </c>
      <c r="H172" s="229">
        <v>80</v>
      </c>
      <c r="I172" s="230"/>
      <c r="J172" s="230">
        <f t="shared" si="0"/>
        <v>0</v>
      </c>
      <c r="K172" s="126"/>
      <c r="L172" s="24"/>
      <c r="M172" s="231" t="s">
        <v>1</v>
      </c>
      <c r="N172" s="232" t="s">
        <v>32</v>
      </c>
      <c r="O172" s="233">
        <v>0.21099999999999999</v>
      </c>
      <c r="P172" s="233">
        <f t="shared" si="1"/>
        <v>16.88</v>
      </c>
      <c r="Q172" s="233">
        <v>0</v>
      </c>
      <c r="R172" s="233">
        <f t="shared" si="2"/>
        <v>0</v>
      </c>
      <c r="S172" s="233">
        <v>0</v>
      </c>
      <c r="T172" s="234">
        <f t="shared" si="3"/>
        <v>0</v>
      </c>
      <c r="AR172" s="235" t="s">
        <v>820</v>
      </c>
      <c r="AT172" s="235" t="s">
        <v>100</v>
      </c>
      <c r="AU172" s="235" t="s">
        <v>75</v>
      </c>
      <c r="AY172" s="12" t="s">
        <v>97</v>
      </c>
      <c r="BE172" s="132">
        <f t="shared" si="4"/>
        <v>0</v>
      </c>
      <c r="BF172" s="132">
        <f t="shared" si="5"/>
        <v>0</v>
      </c>
      <c r="BG172" s="132">
        <f t="shared" si="6"/>
        <v>0</v>
      </c>
      <c r="BH172" s="132">
        <f t="shared" si="7"/>
        <v>0</v>
      </c>
      <c r="BI172" s="132">
        <f t="shared" si="8"/>
        <v>0</v>
      </c>
      <c r="BJ172" s="12" t="s">
        <v>75</v>
      </c>
      <c r="BK172" s="132">
        <f t="shared" si="9"/>
        <v>0</v>
      </c>
      <c r="BL172" s="12" t="s">
        <v>820</v>
      </c>
      <c r="BM172" s="235" t="s">
        <v>1336</v>
      </c>
    </row>
    <row r="173" spans="2:65" s="1" customFormat="1" ht="24.2" customHeight="1">
      <c r="B173" s="119"/>
      <c r="C173" s="236" t="s">
        <v>754</v>
      </c>
      <c r="D173" s="236" t="s">
        <v>133</v>
      </c>
      <c r="E173" s="237" t="s">
        <v>1337</v>
      </c>
      <c r="F173" s="238" t="s">
        <v>2544</v>
      </c>
      <c r="G173" s="239" t="s">
        <v>110</v>
      </c>
      <c r="H173" s="240">
        <v>80</v>
      </c>
      <c r="I173" s="241"/>
      <c r="J173" s="241">
        <f t="shared" si="0"/>
        <v>0</v>
      </c>
      <c r="K173" s="242"/>
      <c r="L173" s="243"/>
      <c r="M173" s="244" t="s">
        <v>1</v>
      </c>
      <c r="N173" s="245" t="s">
        <v>32</v>
      </c>
      <c r="O173" s="233">
        <v>0</v>
      </c>
      <c r="P173" s="233">
        <f t="shared" si="1"/>
        <v>0</v>
      </c>
      <c r="Q173" s="233">
        <v>3.0000000000000001E-5</v>
      </c>
      <c r="R173" s="233">
        <f t="shared" si="2"/>
        <v>2.4000000000000002E-3</v>
      </c>
      <c r="S173" s="233">
        <v>0</v>
      </c>
      <c r="T173" s="234">
        <f t="shared" si="3"/>
        <v>0</v>
      </c>
      <c r="AR173" s="235" t="s">
        <v>1125</v>
      </c>
      <c r="AT173" s="235" t="s">
        <v>133</v>
      </c>
      <c r="AU173" s="235" t="s">
        <v>75</v>
      </c>
      <c r="AY173" s="12" t="s">
        <v>97</v>
      </c>
      <c r="BE173" s="132">
        <f t="shared" si="4"/>
        <v>0</v>
      </c>
      <c r="BF173" s="132">
        <f t="shared" si="5"/>
        <v>0</v>
      </c>
      <c r="BG173" s="132">
        <f t="shared" si="6"/>
        <v>0</v>
      </c>
      <c r="BH173" s="132">
        <f t="shared" si="7"/>
        <v>0</v>
      </c>
      <c r="BI173" s="132">
        <f t="shared" si="8"/>
        <v>0</v>
      </c>
      <c r="BJ173" s="12" t="s">
        <v>75</v>
      </c>
      <c r="BK173" s="132">
        <f t="shared" si="9"/>
        <v>0</v>
      </c>
      <c r="BL173" s="12" t="s">
        <v>820</v>
      </c>
      <c r="BM173" s="235" t="s">
        <v>1338</v>
      </c>
    </row>
    <row r="174" spans="2:65" s="1" customFormat="1" ht="24.2" customHeight="1">
      <c r="B174" s="119"/>
      <c r="C174" s="236" t="s">
        <v>590</v>
      </c>
      <c r="D174" s="236" t="s">
        <v>133</v>
      </c>
      <c r="E174" s="237" t="s">
        <v>2545</v>
      </c>
      <c r="F174" s="238" t="s">
        <v>2546</v>
      </c>
      <c r="G174" s="239" t="s">
        <v>110</v>
      </c>
      <c r="H174" s="240">
        <v>80</v>
      </c>
      <c r="I174" s="241"/>
      <c r="J174" s="241">
        <f t="shared" si="0"/>
        <v>0</v>
      </c>
      <c r="K174" s="242"/>
      <c r="L174" s="243"/>
      <c r="M174" s="244" t="s">
        <v>1</v>
      </c>
      <c r="N174" s="245" t="s">
        <v>32</v>
      </c>
      <c r="O174" s="233">
        <v>0</v>
      </c>
      <c r="P174" s="233">
        <f t="shared" si="1"/>
        <v>0</v>
      </c>
      <c r="Q174" s="233">
        <v>0</v>
      </c>
      <c r="R174" s="233">
        <f t="shared" si="2"/>
        <v>0</v>
      </c>
      <c r="S174" s="233">
        <v>0</v>
      </c>
      <c r="T174" s="234">
        <f t="shared" si="3"/>
        <v>0</v>
      </c>
      <c r="AR174" s="235" t="s">
        <v>1125</v>
      </c>
      <c r="AT174" s="235" t="s">
        <v>133</v>
      </c>
      <c r="AU174" s="235" t="s">
        <v>75</v>
      </c>
      <c r="AY174" s="12" t="s">
        <v>97</v>
      </c>
      <c r="BE174" s="132">
        <f t="shared" si="4"/>
        <v>0</v>
      </c>
      <c r="BF174" s="132">
        <f t="shared" si="5"/>
        <v>0</v>
      </c>
      <c r="BG174" s="132">
        <f t="shared" si="6"/>
        <v>0</v>
      </c>
      <c r="BH174" s="132">
        <f t="shared" si="7"/>
        <v>0</v>
      </c>
      <c r="BI174" s="132">
        <f t="shared" si="8"/>
        <v>0</v>
      </c>
      <c r="BJ174" s="12" t="s">
        <v>75</v>
      </c>
      <c r="BK174" s="132">
        <f t="shared" si="9"/>
        <v>0</v>
      </c>
      <c r="BL174" s="12" t="s">
        <v>820</v>
      </c>
      <c r="BM174" s="235" t="s">
        <v>2547</v>
      </c>
    </row>
    <row r="175" spans="2:65" s="1" customFormat="1" ht="24.2" customHeight="1">
      <c r="B175" s="119"/>
      <c r="C175" s="225" t="s">
        <v>591</v>
      </c>
      <c r="D175" s="225" t="s">
        <v>100</v>
      </c>
      <c r="E175" s="226" t="s">
        <v>1339</v>
      </c>
      <c r="F175" s="227" t="s">
        <v>1340</v>
      </c>
      <c r="G175" s="228" t="s">
        <v>110</v>
      </c>
      <c r="H175" s="229">
        <v>224</v>
      </c>
      <c r="I175" s="230"/>
      <c r="J175" s="230">
        <f t="shared" si="0"/>
        <v>0</v>
      </c>
      <c r="K175" s="126"/>
      <c r="L175" s="24"/>
      <c r="M175" s="231" t="s">
        <v>1</v>
      </c>
      <c r="N175" s="232" t="s">
        <v>32</v>
      </c>
      <c r="O175" s="233">
        <v>0.21099999999999999</v>
      </c>
      <c r="P175" s="233">
        <f t="shared" si="1"/>
        <v>47.263999999999996</v>
      </c>
      <c r="Q175" s="233">
        <v>0</v>
      </c>
      <c r="R175" s="233">
        <f t="shared" si="2"/>
        <v>0</v>
      </c>
      <c r="S175" s="233">
        <v>0</v>
      </c>
      <c r="T175" s="234">
        <f t="shared" si="3"/>
        <v>0</v>
      </c>
      <c r="AR175" s="235" t="s">
        <v>820</v>
      </c>
      <c r="AT175" s="235" t="s">
        <v>100</v>
      </c>
      <c r="AU175" s="235" t="s">
        <v>75</v>
      </c>
      <c r="AY175" s="12" t="s">
        <v>97</v>
      </c>
      <c r="BE175" s="132">
        <f t="shared" si="4"/>
        <v>0</v>
      </c>
      <c r="BF175" s="132">
        <f t="shared" si="5"/>
        <v>0</v>
      </c>
      <c r="BG175" s="132">
        <f t="shared" si="6"/>
        <v>0</v>
      </c>
      <c r="BH175" s="132">
        <f t="shared" si="7"/>
        <v>0</v>
      </c>
      <c r="BI175" s="132">
        <f t="shared" si="8"/>
        <v>0</v>
      </c>
      <c r="BJ175" s="12" t="s">
        <v>75</v>
      </c>
      <c r="BK175" s="132">
        <f t="shared" si="9"/>
        <v>0</v>
      </c>
      <c r="BL175" s="12" t="s">
        <v>820</v>
      </c>
      <c r="BM175" s="235" t="s">
        <v>1341</v>
      </c>
    </row>
    <row r="176" spans="2:65" s="1" customFormat="1" ht="16.5" customHeight="1">
      <c r="B176" s="119"/>
      <c r="C176" s="236" t="s">
        <v>592</v>
      </c>
      <c r="D176" s="236" t="s">
        <v>133</v>
      </c>
      <c r="E176" s="237" t="s">
        <v>1342</v>
      </c>
      <c r="F176" s="238" t="s">
        <v>2548</v>
      </c>
      <c r="G176" s="239" t="s">
        <v>110</v>
      </c>
      <c r="H176" s="240">
        <v>224</v>
      </c>
      <c r="I176" s="241"/>
      <c r="J176" s="241">
        <f t="shared" si="0"/>
        <v>0</v>
      </c>
      <c r="K176" s="242"/>
      <c r="L176" s="243"/>
      <c r="M176" s="244" t="s">
        <v>1</v>
      </c>
      <c r="N176" s="245" t="s">
        <v>32</v>
      </c>
      <c r="O176" s="233">
        <v>0</v>
      </c>
      <c r="P176" s="233">
        <f t="shared" si="1"/>
        <v>0</v>
      </c>
      <c r="Q176" s="233">
        <v>0</v>
      </c>
      <c r="R176" s="233">
        <f t="shared" si="2"/>
        <v>0</v>
      </c>
      <c r="S176" s="233">
        <v>0</v>
      </c>
      <c r="T176" s="234">
        <f t="shared" si="3"/>
        <v>0</v>
      </c>
      <c r="AR176" s="235" t="s">
        <v>1125</v>
      </c>
      <c r="AT176" s="235" t="s">
        <v>133</v>
      </c>
      <c r="AU176" s="235" t="s">
        <v>75</v>
      </c>
      <c r="AY176" s="12" t="s">
        <v>97</v>
      </c>
      <c r="BE176" s="132">
        <f t="shared" si="4"/>
        <v>0</v>
      </c>
      <c r="BF176" s="132">
        <f t="shared" si="5"/>
        <v>0</v>
      </c>
      <c r="BG176" s="132">
        <f t="shared" si="6"/>
        <v>0</v>
      </c>
      <c r="BH176" s="132">
        <f t="shared" si="7"/>
        <v>0</v>
      </c>
      <c r="BI176" s="132">
        <f t="shared" si="8"/>
        <v>0</v>
      </c>
      <c r="BJ176" s="12" t="s">
        <v>75</v>
      </c>
      <c r="BK176" s="132">
        <f t="shared" si="9"/>
        <v>0</v>
      </c>
      <c r="BL176" s="12" t="s">
        <v>820</v>
      </c>
      <c r="BM176" s="235" t="s">
        <v>1343</v>
      </c>
    </row>
    <row r="177" spans="2:65" s="1" customFormat="1" ht="24.2" customHeight="1">
      <c r="B177" s="119"/>
      <c r="C177" s="225" t="s">
        <v>767</v>
      </c>
      <c r="D177" s="225" t="s">
        <v>100</v>
      </c>
      <c r="E177" s="226" t="s">
        <v>2549</v>
      </c>
      <c r="F177" s="227" t="s">
        <v>2550</v>
      </c>
      <c r="G177" s="228" t="s">
        <v>110</v>
      </c>
      <c r="H177" s="229">
        <v>40</v>
      </c>
      <c r="I177" s="230"/>
      <c r="J177" s="230">
        <f t="shared" si="0"/>
        <v>0</v>
      </c>
      <c r="K177" s="126"/>
      <c r="L177" s="24"/>
      <c r="M177" s="231" t="s">
        <v>1</v>
      </c>
      <c r="N177" s="232" t="s">
        <v>32</v>
      </c>
      <c r="O177" s="233">
        <v>0.40100000000000002</v>
      </c>
      <c r="P177" s="233">
        <f t="shared" si="1"/>
        <v>16.04</v>
      </c>
      <c r="Q177" s="233">
        <v>0</v>
      </c>
      <c r="R177" s="233">
        <f t="shared" si="2"/>
        <v>0</v>
      </c>
      <c r="S177" s="233">
        <v>0</v>
      </c>
      <c r="T177" s="234">
        <f t="shared" si="3"/>
        <v>0</v>
      </c>
      <c r="AR177" s="235" t="s">
        <v>102</v>
      </c>
      <c r="AT177" s="235" t="s">
        <v>100</v>
      </c>
      <c r="AU177" s="235" t="s">
        <v>75</v>
      </c>
      <c r="AY177" s="12" t="s">
        <v>97</v>
      </c>
      <c r="BE177" s="132">
        <f t="shared" si="4"/>
        <v>0</v>
      </c>
      <c r="BF177" s="132">
        <f t="shared" si="5"/>
        <v>0</v>
      </c>
      <c r="BG177" s="132">
        <f t="shared" si="6"/>
        <v>0</v>
      </c>
      <c r="BH177" s="132">
        <f t="shared" si="7"/>
        <v>0</v>
      </c>
      <c r="BI177" s="132">
        <f t="shared" si="8"/>
        <v>0</v>
      </c>
      <c r="BJ177" s="12" t="s">
        <v>75</v>
      </c>
      <c r="BK177" s="132">
        <f t="shared" si="9"/>
        <v>0</v>
      </c>
      <c r="BL177" s="12" t="s">
        <v>102</v>
      </c>
      <c r="BM177" s="235" t="s">
        <v>2551</v>
      </c>
    </row>
    <row r="178" spans="2:65" s="1" customFormat="1" ht="16.5" customHeight="1">
      <c r="B178" s="119"/>
      <c r="C178" s="236" t="s">
        <v>593</v>
      </c>
      <c r="D178" s="236" t="s">
        <v>133</v>
      </c>
      <c r="E178" s="237" t="s">
        <v>2552</v>
      </c>
      <c r="F178" s="238" t="s">
        <v>2553</v>
      </c>
      <c r="G178" s="239" t="s">
        <v>110</v>
      </c>
      <c r="H178" s="240">
        <v>40</v>
      </c>
      <c r="I178" s="241"/>
      <c r="J178" s="241">
        <f t="shared" si="0"/>
        <v>0</v>
      </c>
      <c r="K178" s="242"/>
      <c r="L178" s="243"/>
      <c r="M178" s="244" t="s">
        <v>1</v>
      </c>
      <c r="N178" s="245" t="s">
        <v>32</v>
      </c>
      <c r="O178" s="233">
        <v>0</v>
      </c>
      <c r="P178" s="233">
        <f t="shared" si="1"/>
        <v>0</v>
      </c>
      <c r="Q178" s="233">
        <v>3.0000000000000001E-5</v>
      </c>
      <c r="R178" s="233">
        <f t="shared" si="2"/>
        <v>1.2000000000000001E-3</v>
      </c>
      <c r="S178" s="233">
        <v>0</v>
      </c>
      <c r="T178" s="234">
        <f t="shared" si="3"/>
        <v>0</v>
      </c>
      <c r="AR178" s="235" t="s">
        <v>185</v>
      </c>
      <c r="AT178" s="235" t="s">
        <v>133</v>
      </c>
      <c r="AU178" s="235" t="s">
        <v>75</v>
      </c>
      <c r="AY178" s="12" t="s">
        <v>97</v>
      </c>
      <c r="BE178" s="132">
        <f t="shared" si="4"/>
        <v>0</v>
      </c>
      <c r="BF178" s="132">
        <f t="shared" si="5"/>
        <v>0</v>
      </c>
      <c r="BG178" s="132">
        <f t="shared" si="6"/>
        <v>0</v>
      </c>
      <c r="BH178" s="132">
        <f t="shared" si="7"/>
        <v>0</v>
      </c>
      <c r="BI178" s="132">
        <f t="shared" si="8"/>
        <v>0</v>
      </c>
      <c r="BJ178" s="12" t="s">
        <v>75</v>
      </c>
      <c r="BK178" s="132">
        <f t="shared" si="9"/>
        <v>0</v>
      </c>
      <c r="BL178" s="12" t="s">
        <v>102</v>
      </c>
      <c r="BM178" s="235" t="s">
        <v>2554</v>
      </c>
    </row>
    <row r="179" spans="2:65" s="1" customFormat="1" ht="24.2" customHeight="1">
      <c r="B179" s="119"/>
      <c r="C179" s="225" t="s">
        <v>774</v>
      </c>
      <c r="D179" s="225" t="s">
        <v>100</v>
      </c>
      <c r="E179" s="226" t="s">
        <v>1344</v>
      </c>
      <c r="F179" s="227" t="s">
        <v>1345</v>
      </c>
      <c r="G179" s="228" t="s">
        <v>110</v>
      </c>
      <c r="H179" s="229">
        <v>110</v>
      </c>
      <c r="I179" s="230"/>
      <c r="J179" s="230">
        <f t="shared" si="0"/>
        <v>0</v>
      </c>
      <c r="K179" s="126"/>
      <c r="L179" s="24"/>
      <c r="M179" s="231" t="s">
        <v>1</v>
      </c>
      <c r="N179" s="232" t="s">
        <v>32</v>
      </c>
      <c r="O179" s="233">
        <v>0.42199999999999999</v>
      </c>
      <c r="P179" s="233">
        <f t="shared" si="1"/>
        <v>46.42</v>
      </c>
      <c r="Q179" s="233">
        <v>0</v>
      </c>
      <c r="R179" s="233">
        <f t="shared" si="2"/>
        <v>0</v>
      </c>
      <c r="S179" s="233">
        <v>0</v>
      </c>
      <c r="T179" s="234">
        <f t="shared" si="3"/>
        <v>0</v>
      </c>
      <c r="AR179" s="235" t="s">
        <v>820</v>
      </c>
      <c r="AT179" s="235" t="s">
        <v>100</v>
      </c>
      <c r="AU179" s="235" t="s">
        <v>75</v>
      </c>
      <c r="AY179" s="12" t="s">
        <v>97</v>
      </c>
      <c r="BE179" s="132">
        <f t="shared" si="4"/>
        <v>0</v>
      </c>
      <c r="BF179" s="132">
        <f t="shared" si="5"/>
        <v>0</v>
      </c>
      <c r="BG179" s="132">
        <f t="shared" si="6"/>
        <v>0</v>
      </c>
      <c r="BH179" s="132">
        <f t="shared" si="7"/>
        <v>0</v>
      </c>
      <c r="BI179" s="132">
        <f t="shared" si="8"/>
        <v>0</v>
      </c>
      <c r="BJ179" s="12" t="s">
        <v>75</v>
      </c>
      <c r="BK179" s="132">
        <f t="shared" si="9"/>
        <v>0</v>
      </c>
      <c r="BL179" s="12" t="s">
        <v>820</v>
      </c>
      <c r="BM179" s="235" t="s">
        <v>1346</v>
      </c>
    </row>
    <row r="180" spans="2:65" s="1" customFormat="1" ht="24.2" customHeight="1">
      <c r="B180" s="119"/>
      <c r="C180" s="236" t="s">
        <v>778</v>
      </c>
      <c r="D180" s="236" t="s">
        <v>133</v>
      </c>
      <c r="E180" s="237" t="s">
        <v>1347</v>
      </c>
      <c r="F180" s="238" t="s">
        <v>2555</v>
      </c>
      <c r="G180" s="239" t="s">
        <v>110</v>
      </c>
      <c r="H180" s="240">
        <v>110</v>
      </c>
      <c r="I180" s="241"/>
      <c r="J180" s="241">
        <f t="shared" si="0"/>
        <v>0</v>
      </c>
      <c r="K180" s="242"/>
      <c r="L180" s="243"/>
      <c r="M180" s="244" t="s">
        <v>1</v>
      </c>
      <c r="N180" s="245" t="s">
        <v>32</v>
      </c>
      <c r="O180" s="233">
        <v>0</v>
      </c>
      <c r="P180" s="233">
        <f t="shared" si="1"/>
        <v>0</v>
      </c>
      <c r="Q180" s="233">
        <v>0</v>
      </c>
      <c r="R180" s="233">
        <f t="shared" si="2"/>
        <v>0</v>
      </c>
      <c r="S180" s="233">
        <v>0</v>
      </c>
      <c r="T180" s="234">
        <f t="shared" si="3"/>
        <v>0</v>
      </c>
      <c r="AR180" s="235" t="s">
        <v>1125</v>
      </c>
      <c r="AT180" s="235" t="s">
        <v>133</v>
      </c>
      <c r="AU180" s="235" t="s">
        <v>75</v>
      </c>
      <c r="AY180" s="12" t="s">
        <v>97</v>
      </c>
      <c r="BE180" s="132">
        <f t="shared" si="4"/>
        <v>0</v>
      </c>
      <c r="BF180" s="132">
        <f t="shared" si="5"/>
        <v>0</v>
      </c>
      <c r="BG180" s="132">
        <f t="shared" si="6"/>
        <v>0</v>
      </c>
      <c r="BH180" s="132">
        <f t="shared" si="7"/>
        <v>0</v>
      </c>
      <c r="BI180" s="132">
        <f t="shared" si="8"/>
        <v>0</v>
      </c>
      <c r="BJ180" s="12" t="s">
        <v>75</v>
      </c>
      <c r="BK180" s="132">
        <f t="shared" si="9"/>
        <v>0</v>
      </c>
      <c r="BL180" s="12" t="s">
        <v>820</v>
      </c>
      <c r="BM180" s="235" t="s">
        <v>1348</v>
      </c>
    </row>
    <row r="181" spans="2:65" s="1" customFormat="1" ht="16.5" customHeight="1">
      <c r="B181" s="119"/>
      <c r="C181" s="225" t="s">
        <v>594</v>
      </c>
      <c r="D181" s="225" t="s">
        <v>100</v>
      </c>
      <c r="E181" s="226" t="s">
        <v>1349</v>
      </c>
      <c r="F181" s="227" t="s">
        <v>1350</v>
      </c>
      <c r="G181" s="228" t="s">
        <v>110</v>
      </c>
      <c r="H181" s="229">
        <v>8</v>
      </c>
      <c r="I181" s="230"/>
      <c r="J181" s="230">
        <f t="shared" si="0"/>
        <v>0</v>
      </c>
      <c r="K181" s="126"/>
      <c r="L181" s="24"/>
      <c r="M181" s="231" t="s">
        <v>1</v>
      </c>
      <c r="N181" s="232" t="s">
        <v>32</v>
      </c>
      <c r="O181" s="233">
        <v>1.1319999999999999</v>
      </c>
      <c r="P181" s="233">
        <f t="shared" si="1"/>
        <v>9.0559999999999992</v>
      </c>
      <c r="Q181" s="233">
        <v>0</v>
      </c>
      <c r="R181" s="233">
        <f t="shared" si="2"/>
        <v>0</v>
      </c>
      <c r="S181" s="233">
        <v>0</v>
      </c>
      <c r="T181" s="234">
        <f t="shared" si="3"/>
        <v>0</v>
      </c>
      <c r="AR181" s="235" t="s">
        <v>820</v>
      </c>
      <c r="AT181" s="235" t="s">
        <v>100</v>
      </c>
      <c r="AU181" s="235" t="s">
        <v>75</v>
      </c>
      <c r="AY181" s="12" t="s">
        <v>97</v>
      </c>
      <c r="BE181" s="132">
        <f t="shared" si="4"/>
        <v>0</v>
      </c>
      <c r="BF181" s="132">
        <f t="shared" si="5"/>
        <v>0</v>
      </c>
      <c r="BG181" s="132">
        <f t="shared" si="6"/>
        <v>0</v>
      </c>
      <c r="BH181" s="132">
        <f t="shared" si="7"/>
        <v>0</v>
      </c>
      <c r="BI181" s="132">
        <f t="shared" si="8"/>
        <v>0</v>
      </c>
      <c r="BJ181" s="12" t="s">
        <v>75</v>
      </c>
      <c r="BK181" s="132">
        <f t="shared" si="9"/>
        <v>0</v>
      </c>
      <c r="BL181" s="12" t="s">
        <v>820</v>
      </c>
      <c r="BM181" s="235" t="s">
        <v>1351</v>
      </c>
    </row>
    <row r="182" spans="2:65" s="1" customFormat="1" ht="44.25" customHeight="1">
      <c r="B182" s="119"/>
      <c r="C182" s="236" t="s">
        <v>595</v>
      </c>
      <c r="D182" s="236" t="s">
        <v>133</v>
      </c>
      <c r="E182" s="237" t="s">
        <v>1352</v>
      </c>
      <c r="F182" s="238" t="s">
        <v>2556</v>
      </c>
      <c r="G182" s="239" t="s">
        <v>110</v>
      </c>
      <c r="H182" s="240">
        <v>8</v>
      </c>
      <c r="I182" s="241"/>
      <c r="J182" s="241">
        <f t="shared" si="0"/>
        <v>0</v>
      </c>
      <c r="K182" s="242"/>
      <c r="L182" s="243"/>
      <c r="M182" s="244" t="s">
        <v>1</v>
      </c>
      <c r="N182" s="245" t="s">
        <v>32</v>
      </c>
      <c r="O182" s="233">
        <v>0</v>
      </c>
      <c r="P182" s="233">
        <f t="shared" si="1"/>
        <v>0</v>
      </c>
      <c r="Q182" s="233">
        <v>8.8000000000000005E-3</v>
      </c>
      <c r="R182" s="233">
        <f t="shared" si="2"/>
        <v>7.0400000000000004E-2</v>
      </c>
      <c r="S182" s="233">
        <v>0</v>
      </c>
      <c r="T182" s="234">
        <f t="shared" si="3"/>
        <v>0</v>
      </c>
      <c r="AR182" s="235" t="s">
        <v>1125</v>
      </c>
      <c r="AT182" s="235" t="s">
        <v>133</v>
      </c>
      <c r="AU182" s="235" t="s">
        <v>75</v>
      </c>
      <c r="AY182" s="12" t="s">
        <v>97</v>
      </c>
      <c r="BE182" s="132">
        <f t="shared" si="4"/>
        <v>0</v>
      </c>
      <c r="BF182" s="132">
        <f t="shared" si="5"/>
        <v>0</v>
      </c>
      <c r="BG182" s="132">
        <f t="shared" si="6"/>
        <v>0</v>
      </c>
      <c r="BH182" s="132">
        <f t="shared" si="7"/>
        <v>0</v>
      </c>
      <c r="BI182" s="132">
        <f t="shared" si="8"/>
        <v>0</v>
      </c>
      <c r="BJ182" s="12" t="s">
        <v>75</v>
      </c>
      <c r="BK182" s="132">
        <f t="shared" si="9"/>
        <v>0</v>
      </c>
      <c r="BL182" s="12" t="s">
        <v>820</v>
      </c>
      <c r="BM182" s="235" t="s">
        <v>1353</v>
      </c>
    </row>
    <row r="183" spans="2:65" s="1" customFormat="1" ht="24.2" customHeight="1">
      <c r="B183" s="119"/>
      <c r="C183" s="225" t="s">
        <v>788</v>
      </c>
      <c r="D183" s="225" t="s">
        <v>100</v>
      </c>
      <c r="E183" s="226" t="s">
        <v>1354</v>
      </c>
      <c r="F183" s="227" t="s">
        <v>1355</v>
      </c>
      <c r="G183" s="228" t="s">
        <v>110</v>
      </c>
      <c r="H183" s="229">
        <v>3</v>
      </c>
      <c r="I183" s="230"/>
      <c r="J183" s="230">
        <f t="shared" si="0"/>
        <v>0</v>
      </c>
      <c r="K183" s="126"/>
      <c r="L183" s="24"/>
      <c r="M183" s="231" t="s">
        <v>1</v>
      </c>
      <c r="N183" s="232" t="s">
        <v>32</v>
      </c>
      <c r="O183" s="233">
        <v>0.97</v>
      </c>
      <c r="P183" s="233">
        <f t="shared" si="1"/>
        <v>2.91</v>
      </c>
      <c r="Q183" s="233">
        <v>0</v>
      </c>
      <c r="R183" s="233">
        <f t="shared" si="2"/>
        <v>0</v>
      </c>
      <c r="S183" s="233">
        <v>0</v>
      </c>
      <c r="T183" s="234">
        <f t="shared" si="3"/>
        <v>0</v>
      </c>
      <c r="AR183" s="235" t="s">
        <v>820</v>
      </c>
      <c r="AT183" s="235" t="s">
        <v>100</v>
      </c>
      <c r="AU183" s="235" t="s">
        <v>75</v>
      </c>
      <c r="AY183" s="12" t="s">
        <v>97</v>
      </c>
      <c r="BE183" s="132">
        <f t="shared" si="4"/>
        <v>0</v>
      </c>
      <c r="BF183" s="132">
        <f t="shared" si="5"/>
        <v>0</v>
      </c>
      <c r="BG183" s="132">
        <f t="shared" si="6"/>
        <v>0</v>
      </c>
      <c r="BH183" s="132">
        <f t="shared" si="7"/>
        <v>0</v>
      </c>
      <c r="BI183" s="132">
        <f t="shared" si="8"/>
        <v>0</v>
      </c>
      <c r="BJ183" s="12" t="s">
        <v>75</v>
      </c>
      <c r="BK183" s="132">
        <f t="shared" si="9"/>
        <v>0</v>
      </c>
      <c r="BL183" s="12" t="s">
        <v>820</v>
      </c>
      <c r="BM183" s="235" t="s">
        <v>1356</v>
      </c>
    </row>
    <row r="184" spans="2:65" s="1" customFormat="1" ht="24.2" customHeight="1">
      <c r="B184" s="119"/>
      <c r="C184" s="236" t="s">
        <v>792</v>
      </c>
      <c r="D184" s="236" t="s">
        <v>133</v>
      </c>
      <c r="E184" s="237" t="s">
        <v>1357</v>
      </c>
      <c r="F184" s="238" t="s">
        <v>1358</v>
      </c>
      <c r="G184" s="239" t="s">
        <v>110</v>
      </c>
      <c r="H184" s="240">
        <v>3</v>
      </c>
      <c r="I184" s="241"/>
      <c r="J184" s="241">
        <f t="shared" si="0"/>
        <v>0</v>
      </c>
      <c r="K184" s="242"/>
      <c r="L184" s="243"/>
      <c r="M184" s="244" t="s">
        <v>1</v>
      </c>
      <c r="N184" s="245" t="s">
        <v>32</v>
      </c>
      <c r="O184" s="233">
        <v>0</v>
      </c>
      <c r="P184" s="233">
        <f t="shared" si="1"/>
        <v>0</v>
      </c>
      <c r="Q184" s="233">
        <v>0</v>
      </c>
      <c r="R184" s="233">
        <f t="shared" si="2"/>
        <v>0</v>
      </c>
      <c r="S184" s="233">
        <v>0</v>
      </c>
      <c r="T184" s="234">
        <f t="shared" si="3"/>
        <v>0</v>
      </c>
      <c r="AR184" s="235" t="s">
        <v>1125</v>
      </c>
      <c r="AT184" s="235" t="s">
        <v>133</v>
      </c>
      <c r="AU184" s="235" t="s">
        <v>75</v>
      </c>
      <c r="AY184" s="12" t="s">
        <v>97</v>
      </c>
      <c r="BE184" s="132">
        <f t="shared" si="4"/>
        <v>0</v>
      </c>
      <c r="BF184" s="132">
        <f t="shared" si="5"/>
        <v>0</v>
      </c>
      <c r="BG184" s="132">
        <f t="shared" si="6"/>
        <v>0</v>
      </c>
      <c r="BH184" s="132">
        <f t="shared" si="7"/>
        <v>0</v>
      </c>
      <c r="BI184" s="132">
        <f t="shared" si="8"/>
        <v>0</v>
      </c>
      <c r="BJ184" s="12" t="s">
        <v>75</v>
      </c>
      <c r="BK184" s="132">
        <f t="shared" si="9"/>
        <v>0</v>
      </c>
      <c r="BL184" s="12" t="s">
        <v>820</v>
      </c>
      <c r="BM184" s="235" t="s">
        <v>1359</v>
      </c>
    </row>
    <row r="185" spans="2:65" s="1" customFormat="1" ht="24.2" customHeight="1">
      <c r="B185" s="119"/>
      <c r="C185" s="225" t="s">
        <v>796</v>
      </c>
      <c r="D185" s="225" t="s">
        <v>100</v>
      </c>
      <c r="E185" s="226" t="s">
        <v>1360</v>
      </c>
      <c r="F185" s="227" t="s">
        <v>1361</v>
      </c>
      <c r="G185" s="228" t="s">
        <v>110</v>
      </c>
      <c r="H185" s="229">
        <v>4</v>
      </c>
      <c r="I185" s="230"/>
      <c r="J185" s="230">
        <f t="shared" si="0"/>
        <v>0</v>
      </c>
      <c r="K185" s="126"/>
      <c r="L185" s="24"/>
      <c r="M185" s="231" t="s">
        <v>1</v>
      </c>
      <c r="N185" s="232" t="s">
        <v>32</v>
      </c>
      <c r="O185" s="233">
        <v>0.28699999999999998</v>
      </c>
      <c r="P185" s="233">
        <f t="shared" si="1"/>
        <v>1.1479999999999999</v>
      </c>
      <c r="Q185" s="233">
        <v>0</v>
      </c>
      <c r="R185" s="233">
        <f t="shared" si="2"/>
        <v>0</v>
      </c>
      <c r="S185" s="233">
        <v>0</v>
      </c>
      <c r="T185" s="234">
        <f t="shared" si="3"/>
        <v>0</v>
      </c>
      <c r="AR185" s="235" t="s">
        <v>102</v>
      </c>
      <c r="AT185" s="235" t="s">
        <v>100</v>
      </c>
      <c r="AU185" s="235" t="s">
        <v>75</v>
      </c>
      <c r="AY185" s="12" t="s">
        <v>97</v>
      </c>
      <c r="BE185" s="132">
        <f t="shared" si="4"/>
        <v>0</v>
      </c>
      <c r="BF185" s="132">
        <f t="shared" si="5"/>
        <v>0</v>
      </c>
      <c r="BG185" s="132">
        <f t="shared" si="6"/>
        <v>0</v>
      </c>
      <c r="BH185" s="132">
        <f t="shared" si="7"/>
        <v>0</v>
      </c>
      <c r="BI185" s="132">
        <f t="shared" si="8"/>
        <v>0</v>
      </c>
      <c r="BJ185" s="12" t="s">
        <v>75</v>
      </c>
      <c r="BK185" s="132">
        <f t="shared" si="9"/>
        <v>0</v>
      </c>
      <c r="BL185" s="12" t="s">
        <v>102</v>
      </c>
      <c r="BM185" s="235" t="s">
        <v>1362</v>
      </c>
    </row>
    <row r="186" spans="2:65" s="1" customFormat="1" ht="16.5" customHeight="1">
      <c r="B186" s="119"/>
      <c r="C186" s="236" t="s">
        <v>800</v>
      </c>
      <c r="D186" s="236" t="s">
        <v>133</v>
      </c>
      <c r="E186" s="237" t="s">
        <v>1363</v>
      </c>
      <c r="F186" s="238" t="s">
        <v>1364</v>
      </c>
      <c r="G186" s="239" t="s">
        <v>110</v>
      </c>
      <c r="H186" s="240">
        <v>4</v>
      </c>
      <c r="I186" s="241"/>
      <c r="J186" s="241">
        <f t="shared" si="0"/>
        <v>0</v>
      </c>
      <c r="K186" s="242"/>
      <c r="L186" s="243"/>
      <c r="M186" s="244" t="s">
        <v>1</v>
      </c>
      <c r="N186" s="245" t="s">
        <v>32</v>
      </c>
      <c r="O186" s="233">
        <v>0</v>
      </c>
      <c r="P186" s="233">
        <f t="shared" si="1"/>
        <v>0</v>
      </c>
      <c r="Q186" s="233">
        <v>1E-4</v>
      </c>
      <c r="R186" s="233">
        <f t="shared" si="2"/>
        <v>4.0000000000000002E-4</v>
      </c>
      <c r="S186" s="233">
        <v>0</v>
      </c>
      <c r="T186" s="234">
        <f t="shared" si="3"/>
        <v>0</v>
      </c>
      <c r="AR186" s="235" t="s">
        <v>185</v>
      </c>
      <c r="AT186" s="235" t="s">
        <v>133</v>
      </c>
      <c r="AU186" s="235" t="s">
        <v>75</v>
      </c>
      <c r="AY186" s="12" t="s">
        <v>97</v>
      </c>
      <c r="BE186" s="132">
        <f t="shared" si="4"/>
        <v>0</v>
      </c>
      <c r="BF186" s="132">
        <f t="shared" si="5"/>
        <v>0</v>
      </c>
      <c r="BG186" s="132">
        <f t="shared" si="6"/>
        <v>0</v>
      </c>
      <c r="BH186" s="132">
        <f t="shared" si="7"/>
        <v>0</v>
      </c>
      <c r="BI186" s="132">
        <f t="shared" si="8"/>
        <v>0</v>
      </c>
      <c r="BJ186" s="12" t="s">
        <v>75</v>
      </c>
      <c r="BK186" s="132">
        <f t="shared" si="9"/>
        <v>0</v>
      </c>
      <c r="BL186" s="12" t="s">
        <v>102</v>
      </c>
      <c r="BM186" s="235" t="s">
        <v>1365</v>
      </c>
    </row>
    <row r="187" spans="2:65" s="1" customFormat="1" ht="24.2" customHeight="1">
      <c r="B187" s="119"/>
      <c r="C187" s="236" t="s">
        <v>804</v>
      </c>
      <c r="D187" s="236" t="s">
        <v>133</v>
      </c>
      <c r="E187" s="237" t="s">
        <v>1366</v>
      </c>
      <c r="F187" s="238" t="s">
        <v>1367</v>
      </c>
      <c r="G187" s="239" t="s">
        <v>110</v>
      </c>
      <c r="H187" s="240">
        <v>4</v>
      </c>
      <c r="I187" s="241"/>
      <c r="J187" s="241">
        <f t="shared" si="0"/>
        <v>0</v>
      </c>
      <c r="K187" s="242"/>
      <c r="L187" s="243"/>
      <c r="M187" s="244" t="s">
        <v>1</v>
      </c>
      <c r="N187" s="245" t="s">
        <v>32</v>
      </c>
      <c r="O187" s="233">
        <v>0</v>
      </c>
      <c r="P187" s="233">
        <f t="shared" si="1"/>
        <v>0</v>
      </c>
      <c r="Q187" s="233">
        <v>3.0000000000000001E-5</v>
      </c>
      <c r="R187" s="233">
        <f t="shared" si="2"/>
        <v>1.2E-4</v>
      </c>
      <c r="S187" s="233">
        <v>0</v>
      </c>
      <c r="T187" s="234">
        <f t="shared" si="3"/>
        <v>0</v>
      </c>
      <c r="AR187" s="235" t="s">
        <v>185</v>
      </c>
      <c r="AT187" s="235" t="s">
        <v>133</v>
      </c>
      <c r="AU187" s="235" t="s">
        <v>75</v>
      </c>
      <c r="AY187" s="12" t="s">
        <v>97</v>
      </c>
      <c r="BE187" s="132">
        <f t="shared" si="4"/>
        <v>0</v>
      </c>
      <c r="BF187" s="132">
        <f t="shared" si="5"/>
        <v>0</v>
      </c>
      <c r="BG187" s="132">
        <f t="shared" si="6"/>
        <v>0</v>
      </c>
      <c r="BH187" s="132">
        <f t="shared" si="7"/>
        <v>0</v>
      </c>
      <c r="BI187" s="132">
        <f t="shared" si="8"/>
        <v>0</v>
      </c>
      <c r="BJ187" s="12" t="s">
        <v>75</v>
      </c>
      <c r="BK187" s="132">
        <f t="shared" si="9"/>
        <v>0</v>
      </c>
      <c r="BL187" s="12" t="s">
        <v>102</v>
      </c>
      <c r="BM187" s="235" t="s">
        <v>1368</v>
      </c>
    </row>
    <row r="188" spans="2:65" s="1" customFormat="1" ht="24.2" customHeight="1">
      <c r="B188" s="119"/>
      <c r="C188" s="225" t="s">
        <v>808</v>
      </c>
      <c r="D188" s="225" t="s">
        <v>100</v>
      </c>
      <c r="E188" s="226" t="s">
        <v>1369</v>
      </c>
      <c r="F188" s="227" t="s">
        <v>1370</v>
      </c>
      <c r="G188" s="228" t="s">
        <v>110</v>
      </c>
      <c r="H188" s="229">
        <v>60</v>
      </c>
      <c r="I188" s="230"/>
      <c r="J188" s="230">
        <f t="shared" si="0"/>
        <v>0</v>
      </c>
      <c r="K188" s="126"/>
      <c r="L188" s="24"/>
      <c r="M188" s="231" t="s">
        <v>1</v>
      </c>
      <c r="N188" s="232" t="s">
        <v>32</v>
      </c>
      <c r="O188" s="233">
        <v>0.19500000000000001</v>
      </c>
      <c r="P188" s="233">
        <f t="shared" si="1"/>
        <v>11.700000000000001</v>
      </c>
      <c r="Q188" s="233">
        <v>0</v>
      </c>
      <c r="R188" s="233">
        <f t="shared" si="2"/>
        <v>0</v>
      </c>
      <c r="S188" s="233">
        <v>0</v>
      </c>
      <c r="T188" s="234">
        <f t="shared" si="3"/>
        <v>0</v>
      </c>
      <c r="AR188" s="235" t="s">
        <v>820</v>
      </c>
      <c r="AT188" s="235" t="s">
        <v>100</v>
      </c>
      <c r="AU188" s="235" t="s">
        <v>75</v>
      </c>
      <c r="AY188" s="12" t="s">
        <v>97</v>
      </c>
      <c r="BE188" s="132">
        <f t="shared" si="4"/>
        <v>0</v>
      </c>
      <c r="BF188" s="132">
        <f t="shared" si="5"/>
        <v>0</v>
      </c>
      <c r="BG188" s="132">
        <f t="shared" si="6"/>
        <v>0</v>
      </c>
      <c r="BH188" s="132">
        <f t="shared" si="7"/>
        <v>0</v>
      </c>
      <c r="BI188" s="132">
        <f t="shared" si="8"/>
        <v>0</v>
      </c>
      <c r="BJ188" s="12" t="s">
        <v>75</v>
      </c>
      <c r="BK188" s="132">
        <f t="shared" si="9"/>
        <v>0</v>
      </c>
      <c r="BL188" s="12" t="s">
        <v>820</v>
      </c>
      <c r="BM188" s="235" t="s">
        <v>1371</v>
      </c>
    </row>
    <row r="189" spans="2:65" s="1" customFormat="1" ht="16.5" customHeight="1">
      <c r="B189" s="119"/>
      <c r="C189" s="236" t="s">
        <v>812</v>
      </c>
      <c r="D189" s="236" t="s">
        <v>133</v>
      </c>
      <c r="E189" s="237" t="s">
        <v>1372</v>
      </c>
      <c r="F189" s="238" t="s">
        <v>1373</v>
      </c>
      <c r="G189" s="239" t="s">
        <v>1374</v>
      </c>
      <c r="H189" s="240">
        <v>60</v>
      </c>
      <c r="I189" s="241"/>
      <c r="J189" s="241">
        <f t="shared" si="0"/>
        <v>0</v>
      </c>
      <c r="K189" s="242"/>
      <c r="L189" s="243"/>
      <c r="M189" s="244" t="s">
        <v>1</v>
      </c>
      <c r="N189" s="245" t="s">
        <v>32</v>
      </c>
      <c r="O189" s="233">
        <v>0</v>
      </c>
      <c r="P189" s="233">
        <f t="shared" si="1"/>
        <v>0</v>
      </c>
      <c r="Q189" s="233">
        <v>0</v>
      </c>
      <c r="R189" s="233">
        <f t="shared" si="2"/>
        <v>0</v>
      </c>
      <c r="S189" s="233">
        <v>0</v>
      </c>
      <c r="T189" s="234">
        <f t="shared" si="3"/>
        <v>0</v>
      </c>
      <c r="AR189" s="235" t="s">
        <v>1125</v>
      </c>
      <c r="AT189" s="235" t="s">
        <v>133</v>
      </c>
      <c r="AU189" s="235" t="s">
        <v>75</v>
      </c>
      <c r="AY189" s="12" t="s">
        <v>97</v>
      </c>
      <c r="BE189" s="132">
        <f t="shared" si="4"/>
        <v>0</v>
      </c>
      <c r="BF189" s="132">
        <f t="shared" si="5"/>
        <v>0</v>
      </c>
      <c r="BG189" s="132">
        <f t="shared" si="6"/>
        <v>0</v>
      </c>
      <c r="BH189" s="132">
        <f t="shared" si="7"/>
        <v>0</v>
      </c>
      <c r="BI189" s="132">
        <f t="shared" si="8"/>
        <v>0</v>
      </c>
      <c r="BJ189" s="12" t="s">
        <v>75</v>
      </c>
      <c r="BK189" s="132">
        <f t="shared" si="9"/>
        <v>0</v>
      </c>
      <c r="BL189" s="12" t="s">
        <v>820</v>
      </c>
      <c r="BM189" s="235" t="s">
        <v>1375</v>
      </c>
    </row>
    <row r="190" spans="2:65" s="1" customFormat="1" ht="16.5" customHeight="1">
      <c r="B190" s="119"/>
      <c r="C190" s="225" t="s">
        <v>816</v>
      </c>
      <c r="D190" s="225" t="s">
        <v>100</v>
      </c>
      <c r="E190" s="226" t="s">
        <v>2557</v>
      </c>
      <c r="F190" s="227" t="s">
        <v>2558</v>
      </c>
      <c r="G190" s="228" t="s">
        <v>110</v>
      </c>
      <c r="H190" s="229">
        <v>122</v>
      </c>
      <c r="I190" s="230"/>
      <c r="J190" s="230">
        <f t="shared" si="0"/>
        <v>0</v>
      </c>
      <c r="K190" s="126"/>
      <c r="L190" s="24"/>
      <c r="M190" s="231" t="s">
        <v>1</v>
      </c>
      <c r="N190" s="232" t="s">
        <v>32</v>
      </c>
      <c r="O190" s="233">
        <v>0.20699999999999999</v>
      </c>
      <c r="P190" s="233">
        <f t="shared" si="1"/>
        <v>25.253999999999998</v>
      </c>
      <c r="Q190" s="233">
        <v>0</v>
      </c>
      <c r="R190" s="233">
        <f t="shared" si="2"/>
        <v>0</v>
      </c>
      <c r="S190" s="233">
        <v>0</v>
      </c>
      <c r="T190" s="234">
        <f t="shared" si="3"/>
        <v>0</v>
      </c>
      <c r="AR190" s="235" t="s">
        <v>820</v>
      </c>
      <c r="AT190" s="235" t="s">
        <v>100</v>
      </c>
      <c r="AU190" s="235" t="s">
        <v>75</v>
      </c>
      <c r="AY190" s="12" t="s">
        <v>97</v>
      </c>
      <c r="BE190" s="132">
        <f t="shared" si="4"/>
        <v>0</v>
      </c>
      <c r="BF190" s="132">
        <f t="shared" si="5"/>
        <v>0</v>
      </c>
      <c r="BG190" s="132">
        <f t="shared" si="6"/>
        <v>0</v>
      </c>
      <c r="BH190" s="132">
        <f t="shared" si="7"/>
        <v>0</v>
      </c>
      <c r="BI190" s="132">
        <f t="shared" si="8"/>
        <v>0</v>
      </c>
      <c r="BJ190" s="12" t="s">
        <v>75</v>
      </c>
      <c r="BK190" s="132">
        <f t="shared" si="9"/>
        <v>0</v>
      </c>
      <c r="BL190" s="12" t="s">
        <v>820</v>
      </c>
      <c r="BM190" s="235" t="s">
        <v>2559</v>
      </c>
    </row>
    <row r="191" spans="2:65" s="1" customFormat="1" ht="24.2" customHeight="1">
      <c r="B191" s="119"/>
      <c r="C191" s="236" t="s">
        <v>817</v>
      </c>
      <c r="D191" s="236" t="s">
        <v>133</v>
      </c>
      <c r="E191" s="237" t="s">
        <v>2560</v>
      </c>
      <c r="F191" s="238" t="s">
        <v>2561</v>
      </c>
      <c r="G191" s="239" t="s">
        <v>110</v>
      </c>
      <c r="H191" s="240">
        <v>122</v>
      </c>
      <c r="I191" s="241"/>
      <c r="J191" s="241">
        <f t="shared" si="0"/>
        <v>0</v>
      </c>
      <c r="K191" s="242"/>
      <c r="L191" s="243"/>
      <c r="M191" s="244" t="s">
        <v>1</v>
      </c>
      <c r="N191" s="245" t="s">
        <v>32</v>
      </c>
      <c r="O191" s="233">
        <v>0</v>
      </c>
      <c r="P191" s="233">
        <f t="shared" si="1"/>
        <v>0</v>
      </c>
      <c r="Q191" s="233">
        <v>1.1000000000000001E-3</v>
      </c>
      <c r="R191" s="233">
        <f t="shared" si="2"/>
        <v>0.13420000000000001</v>
      </c>
      <c r="S191" s="233">
        <v>0</v>
      </c>
      <c r="T191" s="234">
        <f t="shared" si="3"/>
        <v>0</v>
      </c>
      <c r="AR191" s="235" t="s">
        <v>1125</v>
      </c>
      <c r="AT191" s="235" t="s">
        <v>133</v>
      </c>
      <c r="AU191" s="235" t="s">
        <v>75</v>
      </c>
      <c r="AY191" s="12" t="s">
        <v>97</v>
      </c>
      <c r="BE191" s="132">
        <f t="shared" si="4"/>
        <v>0</v>
      </c>
      <c r="BF191" s="132">
        <f t="shared" si="5"/>
        <v>0</v>
      </c>
      <c r="BG191" s="132">
        <f t="shared" si="6"/>
        <v>0</v>
      </c>
      <c r="BH191" s="132">
        <f t="shared" si="7"/>
        <v>0</v>
      </c>
      <c r="BI191" s="132">
        <f t="shared" si="8"/>
        <v>0</v>
      </c>
      <c r="BJ191" s="12" t="s">
        <v>75</v>
      </c>
      <c r="BK191" s="132">
        <f t="shared" si="9"/>
        <v>0</v>
      </c>
      <c r="BL191" s="12" t="s">
        <v>820</v>
      </c>
      <c r="BM191" s="235" t="s">
        <v>2562</v>
      </c>
    </row>
    <row r="192" spans="2:65" s="1" customFormat="1" ht="21.75" customHeight="1">
      <c r="B192" s="119"/>
      <c r="C192" s="225" t="s">
        <v>818</v>
      </c>
      <c r="D192" s="225" t="s">
        <v>100</v>
      </c>
      <c r="E192" s="226" t="s">
        <v>1376</v>
      </c>
      <c r="F192" s="227" t="s">
        <v>2563</v>
      </c>
      <c r="G192" s="228" t="s">
        <v>110</v>
      </c>
      <c r="H192" s="229">
        <v>22</v>
      </c>
      <c r="I192" s="230"/>
      <c r="J192" s="230">
        <f t="shared" si="0"/>
        <v>0</v>
      </c>
      <c r="K192" s="126"/>
      <c r="L192" s="24"/>
      <c r="M192" s="231" t="s">
        <v>1</v>
      </c>
      <c r="N192" s="232" t="s">
        <v>32</v>
      </c>
      <c r="O192" s="233">
        <v>0.20699999999999999</v>
      </c>
      <c r="P192" s="233">
        <f t="shared" si="1"/>
        <v>4.5539999999999994</v>
      </c>
      <c r="Q192" s="233">
        <v>0</v>
      </c>
      <c r="R192" s="233">
        <f t="shared" si="2"/>
        <v>0</v>
      </c>
      <c r="S192" s="233">
        <v>0</v>
      </c>
      <c r="T192" s="234">
        <f t="shared" si="3"/>
        <v>0</v>
      </c>
      <c r="AR192" s="235" t="s">
        <v>820</v>
      </c>
      <c r="AT192" s="235" t="s">
        <v>100</v>
      </c>
      <c r="AU192" s="235" t="s">
        <v>75</v>
      </c>
      <c r="AY192" s="12" t="s">
        <v>97</v>
      </c>
      <c r="BE192" s="132">
        <f t="shared" si="4"/>
        <v>0</v>
      </c>
      <c r="BF192" s="132">
        <f t="shared" si="5"/>
        <v>0</v>
      </c>
      <c r="BG192" s="132">
        <f t="shared" si="6"/>
        <v>0</v>
      </c>
      <c r="BH192" s="132">
        <f t="shared" si="7"/>
        <v>0</v>
      </c>
      <c r="BI192" s="132">
        <f t="shared" si="8"/>
        <v>0</v>
      </c>
      <c r="BJ192" s="12" t="s">
        <v>75</v>
      </c>
      <c r="BK192" s="132">
        <f t="shared" si="9"/>
        <v>0</v>
      </c>
      <c r="BL192" s="12" t="s">
        <v>820</v>
      </c>
      <c r="BM192" s="235" t="s">
        <v>1377</v>
      </c>
    </row>
    <row r="193" spans="2:65" s="1" customFormat="1" ht="16.5" customHeight="1">
      <c r="B193" s="119"/>
      <c r="C193" s="225" t="s">
        <v>819</v>
      </c>
      <c r="D193" s="225" t="s">
        <v>100</v>
      </c>
      <c r="E193" s="226" t="s">
        <v>1378</v>
      </c>
      <c r="F193" s="227" t="s">
        <v>1379</v>
      </c>
      <c r="G193" s="228" t="s">
        <v>110</v>
      </c>
      <c r="H193" s="229">
        <v>8</v>
      </c>
      <c r="I193" s="230"/>
      <c r="J193" s="230">
        <f t="shared" si="0"/>
        <v>0</v>
      </c>
      <c r="K193" s="126"/>
      <c r="L193" s="24"/>
      <c r="M193" s="231" t="s">
        <v>1</v>
      </c>
      <c r="N193" s="232" t="s">
        <v>32</v>
      </c>
      <c r="O193" s="233">
        <v>0.2</v>
      </c>
      <c r="P193" s="233">
        <f t="shared" si="1"/>
        <v>1.6</v>
      </c>
      <c r="Q193" s="233">
        <v>0</v>
      </c>
      <c r="R193" s="233">
        <f t="shared" si="2"/>
        <v>0</v>
      </c>
      <c r="S193" s="233">
        <v>0</v>
      </c>
      <c r="T193" s="234">
        <f t="shared" si="3"/>
        <v>0</v>
      </c>
      <c r="AR193" s="235" t="s">
        <v>820</v>
      </c>
      <c r="AT193" s="235" t="s">
        <v>100</v>
      </c>
      <c r="AU193" s="235" t="s">
        <v>75</v>
      </c>
      <c r="AY193" s="12" t="s">
        <v>97</v>
      </c>
      <c r="BE193" s="132">
        <f t="shared" si="4"/>
        <v>0</v>
      </c>
      <c r="BF193" s="132">
        <f t="shared" si="5"/>
        <v>0</v>
      </c>
      <c r="BG193" s="132">
        <f t="shared" si="6"/>
        <v>0</v>
      </c>
      <c r="BH193" s="132">
        <f t="shared" si="7"/>
        <v>0</v>
      </c>
      <c r="BI193" s="132">
        <f t="shared" si="8"/>
        <v>0</v>
      </c>
      <c r="BJ193" s="12" t="s">
        <v>75</v>
      </c>
      <c r="BK193" s="132">
        <f t="shared" si="9"/>
        <v>0</v>
      </c>
      <c r="BL193" s="12" t="s">
        <v>820</v>
      </c>
      <c r="BM193" s="235" t="s">
        <v>2564</v>
      </c>
    </row>
    <row r="194" spans="2:65" s="1" customFormat="1" ht="44.25" customHeight="1">
      <c r="B194" s="119"/>
      <c r="C194" s="236" t="s">
        <v>820</v>
      </c>
      <c r="D194" s="236" t="s">
        <v>133</v>
      </c>
      <c r="E194" s="237" t="s">
        <v>2565</v>
      </c>
      <c r="F194" s="238" t="s">
        <v>2566</v>
      </c>
      <c r="G194" s="239" t="s">
        <v>110</v>
      </c>
      <c r="H194" s="240">
        <v>7</v>
      </c>
      <c r="I194" s="241"/>
      <c r="J194" s="241">
        <f t="shared" si="0"/>
        <v>0</v>
      </c>
      <c r="K194" s="242"/>
      <c r="L194" s="243"/>
      <c r="M194" s="244" t="s">
        <v>1</v>
      </c>
      <c r="N194" s="245" t="s">
        <v>32</v>
      </c>
      <c r="O194" s="233">
        <v>0</v>
      </c>
      <c r="P194" s="233">
        <f t="shared" si="1"/>
        <v>0</v>
      </c>
      <c r="Q194" s="233">
        <v>6.0000000000000002E-5</v>
      </c>
      <c r="R194" s="233">
        <f t="shared" si="2"/>
        <v>4.2000000000000002E-4</v>
      </c>
      <c r="S194" s="233">
        <v>0</v>
      </c>
      <c r="T194" s="234">
        <f t="shared" si="3"/>
        <v>0</v>
      </c>
      <c r="AR194" s="235" t="s">
        <v>1125</v>
      </c>
      <c r="AT194" s="235" t="s">
        <v>133</v>
      </c>
      <c r="AU194" s="235" t="s">
        <v>75</v>
      </c>
      <c r="AY194" s="12" t="s">
        <v>97</v>
      </c>
      <c r="BE194" s="132">
        <f t="shared" si="4"/>
        <v>0</v>
      </c>
      <c r="BF194" s="132">
        <f t="shared" si="5"/>
        <v>0</v>
      </c>
      <c r="BG194" s="132">
        <f t="shared" si="6"/>
        <v>0</v>
      </c>
      <c r="BH194" s="132">
        <f t="shared" si="7"/>
        <v>0</v>
      </c>
      <c r="BI194" s="132">
        <f t="shared" si="8"/>
        <v>0</v>
      </c>
      <c r="BJ194" s="12" t="s">
        <v>75</v>
      </c>
      <c r="BK194" s="132">
        <f t="shared" si="9"/>
        <v>0</v>
      </c>
      <c r="BL194" s="12" t="s">
        <v>820</v>
      </c>
      <c r="BM194" s="235" t="s">
        <v>2567</v>
      </c>
    </row>
    <row r="195" spans="2:65" s="1" customFormat="1" ht="21.75" customHeight="1">
      <c r="B195" s="119"/>
      <c r="C195" s="236" t="s">
        <v>824</v>
      </c>
      <c r="D195" s="236" t="s">
        <v>133</v>
      </c>
      <c r="E195" s="237" t="s">
        <v>1380</v>
      </c>
      <c r="F195" s="238" t="s">
        <v>2568</v>
      </c>
      <c r="G195" s="239" t="s">
        <v>110</v>
      </c>
      <c r="H195" s="240">
        <v>1</v>
      </c>
      <c r="I195" s="241"/>
      <c r="J195" s="241">
        <f t="shared" si="0"/>
        <v>0</v>
      </c>
      <c r="K195" s="242"/>
      <c r="L195" s="243"/>
      <c r="M195" s="244" t="s">
        <v>1</v>
      </c>
      <c r="N195" s="245" t="s">
        <v>32</v>
      </c>
      <c r="O195" s="233">
        <v>0</v>
      </c>
      <c r="P195" s="233">
        <f t="shared" si="1"/>
        <v>0</v>
      </c>
      <c r="Q195" s="233">
        <v>0</v>
      </c>
      <c r="R195" s="233">
        <f t="shared" si="2"/>
        <v>0</v>
      </c>
      <c r="S195" s="233">
        <v>0</v>
      </c>
      <c r="T195" s="234">
        <f t="shared" si="3"/>
        <v>0</v>
      </c>
      <c r="AR195" s="235" t="s">
        <v>1125</v>
      </c>
      <c r="AT195" s="235" t="s">
        <v>133</v>
      </c>
      <c r="AU195" s="235" t="s">
        <v>75</v>
      </c>
      <c r="AY195" s="12" t="s">
        <v>97</v>
      </c>
      <c r="BE195" s="132">
        <f t="shared" si="4"/>
        <v>0</v>
      </c>
      <c r="BF195" s="132">
        <f t="shared" si="5"/>
        <v>0</v>
      </c>
      <c r="BG195" s="132">
        <f t="shared" si="6"/>
        <v>0</v>
      </c>
      <c r="BH195" s="132">
        <f t="shared" si="7"/>
        <v>0</v>
      </c>
      <c r="BI195" s="132">
        <f t="shared" si="8"/>
        <v>0</v>
      </c>
      <c r="BJ195" s="12" t="s">
        <v>75</v>
      </c>
      <c r="BK195" s="132">
        <f t="shared" si="9"/>
        <v>0</v>
      </c>
      <c r="BL195" s="12" t="s">
        <v>820</v>
      </c>
      <c r="BM195" s="235" t="s">
        <v>2569</v>
      </c>
    </row>
    <row r="196" spans="2:65" s="1" customFormat="1" ht="16.5" customHeight="1">
      <c r="B196" s="119"/>
      <c r="C196" s="225" t="s">
        <v>828</v>
      </c>
      <c r="D196" s="225" t="s">
        <v>100</v>
      </c>
      <c r="E196" s="226" t="s">
        <v>2570</v>
      </c>
      <c r="F196" s="227" t="s">
        <v>2571</v>
      </c>
      <c r="G196" s="228" t="s">
        <v>110</v>
      </c>
      <c r="H196" s="229">
        <v>1</v>
      </c>
      <c r="I196" s="230"/>
      <c r="J196" s="230">
        <f t="shared" si="0"/>
        <v>0</v>
      </c>
      <c r="K196" s="126"/>
      <c r="L196" s="24"/>
      <c r="M196" s="231" t="s">
        <v>1</v>
      </c>
      <c r="N196" s="232" t="s">
        <v>32</v>
      </c>
      <c r="O196" s="233">
        <v>1.5</v>
      </c>
      <c r="P196" s="233">
        <f t="shared" si="1"/>
        <v>1.5</v>
      </c>
      <c r="Q196" s="233">
        <v>0</v>
      </c>
      <c r="R196" s="233">
        <f t="shared" si="2"/>
        <v>0</v>
      </c>
      <c r="S196" s="233">
        <v>0</v>
      </c>
      <c r="T196" s="234">
        <f t="shared" si="3"/>
        <v>0</v>
      </c>
      <c r="AR196" s="235" t="s">
        <v>820</v>
      </c>
      <c r="AT196" s="235" t="s">
        <v>100</v>
      </c>
      <c r="AU196" s="235" t="s">
        <v>75</v>
      </c>
      <c r="AY196" s="12" t="s">
        <v>97</v>
      </c>
      <c r="BE196" s="132">
        <f t="shared" si="4"/>
        <v>0</v>
      </c>
      <c r="BF196" s="132">
        <f t="shared" si="5"/>
        <v>0</v>
      </c>
      <c r="BG196" s="132">
        <f t="shared" si="6"/>
        <v>0</v>
      </c>
      <c r="BH196" s="132">
        <f t="shared" si="7"/>
        <v>0</v>
      </c>
      <c r="BI196" s="132">
        <f t="shared" si="8"/>
        <v>0</v>
      </c>
      <c r="BJ196" s="12" t="s">
        <v>75</v>
      </c>
      <c r="BK196" s="132">
        <f t="shared" si="9"/>
        <v>0</v>
      </c>
      <c r="BL196" s="12" t="s">
        <v>820</v>
      </c>
      <c r="BM196" s="235" t="s">
        <v>2572</v>
      </c>
    </row>
    <row r="197" spans="2:65" s="1" customFormat="1" ht="16.5" customHeight="1">
      <c r="B197" s="119"/>
      <c r="C197" s="236" t="s">
        <v>830</v>
      </c>
      <c r="D197" s="236" t="s">
        <v>133</v>
      </c>
      <c r="E197" s="237" t="s">
        <v>2573</v>
      </c>
      <c r="F197" s="238" t="s">
        <v>2574</v>
      </c>
      <c r="G197" s="239" t="s">
        <v>110</v>
      </c>
      <c r="H197" s="240">
        <v>1</v>
      </c>
      <c r="I197" s="241"/>
      <c r="J197" s="241">
        <f t="shared" si="0"/>
        <v>0</v>
      </c>
      <c r="K197" s="242"/>
      <c r="L197" s="243"/>
      <c r="M197" s="244" t="s">
        <v>1</v>
      </c>
      <c r="N197" s="245" t="s">
        <v>32</v>
      </c>
      <c r="O197" s="233">
        <v>0</v>
      </c>
      <c r="P197" s="233">
        <f t="shared" si="1"/>
        <v>0</v>
      </c>
      <c r="Q197" s="233">
        <v>0</v>
      </c>
      <c r="R197" s="233">
        <f t="shared" si="2"/>
        <v>0</v>
      </c>
      <c r="S197" s="233">
        <v>0</v>
      </c>
      <c r="T197" s="234">
        <f t="shared" si="3"/>
        <v>0</v>
      </c>
      <c r="AR197" s="235" t="s">
        <v>1125</v>
      </c>
      <c r="AT197" s="235" t="s">
        <v>133</v>
      </c>
      <c r="AU197" s="235" t="s">
        <v>75</v>
      </c>
      <c r="AY197" s="12" t="s">
        <v>97</v>
      </c>
      <c r="BE197" s="132">
        <f t="shared" si="4"/>
        <v>0</v>
      </c>
      <c r="BF197" s="132">
        <f t="shared" si="5"/>
        <v>0</v>
      </c>
      <c r="BG197" s="132">
        <f t="shared" si="6"/>
        <v>0</v>
      </c>
      <c r="BH197" s="132">
        <f t="shared" si="7"/>
        <v>0</v>
      </c>
      <c r="BI197" s="132">
        <f t="shared" si="8"/>
        <v>0</v>
      </c>
      <c r="BJ197" s="12" t="s">
        <v>75</v>
      </c>
      <c r="BK197" s="132">
        <f t="shared" si="9"/>
        <v>0</v>
      </c>
      <c r="BL197" s="12" t="s">
        <v>820</v>
      </c>
      <c r="BM197" s="235" t="s">
        <v>2575</v>
      </c>
    </row>
    <row r="198" spans="2:65" s="1" customFormat="1" ht="16.5" customHeight="1">
      <c r="B198" s="119"/>
      <c r="C198" s="225" t="s">
        <v>832</v>
      </c>
      <c r="D198" s="225" t="s">
        <v>100</v>
      </c>
      <c r="E198" s="226" t="s">
        <v>2576</v>
      </c>
      <c r="F198" s="227" t="s">
        <v>2577</v>
      </c>
      <c r="G198" s="228" t="s">
        <v>110</v>
      </c>
      <c r="H198" s="229">
        <v>60</v>
      </c>
      <c r="I198" s="230"/>
      <c r="J198" s="230">
        <f t="shared" ref="J198:J199" si="20">ROUND(I198*H198,2)</f>
        <v>0</v>
      </c>
      <c r="K198" s="126"/>
      <c r="L198" s="24"/>
      <c r="M198" s="231" t="s">
        <v>1</v>
      </c>
      <c r="N198" s="232" t="s">
        <v>32</v>
      </c>
      <c r="O198" s="233">
        <v>0.75</v>
      </c>
      <c r="P198" s="233">
        <f t="shared" ref="P198:P199" si="21">O198*H198</f>
        <v>45</v>
      </c>
      <c r="Q198" s="233">
        <v>0</v>
      </c>
      <c r="R198" s="233">
        <f t="shared" ref="R198:R199" si="22">Q198*H198</f>
        <v>0</v>
      </c>
      <c r="S198" s="233">
        <v>0</v>
      </c>
      <c r="T198" s="234">
        <f t="shared" ref="T198:T199" si="23">S198*H198</f>
        <v>0</v>
      </c>
      <c r="AR198" s="235" t="s">
        <v>820</v>
      </c>
      <c r="AT198" s="235" t="s">
        <v>100</v>
      </c>
      <c r="AU198" s="235" t="s">
        <v>75</v>
      </c>
      <c r="AY198" s="12" t="s">
        <v>97</v>
      </c>
      <c r="BE198" s="132">
        <f t="shared" ref="BE198:BE199" si="24">IF(N198="základná",J198,0)</f>
        <v>0</v>
      </c>
      <c r="BF198" s="132">
        <f t="shared" ref="BF198:BF199" si="25">IF(N198="znížená",J198,0)</f>
        <v>0</v>
      </c>
      <c r="BG198" s="132">
        <f t="shared" ref="BG198:BG199" si="26">IF(N198="zákl. prenesená",J198,0)</f>
        <v>0</v>
      </c>
      <c r="BH198" s="132">
        <f t="shared" ref="BH198:BH199" si="27">IF(N198="zníž. prenesená",J198,0)</f>
        <v>0</v>
      </c>
      <c r="BI198" s="132">
        <f t="shared" ref="BI198:BI199" si="28">IF(N198="nulová",J198,0)</f>
        <v>0</v>
      </c>
      <c r="BJ198" s="12" t="s">
        <v>75</v>
      </c>
      <c r="BK198" s="132">
        <f t="shared" ref="BK198:BK199" si="29">ROUND(I198*H198,2)</f>
        <v>0</v>
      </c>
      <c r="BL198" s="12" t="s">
        <v>820</v>
      </c>
      <c r="BM198" s="235" t="s">
        <v>2578</v>
      </c>
    </row>
    <row r="199" spans="2:65" s="1" customFormat="1" ht="16.5" customHeight="1">
      <c r="B199" s="119"/>
      <c r="C199" s="236" t="s">
        <v>833</v>
      </c>
      <c r="D199" s="236" t="s">
        <v>133</v>
      </c>
      <c r="E199" s="237" t="s">
        <v>2579</v>
      </c>
      <c r="F199" s="238" t="s">
        <v>2580</v>
      </c>
      <c r="G199" s="239" t="s">
        <v>110</v>
      </c>
      <c r="H199" s="240">
        <v>60</v>
      </c>
      <c r="I199" s="241"/>
      <c r="J199" s="241">
        <f t="shared" si="20"/>
        <v>0</v>
      </c>
      <c r="K199" s="242"/>
      <c r="L199" s="243"/>
      <c r="M199" s="244" t="s">
        <v>1</v>
      </c>
      <c r="N199" s="245" t="s">
        <v>32</v>
      </c>
      <c r="O199" s="233">
        <v>0</v>
      </c>
      <c r="P199" s="233">
        <f t="shared" si="21"/>
        <v>0</v>
      </c>
      <c r="Q199" s="233">
        <v>0</v>
      </c>
      <c r="R199" s="233">
        <f t="shared" si="22"/>
        <v>0</v>
      </c>
      <c r="S199" s="233">
        <v>0</v>
      </c>
      <c r="T199" s="234">
        <f t="shared" si="23"/>
        <v>0</v>
      </c>
      <c r="AR199" s="235" t="s">
        <v>1125</v>
      </c>
      <c r="AT199" s="235" t="s">
        <v>133</v>
      </c>
      <c r="AU199" s="235" t="s">
        <v>75</v>
      </c>
      <c r="AY199" s="12" t="s">
        <v>97</v>
      </c>
      <c r="BE199" s="132">
        <f t="shared" si="24"/>
        <v>0</v>
      </c>
      <c r="BF199" s="132">
        <f t="shared" si="25"/>
        <v>0</v>
      </c>
      <c r="BG199" s="132">
        <f t="shared" si="26"/>
        <v>0</v>
      </c>
      <c r="BH199" s="132">
        <f t="shared" si="27"/>
        <v>0</v>
      </c>
      <c r="BI199" s="132">
        <f t="shared" si="28"/>
        <v>0</v>
      </c>
      <c r="BJ199" s="12" t="s">
        <v>75</v>
      </c>
      <c r="BK199" s="132">
        <f t="shared" si="29"/>
        <v>0</v>
      </c>
      <c r="BL199" s="12" t="s">
        <v>820</v>
      </c>
      <c r="BM199" s="235" t="s">
        <v>2581</v>
      </c>
    </row>
    <row r="200" spans="2:65" s="213" customFormat="1" ht="22.9" customHeight="1">
      <c r="B200" s="214"/>
      <c r="D200" s="215" t="s">
        <v>65</v>
      </c>
      <c r="E200" s="223" t="s">
        <v>1381</v>
      </c>
      <c r="F200" s="223" t="s">
        <v>1590</v>
      </c>
      <c r="J200" s="224">
        <f>BK200</f>
        <v>0</v>
      </c>
      <c r="L200" s="214"/>
      <c r="M200" s="218"/>
      <c r="P200" s="219">
        <f>SUM(P201:P236)</f>
        <v>103.34137999999999</v>
      </c>
      <c r="R200" s="219">
        <f>SUM(R201:R236)</f>
        <v>0.14144999999999999</v>
      </c>
      <c r="T200" s="220">
        <f>SUM(T201:T236)</f>
        <v>0</v>
      </c>
      <c r="AR200" s="215" t="s">
        <v>106</v>
      </c>
      <c r="AT200" s="221" t="s">
        <v>65</v>
      </c>
      <c r="AU200" s="221" t="s">
        <v>71</v>
      </c>
      <c r="AY200" s="215" t="s">
        <v>97</v>
      </c>
      <c r="BK200" s="222">
        <f>SUM(BK201:BK236)</f>
        <v>0</v>
      </c>
    </row>
    <row r="201" spans="2:65" s="1" customFormat="1" ht="21.75" customHeight="1">
      <c r="B201" s="119"/>
      <c r="C201" s="225" t="s">
        <v>835</v>
      </c>
      <c r="D201" s="225" t="s">
        <v>100</v>
      </c>
      <c r="E201" s="226" t="s">
        <v>1383</v>
      </c>
      <c r="F201" s="227" t="s">
        <v>1384</v>
      </c>
      <c r="G201" s="228" t="s">
        <v>110</v>
      </c>
      <c r="H201" s="229">
        <v>2</v>
      </c>
      <c r="I201" s="230"/>
      <c r="J201" s="230">
        <f t="shared" ref="J201:J236" si="30">ROUND(I201*H201,2)</f>
        <v>0</v>
      </c>
      <c r="K201" s="126"/>
      <c r="L201" s="24"/>
      <c r="M201" s="231" t="s">
        <v>1</v>
      </c>
      <c r="N201" s="232" t="s">
        <v>32</v>
      </c>
      <c r="O201" s="233">
        <v>0.39</v>
      </c>
      <c r="P201" s="233">
        <f t="shared" ref="P201:P236" si="31">O201*H201</f>
        <v>0.78</v>
      </c>
      <c r="Q201" s="233">
        <v>0</v>
      </c>
      <c r="R201" s="233">
        <f t="shared" ref="R201:R236" si="32">Q201*H201</f>
        <v>0</v>
      </c>
      <c r="S201" s="233">
        <v>0</v>
      </c>
      <c r="T201" s="234">
        <f t="shared" ref="T201:T236" si="33">S201*H201</f>
        <v>0</v>
      </c>
      <c r="AR201" s="235" t="s">
        <v>820</v>
      </c>
      <c r="AT201" s="235" t="s">
        <v>100</v>
      </c>
      <c r="AU201" s="235" t="s">
        <v>75</v>
      </c>
      <c r="AY201" s="12" t="s">
        <v>97</v>
      </c>
      <c r="BE201" s="132">
        <f t="shared" ref="BE201:BE236" si="34">IF(N201="základná",J201,0)</f>
        <v>0</v>
      </c>
      <c r="BF201" s="132">
        <f t="shared" ref="BF201:BF236" si="35">IF(N201="znížená",J201,0)</f>
        <v>0</v>
      </c>
      <c r="BG201" s="132">
        <f t="shared" ref="BG201:BG236" si="36">IF(N201="zákl. prenesená",J201,0)</f>
        <v>0</v>
      </c>
      <c r="BH201" s="132">
        <f t="shared" ref="BH201:BH236" si="37">IF(N201="zníž. prenesená",J201,0)</f>
        <v>0</v>
      </c>
      <c r="BI201" s="132">
        <f t="shared" ref="BI201:BI236" si="38">IF(N201="nulová",J201,0)</f>
        <v>0</v>
      </c>
      <c r="BJ201" s="12" t="s">
        <v>75</v>
      </c>
      <c r="BK201" s="132">
        <f t="shared" ref="BK201:BK236" si="39">ROUND(I201*H201,2)</f>
        <v>0</v>
      </c>
      <c r="BL201" s="12" t="s">
        <v>820</v>
      </c>
      <c r="BM201" s="235" t="s">
        <v>1385</v>
      </c>
    </row>
    <row r="202" spans="2:65" s="1" customFormat="1" ht="24.2" customHeight="1">
      <c r="B202" s="119"/>
      <c r="C202" s="236" t="s">
        <v>839</v>
      </c>
      <c r="D202" s="236" t="s">
        <v>133</v>
      </c>
      <c r="E202" s="237" t="s">
        <v>1386</v>
      </c>
      <c r="F202" s="238" t="s">
        <v>2582</v>
      </c>
      <c r="G202" s="239" t="s">
        <v>110</v>
      </c>
      <c r="H202" s="240">
        <v>2</v>
      </c>
      <c r="I202" s="241"/>
      <c r="J202" s="241">
        <f t="shared" si="30"/>
        <v>0</v>
      </c>
      <c r="K202" s="242"/>
      <c r="L202" s="243"/>
      <c r="M202" s="244" t="s">
        <v>1</v>
      </c>
      <c r="N202" s="245" t="s">
        <v>32</v>
      </c>
      <c r="O202" s="233">
        <v>0</v>
      </c>
      <c r="P202" s="233">
        <f t="shared" si="31"/>
        <v>0</v>
      </c>
      <c r="Q202" s="233">
        <v>0</v>
      </c>
      <c r="R202" s="233">
        <f t="shared" si="32"/>
        <v>0</v>
      </c>
      <c r="S202" s="233">
        <v>0</v>
      </c>
      <c r="T202" s="234">
        <f t="shared" si="33"/>
        <v>0</v>
      </c>
      <c r="AR202" s="235" t="s">
        <v>1387</v>
      </c>
      <c r="AT202" s="235" t="s">
        <v>133</v>
      </c>
      <c r="AU202" s="235" t="s">
        <v>75</v>
      </c>
      <c r="AY202" s="12" t="s">
        <v>97</v>
      </c>
      <c r="BE202" s="132">
        <f t="shared" si="34"/>
        <v>0</v>
      </c>
      <c r="BF202" s="132">
        <f t="shared" si="35"/>
        <v>0</v>
      </c>
      <c r="BG202" s="132">
        <f t="shared" si="36"/>
        <v>0</v>
      </c>
      <c r="BH202" s="132">
        <f t="shared" si="37"/>
        <v>0</v>
      </c>
      <c r="BI202" s="132">
        <f t="shared" si="38"/>
        <v>0</v>
      </c>
      <c r="BJ202" s="12" t="s">
        <v>75</v>
      </c>
      <c r="BK202" s="132">
        <f t="shared" si="39"/>
        <v>0</v>
      </c>
      <c r="BL202" s="12" t="s">
        <v>1387</v>
      </c>
      <c r="BM202" s="235" t="s">
        <v>1388</v>
      </c>
    </row>
    <row r="203" spans="2:65" s="1" customFormat="1" ht="16.5" customHeight="1">
      <c r="B203" s="119"/>
      <c r="C203" s="225" t="s">
        <v>493</v>
      </c>
      <c r="D203" s="225" t="s">
        <v>100</v>
      </c>
      <c r="E203" s="226" t="s">
        <v>2583</v>
      </c>
      <c r="F203" s="227" t="s">
        <v>2584</v>
      </c>
      <c r="G203" s="228" t="s">
        <v>110</v>
      </c>
      <c r="H203" s="229">
        <v>9</v>
      </c>
      <c r="I203" s="230"/>
      <c r="J203" s="230">
        <f t="shared" si="30"/>
        <v>0</v>
      </c>
      <c r="K203" s="126"/>
      <c r="L203" s="24"/>
      <c r="M203" s="231" t="s">
        <v>1</v>
      </c>
      <c r="N203" s="232" t="s">
        <v>32</v>
      </c>
      <c r="O203" s="233">
        <v>0.19800000000000001</v>
      </c>
      <c r="P203" s="233">
        <f t="shared" si="31"/>
        <v>1.782</v>
      </c>
      <c r="Q203" s="233">
        <v>0</v>
      </c>
      <c r="R203" s="233">
        <f t="shared" si="32"/>
        <v>0</v>
      </c>
      <c r="S203" s="233">
        <v>0</v>
      </c>
      <c r="T203" s="234">
        <f t="shared" si="33"/>
        <v>0</v>
      </c>
      <c r="AR203" s="235" t="s">
        <v>820</v>
      </c>
      <c r="AT203" s="235" t="s">
        <v>100</v>
      </c>
      <c r="AU203" s="235" t="s">
        <v>75</v>
      </c>
      <c r="AY203" s="12" t="s">
        <v>97</v>
      </c>
      <c r="BE203" s="132">
        <f t="shared" si="34"/>
        <v>0</v>
      </c>
      <c r="BF203" s="132">
        <f t="shared" si="35"/>
        <v>0</v>
      </c>
      <c r="BG203" s="132">
        <f t="shared" si="36"/>
        <v>0</v>
      </c>
      <c r="BH203" s="132">
        <f t="shared" si="37"/>
        <v>0</v>
      </c>
      <c r="BI203" s="132">
        <f t="shared" si="38"/>
        <v>0</v>
      </c>
      <c r="BJ203" s="12" t="s">
        <v>75</v>
      </c>
      <c r="BK203" s="132">
        <f t="shared" si="39"/>
        <v>0</v>
      </c>
      <c r="BL203" s="12" t="s">
        <v>820</v>
      </c>
      <c r="BM203" s="235" t="s">
        <v>2585</v>
      </c>
    </row>
    <row r="204" spans="2:65" s="1" customFormat="1" ht="24.2" customHeight="1">
      <c r="B204" s="119"/>
      <c r="C204" s="236" t="s">
        <v>846</v>
      </c>
      <c r="D204" s="236" t="s">
        <v>133</v>
      </c>
      <c r="E204" s="237" t="s">
        <v>2586</v>
      </c>
      <c r="F204" s="238" t="s">
        <v>2587</v>
      </c>
      <c r="G204" s="239" t="s">
        <v>110</v>
      </c>
      <c r="H204" s="240">
        <v>9</v>
      </c>
      <c r="I204" s="241"/>
      <c r="J204" s="241">
        <f t="shared" si="30"/>
        <v>0</v>
      </c>
      <c r="K204" s="242"/>
      <c r="L204" s="243"/>
      <c r="M204" s="244" t="s">
        <v>1</v>
      </c>
      <c r="N204" s="245" t="s">
        <v>32</v>
      </c>
      <c r="O204" s="233">
        <v>0</v>
      </c>
      <c r="P204" s="233">
        <f t="shared" si="31"/>
        <v>0</v>
      </c>
      <c r="Q204" s="233">
        <v>0</v>
      </c>
      <c r="R204" s="233">
        <f t="shared" si="32"/>
        <v>0</v>
      </c>
      <c r="S204" s="233">
        <v>0</v>
      </c>
      <c r="T204" s="234">
        <f t="shared" si="33"/>
        <v>0</v>
      </c>
      <c r="AR204" s="235" t="s">
        <v>1125</v>
      </c>
      <c r="AT204" s="235" t="s">
        <v>133</v>
      </c>
      <c r="AU204" s="235" t="s">
        <v>75</v>
      </c>
      <c r="AY204" s="12" t="s">
        <v>97</v>
      </c>
      <c r="BE204" s="132">
        <f t="shared" si="34"/>
        <v>0</v>
      </c>
      <c r="BF204" s="132">
        <f t="shared" si="35"/>
        <v>0</v>
      </c>
      <c r="BG204" s="132">
        <f t="shared" si="36"/>
        <v>0</v>
      </c>
      <c r="BH204" s="132">
        <f t="shared" si="37"/>
        <v>0</v>
      </c>
      <c r="BI204" s="132">
        <f t="shared" si="38"/>
        <v>0</v>
      </c>
      <c r="BJ204" s="12" t="s">
        <v>75</v>
      </c>
      <c r="BK204" s="132">
        <f t="shared" si="39"/>
        <v>0</v>
      </c>
      <c r="BL204" s="12" t="s">
        <v>820</v>
      </c>
      <c r="BM204" s="235" t="s">
        <v>2588</v>
      </c>
    </row>
    <row r="205" spans="2:65" s="1" customFormat="1" ht="16.5" customHeight="1">
      <c r="B205" s="119"/>
      <c r="C205" s="225" t="s">
        <v>850</v>
      </c>
      <c r="D205" s="225" t="s">
        <v>100</v>
      </c>
      <c r="E205" s="226" t="s">
        <v>2589</v>
      </c>
      <c r="F205" s="227" t="s">
        <v>2590</v>
      </c>
      <c r="G205" s="228" t="s">
        <v>110</v>
      </c>
      <c r="H205" s="229">
        <v>2</v>
      </c>
      <c r="I205" s="230"/>
      <c r="J205" s="230">
        <f t="shared" si="30"/>
        <v>0</v>
      </c>
      <c r="K205" s="126"/>
      <c r="L205" s="24"/>
      <c r="M205" s="231" t="s">
        <v>1</v>
      </c>
      <c r="N205" s="232" t="s">
        <v>32</v>
      </c>
      <c r="O205" s="233">
        <v>0.27300000000000002</v>
      </c>
      <c r="P205" s="233">
        <f t="shared" si="31"/>
        <v>0.54600000000000004</v>
      </c>
      <c r="Q205" s="233">
        <v>0</v>
      </c>
      <c r="R205" s="233">
        <f t="shared" si="32"/>
        <v>0</v>
      </c>
      <c r="S205" s="233">
        <v>0</v>
      </c>
      <c r="T205" s="234">
        <f t="shared" si="33"/>
        <v>0</v>
      </c>
      <c r="AR205" s="235" t="s">
        <v>820</v>
      </c>
      <c r="AT205" s="235" t="s">
        <v>100</v>
      </c>
      <c r="AU205" s="235" t="s">
        <v>75</v>
      </c>
      <c r="AY205" s="12" t="s">
        <v>97</v>
      </c>
      <c r="BE205" s="132">
        <f t="shared" si="34"/>
        <v>0</v>
      </c>
      <c r="BF205" s="132">
        <f t="shared" si="35"/>
        <v>0</v>
      </c>
      <c r="BG205" s="132">
        <f t="shared" si="36"/>
        <v>0</v>
      </c>
      <c r="BH205" s="132">
        <f t="shared" si="37"/>
        <v>0</v>
      </c>
      <c r="BI205" s="132">
        <f t="shared" si="38"/>
        <v>0</v>
      </c>
      <c r="BJ205" s="12" t="s">
        <v>75</v>
      </c>
      <c r="BK205" s="132">
        <f t="shared" si="39"/>
        <v>0</v>
      </c>
      <c r="BL205" s="12" t="s">
        <v>820</v>
      </c>
      <c r="BM205" s="235" t="s">
        <v>2591</v>
      </c>
    </row>
    <row r="206" spans="2:65" s="1" customFormat="1" ht="24.2" customHeight="1">
      <c r="B206" s="119"/>
      <c r="C206" s="236" t="s">
        <v>852</v>
      </c>
      <c r="D206" s="236" t="s">
        <v>133</v>
      </c>
      <c r="E206" s="237" t="s">
        <v>2592</v>
      </c>
      <c r="F206" s="238" t="s">
        <v>2593</v>
      </c>
      <c r="G206" s="239" t="s">
        <v>110</v>
      </c>
      <c r="H206" s="240">
        <v>2</v>
      </c>
      <c r="I206" s="241"/>
      <c r="J206" s="241">
        <f t="shared" si="30"/>
        <v>0</v>
      </c>
      <c r="K206" s="242"/>
      <c r="L206" s="243"/>
      <c r="M206" s="244" t="s">
        <v>1</v>
      </c>
      <c r="N206" s="245" t="s">
        <v>32</v>
      </c>
      <c r="O206" s="233">
        <v>0</v>
      </c>
      <c r="P206" s="233">
        <f t="shared" si="31"/>
        <v>0</v>
      </c>
      <c r="Q206" s="233">
        <v>1.2999999999999999E-4</v>
      </c>
      <c r="R206" s="233">
        <f t="shared" si="32"/>
        <v>2.5999999999999998E-4</v>
      </c>
      <c r="S206" s="233">
        <v>0</v>
      </c>
      <c r="T206" s="234">
        <f t="shared" si="33"/>
        <v>0</v>
      </c>
      <c r="AR206" s="235" t="s">
        <v>1125</v>
      </c>
      <c r="AT206" s="235" t="s">
        <v>133</v>
      </c>
      <c r="AU206" s="235" t="s">
        <v>75</v>
      </c>
      <c r="AY206" s="12" t="s">
        <v>97</v>
      </c>
      <c r="BE206" s="132">
        <f t="shared" si="34"/>
        <v>0</v>
      </c>
      <c r="BF206" s="132">
        <f t="shared" si="35"/>
        <v>0</v>
      </c>
      <c r="BG206" s="132">
        <f t="shared" si="36"/>
        <v>0</v>
      </c>
      <c r="BH206" s="132">
        <f t="shared" si="37"/>
        <v>0</v>
      </c>
      <c r="BI206" s="132">
        <f t="shared" si="38"/>
        <v>0</v>
      </c>
      <c r="BJ206" s="12" t="s">
        <v>75</v>
      </c>
      <c r="BK206" s="132">
        <f t="shared" si="39"/>
        <v>0</v>
      </c>
      <c r="BL206" s="12" t="s">
        <v>820</v>
      </c>
      <c r="BM206" s="235" t="s">
        <v>2594</v>
      </c>
    </row>
    <row r="207" spans="2:65" s="1" customFormat="1" ht="24.2" customHeight="1">
      <c r="B207" s="119"/>
      <c r="C207" s="225" t="s">
        <v>856</v>
      </c>
      <c r="D207" s="225" t="s">
        <v>100</v>
      </c>
      <c r="E207" s="226" t="s">
        <v>1392</v>
      </c>
      <c r="F207" s="227" t="s">
        <v>1393</v>
      </c>
      <c r="G207" s="228" t="s">
        <v>110</v>
      </c>
      <c r="H207" s="229">
        <v>64</v>
      </c>
      <c r="I207" s="230"/>
      <c r="J207" s="230">
        <f t="shared" si="30"/>
        <v>0</v>
      </c>
      <c r="K207" s="126"/>
      <c r="L207" s="24"/>
      <c r="M207" s="231" t="s">
        <v>1</v>
      </c>
      <c r="N207" s="232" t="s">
        <v>32</v>
      </c>
      <c r="O207" s="233">
        <v>0.309</v>
      </c>
      <c r="P207" s="233">
        <f t="shared" si="31"/>
        <v>19.776</v>
      </c>
      <c r="Q207" s="233">
        <v>0</v>
      </c>
      <c r="R207" s="233">
        <f t="shared" si="32"/>
        <v>0</v>
      </c>
      <c r="S207" s="233">
        <v>0</v>
      </c>
      <c r="T207" s="234">
        <f t="shared" si="33"/>
        <v>0</v>
      </c>
      <c r="AR207" s="235" t="s">
        <v>820</v>
      </c>
      <c r="AT207" s="235" t="s">
        <v>100</v>
      </c>
      <c r="AU207" s="235" t="s">
        <v>75</v>
      </c>
      <c r="AY207" s="12" t="s">
        <v>97</v>
      </c>
      <c r="BE207" s="132">
        <f t="shared" si="34"/>
        <v>0</v>
      </c>
      <c r="BF207" s="132">
        <f t="shared" si="35"/>
        <v>0</v>
      </c>
      <c r="BG207" s="132">
        <f t="shared" si="36"/>
        <v>0</v>
      </c>
      <c r="BH207" s="132">
        <f t="shared" si="37"/>
        <v>0</v>
      </c>
      <c r="BI207" s="132">
        <f t="shared" si="38"/>
        <v>0</v>
      </c>
      <c r="BJ207" s="12" t="s">
        <v>75</v>
      </c>
      <c r="BK207" s="132">
        <f t="shared" si="39"/>
        <v>0</v>
      </c>
      <c r="BL207" s="12" t="s">
        <v>820</v>
      </c>
      <c r="BM207" s="235" t="s">
        <v>1394</v>
      </c>
    </row>
    <row r="208" spans="2:65" s="1" customFormat="1" ht="24.2" customHeight="1">
      <c r="B208" s="119"/>
      <c r="C208" s="236" t="s">
        <v>858</v>
      </c>
      <c r="D208" s="236" t="s">
        <v>133</v>
      </c>
      <c r="E208" s="237" t="s">
        <v>1395</v>
      </c>
      <c r="F208" s="238" t="s">
        <v>2595</v>
      </c>
      <c r="G208" s="239" t="s">
        <v>110</v>
      </c>
      <c r="H208" s="240">
        <v>64</v>
      </c>
      <c r="I208" s="241"/>
      <c r="J208" s="241">
        <f t="shared" si="30"/>
        <v>0</v>
      </c>
      <c r="K208" s="242"/>
      <c r="L208" s="243"/>
      <c r="M208" s="244" t="s">
        <v>1</v>
      </c>
      <c r="N208" s="245" t="s">
        <v>32</v>
      </c>
      <c r="O208" s="233">
        <v>0</v>
      </c>
      <c r="P208" s="233">
        <f t="shared" si="31"/>
        <v>0</v>
      </c>
      <c r="Q208" s="233">
        <v>0</v>
      </c>
      <c r="R208" s="233">
        <f t="shared" si="32"/>
        <v>0</v>
      </c>
      <c r="S208" s="233">
        <v>0</v>
      </c>
      <c r="T208" s="234">
        <f t="shared" si="33"/>
        <v>0</v>
      </c>
      <c r="AR208" s="235" t="s">
        <v>185</v>
      </c>
      <c r="AT208" s="235" t="s">
        <v>133</v>
      </c>
      <c r="AU208" s="235" t="s">
        <v>75</v>
      </c>
      <c r="AY208" s="12" t="s">
        <v>97</v>
      </c>
      <c r="BE208" s="132">
        <f t="shared" si="34"/>
        <v>0</v>
      </c>
      <c r="BF208" s="132">
        <f t="shared" si="35"/>
        <v>0</v>
      </c>
      <c r="BG208" s="132">
        <f t="shared" si="36"/>
        <v>0</v>
      </c>
      <c r="BH208" s="132">
        <f t="shared" si="37"/>
        <v>0</v>
      </c>
      <c r="BI208" s="132">
        <f t="shared" si="38"/>
        <v>0</v>
      </c>
      <c r="BJ208" s="12" t="s">
        <v>75</v>
      </c>
      <c r="BK208" s="132">
        <f t="shared" si="39"/>
        <v>0</v>
      </c>
      <c r="BL208" s="12" t="s">
        <v>102</v>
      </c>
      <c r="BM208" s="235" t="s">
        <v>1396</v>
      </c>
    </row>
    <row r="209" spans="2:65" s="1" customFormat="1" ht="16.5" customHeight="1">
      <c r="B209" s="119"/>
      <c r="C209" s="225" t="s">
        <v>862</v>
      </c>
      <c r="D209" s="225" t="s">
        <v>100</v>
      </c>
      <c r="E209" s="226" t="s">
        <v>1397</v>
      </c>
      <c r="F209" s="227" t="s">
        <v>1398</v>
      </c>
      <c r="G209" s="228" t="s">
        <v>110</v>
      </c>
      <c r="H209" s="229">
        <v>45</v>
      </c>
      <c r="I209" s="230"/>
      <c r="J209" s="230">
        <f t="shared" si="30"/>
        <v>0</v>
      </c>
      <c r="K209" s="126"/>
      <c r="L209" s="24"/>
      <c r="M209" s="231" t="s">
        <v>1</v>
      </c>
      <c r="N209" s="232" t="s">
        <v>32</v>
      </c>
      <c r="O209" s="233">
        <v>0.22900000000000001</v>
      </c>
      <c r="P209" s="233">
        <f t="shared" si="31"/>
        <v>10.305</v>
      </c>
      <c r="Q209" s="233">
        <v>0</v>
      </c>
      <c r="R209" s="233">
        <f t="shared" si="32"/>
        <v>0</v>
      </c>
      <c r="S209" s="233">
        <v>0</v>
      </c>
      <c r="T209" s="234">
        <f t="shared" si="33"/>
        <v>0</v>
      </c>
      <c r="AR209" s="235" t="s">
        <v>820</v>
      </c>
      <c r="AT209" s="235" t="s">
        <v>100</v>
      </c>
      <c r="AU209" s="235" t="s">
        <v>75</v>
      </c>
      <c r="AY209" s="12" t="s">
        <v>97</v>
      </c>
      <c r="BE209" s="132">
        <f t="shared" si="34"/>
        <v>0</v>
      </c>
      <c r="BF209" s="132">
        <f t="shared" si="35"/>
        <v>0</v>
      </c>
      <c r="BG209" s="132">
        <f t="shared" si="36"/>
        <v>0</v>
      </c>
      <c r="BH209" s="132">
        <f t="shared" si="37"/>
        <v>0</v>
      </c>
      <c r="BI209" s="132">
        <f t="shared" si="38"/>
        <v>0</v>
      </c>
      <c r="BJ209" s="12" t="s">
        <v>75</v>
      </c>
      <c r="BK209" s="132">
        <f t="shared" si="39"/>
        <v>0</v>
      </c>
      <c r="BL209" s="12" t="s">
        <v>820</v>
      </c>
      <c r="BM209" s="235" t="s">
        <v>1399</v>
      </c>
    </row>
    <row r="210" spans="2:65" s="1" customFormat="1" ht="16.5" customHeight="1">
      <c r="B210" s="119"/>
      <c r="C210" s="236" t="s">
        <v>864</v>
      </c>
      <c r="D210" s="236" t="s">
        <v>133</v>
      </c>
      <c r="E210" s="237" t="s">
        <v>1400</v>
      </c>
      <c r="F210" s="238" t="s">
        <v>2596</v>
      </c>
      <c r="G210" s="239" t="s">
        <v>110</v>
      </c>
      <c r="H210" s="240">
        <v>45</v>
      </c>
      <c r="I210" s="241"/>
      <c r="J210" s="241">
        <f t="shared" si="30"/>
        <v>0</v>
      </c>
      <c r="K210" s="242"/>
      <c r="L210" s="243"/>
      <c r="M210" s="244" t="s">
        <v>1</v>
      </c>
      <c r="N210" s="245" t="s">
        <v>32</v>
      </c>
      <c r="O210" s="233">
        <v>0</v>
      </c>
      <c r="P210" s="233">
        <f t="shared" si="31"/>
        <v>0</v>
      </c>
      <c r="Q210" s="233">
        <v>2.0000000000000002E-5</v>
      </c>
      <c r="R210" s="233">
        <f t="shared" si="32"/>
        <v>9.0000000000000008E-4</v>
      </c>
      <c r="S210" s="233">
        <v>0</v>
      </c>
      <c r="T210" s="234">
        <f t="shared" si="33"/>
        <v>0</v>
      </c>
      <c r="AR210" s="235" t="s">
        <v>1068</v>
      </c>
      <c r="AT210" s="235" t="s">
        <v>133</v>
      </c>
      <c r="AU210" s="235" t="s">
        <v>75</v>
      </c>
      <c r="AY210" s="12" t="s">
        <v>97</v>
      </c>
      <c r="BE210" s="132">
        <f t="shared" si="34"/>
        <v>0</v>
      </c>
      <c r="BF210" s="132">
        <f t="shared" si="35"/>
        <v>0</v>
      </c>
      <c r="BG210" s="132">
        <f t="shared" si="36"/>
        <v>0</v>
      </c>
      <c r="BH210" s="132">
        <f t="shared" si="37"/>
        <v>0</v>
      </c>
      <c r="BI210" s="132">
        <f t="shared" si="38"/>
        <v>0</v>
      </c>
      <c r="BJ210" s="12" t="s">
        <v>75</v>
      </c>
      <c r="BK210" s="132">
        <f t="shared" si="39"/>
        <v>0</v>
      </c>
      <c r="BL210" s="12" t="s">
        <v>1068</v>
      </c>
      <c r="BM210" s="235" t="s">
        <v>1401</v>
      </c>
    </row>
    <row r="211" spans="2:65" s="1" customFormat="1" ht="16.5" customHeight="1">
      <c r="B211" s="119"/>
      <c r="C211" s="225" t="s">
        <v>868</v>
      </c>
      <c r="D211" s="225" t="s">
        <v>100</v>
      </c>
      <c r="E211" s="226" t="s">
        <v>2597</v>
      </c>
      <c r="F211" s="227" t="s">
        <v>2598</v>
      </c>
      <c r="G211" s="228" t="s">
        <v>110</v>
      </c>
      <c r="H211" s="229">
        <v>46</v>
      </c>
      <c r="I211" s="230"/>
      <c r="J211" s="230">
        <f t="shared" si="30"/>
        <v>0</v>
      </c>
      <c r="K211" s="126"/>
      <c r="L211" s="24"/>
      <c r="M211" s="231" t="s">
        <v>1</v>
      </c>
      <c r="N211" s="232" t="s">
        <v>32</v>
      </c>
      <c r="O211" s="233">
        <v>7.0529999999999995E-2</v>
      </c>
      <c r="P211" s="233">
        <f t="shared" si="31"/>
        <v>3.2443799999999996</v>
      </c>
      <c r="Q211" s="233">
        <v>0</v>
      </c>
      <c r="R211" s="233">
        <f t="shared" si="32"/>
        <v>0</v>
      </c>
      <c r="S211" s="233">
        <v>0</v>
      </c>
      <c r="T211" s="234">
        <f t="shared" si="33"/>
        <v>0</v>
      </c>
      <c r="AR211" s="235" t="s">
        <v>820</v>
      </c>
      <c r="AT211" s="235" t="s">
        <v>100</v>
      </c>
      <c r="AU211" s="235" t="s">
        <v>75</v>
      </c>
      <c r="AY211" s="12" t="s">
        <v>97</v>
      </c>
      <c r="BE211" s="132">
        <f t="shared" si="34"/>
        <v>0</v>
      </c>
      <c r="BF211" s="132">
        <f t="shared" si="35"/>
        <v>0</v>
      </c>
      <c r="BG211" s="132">
        <f t="shared" si="36"/>
        <v>0</v>
      </c>
      <c r="BH211" s="132">
        <f t="shared" si="37"/>
        <v>0</v>
      </c>
      <c r="BI211" s="132">
        <f t="shared" si="38"/>
        <v>0</v>
      </c>
      <c r="BJ211" s="12" t="s">
        <v>75</v>
      </c>
      <c r="BK211" s="132">
        <f t="shared" si="39"/>
        <v>0</v>
      </c>
      <c r="BL211" s="12" t="s">
        <v>820</v>
      </c>
      <c r="BM211" s="235" t="s">
        <v>2599</v>
      </c>
    </row>
    <row r="212" spans="2:65" s="1" customFormat="1" ht="16.5" customHeight="1">
      <c r="B212" s="119"/>
      <c r="C212" s="236" t="s">
        <v>872</v>
      </c>
      <c r="D212" s="236" t="s">
        <v>133</v>
      </c>
      <c r="E212" s="237" t="s">
        <v>2600</v>
      </c>
      <c r="F212" s="238" t="s">
        <v>2601</v>
      </c>
      <c r="G212" s="239" t="s">
        <v>110</v>
      </c>
      <c r="H212" s="240">
        <v>46</v>
      </c>
      <c r="I212" s="241"/>
      <c r="J212" s="241">
        <f t="shared" si="30"/>
        <v>0</v>
      </c>
      <c r="K212" s="242"/>
      <c r="L212" s="243"/>
      <c r="M212" s="244" t="s">
        <v>1</v>
      </c>
      <c r="N212" s="245" t="s">
        <v>32</v>
      </c>
      <c r="O212" s="233">
        <v>0</v>
      </c>
      <c r="P212" s="233">
        <f t="shared" si="31"/>
        <v>0</v>
      </c>
      <c r="Q212" s="233">
        <v>0</v>
      </c>
      <c r="R212" s="233">
        <f t="shared" si="32"/>
        <v>0</v>
      </c>
      <c r="S212" s="233">
        <v>0</v>
      </c>
      <c r="T212" s="234">
        <f t="shared" si="33"/>
        <v>0</v>
      </c>
      <c r="AR212" s="235" t="s">
        <v>1125</v>
      </c>
      <c r="AT212" s="235" t="s">
        <v>133</v>
      </c>
      <c r="AU212" s="235" t="s">
        <v>75</v>
      </c>
      <c r="AY212" s="12" t="s">
        <v>97</v>
      </c>
      <c r="BE212" s="132">
        <f t="shared" si="34"/>
        <v>0</v>
      </c>
      <c r="BF212" s="132">
        <f t="shared" si="35"/>
        <v>0</v>
      </c>
      <c r="BG212" s="132">
        <f t="shared" si="36"/>
        <v>0</v>
      </c>
      <c r="BH212" s="132">
        <f t="shared" si="37"/>
        <v>0</v>
      </c>
      <c r="BI212" s="132">
        <f t="shared" si="38"/>
        <v>0</v>
      </c>
      <c r="BJ212" s="12" t="s">
        <v>75</v>
      </c>
      <c r="BK212" s="132">
        <f t="shared" si="39"/>
        <v>0</v>
      </c>
      <c r="BL212" s="12" t="s">
        <v>820</v>
      </c>
      <c r="BM212" s="235" t="s">
        <v>2602</v>
      </c>
    </row>
    <row r="213" spans="2:65" s="1" customFormat="1" ht="24.2" customHeight="1">
      <c r="B213" s="119"/>
      <c r="C213" s="225" t="s">
        <v>876</v>
      </c>
      <c r="D213" s="225" t="s">
        <v>100</v>
      </c>
      <c r="E213" s="226" t="s">
        <v>1402</v>
      </c>
      <c r="F213" s="227" t="s">
        <v>1403</v>
      </c>
      <c r="G213" s="228" t="s">
        <v>110</v>
      </c>
      <c r="H213" s="229">
        <v>1</v>
      </c>
      <c r="I213" s="230"/>
      <c r="J213" s="230">
        <f t="shared" si="30"/>
        <v>0</v>
      </c>
      <c r="K213" s="126"/>
      <c r="L213" s="24"/>
      <c r="M213" s="231" t="s">
        <v>1</v>
      </c>
      <c r="N213" s="232" t="s">
        <v>32</v>
      </c>
      <c r="O213" s="233">
        <v>2.4689999999999999</v>
      </c>
      <c r="P213" s="233">
        <f t="shared" si="31"/>
        <v>2.4689999999999999</v>
      </c>
      <c r="Q213" s="233">
        <v>0</v>
      </c>
      <c r="R213" s="233">
        <f t="shared" si="32"/>
        <v>0</v>
      </c>
      <c r="S213" s="233">
        <v>0</v>
      </c>
      <c r="T213" s="234">
        <f t="shared" si="33"/>
        <v>0</v>
      </c>
      <c r="AR213" s="235" t="s">
        <v>820</v>
      </c>
      <c r="AT213" s="235" t="s">
        <v>100</v>
      </c>
      <c r="AU213" s="235" t="s">
        <v>75</v>
      </c>
      <c r="AY213" s="12" t="s">
        <v>97</v>
      </c>
      <c r="BE213" s="132">
        <f t="shared" si="34"/>
        <v>0</v>
      </c>
      <c r="BF213" s="132">
        <f t="shared" si="35"/>
        <v>0</v>
      </c>
      <c r="BG213" s="132">
        <f t="shared" si="36"/>
        <v>0</v>
      </c>
      <c r="BH213" s="132">
        <f t="shared" si="37"/>
        <v>0</v>
      </c>
      <c r="BI213" s="132">
        <f t="shared" si="38"/>
        <v>0</v>
      </c>
      <c r="BJ213" s="12" t="s">
        <v>75</v>
      </c>
      <c r="BK213" s="132">
        <f t="shared" si="39"/>
        <v>0</v>
      </c>
      <c r="BL213" s="12" t="s">
        <v>820</v>
      </c>
      <c r="BM213" s="235" t="s">
        <v>1404</v>
      </c>
    </row>
    <row r="214" spans="2:65" s="1" customFormat="1" ht="24.2" customHeight="1">
      <c r="B214" s="119"/>
      <c r="C214" s="236" t="s">
        <v>880</v>
      </c>
      <c r="D214" s="236" t="s">
        <v>133</v>
      </c>
      <c r="E214" s="237" t="s">
        <v>1405</v>
      </c>
      <c r="F214" s="238" t="s">
        <v>2603</v>
      </c>
      <c r="G214" s="239" t="s">
        <v>110</v>
      </c>
      <c r="H214" s="240">
        <v>1</v>
      </c>
      <c r="I214" s="241"/>
      <c r="J214" s="241">
        <f t="shared" si="30"/>
        <v>0</v>
      </c>
      <c r="K214" s="242"/>
      <c r="L214" s="243"/>
      <c r="M214" s="244" t="s">
        <v>1</v>
      </c>
      <c r="N214" s="245" t="s">
        <v>32</v>
      </c>
      <c r="O214" s="233">
        <v>0</v>
      </c>
      <c r="P214" s="233">
        <f t="shared" si="31"/>
        <v>0</v>
      </c>
      <c r="Q214" s="233">
        <v>9.0700000000000003E-2</v>
      </c>
      <c r="R214" s="233">
        <f t="shared" si="32"/>
        <v>9.0700000000000003E-2</v>
      </c>
      <c r="S214" s="233">
        <v>0</v>
      </c>
      <c r="T214" s="234">
        <f t="shared" si="33"/>
        <v>0</v>
      </c>
      <c r="AR214" s="235" t="s">
        <v>1125</v>
      </c>
      <c r="AT214" s="235" t="s">
        <v>133</v>
      </c>
      <c r="AU214" s="235" t="s">
        <v>75</v>
      </c>
      <c r="AY214" s="12" t="s">
        <v>97</v>
      </c>
      <c r="BE214" s="132">
        <f t="shared" si="34"/>
        <v>0</v>
      </c>
      <c r="BF214" s="132">
        <f t="shared" si="35"/>
        <v>0</v>
      </c>
      <c r="BG214" s="132">
        <f t="shared" si="36"/>
        <v>0</v>
      </c>
      <c r="BH214" s="132">
        <f t="shared" si="37"/>
        <v>0</v>
      </c>
      <c r="BI214" s="132">
        <f t="shared" si="38"/>
        <v>0</v>
      </c>
      <c r="BJ214" s="12" t="s">
        <v>75</v>
      </c>
      <c r="BK214" s="132">
        <f t="shared" si="39"/>
        <v>0</v>
      </c>
      <c r="BL214" s="12" t="s">
        <v>820</v>
      </c>
      <c r="BM214" s="235" t="s">
        <v>1406</v>
      </c>
    </row>
    <row r="215" spans="2:65" s="1" customFormat="1" ht="16.5" customHeight="1">
      <c r="B215" s="119"/>
      <c r="C215" s="236" t="s">
        <v>884</v>
      </c>
      <c r="D215" s="236" t="s">
        <v>133</v>
      </c>
      <c r="E215" s="237" t="s">
        <v>1407</v>
      </c>
      <c r="F215" s="238" t="s">
        <v>2604</v>
      </c>
      <c r="G215" s="239" t="s">
        <v>110</v>
      </c>
      <c r="H215" s="240">
        <v>1</v>
      </c>
      <c r="I215" s="241"/>
      <c r="J215" s="241">
        <f t="shared" si="30"/>
        <v>0</v>
      </c>
      <c r="K215" s="242"/>
      <c r="L215" s="243"/>
      <c r="M215" s="244" t="s">
        <v>1</v>
      </c>
      <c r="N215" s="245" t="s">
        <v>32</v>
      </c>
      <c r="O215" s="233">
        <v>0</v>
      </c>
      <c r="P215" s="233">
        <f t="shared" si="31"/>
        <v>0</v>
      </c>
      <c r="Q215" s="233">
        <v>4.28E-3</v>
      </c>
      <c r="R215" s="233">
        <f t="shared" si="32"/>
        <v>4.28E-3</v>
      </c>
      <c r="S215" s="233">
        <v>0</v>
      </c>
      <c r="T215" s="234">
        <f t="shared" si="33"/>
        <v>0</v>
      </c>
      <c r="AR215" s="235" t="s">
        <v>1125</v>
      </c>
      <c r="AT215" s="235" t="s">
        <v>133</v>
      </c>
      <c r="AU215" s="235" t="s">
        <v>75</v>
      </c>
      <c r="AY215" s="12" t="s">
        <v>97</v>
      </c>
      <c r="BE215" s="132">
        <f t="shared" si="34"/>
        <v>0</v>
      </c>
      <c r="BF215" s="132">
        <f t="shared" si="35"/>
        <v>0</v>
      </c>
      <c r="BG215" s="132">
        <f t="shared" si="36"/>
        <v>0</v>
      </c>
      <c r="BH215" s="132">
        <f t="shared" si="37"/>
        <v>0</v>
      </c>
      <c r="BI215" s="132">
        <f t="shared" si="38"/>
        <v>0</v>
      </c>
      <c r="BJ215" s="12" t="s">
        <v>75</v>
      </c>
      <c r="BK215" s="132">
        <f t="shared" si="39"/>
        <v>0</v>
      </c>
      <c r="BL215" s="12" t="s">
        <v>820</v>
      </c>
      <c r="BM215" s="235" t="s">
        <v>1408</v>
      </c>
    </row>
    <row r="216" spans="2:65" s="1" customFormat="1" ht="16.5" customHeight="1">
      <c r="B216" s="119"/>
      <c r="C216" s="236" t="s">
        <v>886</v>
      </c>
      <c r="D216" s="236" t="s">
        <v>133</v>
      </c>
      <c r="E216" s="237" t="s">
        <v>1409</v>
      </c>
      <c r="F216" s="238" t="s">
        <v>2605</v>
      </c>
      <c r="G216" s="239" t="s">
        <v>110</v>
      </c>
      <c r="H216" s="240">
        <v>1</v>
      </c>
      <c r="I216" s="241"/>
      <c r="J216" s="241">
        <f t="shared" si="30"/>
        <v>0</v>
      </c>
      <c r="K216" s="242"/>
      <c r="L216" s="243"/>
      <c r="M216" s="244" t="s">
        <v>1</v>
      </c>
      <c r="N216" s="245" t="s">
        <v>32</v>
      </c>
      <c r="O216" s="233">
        <v>0</v>
      </c>
      <c r="P216" s="233">
        <f t="shared" si="31"/>
        <v>0</v>
      </c>
      <c r="Q216" s="233">
        <v>2.2000000000000001E-3</v>
      </c>
      <c r="R216" s="233">
        <f t="shared" si="32"/>
        <v>2.2000000000000001E-3</v>
      </c>
      <c r="S216" s="233">
        <v>0</v>
      </c>
      <c r="T216" s="234">
        <f t="shared" si="33"/>
        <v>0</v>
      </c>
      <c r="AR216" s="235" t="s">
        <v>1125</v>
      </c>
      <c r="AT216" s="235" t="s">
        <v>133</v>
      </c>
      <c r="AU216" s="235" t="s">
        <v>75</v>
      </c>
      <c r="AY216" s="12" t="s">
        <v>97</v>
      </c>
      <c r="BE216" s="132">
        <f t="shared" si="34"/>
        <v>0</v>
      </c>
      <c r="BF216" s="132">
        <f t="shared" si="35"/>
        <v>0</v>
      </c>
      <c r="BG216" s="132">
        <f t="shared" si="36"/>
        <v>0</v>
      </c>
      <c r="BH216" s="132">
        <f t="shared" si="37"/>
        <v>0</v>
      </c>
      <c r="BI216" s="132">
        <f t="shared" si="38"/>
        <v>0</v>
      </c>
      <c r="BJ216" s="12" t="s">
        <v>75</v>
      </c>
      <c r="BK216" s="132">
        <f t="shared" si="39"/>
        <v>0</v>
      </c>
      <c r="BL216" s="12" t="s">
        <v>820</v>
      </c>
      <c r="BM216" s="235" t="s">
        <v>1410</v>
      </c>
    </row>
    <row r="217" spans="2:65" s="1" customFormat="1" ht="24.2" customHeight="1">
      <c r="B217" s="119"/>
      <c r="C217" s="236" t="s">
        <v>890</v>
      </c>
      <c r="D217" s="236" t="s">
        <v>133</v>
      </c>
      <c r="E217" s="237" t="s">
        <v>1411</v>
      </c>
      <c r="F217" s="238" t="s">
        <v>2606</v>
      </c>
      <c r="G217" s="239" t="s">
        <v>110</v>
      </c>
      <c r="H217" s="240">
        <v>1</v>
      </c>
      <c r="I217" s="241"/>
      <c r="J217" s="241">
        <f t="shared" si="30"/>
        <v>0</v>
      </c>
      <c r="K217" s="242"/>
      <c r="L217" s="243"/>
      <c r="M217" s="244" t="s">
        <v>1</v>
      </c>
      <c r="N217" s="245" t="s">
        <v>32</v>
      </c>
      <c r="O217" s="233">
        <v>0</v>
      </c>
      <c r="P217" s="233">
        <f t="shared" si="31"/>
        <v>0</v>
      </c>
      <c r="Q217" s="233">
        <v>7.45E-3</v>
      </c>
      <c r="R217" s="233">
        <f t="shared" si="32"/>
        <v>7.45E-3</v>
      </c>
      <c r="S217" s="233">
        <v>0</v>
      </c>
      <c r="T217" s="234">
        <f t="shared" si="33"/>
        <v>0</v>
      </c>
      <c r="AR217" s="235" t="s">
        <v>1125</v>
      </c>
      <c r="AT217" s="235" t="s">
        <v>133</v>
      </c>
      <c r="AU217" s="235" t="s">
        <v>75</v>
      </c>
      <c r="AY217" s="12" t="s">
        <v>97</v>
      </c>
      <c r="BE217" s="132">
        <f t="shared" si="34"/>
        <v>0</v>
      </c>
      <c r="BF217" s="132">
        <f t="shared" si="35"/>
        <v>0</v>
      </c>
      <c r="BG217" s="132">
        <f t="shared" si="36"/>
        <v>0</v>
      </c>
      <c r="BH217" s="132">
        <f t="shared" si="37"/>
        <v>0</v>
      </c>
      <c r="BI217" s="132">
        <f t="shared" si="38"/>
        <v>0</v>
      </c>
      <c r="BJ217" s="12" t="s">
        <v>75</v>
      </c>
      <c r="BK217" s="132">
        <f t="shared" si="39"/>
        <v>0</v>
      </c>
      <c r="BL217" s="12" t="s">
        <v>820</v>
      </c>
      <c r="BM217" s="235" t="s">
        <v>1412</v>
      </c>
    </row>
    <row r="218" spans="2:65" s="1" customFormat="1" ht="16.5" customHeight="1">
      <c r="B218" s="119"/>
      <c r="C218" s="236" t="s">
        <v>894</v>
      </c>
      <c r="D218" s="236" t="s">
        <v>133</v>
      </c>
      <c r="E218" s="237" t="s">
        <v>1413</v>
      </c>
      <c r="F218" s="238" t="s">
        <v>2607</v>
      </c>
      <c r="G218" s="239" t="s">
        <v>110</v>
      </c>
      <c r="H218" s="240">
        <v>1</v>
      </c>
      <c r="I218" s="241"/>
      <c r="J218" s="241">
        <f t="shared" si="30"/>
        <v>0</v>
      </c>
      <c r="K218" s="242"/>
      <c r="L218" s="243"/>
      <c r="M218" s="244" t="s">
        <v>1</v>
      </c>
      <c r="N218" s="245" t="s">
        <v>32</v>
      </c>
      <c r="O218" s="233">
        <v>0</v>
      </c>
      <c r="P218" s="233">
        <f t="shared" si="31"/>
        <v>0</v>
      </c>
      <c r="Q218" s="233">
        <v>2.5999999999999998E-4</v>
      </c>
      <c r="R218" s="233">
        <f t="shared" si="32"/>
        <v>2.5999999999999998E-4</v>
      </c>
      <c r="S218" s="233">
        <v>0</v>
      </c>
      <c r="T218" s="234">
        <f t="shared" si="33"/>
        <v>0</v>
      </c>
      <c r="AR218" s="235" t="s">
        <v>1125</v>
      </c>
      <c r="AT218" s="235" t="s">
        <v>133</v>
      </c>
      <c r="AU218" s="235" t="s">
        <v>75</v>
      </c>
      <c r="AY218" s="12" t="s">
        <v>97</v>
      </c>
      <c r="BE218" s="132">
        <f t="shared" si="34"/>
        <v>0</v>
      </c>
      <c r="BF218" s="132">
        <f t="shared" si="35"/>
        <v>0</v>
      </c>
      <c r="BG218" s="132">
        <f t="shared" si="36"/>
        <v>0</v>
      </c>
      <c r="BH218" s="132">
        <f t="shared" si="37"/>
        <v>0</v>
      </c>
      <c r="BI218" s="132">
        <f t="shared" si="38"/>
        <v>0</v>
      </c>
      <c r="BJ218" s="12" t="s">
        <v>75</v>
      </c>
      <c r="BK218" s="132">
        <f t="shared" si="39"/>
        <v>0</v>
      </c>
      <c r="BL218" s="12" t="s">
        <v>820</v>
      </c>
      <c r="BM218" s="235" t="s">
        <v>1414</v>
      </c>
    </row>
    <row r="219" spans="2:65" s="1" customFormat="1" ht="16.5" customHeight="1">
      <c r="B219" s="119"/>
      <c r="C219" s="236" t="s">
        <v>897</v>
      </c>
      <c r="D219" s="236" t="s">
        <v>133</v>
      </c>
      <c r="E219" s="237" t="s">
        <v>1415</v>
      </c>
      <c r="F219" s="238" t="s">
        <v>2608</v>
      </c>
      <c r="G219" s="239" t="s">
        <v>110</v>
      </c>
      <c r="H219" s="240">
        <v>1</v>
      </c>
      <c r="I219" s="241"/>
      <c r="J219" s="241">
        <f t="shared" si="30"/>
        <v>0</v>
      </c>
      <c r="K219" s="242"/>
      <c r="L219" s="243"/>
      <c r="M219" s="244" t="s">
        <v>1</v>
      </c>
      <c r="N219" s="245" t="s">
        <v>32</v>
      </c>
      <c r="O219" s="233">
        <v>0</v>
      </c>
      <c r="P219" s="233">
        <f t="shared" si="31"/>
        <v>0</v>
      </c>
      <c r="Q219" s="233">
        <v>2.8700000000000002E-3</v>
      </c>
      <c r="R219" s="233">
        <f t="shared" si="32"/>
        <v>2.8700000000000002E-3</v>
      </c>
      <c r="S219" s="233">
        <v>0</v>
      </c>
      <c r="T219" s="234">
        <f t="shared" si="33"/>
        <v>0</v>
      </c>
      <c r="AR219" s="235" t="s">
        <v>1125</v>
      </c>
      <c r="AT219" s="235" t="s">
        <v>133</v>
      </c>
      <c r="AU219" s="235" t="s">
        <v>75</v>
      </c>
      <c r="AY219" s="12" t="s">
        <v>97</v>
      </c>
      <c r="BE219" s="132">
        <f t="shared" si="34"/>
        <v>0</v>
      </c>
      <c r="BF219" s="132">
        <f t="shared" si="35"/>
        <v>0</v>
      </c>
      <c r="BG219" s="132">
        <f t="shared" si="36"/>
        <v>0</v>
      </c>
      <c r="BH219" s="132">
        <f t="shared" si="37"/>
        <v>0</v>
      </c>
      <c r="BI219" s="132">
        <f t="shared" si="38"/>
        <v>0</v>
      </c>
      <c r="BJ219" s="12" t="s">
        <v>75</v>
      </c>
      <c r="BK219" s="132">
        <f t="shared" si="39"/>
        <v>0</v>
      </c>
      <c r="BL219" s="12" t="s">
        <v>820</v>
      </c>
      <c r="BM219" s="235" t="s">
        <v>1416</v>
      </c>
    </row>
    <row r="220" spans="2:65" s="1" customFormat="1" ht="16.5" customHeight="1">
      <c r="B220" s="119"/>
      <c r="C220" s="236" t="s">
        <v>899</v>
      </c>
      <c r="D220" s="236" t="s">
        <v>133</v>
      </c>
      <c r="E220" s="237" t="s">
        <v>1417</v>
      </c>
      <c r="F220" s="238" t="s">
        <v>2609</v>
      </c>
      <c r="G220" s="239" t="s">
        <v>110</v>
      </c>
      <c r="H220" s="240">
        <v>3</v>
      </c>
      <c r="I220" s="241"/>
      <c r="J220" s="241">
        <f t="shared" si="30"/>
        <v>0</v>
      </c>
      <c r="K220" s="242"/>
      <c r="L220" s="243"/>
      <c r="M220" s="244" t="s">
        <v>1</v>
      </c>
      <c r="N220" s="245" t="s">
        <v>32</v>
      </c>
      <c r="O220" s="233">
        <v>0</v>
      </c>
      <c r="P220" s="233">
        <f t="shared" si="31"/>
        <v>0</v>
      </c>
      <c r="Q220" s="233">
        <v>6.7000000000000002E-4</v>
      </c>
      <c r="R220" s="233">
        <f t="shared" si="32"/>
        <v>2.0100000000000001E-3</v>
      </c>
      <c r="S220" s="233">
        <v>0</v>
      </c>
      <c r="T220" s="234">
        <f t="shared" si="33"/>
        <v>0</v>
      </c>
      <c r="AR220" s="235" t="s">
        <v>1125</v>
      </c>
      <c r="AT220" s="235" t="s">
        <v>133</v>
      </c>
      <c r="AU220" s="235" t="s">
        <v>75</v>
      </c>
      <c r="AY220" s="12" t="s">
        <v>97</v>
      </c>
      <c r="BE220" s="132">
        <f t="shared" si="34"/>
        <v>0</v>
      </c>
      <c r="BF220" s="132">
        <f t="shared" si="35"/>
        <v>0</v>
      </c>
      <c r="BG220" s="132">
        <f t="shared" si="36"/>
        <v>0</v>
      </c>
      <c r="BH220" s="132">
        <f t="shared" si="37"/>
        <v>0</v>
      </c>
      <c r="BI220" s="132">
        <f t="shared" si="38"/>
        <v>0</v>
      </c>
      <c r="BJ220" s="12" t="s">
        <v>75</v>
      </c>
      <c r="BK220" s="132">
        <f t="shared" si="39"/>
        <v>0</v>
      </c>
      <c r="BL220" s="12" t="s">
        <v>820</v>
      </c>
      <c r="BM220" s="235" t="s">
        <v>1418</v>
      </c>
    </row>
    <row r="221" spans="2:65" s="1" customFormat="1" ht="16.5" customHeight="1">
      <c r="B221" s="119"/>
      <c r="C221" s="236" t="s">
        <v>900</v>
      </c>
      <c r="D221" s="236" t="s">
        <v>133</v>
      </c>
      <c r="E221" s="237" t="s">
        <v>1419</v>
      </c>
      <c r="F221" s="238" t="s">
        <v>1420</v>
      </c>
      <c r="G221" s="239" t="s">
        <v>110</v>
      </c>
      <c r="H221" s="240">
        <v>1</v>
      </c>
      <c r="I221" s="241"/>
      <c r="J221" s="241">
        <f t="shared" si="30"/>
        <v>0</v>
      </c>
      <c r="K221" s="242"/>
      <c r="L221" s="243"/>
      <c r="M221" s="244" t="s">
        <v>1</v>
      </c>
      <c r="N221" s="245" t="s">
        <v>32</v>
      </c>
      <c r="O221" s="233">
        <v>0</v>
      </c>
      <c r="P221" s="233">
        <f t="shared" si="31"/>
        <v>0</v>
      </c>
      <c r="Q221" s="233">
        <v>1.01E-3</v>
      </c>
      <c r="R221" s="233">
        <f t="shared" si="32"/>
        <v>1.01E-3</v>
      </c>
      <c r="S221" s="233">
        <v>0</v>
      </c>
      <c r="T221" s="234">
        <f t="shared" si="33"/>
        <v>0</v>
      </c>
      <c r="AR221" s="235" t="s">
        <v>1125</v>
      </c>
      <c r="AT221" s="235" t="s">
        <v>133</v>
      </c>
      <c r="AU221" s="235" t="s">
        <v>75</v>
      </c>
      <c r="AY221" s="12" t="s">
        <v>97</v>
      </c>
      <c r="BE221" s="132">
        <f t="shared" si="34"/>
        <v>0</v>
      </c>
      <c r="BF221" s="132">
        <f t="shared" si="35"/>
        <v>0</v>
      </c>
      <c r="BG221" s="132">
        <f t="shared" si="36"/>
        <v>0</v>
      </c>
      <c r="BH221" s="132">
        <f t="shared" si="37"/>
        <v>0</v>
      </c>
      <c r="BI221" s="132">
        <f t="shared" si="38"/>
        <v>0</v>
      </c>
      <c r="BJ221" s="12" t="s">
        <v>75</v>
      </c>
      <c r="BK221" s="132">
        <f t="shared" si="39"/>
        <v>0</v>
      </c>
      <c r="BL221" s="12" t="s">
        <v>820</v>
      </c>
      <c r="BM221" s="235" t="s">
        <v>1421</v>
      </c>
    </row>
    <row r="222" spans="2:65" s="1" customFormat="1" ht="37.9" customHeight="1">
      <c r="B222" s="119"/>
      <c r="C222" s="236" t="s">
        <v>902</v>
      </c>
      <c r="D222" s="236" t="s">
        <v>133</v>
      </c>
      <c r="E222" s="237" t="s">
        <v>1422</v>
      </c>
      <c r="F222" s="238" t="s">
        <v>2610</v>
      </c>
      <c r="G222" s="239" t="s">
        <v>110</v>
      </c>
      <c r="H222" s="240">
        <v>2</v>
      </c>
      <c r="I222" s="241"/>
      <c r="J222" s="241">
        <f t="shared" si="30"/>
        <v>0</v>
      </c>
      <c r="K222" s="242"/>
      <c r="L222" s="243"/>
      <c r="M222" s="244" t="s">
        <v>1</v>
      </c>
      <c r="N222" s="245" t="s">
        <v>32</v>
      </c>
      <c r="O222" s="233">
        <v>0</v>
      </c>
      <c r="P222" s="233">
        <f t="shared" si="31"/>
        <v>0</v>
      </c>
      <c r="Q222" s="233">
        <v>8.1999999999999998E-4</v>
      </c>
      <c r="R222" s="233">
        <f t="shared" si="32"/>
        <v>1.64E-3</v>
      </c>
      <c r="S222" s="233">
        <v>0</v>
      </c>
      <c r="T222" s="234">
        <f t="shared" si="33"/>
        <v>0</v>
      </c>
      <c r="AR222" s="235" t="s">
        <v>1125</v>
      </c>
      <c r="AT222" s="235" t="s">
        <v>133</v>
      </c>
      <c r="AU222" s="235" t="s">
        <v>75</v>
      </c>
      <c r="AY222" s="12" t="s">
        <v>97</v>
      </c>
      <c r="BE222" s="132">
        <f t="shared" si="34"/>
        <v>0</v>
      </c>
      <c r="BF222" s="132">
        <f t="shared" si="35"/>
        <v>0</v>
      </c>
      <c r="BG222" s="132">
        <f t="shared" si="36"/>
        <v>0</v>
      </c>
      <c r="BH222" s="132">
        <f t="shared" si="37"/>
        <v>0</v>
      </c>
      <c r="BI222" s="132">
        <f t="shared" si="38"/>
        <v>0</v>
      </c>
      <c r="BJ222" s="12" t="s">
        <v>75</v>
      </c>
      <c r="BK222" s="132">
        <f t="shared" si="39"/>
        <v>0</v>
      </c>
      <c r="BL222" s="12" t="s">
        <v>820</v>
      </c>
      <c r="BM222" s="235" t="s">
        <v>1423</v>
      </c>
    </row>
    <row r="223" spans="2:65" s="1" customFormat="1" ht="24.2" customHeight="1">
      <c r="B223" s="119"/>
      <c r="C223" s="236" t="s">
        <v>906</v>
      </c>
      <c r="D223" s="236" t="s">
        <v>133</v>
      </c>
      <c r="E223" s="237" t="s">
        <v>1424</v>
      </c>
      <c r="F223" s="238" t="s">
        <v>2611</v>
      </c>
      <c r="G223" s="239" t="s">
        <v>110</v>
      </c>
      <c r="H223" s="240">
        <v>1</v>
      </c>
      <c r="I223" s="241"/>
      <c r="J223" s="241">
        <f t="shared" si="30"/>
        <v>0</v>
      </c>
      <c r="K223" s="242"/>
      <c r="L223" s="243"/>
      <c r="M223" s="244" t="s">
        <v>1</v>
      </c>
      <c r="N223" s="245" t="s">
        <v>32</v>
      </c>
      <c r="O223" s="233">
        <v>0</v>
      </c>
      <c r="P223" s="233">
        <f t="shared" si="31"/>
        <v>0</v>
      </c>
      <c r="Q223" s="233">
        <v>2.4500000000000001E-2</v>
      </c>
      <c r="R223" s="233">
        <f t="shared" si="32"/>
        <v>2.4500000000000001E-2</v>
      </c>
      <c r="S223" s="233">
        <v>0</v>
      </c>
      <c r="T223" s="234">
        <f t="shared" si="33"/>
        <v>0</v>
      </c>
      <c r="AR223" s="235" t="s">
        <v>1125</v>
      </c>
      <c r="AT223" s="235" t="s">
        <v>133</v>
      </c>
      <c r="AU223" s="235" t="s">
        <v>75</v>
      </c>
      <c r="AY223" s="12" t="s">
        <v>97</v>
      </c>
      <c r="BE223" s="132">
        <f t="shared" si="34"/>
        <v>0</v>
      </c>
      <c r="BF223" s="132">
        <f t="shared" si="35"/>
        <v>0</v>
      </c>
      <c r="BG223" s="132">
        <f t="shared" si="36"/>
        <v>0</v>
      </c>
      <c r="BH223" s="132">
        <f t="shared" si="37"/>
        <v>0</v>
      </c>
      <c r="BI223" s="132">
        <f t="shared" si="38"/>
        <v>0</v>
      </c>
      <c r="BJ223" s="12" t="s">
        <v>75</v>
      </c>
      <c r="BK223" s="132">
        <f t="shared" si="39"/>
        <v>0</v>
      </c>
      <c r="BL223" s="12" t="s">
        <v>820</v>
      </c>
      <c r="BM223" s="235" t="s">
        <v>1425</v>
      </c>
    </row>
    <row r="224" spans="2:65" s="1" customFormat="1" ht="16.5" customHeight="1">
      <c r="B224" s="119"/>
      <c r="C224" s="225" t="s">
        <v>910</v>
      </c>
      <c r="D224" s="225" t="s">
        <v>100</v>
      </c>
      <c r="E224" s="226" t="s">
        <v>1426</v>
      </c>
      <c r="F224" s="227" t="s">
        <v>1427</v>
      </c>
      <c r="G224" s="228" t="s">
        <v>110</v>
      </c>
      <c r="H224" s="229">
        <v>200</v>
      </c>
      <c r="I224" s="230"/>
      <c r="J224" s="230">
        <f t="shared" si="30"/>
        <v>0</v>
      </c>
      <c r="K224" s="126"/>
      <c r="L224" s="24"/>
      <c r="M224" s="231" t="s">
        <v>1</v>
      </c>
      <c r="N224" s="232" t="s">
        <v>32</v>
      </c>
      <c r="O224" s="233">
        <v>5.2999999999999999E-2</v>
      </c>
      <c r="P224" s="233">
        <f t="shared" si="31"/>
        <v>10.6</v>
      </c>
      <c r="Q224" s="233">
        <v>0</v>
      </c>
      <c r="R224" s="233">
        <f t="shared" si="32"/>
        <v>0</v>
      </c>
      <c r="S224" s="233">
        <v>0</v>
      </c>
      <c r="T224" s="234">
        <f t="shared" si="33"/>
        <v>0</v>
      </c>
      <c r="AR224" s="235" t="s">
        <v>820</v>
      </c>
      <c r="AT224" s="235" t="s">
        <v>100</v>
      </c>
      <c r="AU224" s="235" t="s">
        <v>75</v>
      </c>
      <c r="AY224" s="12" t="s">
        <v>97</v>
      </c>
      <c r="BE224" s="132">
        <f t="shared" si="34"/>
        <v>0</v>
      </c>
      <c r="BF224" s="132">
        <f t="shared" si="35"/>
        <v>0</v>
      </c>
      <c r="BG224" s="132">
        <f t="shared" si="36"/>
        <v>0</v>
      </c>
      <c r="BH224" s="132">
        <f t="shared" si="37"/>
        <v>0</v>
      </c>
      <c r="BI224" s="132">
        <f t="shared" si="38"/>
        <v>0</v>
      </c>
      <c r="BJ224" s="12" t="s">
        <v>75</v>
      </c>
      <c r="BK224" s="132">
        <f t="shared" si="39"/>
        <v>0</v>
      </c>
      <c r="BL224" s="12" t="s">
        <v>820</v>
      </c>
      <c r="BM224" s="235" t="s">
        <v>1428</v>
      </c>
    </row>
    <row r="225" spans="2:65" s="1" customFormat="1" ht="16.5" customHeight="1">
      <c r="B225" s="119"/>
      <c r="C225" s="225" t="s">
        <v>914</v>
      </c>
      <c r="D225" s="225" t="s">
        <v>100</v>
      </c>
      <c r="E225" s="226" t="s">
        <v>2612</v>
      </c>
      <c r="F225" s="227" t="s">
        <v>2613</v>
      </c>
      <c r="G225" s="228" t="s">
        <v>110</v>
      </c>
      <c r="H225" s="229">
        <v>45</v>
      </c>
      <c r="I225" s="230"/>
      <c r="J225" s="230">
        <f t="shared" si="30"/>
        <v>0</v>
      </c>
      <c r="K225" s="126"/>
      <c r="L225" s="24"/>
      <c r="M225" s="231" t="s">
        <v>1</v>
      </c>
      <c r="N225" s="232" t="s">
        <v>32</v>
      </c>
      <c r="O225" s="233">
        <v>5.2999999999999999E-2</v>
      </c>
      <c r="P225" s="233">
        <f t="shared" si="31"/>
        <v>2.3849999999999998</v>
      </c>
      <c r="Q225" s="233">
        <v>0</v>
      </c>
      <c r="R225" s="233">
        <f t="shared" si="32"/>
        <v>0</v>
      </c>
      <c r="S225" s="233">
        <v>0</v>
      </c>
      <c r="T225" s="234">
        <f t="shared" si="33"/>
        <v>0</v>
      </c>
      <c r="AR225" s="235" t="s">
        <v>820</v>
      </c>
      <c r="AT225" s="235" t="s">
        <v>100</v>
      </c>
      <c r="AU225" s="235" t="s">
        <v>75</v>
      </c>
      <c r="AY225" s="12" t="s">
        <v>97</v>
      </c>
      <c r="BE225" s="132">
        <f t="shared" si="34"/>
        <v>0</v>
      </c>
      <c r="BF225" s="132">
        <f t="shared" si="35"/>
        <v>0</v>
      </c>
      <c r="BG225" s="132">
        <f t="shared" si="36"/>
        <v>0</v>
      </c>
      <c r="BH225" s="132">
        <f t="shared" si="37"/>
        <v>0</v>
      </c>
      <c r="BI225" s="132">
        <f t="shared" si="38"/>
        <v>0</v>
      </c>
      <c r="BJ225" s="12" t="s">
        <v>75</v>
      </c>
      <c r="BK225" s="132">
        <f t="shared" si="39"/>
        <v>0</v>
      </c>
      <c r="BL225" s="12" t="s">
        <v>820</v>
      </c>
      <c r="BM225" s="235" t="s">
        <v>2614</v>
      </c>
    </row>
    <row r="226" spans="2:65" s="1" customFormat="1" ht="16.5" customHeight="1">
      <c r="B226" s="119"/>
      <c r="C226" s="225" t="s">
        <v>918</v>
      </c>
      <c r="D226" s="225" t="s">
        <v>100</v>
      </c>
      <c r="E226" s="226" t="s">
        <v>2615</v>
      </c>
      <c r="F226" s="227" t="s">
        <v>1430</v>
      </c>
      <c r="G226" s="228" t="s">
        <v>110</v>
      </c>
      <c r="H226" s="229">
        <v>45</v>
      </c>
      <c r="I226" s="230"/>
      <c r="J226" s="230">
        <f t="shared" si="30"/>
        <v>0</v>
      </c>
      <c r="K226" s="126"/>
      <c r="L226" s="24"/>
      <c r="M226" s="231" t="s">
        <v>1</v>
      </c>
      <c r="N226" s="232" t="s">
        <v>32</v>
      </c>
      <c r="O226" s="233">
        <v>5.2999999999999999E-2</v>
      </c>
      <c r="P226" s="233">
        <f t="shared" si="31"/>
        <v>2.3849999999999998</v>
      </c>
      <c r="Q226" s="233">
        <v>0</v>
      </c>
      <c r="R226" s="233">
        <f t="shared" si="32"/>
        <v>0</v>
      </c>
      <c r="S226" s="233">
        <v>0</v>
      </c>
      <c r="T226" s="234">
        <f t="shared" si="33"/>
        <v>0</v>
      </c>
      <c r="AR226" s="235" t="s">
        <v>820</v>
      </c>
      <c r="AT226" s="235" t="s">
        <v>100</v>
      </c>
      <c r="AU226" s="235" t="s">
        <v>75</v>
      </c>
      <c r="AY226" s="12" t="s">
        <v>97</v>
      </c>
      <c r="BE226" s="132">
        <f t="shared" si="34"/>
        <v>0</v>
      </c>
      <c r="BF226" s="132">
        <f t="shared" si="35"/>
        <v>0</v>
      </c>
      <c r="BG226" s="132">
        <f t="shared" si="36"/>
        <v>0</v>
      </c>
      <c r="BH226" s="132">
        <f t="shared" si="37"/>
        <v>0</v>
      </c>
      <c r="BI226" s="132">
        <f t="shared" si="38"/>
        <v>0</v>
      </c>
      <c r="BJ226" s="12" t="s">
        <v>75</v>
      </c>
      <c r="BK226" s="132">
        <f t="shared" si="39"/>
        <v>0</v>
      </c>
      <c r="BL226" s="12" t="s">
        <v>820</v>
      </c>
      <c r="BM226" s="235" t="s">
        <v>2616</v>
      </c>
    </row>
    <row r="227" spans="2:65" s="1" customFormat="1" ht="16.5" customHeight="1">
      <c r="B227" s="119"/>
      <c r="C227" s="225" t="s">
        <v>922</v>
      </c>
      <c r="D227" s="225" t="s">
        <v>100</v>
      </c>
      <c r="E227" s="226" t="s">
        <v>2617</v>
      </c>
      <c r="F227" s="227" t="s">
        <v>2618</v>
      </c>
      <c r="G227" s="228" t="s">
        <v>110</v>
      </c>
      <c r="H227" s="229">
        <v>45</v>
      </c>
      <c r="I227" s="230"/>
      <c r="J227" s="230">
        <f t="shared" si="30"/>
        <v>0</v>
      </c>
      <c r="K227" s="126"/>
      <c r="L227" s="24"/>
      <c r="M227" s="231" t="s">
        <v>1</v>
      </c>
      <c r="N227" s="232" t="s">
        <v>32</v>
      </c>
      <c r="O227" s="233">
        <v>0.35099999999999998</v>
      </c>
      <c r="P227" s="233">
        <f t="shared" si="31"/>
        <v>15.794999999999998</v>
      </c>
      <c r="Q227" s="233">
        <v>0</v>
      </c>
      <c r="R227" s="233">
        <f t="shared" si="32"/>
        <v>0</v>
      </c>
      <c r="S227" s="233">
        <v>0</v>
      </c>
      <c r="T227" s="234">
        <f t="shared" si="33"/>
        <v>0</v>
      </c>
      <c r="AR227" s="235" t="s">
        <v>820</v>
      </c>
      <c r="AT227" s="235" t="s">
        <v>100</v>
      </c>
      <c r="AU227" s="235" t="s">
        <v>75</v>
      </c>
      <c r="AY227" s="12" t="s">
        <v>97</v>
      </c>
      <c r="BE227" s="132">
        <f t="shared" si="34"/>
        <v>0</v>
      </c>
      <c r="BF227" s="132">
        <f t="shared" si="35"/>
        <v>0</v>
      </c>
      <c r="BG227" s="132">
        <f t="shared" si="36"/>
        <v>0</v>
      </c>
      <c r="BH227" s="132">
        <f t="shared" si="37"/>
        <v>0</v>
      </c>
      <c r="BI227" s="132">
        <f t="shared" si="38"/>
        <v>0</v>
      </c>
      <c r="BJ227" s="12" t="s">
        <v>75</v>
      </c>
      <c r="BK227" s="132">
        <f t="shared" si="39"/>
        <v>0</v>
      </c>
      <c r="BL227" s="12" t="s">
        <v>820</v>
      </c>
      <c r="BM227" s="235" t="s">
        <v>2619</v>
      </c>
    </row>
    <row r="228" spans="2:65" s="1" customFormat="1" ht="16.5" customHeight="1">
      <c r="B228" s="119"/>
      <c r="C228" s="225" t="s">
        <v>924</v>
      </c>
      <c r="D228" s="225" t="s">
        <v>100</v>
      </c>
      <c r="E228" s="226" t="s">
        <v>1429</v>
      </c>
      <c r="F228" s="227" t="s">
        <v>1430</v>
      </c>
      <c r="G228" s="228" t="s">
        <v>110</v>
      </c>
      <c r="H228" s="229">
        <v>450</v>
      </c>
      <c r="I228" s="230"/>
      <c r="J228" s="230">
        <f t="shared" si="30"/>
        <v>0</v>
      </c>
      <c r="K228" s="126"/>
      <c r="L228" s="24"/>
      <c r="M228" s="231" t="s">
        <v>1</v>
      </c>
      <c r="N228" s="232" t="s">
        <v>32</v>
      </c>
      <c r="O228" s="233">
        <v>5.2999999999999999E-2</v>
      </c>
      <c r="P228" s="233">
        <f t="shared" si="31"/>
        <v>23.849999999999998</v>
      </c>
      <c r="Q228" s="233">
        <v>0</v>
      </c>
      <c r="R228" s="233">
        <f t="shared" si="32"/>
        <v>0</v>
      </c>
      <c r="S228" s="233">
        <v>0</v>
      </c>
      <c r="T228" s="234">
        <f t="shared" si="33"/>
        <v>0</v>
      </c>
      <c r="AR228" s="235" t="s">
        <v>820</v>
      </c>
      <c r="AT228" s="235" t="s">
        <v>100</v>
      </c>
      <c r="AU228" s="235" t="s">
        <v>75</v>
      </c>
      <c r="AY228" s="12" t="s">
        <v>97</v>
      </c>
      <c r="BE228" s="132">
        <f t="shared" si="34"/>
        <v>0</v>
      </c>
      <c r="BF228" s="132">
        <f t="shared" si="35"/>
        <v>0</v>
      </c>
      <c r="BG228" s="132">
        <f t="shared" si="36"/>
        <v>0</v>
      </c>
      <c r="BH228" s="132">
        <f t="shared" si="37"/>
        <v>0</v>
      </c>
      <c r="BI228" s="132">
        <f t="shared" si="38"/>
        <v>0</v>
      </c>
      <c r="BJ228" s="12" t="s">
        <v>75</v>
      </c>
      <c r="BK228" s="132">
        <f t="shared" si="39"/>
        <v>0</v>
      </c>
      <c r="BL228" s="12" t="s">
        <v>820</v>
      </c>
      <c r="BM228" s="235" t="s">
        <v>1431</v>
      </c>
    </row>
    <row r="229" spans="2:65" s="1" customFormat="1" ht="16.5" customHeight="1">
      <c r="B229" s="119"/>
      <c r="C229" s="225" t="s">
        <v>928</v>
      </c>
      <c r="D229" s="225" t="s">
        <v>100</v>
      </c>
      <c r="E229" s="226" t="s">
        <v>2620</v>
      </c>
      <c r="F229" s="227" t="s">
        <v>2621</v>
      </c>
      <c r="G229" s="228" t="s">
        <v>110</v>
      </c>
      <c r="H229" s="229">
        <v>26</v>
      </c>
      <c r="I229" s="230"/>
      <c r="J229" s="230">
        <f t="shared" si="30"/>
        <v>0</v>
      </c>
      <c r="K229" s="126"/>
      <c r="L229" s="24"/>
      <c r="M229" s="231" t="s">
        <v>1</v>
      </c>
      <c r="N229" s="232" t="s">
        <v>32</v>
      </c>
      <c r="O229" s="233">
        <v>0.3</v>
      </c>
      <c r="P229" s="233">
        <f t="shared" si="31"/>
        <v>7.8</v>
      </c>
      <c r="Q229" s="233">
        <v>0</v>
      </c>
      <c r="R229" s="233">
        <f t="shared" si="32"/>
        <v>0</v>
      </c>
      <c r="S229" s="233">
        <v>0</v>
      </c>
      <c r="T229" s="234">
        <f t="shared" si="33"/>
        <v>0</v>
      </c>
      <c r="AR229" s="235" t="s">
        <v>820</v>
      </c>
      <c r="AT229" s="235" t="s">
        <v>100</v>
      </c>
      <c r="AU229" s="235" t="s">
        <v>75</v>
      </c>
      <c r="AY229" s="12" t="s">
        <v>97</v>
      </c>
      <c r="BE229" s="132">
        <f t="shared" si="34"/>
        <v>0</v>
      </c>
      <c r="BF229" s="132">
        <f t="shared" si="35"/>
        <v>0</v>
      </c>
      <c r="BG229" s="132">
        <f t="shared" si="36"/>
        <v>0</v>
      </c>
      <c r="BH229" s="132">
        <f t="shared" si="37"/>
        <v>0</v>
      </c>
      <c r="BI229" s="132">
        <f t="shared" si="38"/>
        <v>0</v>
      </c>
      <c r="BJ229" s="12" t="s">
        <v>75</v>
      </c>
      <c r="BK229" s="132">
        <f t="shared" si="39"/>
        <v>0</v>
      </c>
      <c r="BL229" s="12" t="s">
        <v>820</v>
      </c>
      <c r="BM229" s="235" t="s">
        <v>2622</v>
      </c>
    </row>
    <row r="230" spans="2:65" s="1" customFormat="1" ht="21.75" customHeight="1">
      <c r="B230" s="119"/>
      <c r="C230" s="236" t="s">
        <v>125</v>
      </c>
      <c r="D230" s="236" t="s">
        <v>133</v>
      </c>
      <c r="E230" s="237" t="s">
        <v>2623</v>
      </c>
      <c r="F230" s="238" t="s">
        <v>2624</v>
      </c>
      <c r="G230" s="239" t="s">
        <v>110</v>
      </c>
      <c r="H230" s="240">
        <v>26</v>
      </c>
      <c r="I230" s="241"/>
      <c r="J230" s="241">
        <f t="shared" si="30"/>
        <v>0</v>
      </c>
      <c r="K230" s="242"/>
      <c r="L230" s="243"/>
      <c r="M230" s="244" t="s">
        <v>1</v>
      </c>
      <c r="N230" s="245" t="s">
        <v>32</v>
      </c>
      <c r="O230" s="233">
        <v>0</v>
      </c>
      <c r="P230" s="233">
        <f t="shared" si="31"/>
        <v>0</v>
      </c>
      <c r="Q230" s="233">
        <v>0</v>
      </c>
      <c r="R230" s="233">
        <f t="shared" si="32"/>
        <v>0</v>
      </c>
      <c r="S230" s="233">
        <v>0</v>
      </c>
      <c r="T230" s="234">
        <f t="shared" si="33"/>
        <v>0</v>
      </c>
      <c r="AR230" s="235" t="s">
        <v>1125</v>
      </c>
      <c r="AT230" s="235" t="s">
        <v>133</v>
      </c>
      <c r="AU230" s="235" t="s">
        <v>75</v>
      </c>
      <c r="AY230" s="12" t="s">
        <v>97</v>
      </c>
      <c r="BE230" s="132">
        <f t="shared" si="34"/>
        <v>0</v>
      </c>
      <c r="BF230" s="132">
        <f t="shared" si="35"/>
        <v>0</v>
      </c>
      <c r="BG230" s="132">
        <f t="shared" si="36"/>
        <v>0</v>
      </c>
      <c r="BH230" s="132">
        <f t="shared" si="37"/>
        <v>0</v>
      </c>
      <c r="BI230" s="132">
        <f t="shared" si="38"/>
        <v>0</v>
      </c>
      <c r="BJ230" s="12" t="s">
        <v>75</v>
      </c>
      <c r="BK230" s="132">
        <f t="shared" si="39"/>
        <v>0</v>
      </c>
      <c r="BL230" s="12" t="s">
        <v>820</v>
      </c>
      <c r="BM230" s="235" t="s">
        <v>2625</v>
      </c>
    </row>
    <row r="231" spans="2:65" s="1" customFormat="1" ht="24.2" customHeight="1">
      <c r="B231" s="119"/>
      <c r="C231" s="236" t="s">
        <v>935</v>
      </c>
      <c r="D231" s="236" t="s">
        <v>133</v>
      </c>
      <c r="E231" s="237" t="s">
        <v>2626</v>
      </c>
      <c r="F231" s="238" t="s">
        <v>2627</v>
      </c>
      <c r="G231" s="239" t="s">
        <v>110</v>
      </c>
      <c r="H231" s="240">
        <v>16</v>
      </c>
      <c r="I231" s="241"/>
      <c r="J231" s="241">
        <f t="shared" si="30"/>
        <v>0</v>
      </c>
      <c r="K231" s="242"/>
      <c r="L231" s="243"/>
      <c r="M231" s="244" t="s">
        <v>1</v>
      </c>
      <c r="N231" s="245" t="s">
        <v>32</v>
      </c>
      <c r="O231" s="233">
        <v>0</v>
      </c>
      <c r="P231" s="233">
        <f t="shared" si="31"/>
        <v>0</v>
      </c>
      <c r="Q231" s="233">
        <v>1.0000000000000001E-5</v>
      </c>
      <c r="R231" s="233">
        <f t="shared" si="32"/>
        <v>1.6000000000000001E-4</v>
      </c>
      <c r="S231" s="233">
        <v>0</v>
      </c>
      <c r="T231" s="234">
        <f t="shared" si="33"/>
        <v>0</v>
      </c>
      <c r="AR231" s="235" t="s">
        <v>1125</v>
      </c>
      <c r="AT231" s="235" t="s">
        <v>133</v>
      </c>
      <c r="AU231" s="235" t="s">
        <v>75</v>
      </c>
      <c r="AY231" s="12" t="s">
        <v>97</v>
      </c>
      <c r="BE231" s="132">
        <f t="shared" si="34"/>
        <v>0</v>
      </c>
      <c r="BF231" s="132">
        <f t="shared" si="35"/>
        <v>0</v>
      </c>
      <c r="BG231" s="132">
        <f t="shared" si="36"/>
        <v>0</v>
      </c>
      <c r="BH231" s="132">
        <f t="shared" si="37"/>
        <v>0</v>
      </c>
      <c r="BI231" s="132">
        <f t="shared" si="38"/>
        <v>0</v>
      </c>
      <c r="BJ231" s="12" t="s">
        <v>75</v>
      </c>
      <c r="BK231" s="132">
        <f t="shared" si="39"/>
        <v>0</v>
      </c>
      <c r="BL231" s="12" t="s">
        <v>820</v>
      </c>
      <c r="BM231" s="235" t="s">
        <v>2628</v>
      </c>
    </row>
    <row r="232" spans="2:65" s="1" customFormat="1" ht="24.2" customHeight="1">
      <c r="B232" s="119"/>
      <c r="C232" s="225" t="s">
        <v>937</v>
      </c>
      <c r="D232" s="225" t="s">
        <v>100</v>
      </c>
      <c r="E232" s="226" t="s">
        <v>1432</v>
      </c>
      <c r="F232" s="227" t="s">
        <v>1433</v>
      </c>
      <c r="G232" s="228" t="s">
        <v>110</v>
      </c>
      <c r="H232" s="229">
        <v>116</v>
      </c>
      <c r="I232" s="230"/>
      <c r="J232" s="230">
        <f t="shared" si="30"/>
        <v>0</v>
      </c>
      <c r="K232" s="126"/>
      <c r="L232" s="24"/>
      <c r="M232" s="231" t="s">
        <v>1</v>
      </c>
      <c r="N232" s="232" t="s">
        <v>32</v>
      </c>
      <c r="O232" s="233">
        <v>1.4E-2</v>
      </c>
      <c r="P232" s="233">
        <f t="shared" si="31"/>
        <v>1.6240000000000001</v>
      </c>
      <c r="Q232" s="233">
        <v>0</v>
      </c>
      <c r="R232" s="233">
        <f t="shared" si="32"/>
        <v>0</v>
      </c>
      <c r="S232" s="233">
        <v>0</v>
      </c>
      <c r="T232" s="234">
        <f t="shared" si="33"/>
        <v>0</v>
      </c>
      <c r="AR232" s="235" t="s">
        <v>102</v>
      </c>
      <c r="AT232" s="235" t="s">
        <v>100</v>
      </c>
      <c r="AU232" s="235" t="s">
        <v>75</v>
      </c>
      <c r="AY232" s="12" t="s">
        <v>97</v>
      </c>
      <c r="BE232" s="132">
        <f t="shared" si="34"/>
        <v>0</v>
      </c>
      <c r="BF232" s="132">
        <f t="shared" si="35"/>
        <v>0</v>
      </c>
      <c r="BG232" s="132">
        <f t="shared" si="36"/>
        <v>0</v>
      </c>
      <c r="BH232" s="132">
        <f t="shared" si="37"/>
        <v>0</v>
      </c>
      <c r="BI232" s="132">
        <f t="shared" si="38"/>
        <v>0</v>
      </c>
      <c r="BJ232" s="12" t="s">
        <v>75</v>
      </c>
      <c r="BK232" s="132">
        <f t="shared" si="39"/>
        <v>0</v>
      </c>
      <c r="BL232" s="12" t="s">
        <v>102</v>
      </c>
      <c r="BM232" s="235" t="s">
        <v>1434</v>
      </c>
    </row>
    <row r="233" spans="2:65" s="1" customFormat="1" ht="16.5" customHeight="1">
      <c r="B233" s="119"/>
      <c r="C233" s="236" t="s">
        <v>940</v>
      </c>
      <c r="D233" s="236" t="s">
        <v>133</v>
      </c>
      <c r="E233" s="237" t="s">
        <v>1435</v>
      </c>
      <c r="F233" s="238" t="s">
        <v>2629</v>
      </c>
      <c r="G233" s="239" t="s">
        <v>110</v>
      </c>
      <c r="H233" s="240">
        <v>67</v>
      </c>
      <c r="I233" s="241"/>
      <c r="J233" s="241">
        <f t="shared" si="30"/>
        <v>0</v>
      </c>
      <c r="K233" s="242"/>
      <c r="L233" s="243"/>
      <c r="M233" s="244" t="s">
        <v>1</v>
      </c>
      <c r="N233" s="245" t="s">
        <v>32</v>
      </c>
      <c r="O233" s="233">
        <v>0</v>
      </c>
      <c r="P233" s="233">
        <f t="shared" si="31"/>
        <v>0</v>
      </c>
      <c r="Q233" s="233">
        <v>3.0000000000000001E-5</v>
      </c>
      <c r="R233" s="233">
        <f t="shared" si="32"/>
        <v>2.0100000000000001E-3</v>
      </c>
      <c r="S233" s="233">
        <v>0</v>
      </c>
      <c r="T233" s="234">
        <f t="shared" si="33"/>
        <v>0</v>
      </c>
      <c r="AR233" s="235" t="s">
        <v>185</v>
      </c>
      <c r="AT233" s="235" t="s">
        <v>133</v>
      </c>
      <c r="AU233" s="235" t="s">
        <v>75</v>
      </c>
      <c r="AY233" s="12" t="s">
        <v>97</v>
      </c>
      <c r="BE233" s="132">
        <f t="shared" si="34"/>
        <v>0</v>
      </c>
      <c r="BF233" s="132">
        <f t="shared" si="35"/>
        <v>0</v>
      </c>
      <c r="BG233" s="132">
        <f t="shared" si="36"/>
        <v>0</v>
      </c>
      <c r="BH233" s="132">
        <f t="shared" si="37"/>
        <v>0</v>
      </c>
      <c r="BI233" s="132">
        <f t="shared" si="38"/>
        <v>0</v>
      </c>
      <c r="BJ233" s="12" t="s">
        <v>75</v>
      </c>
      <c r="BK233" s="132">
        <f t="shared" si="39"/>
        <v>0</v>
      </c>
      <c r="BL233" s="12" t="s">
        <v>102</v>
      </c>
      <c r="BM233" s="235" t="s">
        <v>1436</v>
      </c>
    </row>
    <row r="234" spans="2:65" s="1" customFormat="1" ht="16.5" customHeight="1">
      <c r="B234" s="119"/>
      <c r="C234" s="236" t="s">
        <v>942</v>
      </c>
      <c r="D234" s="236" t="s">
        <v>133</v>
      </c>
      <c r="E234" s="237" t="s">
        <v>1437</v>
      </c>
      <c r="F234" s="238" t="s">
        <v>2630</v>
      </c>
      <c r="G234" s="239" t="s">
        <v>110</v>
      </c>
      <c r="H234" s="240">
        <v>40</v>
      </c>
      <c r="I234" s="241"/>
      <c r="J234" s="241">
        <f t="shared" si="30"/>
        <v>0</v>
      </c>
      <c r="K234" s="242"/>
      <c r="L234" s="243"/>
      <c r="M234" s="244" t="s">
        <v>1</v>
      </c>
      <c r="N234" s="245" t="s">
        <v>32</v>
      </c>
      <c r="O234" s="233">
        <v>0</v>
      </c>
      <c r="P234" s="233">
        <f t="shared" si="31"/>
        <v>0</v>
      </c>
      <c r="Q234" s="233">
        <v>3.0000000000000001E-5</v>
      </c>
      <c r="R234" s="233">
        <f t="shared" si="32"/>
        <v>1.2000000000000001E-3</v>
      </c>
      <c r="S234" s="233">
        <v>0</v>
      </c>
      <c r="T234" s="234">
        <f t="shared" si="33"/>
        <v>0</v>
      </c>
      <c r="AR234" s="235" t="s">
        <v>185</v>
      </c>
      <c r="AT234" s="235" t="s">
        <v>133</v>
      </c>
      <c r="AU234" s="235" t="s">
        <v>75</v>
      </c>
      <c r="AY234" s="12" t="s">
        <v>97</v>
      </c>
      <c r="BE234" s="132">
        <f t="shared" si="34"/>
        <v>0</v>
      </c>
      <c r="BF234" s="132">
        <f t="shared" si="35"/>
        <v>0</v>
      </c>
      <c r="BG234" s="132">
        <f t="shared" si="36"/>
        <v>0</v>
      </c>
      <c r="BH234" s="132">
        <f t="shared" si="37"/>
        <v>0</v>
      </c>
      <c r="BI234" s="132">
        <f t="shared" si="38"/>
        <v>0</v>
      </c>
      <c r="BJ234" s="12" t="s">
        <v>75</v>
      </c>
      <c r="BK234" s="132">
        <f t="shared" si="39"/>
        <v>0</v>
      </c>
      <c r="BL234" s="12" t="s">
        <v>102</v>
      </c>
      <c r="BM234" s="235" t="s">
        <v>1438</v>
      </c>
    </row>
    <row r="235" spans="2:65" s="1" customFormat="1" ht="21.75" customHeight="1">
      <c r="B235" s="119"/>
      <c r="C235" s="236" t="s">
        <v>943</v>
      </c>
      <c r="D235" s="236" t="s">
        <v>133</v>
      </c>
      <c r="E235" s="237" t="s">
        <v>2631</v>
      </c>
      <c r="F235" s="238" t="s">
        <v>2632</v>
      </c>
      <c r="G235" s="239" t="s">
        <v>110</v>
      </c>
      <c r="H235" s="240">
        <v>5</v>
      </c>
      <c r="I235" s="241"/>
      <c r="J235" s="241">
        <f t="shared" si="30"/>
        <v>0</v>
      </c>
      <c r="K235" s="242"/>
      <c r="L235" s="243"/>
      <c r="M235" s="244" t="s">
        <v>1</v>
      </c>
      <c r="N235" s="245" t="s">
        <v>32</v>
      </c>
      <c r="O235" s="233">
        <v>0</v>
      </c>
      <c r="P235" s="233">
        <f t="shared" si="31"/>
        <v>0</v>
      </c>
      <c r="Q235" s="233">
        <v>0</v>
      </c>
      <c r="R235" s="233">
        <f t="shared" si="32"/>
        <v>0</v>
      </c>
      <c r="S235" s="233">
        <v>0</v>
      </c>
      <c r="T235" s="234">
        <f t="shared" si="33"/>
        <v>0</v>
      </c>
      <c r="AR235" s="235" t="s">
        <v>185</v>
      </c>
      <c r="AT235" s="235" t="s">
        <v>133</v>
      </c>
      <c r="AU235" s="235" t="s">
        <v>75</v>
      </c>
      <c r="AY235" s="12" t="s">
        <v>97</v>
      </c>
      <c r="BE235" s="132">
        <f t="shared" si="34"/>
        <v>0</v>
      </c>
      <c r="BF235" s="132">
        <f t="shared" si="35"/>
        <v>0</v>
      </c>
      <c r="BG235" s="132">
        <f t="shared" si="36"/>
        <v>0</v>
      </c>
      <c r="BH235" s="132">
        <f t="shared" si="37"/>
        <v>0</v>
      </c>
      <c r="BI235" s="132">
        <f t="shared" si="38"/>
        <v>0</v>
      </c>
      <c r="BJ235" s="12" t="s">
        <v>75</v>
      </c>
      <c r="BK235" s="132">
        <f t="shared" si="39"/>
        <v>0</v>
      </c>
      <c r="BL235" s="12" t="s">
        <v>102</v>
      </c>
      <c r="BM235" s="235" t="s">
        <v>2633</v>
      </c>
    </row>
    <row r="236" spans="2:65" s="1" customFormat="1" ht="21.75" customHeight="1">
      <c r="B236" s="119"/>
      <c r="C236" s="236" t="s">
        <v>947</v>
      </c>
      <c r="D236" s="236" t="s">
        <v>133</v>
      </c>
      <c r="E236" s="237" t="s">
        <v>2634</v>
      </c>
      <c r="F236" s="238" t="s">
        <v>2635</v>
      </c>
      <c r="G236" s="239" t="s">
        <v>110</v>
      </c>
      <c r="H236" s="240">
        <v>4</v>
      </c>
      <c r="I236" s="241"/>
      <c r="J236" s="241">
        <f t="shared" si="30"/>
        <v>0</v>
      </c>
      <c r="K236" s="242"/>
      <c r="L236" s="243"/>
      <c r="M236" s="244" t="s">
        <v>1</v>
      </c>
      <c r="N236" s="245" t="s">
        <v>32</v>
      </c>
      <c r="O236" s="233">
        <v>0</v>
      </c>
      <c r="P236" s="233">
        <f t="shared" si="31"/>
        <v>0</v>
      </c>
      <c r="Q236" s="233">
        <v>0</v>
      </c>
      <c r="R236" s="233">
        <f t="shared" si="32"/>
        <v>0</v>
      </c>
      <c r="S236" s="233">
        <v>0</v>
      </c>
      <c r="T236" s="234">
        <f t="shared" si="33"/>
        <v>0</v>
      </c>
      <c r="AR236" s="235" t="s">
        <v>185</v>
      </c>
      <c r="AT236" s="235" t="s">
        <v>133</v>
      </c>
      <c r="AU236" s="235" t="s">
        <v>75</v>
      </c>
      <c r="AY236" s="12" t="s">
        <v>97</v>
      </c>
      <c r="BE236" s="132">
        <f t="shared" si="34"/>
        <v>0</v>
      </c>
      <c r="BF236" s="132">
        <f t="shared" si="35"/>
        <v>0</v>
      </c>
      <c r="BG236" s="132">
        <f t="shared" si="36"/>
        <v>0</v>
      </c>
      <c r="BH236" s="132">
        <f t="shared" si="37"/>
        <v>0</v>
      </c>
      <c r="BI236" s="132">
        <f t="shared" si="38"/>
        <v>0</v>
      </c>
      <c r="BJ236" s="12" t="s">
        <v>75</v>
      </c>
      <c r="BK236" s="132">
        <f t="shared" si="39"/>
        <v>0</v>
      </c>
      <c r="BL236" s="12" t="s">
        <v>102</v>
      </c>
      <c r="BM236" s="235" t="s">
        <v>2636</v>
      </c>
    </row>
    <row r="237" spans="2:65" s="213" customFormat="1" ht="25.9" customHeight="1">
      <c r="B237" s="214"/>
      <c r="D237" s="215" t="s">
        <v>65</v>
      </c>
      <c r="E237" s="216" t="s">
        <v>2156</v>
      </c>
      <c r="F237" s="216" t="s">
        <v>2157</v>
      </c>
      <c r="J237" s="217">
        <f>BK237</f>
        <v>0</v>
      </c>
      <c r="L237" s="214"/>
      <c r="M237" s="218"/>
      <c r="P237" s="219">
        <f>SUM(P238:P239)</f>
        <v>0</v>
      </c>
      <c r="R237" s="219">
        <f>SUM(R238:R239)</f>
        <v>0</v>
      </c>
      <c r="T237" s="220">
        <f>SUM(T238:T239)</f>
        <v>0</v>
      </c>
      <c r="AR237" s="215" t="s">
        <v>644</v>
      </c>
      <c r="AT237" s="221" t="s">
        <v>65</v>
      </c>
      <c r="AU237" s="221" t="s">
        <v>66</v>
      </c>
      <c r="AY237" s="215" t="s">
        <v>97</v>
      </c>
      <c r="BK237" s="222">
        <f>SUM(BK238:BK239)</f>
        <v>0</v>
      </c>
    </row>
    <row r="238" spans="2:65" s="1" customFormat="1" ht="24.2" customHeight="1">
      <c r="B238" s="119"/>
      <c r="C238" s="120" t="s">
        <v>949</v>
      </c>
      <c r="D238" s="225" t="s">
        <v>100</v>
      </c>
      <c r="E238" s="226" t="s">
        <v>2913</v>
      </c>
      <c r="F238" s="227" t="s">
        <v>2916</v>
      </c>
      <c r="G238" s="228" t="s">
        <v>110</v>
      </c>
      <c r="H238" s="229">
        <v>1</v>
      </c>
      <c r="I238" s="230"/>
      <c r="J238" s="230">
        <f>ROUND(I238*H238,2)</f>
        <v>0</v>
      </c>
      <c r="K238" s="126"/>
      <c r="L238" s="24"/>
      <c r="M238" s="231" t="s">
        <v>1</v>
      </c>
      <c r="N238" s="232" t="s">
        <v>32</v>
      </c>
      <c r="O238" s="233">
        <v>0</v>
      </c>
      <c r="P238" s="233">
        <f>O238*H238</f>
        <v>0</v>
      </c>
      <c r="Q238" s="233">
        <v>0</v>
      </c>
      <c r="R238" s="233">
        <f>Q238*H238</f>
        <v>0</v>
      </c>
      <c r="S238" s="233">
        <v>0</v>
      </c>
      <c r="T238" s="234">
        <f>S238*H238</f>
        <v>0</v>
      </c>
      <c r="AR238" s="235" t="s">
        <v>1387</v>
      </c>
      <c r="AT238" s="235" t="s">
        <v>100</v>
      </c>
      <c r="AU238" s="235" t="s">
        <v>71</v>
      </c>
      <c r="AY238" s="12" t="s">
        <v>97</v>
      </c>
      <c r="BE238" s="132">
        <f>IF(N238="základná",J238,0)</f>
        <v>0</v>
      </c>
      <c r="BF238" s="132">
        <f>IF(N238="znížená",J238,0)</f>
        <v>0</v>
      </c>
      <c r="BG238" s="132">
        <f>IF(N238="zákl. prenesená",J238,0)</f>
        <v>0</v>
      </c>
      <c r="BH238" s="132">
        <f>IF(N238="zníž. prenesená",J238,0)</f>
        <v>0</v>
      </c>
      <c r="BI238" s="132">
        <f>IF(N238="nulová",J238,0)</f>
        <v>0</v>
      </c>
      <c r="BJ238" s="12" t="s">
        <v>75</v>
      </c>
      <c r="BK238" s="132">
        <f>ROUND(I238*H238,2)</f>
        <v>0</v>
      </c>
      <c r="BL238" s="12" t="s">
        <v>1387</v>
      </c>
      <c r="BM238" s="235" t="s">
        <v>1814</v>
      </c>
    </row>
    <row r="239" spans="2:65" s="1" customFormat="1" ht="6.95" customHeight="1">
      <c r="B239" s="39"/>
      <c r="C239" s="40"/>
      <c r="D239" s="40"/>
      <c r="E239" s="40"/>
      <c r="F239" s="40"/>
      <c r="G239" s="40"/>
      <c r="H239" s="40"/>
      <c r="I239" s="40"/>
      <c r="J239" s="40"/>
      <c r="K239" s="40"/>
      <c r="L239" s="24"/>
    </row>
  </sheetData>
  <mergeCells count="12">
    <mergeCell ref="E118:H118"/>
    <mergeCell ref="L2:V2"/>
    <mergeCell ref="E7:H7"/>
    <mergeCell ref="E9:H9"/>
    <mergeCell ref="E11:H11"/>
    <mergeCell ref="E20:H20"/>
    <mergeCell ref="E29:H29"/>
    <mergeCell ref="E85:H85"/>
    <mergeCell ref="E87:H87"/>
    <mergeCell ref="E89:H89"/>
    <mergeCell ref="E114:H114"/>
    <mergeCell ref="E116:H116"/>
  </mergeCells>
  <pageMargins left="0.39370078740157483" right="0.39370078740157483" top="0.39370078740157483" bottom="0.39370078740157483" header="0.31496062992125984" footer="0.31496062992125984"/>
  <pageSetup paperSize="9" scale="88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C256A-287B-456D-A537-F700D6628324}">
  <sheetPr>
    <pageSetUpPr fitToPage="1"/>
  </sheetPr>
  <dimension ref="B2:BM180"/>
  <sheetViews>
    <sheetView showGridLines="0" topLeftCell="A119" workbookViewId="0">
      <selection activeCell="I129" sqref="I129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3" max="13" width="10.83203125" hidden="1" customWidth="1"/>
    <col min="14" max="14" width="0" hidden="1" customWidth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2" width="9.33203125" hidden="1" customWidth="1"/>
    <col min="63" max="63" width="10.33203125" hidden="1" customWidth="1"/>
    <col min="64" max="65" width="9.33203125" hidden="1" customWidth="1"/>
  </cols>
  <sheetData>
    <row r="2" spans="2:46" ht="36.950000000000003" customHeight="1">
      <c r="L2" s="321" t="s">
        <v>5</v>
      </c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12" t="s">
        <v>2637</v>
      </c>
    </row>
    <row r="3" spans="2:46" ht="6.95" hidden="1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  <c r="AT3" s="12" t="s">
        <v>66</v>
      </c>
    </row>
    <row r="4" spans="2:46" ht="24.95" hidden="1" customHeight="1">
      <c r="B4" s="15"/>
      <c r="D4" s="164" t="s">
        <v>78</v>
      </c>
      <c r="L4" s="15"/>
      <c r="M4" s="165" t="s">
        <v>9</v>
      </c>
      <c r="AT4" s="12" t="s">
        <v>3</v>
      </c>
    </row>
    <row r="5" spans="2:46" ht="6.95" hidden="1" customHeight="1">
      <c r="B5" s="15"/>
      <c r="L5" s="15"/>
    </row>
    <row r="6" spans="2:46" ht="12" hidden="1" customHeight="1">
      <c r="B6" s="15"/>
      <c r="D6" s="166" t="s">
        <v>12</v>
      </c>
      <c r="L6" s="15"/>
    </row>
    <row r="7" spans="2:46" ht="16.5" hidden="1" customHeight="1">
      <c r="B7" s="15"/>
      <c r="E7" s="319" t="s">
        <v>2899</v>
      </c>
      <c r="F7" s="320"/>
      <c r="G7" s="320"/>
      <c r="H7" s="320"/>
      <c r="L7" s="15"/>
    </row>
    <row r="8" spans="2:46" ht="12" hidden="1" customHeight="1">
      <c r="B8" s="15"/>
      <c r="D8" s="166" t="s">
        <v>79</v>
      </c>
      <c r="L8" s="15"/>
    </row>
    <row r="9" spans="2:46" s="1" customFormat="1" ht="16.5" hidden="1" customHeight="1">
      <c r="B9" s="24"/>
      <c r="E9" s="319" t="s">
        <v>1278</v>
      </c>
      <c r="F9" s="315"/>
      <c r="G9" s="315"/>
      <c r="H9" s="315"/>
      <c r="L9" s="24"/>
    </row>
    <row r="10" spans="2:46" s="1" customFormat="1" ht="12" hidden="1" customHeight="1">
      <c r="B10" s="24"/>
      <c r="D10" s="166" t="s">
        <v>1279</v>
      </c>
      <c r="L10" s="24"/>
    </row>
    <row r="11" spans="2:46" s="1" customFormat="1" ht="16.5" hidden="1" customHeight="1">
      <c r="B11" s="24"/>
      <c r="E11" s="318" t="s">
        <v>1446</v>
      </c>
      <c r="F11" s="315"/>
      <c r="G11" s="315"/>
      <c r="H11" s="315"/>
      <c r="L11" s="24"/>
    </row>
    <row r="12" spans="2:46" s="1" customFormat="1" hidden="1">
      <c r="B12" s="24"/>
      <c r="L12" s="24"/>
    </row>
    <row r="13" spans="2:46" s="1" customFormat="1" ht="12" hidden="1" customHeight="1">
      <c r="B13" s="24"/>
      <c r="D13" s="166" t="s">
        <v>13</v>
      </c>
      <c r="F13" s="167" t="s">
        <v>1</v>
      </c>
      <c r="I13" s="166" t="s">
        <v>14</v>
      </c>
      <c r="J13" s="167" t="s">
        <v>1</v>
      </c>
      <c r="L13" s="24"/>
    </row>
    <row r="14" spans="2:46" s="1" customFormat="1" ht="12" hidden="1" customHeight="1">
      <c r="B14" s="24"/>
      <c r="D14" s="166" t="s">
        <v>15</v>
      </c>
      <c r="F14" s="167" t="s">
        <v>19</v>
      </c>
      <c r="I14" s="166" t="s">
        <v>16</v>
      </c>
      <c r="J14" s="168" t="s">
        <v>2900</v>
      </c>
      <c r="L14" s="24"/>
    </row>
    <row r="15" spans="2:46" s="1" customFormat="1" ht="10.9" hidden="1" customHeight="1">
      <c r="B15" s="24"/>
      <c r="L15" s="24"/>
    </row>
    <row r="16" spans="2:46" s="1" customFormat="1" ht="12" hidden="1" customHeight="1">
      <c r="B16" s="24"/>
      <c r="D16" s="166" t="s">
        <v>17</v>
      </c>
      <c r="I16" s="166" t="s">
        <v>18</v>
      </c>
      <c r="J16" s="167" t="s">
        <v>1</v>
      </c>
      <c r="L16" s="24"/>
    </row>
    <row r="17" spans="2:12" s="1" customFormat="1" ht="18" hidden="1" customHeight="1">
      <c r="B17" s="24"/>
      <c r="E17" s="167" t="s">
        <v>19</v>
      </c>
      <c r="I17" s="166" t="s">
        <v>20</v>
      </c>
      <c r="J17" s="167" t="s">
        <v>1</v>
      </c>
      <c r="L17" s="24"/>
    </row>
    <row r="18" spans="2:12" s="1" customFormat="1" ht="6.95" hidden="1" customHeight="1">
      <c r="B18" s="24"/>
      <c r="L18" s="24"/>
    </row>
    <row r="19" spans="2:12" s="1" customFormat="1" ht="12" hidden="1" customHeight="1">
      <c r="B19" s="24"/>
      <c r="D19" s="166" t="s">
        <v>21</v>
      </c>
      <c r="I19" s="166" t="s">
        <v>18</v>
      </c>
      <c r="J19" s="167" t="s">
        <v>1</v>
      </c>
      <c r="L19" s="24"/>
    </row>
    <row r="20" spans="2:12" s="1" customFormat="1" ht="18" hidden="1" customHeight="1">
      <c r="B20" s="24"/>
      <c r="E20" s="322" t="s">
        <v>19</v>
      </c>
      <c r="F20" s="322"/>
      <c r="G20" s="322"/>
      <c r="H20" s="322"/>
      <c r="I20" s="166" t="s">
        <v>20</v>
      </c>
      <c r="J20" s="167" t="s">
        <v>1</v>
      </c>
      <c r="L20" s="24"/>
    </row>
    <row r="21" spans="2:12" s="1" customFormat="1" ht="6.95" hidden="1" customHeight="1">
      <c r="B21" s="24"/>
      <c r="L21" s="24"/>
    </row>
    <row r="22" spans="2:12" s="1" customFormat="1" ht="12" hidden="1" customHeight="1">
      <c r="B22" s="24"/>
      <c r="D22" s="166" t="s">
        <v>22</v>
      </c>
      <c r="I22" s="166" t="s">
        <v>18</v>
      </c>
      <c r="J22" s="167" t="s">
        <v>1</v>
      </c>
      <c r="L22" s="24"/>
    </row>
    <row r="23" spans="2:12" s="1" customFormat="1" ht="18" hidden="1" customHeight="1">
      <c r="B23" s="24"/>
      <c r="E23" s="167" t="s">
        <v>1281</v>
      </c>
      <c r="I23" s="166" t="s">
        <v>20</v>
      </c>
      <c r="J23" s="167" t="s">
        <v>1</v>
      </c>
      <c r="L23" s="24"/>
    </row>
    <row r="24" spans="2:12" s="1" customFormat="1" ht="6.95" hidden="1" customHeight="1">
      <c r="B24" s="24"/>
      <c r="L24" s="24"/>
    </row>
    <row r="25" spans="2:12" s="1" customFormat="1" ht="12" hidden="1" customHeight="1">
      <c r="B25" s="24"/>
      <c r="D25" s="166" t="s">
        <v>23</v>
      </c>
      <c r="I25" s="166" t="s">
        <v>18</v>
      </c>
      <c r="J25" s="167" t="s">
        <v>1</v>
      </c>
      <c r="L25" s="24"/>
    </row>
    <row r="26" spans="2:12" s="1" customFormat="1" ht="18" hidden="1" customHeight="1">
      <c r="B26" s="24"/>
      <c r="E26" s="167" t="s">
        <v>1281</v>
      </c>
      <c r="I26" s="166" t="s">
        <v>20</v>
      </c>
      <c r="J26" s="167" t="s">
        <v>1</v>
      </c>
      <c r="L26" s="24"/>
    </row>
    <row r="27" spans="2:12" s="1" customFormat="1" ht="6.95" hidden="1" customHeight="1">
      <c r="B27" s="24"/>
      <c r="L27" s="24"/>
    </row>
    <row r="28" spans="2:12" s="1" customFormat="1" ht="12" hidden="1" customHeight="1">
      <c r="B28" s="24"/>
      <c r="D28" s="166" t="s">
        <v>25</v>
      </c>
      <c r="L28" s="24"/>
    </row>
    <row r="29" spans="2:12" s="7" customFormat="1" ht="16.5" hidden="1" customHeight="1">
      <c r="B29" s="85"/>
      <c r="E29" s="323" t="s">
        <v>1</v>
      </c>
      <c r="F29" s="323"/>
      <c r="G29" s="323"/>
      <c r="H29" s="323"/>
      <c r="L29" s="85"/>
    </row>
    <row r="30" spans="2:12" s="1" customFormat="1" ht="6.95" hidden="1" customHeight="1">
      <c r="B30" s="24"/>
      <c r="L30" s="24"/>
    </row>
    <row r="31" spans="2:12" s="1" customFormat="1" ht="6.95" hidden="1" customHeight="1">
      <c r="B31" s="24"/>
      <c r="D31" s="48"/>
      <c r="E31" s="48"/>
      <c r="F31" s="48"/>
      <c r="G31" s="48"/>
      <c r="H31" s="48"/>
      <c r="I31" s="48"/>
      <c r="J31" s="48"/>
      <c r="K31" s="48"/>
      <c r="L31" s="24"/>
    </row>
    <row r="32" spans="2:12" s="1" customFormat="1" ht="25.35" hidden="1" customHeight="1">
      <c r="B32" s="24"/>
      <c r="D32" s="170" t="s">
        <v>26</v>
      </c>
      <c r="J32" s="171">
        <f>ROUND(J126, 2)</f>
        <v>0</v>
      </c>
      <c r="L32" s="24"/>
    </row>
    <row r="33" spans="2:12" s="1" customFormat="1" ht="6.95" hidden="1" customHeight="1">
      <c r="B33" s="24"/>
      <c r="D33" s="48"/>
      <c r="E33" s="48"/>
      <c r="F33" s="48"/>
      <c r="G33" s="48"/>
      <c r="H33" s="48"/>
      <c r="I33" s="48"/>
      <c r="J33" s="48"/>
      <c r="K33" s="48"/>
      <c r="L33" s="24"/>
    </row>
    <row r="34" spans="2:12" s="1" customFormat="1" ht="14.45" hidden="1" customHeight="1">
      <c r="B34" s="24"/>
      <c r="F34" s="172" t="s">
        <v>28</v>
      </c>
      <c r="I34" s="172" t="s">
        <v>27</v>
      </c>
      <c r="J34" s="172" t="s">
        <v>29</v>
      </c>
      <c r="L34" s="24"/>
    </row>
    <row r="35" spans="2:12" s="1" customFormat="1" ht="14.45" hidden="1" customHeight="1">
      <c r="B35" s="24"/>
      <c r="D35" s="173" t="s">
        <v>30</v>
      </c>
      <c r="E35" s="174" t="s">
        <v>31</v>
      </c>
      <c r="F35" s="175">
        <f>ROUND((SUM(BE126:BE179)),  2)</f>
        <v>0</v>
      </c>
      <c r="G35" s="176"/>
      <c r="H35" s="176"/>
      <c r="I35" s="177">
        <v>0.23</v>
      </c>
      <c r="J35" s="175">
        <f>ROUND(((SUM(BE126:BE179))*I35),  2)</f>
        <v>0</v>
      </c>
      <c r="L35" s="24"/>
    </row>
    <row r="36" spans="2:12" s="1" customFormat="1" ht="14.45" hidden="1" customHeight="1">
      <c r="B36" s="24"/>
      <c r="E36" s="174" t="s">
        <v>32</v>
      </c>
      <c r="F36" s="178">
        <f>ROUND((SUM(BF126:BF179)),  2)</f>
        <v>0</v>
      </c>
      <c r="I36" s="179">
        <v>0.23</v>
      </c>
      <c r="J36" s="178">
        <f>ROUND(((SUM(BF126:BF179))*I36),  2)</f>
        <v>0</v>
      </c>
      <c r="L36" s="24"/>
    </row>
    <row r="37" spans="2:12" s="1" customFormat="1" ht="14.45" hidden="1" customHeight="1">
      <c r="B37" s="24"/>
      <c r="E37" s="166" t="s">
        <v>33</v>
      </c>
      <c r="F37" s="178">
        <f>ROUND((SUM(BG126:BG179)),  2)</f>
        <v>0</v>
      </c>
      <c r="I37" s="179">
        <v>0.23</v>
      </c>
      <c r="J37" s="178">
        <f>0</f>
        <v>0</v>
      </c>
      <c r="L37" s="24"/>
    </row>
    <row r="38" spans="2:12" s="1" customFormat="1" ht="14.45" hidden="1" customHeight="1">
      <c r="B38" s="24"/>
      <c r="E38" s="166" t="s">
        <v>34</v>
      </c>
      <c r="F38" s="178">
        <f>ROUND((SUM(BH126:BH179)),  2)</f>
        <v>0</v>
      </c>
      <c r="I38" s="179">
        <v>0.23</v>
      </c>
      <c r="J38" s="178">
        <f>0</f>
        <v>0</v>
      </c>
      <c r="L38" s="24"/>
    </row>
    <row r="39" spans="2:12" s="1" customFormat="1" ht="14.45" hidden="1" customHeight="1">
      <c r="B39" s="24"/>
      <c r="E39" s="174" t="s">
        <v>35</v>
      </c>
      <c r="F39" s="175">
        <f>ROUND((SUM(BI126:BI179)),  2)</f>
        <v>0</v>
      </c>
      <c r="G39" s="176"/>
      <c r="H39" s="176"/>
      <c r="I39" s="177">
        <v>0</v>
      </c>
      <c r="J39" s="175">
        <f>0</f>
        <v>0</v>
      </c>
      <c r="L39" s="24"/>
    </row>
    <row r="40" spans="2:12" s="1" customFormat="1" ht="6.95" hidden="1" customHeight="1">
      <c r="B40" s="24"/>
      <c r="L40" s="24"/>
    </row>
    <row r="41" spans="2:12" s="1" customFormat="1" ht="25.35" hidden="1" customHeight="1">
      <c r="B41" s="24"/>
      <c r="C41" s="91"/>
      <c r="D41" s="180" t="s">
        <v>36</v>
      </c>
      <c r="E41" s="52"/>
      <c r="F41" s="52"/>
      <c r="G41" s="181" t="s">
        <v>37</v>
      </c>
      <c r="H41" s="182" t="s">
        <v>38</v>
      </c>
      <c r="I41" s="52"/>
      <c r="J41" s="183">
        <f>SUM(J32:J39)</f>
        <v>0</v>
      </c>
      <c r="K41" s="96"/>
      <c r="L41" s="24"/>
    </row>
    <row r="42" spans="2:12" s="1" customFormat="1" ht="14.45" hidden="1" customHeight="1">
      <c r="B42" s="24"/>
      <c r="L42" s="24"/>
    </row>
    <row r="43" spans="2:12" ht="14.45" hidden="1" customHeight="1">
      <c r="B43" s="15"/>
      <c r="L43" s="15"/>
    </row>
    <row r="44" spans="2:12" ht="14.45" hidden="1" customHeight="1">
      <c r="B44" s="15"/>
      <c r="L44" s="15"/>
    </row>
    <row r="45" spans="2:12" ht="14.45" hidden="1" customHeight="1">
      <c r="B45" s="15"/>
      <c r="L45" s="15"/>
    </row>
    <row r="46" spans="2:12" ht="14.45" hidden="1" customHeight="1">
      <c r="B46" s="15"/>
      <c r="L46" s="15"/>
    </row>
    <row r="47" spans="2:12" ht="14.45" hidden="1" customHeight="1">
      <c r="B47" s="15"/>
      <c r="L47" s="15"/>
    </row>
    <row r="48" spans="2:12" ht="14.45" hidden="1" customHeight="1">
      <c r="B48" s="15"/>
      <c r="L48" s="15"/>
    </row>
    <row r="49" spans="2:12" ht="14.45" hidden="1" customHeight="1">
      <c r="B49" s="15"/>
      <c r="L49" s="15"/>
    </row>
    <row r="50" spans="2:12" s="1" customFormat="1" ht="14.45" hidden="1" customHeight="1">
      <c r="B50" s="24"/>
      <c r="D50" s="184" t="s">
        <v>39</v>
      </c>
      <c r="E50" s="37"/>
      <c r="F50" s="37"/>
      <c r="G50" s="184" t="s">
        <v>40</v>
      </c>
      <c r="H50" s="37"/>
      <c r="I50" s="37"/>
      <c r="J50" s="37"/>
      <c r="K50" s="37"/>
      <c r="L50" s="24"/>
    </row>
    <row r="51" spans="2:12" hidden="1">
      <c r="B51" s="15"/>
      <c r="L51" s="15"/>
    </row>
    <row r="52" spans="2:12" hidden="1">
      <c r="B52" s="15"/>
      <c r="L52" s="15"/>
    </row>
    <row r="53" spans="2:12" hidden="1">
      <c r="B53" s="15"/>
      <c r="L53" s="15"/>
    </row>
    <row r="54" spans="2:12" hidden="1">
      <c r="B54" s="15"/>
      <c r="L54" s="15"/>
    </row>
    <row r="55" spans="2:12" hidden="1">
      <c r="B55" s="15"/>
      <c r="L55" s="15"/>
    </row>
    <row r="56" spans="2:12" hidden="1">
      <c r="B56" s="15"/>
      <c r="L56" s="15"/>
    </row>
    <row r="57" spans="2:12" hidden="1">
      <c r="B57" s="15"/>
      <c r="L57" s="15"/>
    </row>
    <row r="58" spans="2:12" hidden="1">
      <c r="B58" s="15"/>
      <c r="L58" s="15"/>
    </row>
    <row r="59" spans="2:12" hidden="1">
      <c r="B59" s="15"/>
      <c r="L59" s="15"/>
    </row>
    <row r="60" spans="2:12" hidden="1">
      <c r="B60" s="15"/>
      <c r="L60" s="15"/>
    </row>
    <row r="61" spans="2:12" s="1" customFormat="1" ht="12.75" hidden="1">
      <c r="B61" s="24"/>
      <c r="D61" s="185" t="s">
        <v>41</v>
      </c>
      <c r="E61" s="26"/>
      <c r="F61" s="186" t="s">
        <v>42</v>
      </c>
      <c r="G61" s="185" t="s">
        <v>41</v>
      </c>
      <c r="H61" s="26"/>
      <c r="I61" s="26"/>
      <c r="J61" s="187" t="s">
        <v>42</v>
      </c>
      <c r="K61" s="26"/>
      <c r="L61" s="24"/>
    </row>
    <row r="62" spans="2:12" hidden="1">
      <c r="B62" s="15"/>
      <c r="L62" s="15"/>
    </row>
    <row r="63" spans="2:12" hidden="1">
      <c r="B63" s="15"/>
      <c r="L63" s="15"/>
    </row>
    <row r="64" spans="2:12" hidden="1">
      <c r="B64" s="15"/>
      <c r="L64" s="15"/>
    </row>
    <row r="65" spans="2:12" s="1" customFormat="1" ht="12.75" hidden="1">
      <c r="B65" s="24"/>
      <c r="D65" s="184" t="s">
        <v>43</v>
      </c>
      <c r="E65" s="37"/>
      <c r="F65" s="37"/>
      <c r="G65" s="184" t="s">
        <v>44</v>
      </c>
      <c r="H65" s="37"/>
      <c r="I65" s="37"/>
      <c r="J65" s="37"/>
      <c r="K65" s="37"/>
      <c r="L65" s="24"/>
    </row>
    <row r="66" spans="2:12" hidden="1">
      <c r="B66" s="15"/>
      <c r="L66" s="15"/>
    </row>
    <row r="67" spans="2:12" hidden="1">
      <c r="B67" s="15"/>
      <c r="L67" s="15"/>
    </row>
    <row r="68" spans="2:12" hidden="1">
      <c r="B68" s="15"/>
      <c r="L68" s="15"/>
    </row>
    <row r="69" spans="2:12" hidden="1">
      <c r="B69" s="15"/>
      <c r="L69" s="15"/>
    </row>
    <row r="70" spans="2:12" hidden="1">
      <c r="B70" s="15"/>
      <c r="L70" s="15"/>
    </row>
    <row r="71" spans="2:12" hidden="1">
      <c r="B71" s="15"/>
      <c r="L71" s="15"/>
    </row>
    <row r="72" spans="2:12" hidden="1">
      <c r="B72" s="15"/>
      <c r="L72" s="15"/>
    </row>
    <row r="73" spans="2:12" hidden="1">
      <c r="B73" s="15"/>
      <c r="L73" s="15"/>
    </row>
    <row r="74" spans="2:12" hidden="1">
      <c r="B74" s="15"/>
      <c r="L74" s="15"/>
    </row>
    <row r="75" spans="2:12" hidden="1">
      <c r="B75" s="15"/>
      <c r="L75" s="15"/>
    </row>
    <row r="76" spans="2:12" s="1" customFormat="1" ht="12.75" hidden="1">
      <c r="B76" s="24"/>
      <c r="D76" s="185" t="s">
        <v>41</v>
      </c>
      <c r="E76" s="26"/>
      <c r="F76" s="186" t="s">
        <v>42</v>
      </c>
      <c r="G76" s="185" t="s">
        <v>41</v>
      </c>
      <c r="H76" s="26"/>
      <c r="I76" s="26"/>
      <c r="J76" s="187" t="s">
        <v>42</v>
      </c>
      <c r="K76" s="26"/>
      <c r="L76" s="24"/>
    </row>
    <row r="77" spans="2:12" s="1" customFormat="1" ht="14.45" hidden="1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4"/>
    </row>
    <row r="78" spans="2:12" hidden="1"/>
    <row r="79" spans="2:12" hidden="1"/>
    <row r="80" spans="2:12" hidden="1"/>
    <row r="81" spans="2:12" s="1" customFormat="1" ht="6.95" hidden="1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4"/>
    </row>
    <row r="82" spans="2:12" s="1" customFormat="1" ht="24.95" hidden="1" customHeight="1">
      <c r="B82" s="24"/>
      <c r="C82" s="164" t="s">
        <v>497</v>
      </c>
      <c r="L82" s="24"/>
    </row>
    <row r="83" spans="2:12" s="1" customFormat="1" ht="6.95" hidden="1" customHeight="1">
      <c r="B83" s="24"/>
      <c r="L83" s="24"/>
    </row>
    <row r="84" spans="2:12" s="1" customFormat="1" ht="12" hidden="1" customHeight="1">
      <c r="B84" s="24"/>
      <c r="C84" s="166" t="s">
        <v>12</v>
      </c>
      <c r="L84" s="24"/>
    </row>
    <row r="85" spans="2:12" s="1" customFormat="1" ht="16.5" hidden="1" customHeight="1">
      <c r="B85" s="24"/>
      <c r="E85" s="319" t="str">
        <f>E7</f>
        <v>KC Raca_RP</v>
      </c>
      <c r="F85" s="320"/>
      <c r="G85" s="320"/>
      <c r="H85" s="320"/>
      <c r="L85" s="24"/>
    </row>
    <row r="86" spans="2:12" ht="12" hidden="1" customHeight="1">
      <c r="B86" s="15"/>
      <c r="C86" s="166" t="s">
        <v>79</v>
      </c>
      <c r="L86" s="15"/>
    </row>
    <row r="87" spans="2:12" s="1" customFormat="1" ht="16.5" hidden="1" customHeight="1">
      <c r="B87" s="24"/>
      <c r="E87" s="319" t="s">
        <v>1278</v>
      </c>
      <c r="F87" s="315"/>
      <c r="G87" s="315"/>
      <c r="H87" s="315"/>
      <c r="L87" s="24"/>
    </row>
    <row r="88" spans="2:12" s="1" customFormat="1" ht="12" hidden="1" customHeight="1">
      <c r="B88" s="24"/>
      <c r="C88" s="166" t="s">
        <v>1279</v>
      </c>
      <c r="L88" s="24"/>
    </row>
    <row r="89" spans="2:12" s="1" customFormat="1" ht="16.5" hidden="1" customHeight="1">
      <c r="B89" s="24"/>
      <c r="E89" s="318" t="str">
        <f>E11</f>
        <v>02 - Káble a nosné systémy</v>
      </c>
      <c r="F89" s="315"/>
      <c r="G89" s="315"/>
      <c r="H89" s="315"/>
      <c r="L89" s="24"/>
    </row>
    <row r="90" spans="2:12" s="1" customFormat="1" ht="6.95" hidden="1" customHeight="1">
      <c r="B90" s="24"/>
      <c r="L90" s="24"/>
    </row>
    <row r="91" spans="2:12" s="1" customFormat="1" ht="12" hidden="1" customHeight="1">
      <c r="B91" s="24"/>
      <c r="C91" s="166" t="s">
        <v>15</v>
      </c>
      <c r="F91" s="167" t="str">
        <f>F14</f>
        <v xml:space="preserve"> </v>
      </c>
      <c r="I91" s="166" t="s">
        <v>16</v>
      </c>
      <c r="J91" s="168" t="str">
        <f>IF(J14="","",J14)</f>
        <v>31. 1. 2025</v>
      </c>
      <c r="L91" s="24"/>
    </row>
    <row r="92" spans="2:12" s="1" customFormat="1" ht="6.95" hidden="1" customHeight="1">
      <c r="B92" s="24"/>
      <c r="L92" s="24"/>
    </row>
    <row r="93" spans="2:12" s="1" customFormat="1" ht="15.2" hidden="1" customHeight="1">
      <c r="B93" s="24"/>
      <c r="C93" s="166" t="s">
        <v>17</v>
      </c>
      <c r="F93" s="167" t="str">
        <f>E17</f>
        <v xml:space="preserve"> </v>
      </c>
      <c r="I93" s="166" t="s">
        <v>22</v>
      </c>
      <c r="J93" s="169" t="str">
        <f>E23</f>
        <v>Ing. Ján Kiśeľa</v>
      </c>
      <c r="L93" s="24"/>
    </row>
    <row r="94" spans="2:12" s="1" customFormat="1" ht="15.2" hidden="1" customHeight="1">
      <c r="B94" s="24"/>
      <c r="C94" s="166" t="s">
        <v>21</v>
      </c>
      <c r="F94" s="167" t="str">
        <f>IF(E20="","",E20)</f>
        <v xml:space="preserve"> </v>
      </c>
      <c r="I94" s="166" t="s">
        <v>23</v>
      </c>
      <c r="J94" s="169" t="str">
        <f>E26</f>
        <v>Ing. Ján Kiśeľa</v>
      </c>
      <c r="L94" s="24"/>
    </row>
    <row r="95" spans="2:12" s="1" customFormat="1" ht="10.35" hidden="1" customHeight="1">
      <c r="B95" s="24"/>
      <c r="L95" s="24"/>
    </row>
    <row r="96" spans="2:12" s="1" customFormat="1" ht="29.25" hidden="1" customHeight="1">
      <c r="B96" s="24"/>
      <c r="C96" s="188" t="s">
        <v>498</v>
      </c>
      <c r="D96" s="91"/>
      <c r="E96" s="91"/>
      <c r="F96" s="91"/>
      <c r="G96" s="91"/>
      <c r="H96" s="91"/>
      <c r="I96" s="91"/>
      <c r="J96" s="189" t="s">
        <v>80</v>
      </c>
      <c r="K96" s="91"/>
      <c r="L96" s="24"/>
    </row>
    <row r="97" spans="2:47" s="1" customFormat="1" ht="10.35" hidden="1" customHeight="1">
      <c r="B97" s="24"/>
      <c r="L97" s="24"/>
    </row>
    <row r="98" spans="2:47" s="1" customFormat="1" ht="22.9" hidden="1" customHeight="1">
      <c r="B98" s="24"/>
      <c r="C98" s="190" t="s">
        <v>81</v>
      </c>
      <c r="J98" s="171">
        <f>J126</f>
        <v>0</v>
      </c>
      <c r="L98" s="24"/>
      <c r="AU98" s="12" t="s">
        <v>82</v>
      </c>
    </row>
    <row r="99" spans="2:47" s="191" customFormat="1" ht="24.95" hidden="1" customHeight="1">
      <c r="B99" s="192"/>
      <c r="D99" s="193" t="s">
        <v>626</v>
      </c>
      <c r="E99" s="194"/>
      <c r="F99" s="194"/>
      <c r="G99" s="194"/>
      <c r="H99" s="194"/>
      <c r="I99" s="194"/>
      <c r="J99" s="195">
        <f>J127</f>
        <v>0</v>
      </c>
      <c r="L99" s="192"/>
    </row>
    <row r="100" spans="2:47" s="196" customFormat="1" ht="19.899999999999999" hidden="1" customHeight="1">
      <c r="B100" s="197"/>
      <c r="D100" s="198" t="s">
        <v>1282</v>
      </c>
      <c r="E100" s="199"/>
      <c r="F100" s="199"/>
      <c r="G100" s="199"/>
      <c r="H100" s="199"/>
      <c r="I100" s="199"/>
      <c r="J100" s="200">
        <f>J128</f>
        <v>0</v>
      </c>
      <c r="L100" s="197"/>
    </row>
    <row r="101" spans="2:47" s="191" customFormat="1" ht="24.95" hidden="1" customHeight="1">
      <c r="B101" s="192"/>
      <c r="D101" s="193" t="s">
        <v>492</v>
      </c>
      <c r="E101" s="194"/>
      <c r="F101" s="194"/>
      <c r="G101" s="194"/>
      <c r="H101" s="194"/>
      <c r="I101" s="194"/>
      <c r="J101" s="195">
        <f>J130</f>
        <v>0</v>
      </c>
      <c r="L101" s="192"/>
    </row>
    <row r="102" spans="2:47" s="196" customFormat="1" ht="19.899999999999999" hidden="1" customHeight="1">
      <c r="B102" s="197"/>
      <c r="D102" s="198" t="s">
        <v>1285</v>
      </c>
      <c r="E102" s="199"/>
      <c r="F102" s="199"/>
      <c r="G102" s="199"/>
      <c r="H102" s="199"/>
      <c r="I102" s="199"/>
      <c r="J102" s="200">
        <f>J131</f>
        <v>0</v>
      </c>
      <c r="L102" s="197"/>
    </row>
    <row r="103" spans="2:47" s="191" customFormat="1" ht="24.95" hidden="1" customHeight="1">
      <c r="B103" s="192"/>
      <c r="D103" s="193" t="s">
        <v>1283</v>
      </c>
      <c r="E103" s="194"/>
      <c r="F103" s="194"/>
      <c r="G103" s="194"/>
      <c r="H103" s="194"/>
      <c r="I103" s="194"/>
      <c r="J103" s="195" t="e">
        <f>#REF!</f>
        <v>#REF!</v>
      </c>
      <c r="L103" s="192"/>
    </row>
    <row r="104" spans="2:47" s="196" customFormat="1" ht="19.899999999999999" hidden="1" customHeight="1">
      <c r="B104" s="197"/>
      <c r="D104" s="198" t="s">
        <v>1284</v>
      </c>
      <c r="E104" s="199"/>
      <c r="F104" s="199"/>
      <c r="G104" s="199"/>
      <c r="H104" s="199"/>
      <c r="I104" s="199"/>
      <c r="J104" s="200">
        <f>J145</f>
        <v>0</v>
      </c>
      <c r="L104" s="197"/>
    </row>
    <row r="105" spans="2:47" s="1" customFormat="1" ht="21.75" hidden="1" customHeight="1">
      <c r="B105" s="24"/>
      <c r="L105" s="24"/>
    </row>
    <row r="106" spans="2:47" s="1" customFormat="1" ht="6.95" hidden="1" customHeight="1"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24"/>
    </row>
    <row r="107" spans="2:47" hidden="1"/>
    <row r="108" spans="2:47" hidden="1"/>
    <row r="109" spans="2:47" hidden="1"/>
    <row r="110" spans="2:47" s="1" customFormat="1" ht="6.95" customHeight="1">
      <c r="B110" s="41"/>
      <c r="C110" s="42"/>
      <c r="D110" s="42"/>
      <c r="E110" s="42"/>
      <c r="F110" s="42"/>
      <c r="G110" s="42"/>
      <c r="H110" s="42"/>
      <c r="I110" s="42"/>
      <c r="J110" s="42"/>
      <c r="K110" s="42"/>
      <c r="L110" s="24"/>
    </row>
    <row r="111" spans="2:47" s="1" customFormat="1" ht="24.95" customHeight="1">
      <c r="B111" s="24"/>
      <c r="C111" s="164" t="s">
        <v>83</v>
      </c>
      <c r="L111" s="24"/>
    </row>
    <row r="112" spans="2:47" s="1" customFormat="1" ht="6.95" customHeight="1">
      <c r="B112" s="24"/>
      <c r="L112" s="24"/>
    </row>
    <row r="113" spans="2:63" s="1" customFormat="1" ht="12" customHeight="1">
      <c r="B113" s="24"/>
      <c r="C113" s="166" t="s">
        <v>12</v>
      </c>
      <c r="L113" s="24"/>
    </row>
    <row r="114" spans="2:63" s="1" customFormat="1" ht="16.5" customHeight="1">
      <c r="B114" s="24"/>
      <c r="E114" s="319" t="str">
        <f>E7</f>
        <v>KC Raca_RP</v>
      </c>
      <c r="F114" s="320"/>
      <c r="G114" s="320"/>
      <c r="H114" s="320"/>
      <c r="L114" s="24"/>
    </row>
    <row r="115" spans="2:63" ht="12" customHeight="1">
      <c r="B115" s="15"/>
      <c r="C115" s="166" t="s">
        <v>79</v>
      </c>
      <c r="L115" s="15"/>
    </row>
    <row r="116" spans="2:63" s="1" customFormat="1" ht="16.5" customHeight="1">
      <c r="B116" s="24"/>
      <c r="E116" s="319" t="s">
        <v>1278</v>
      </c>
      <c r="F116" s="315"/>
      <c r="G116" s="315"/>
      <c r="H116" s="315"/>
      <c r="L116" s="24"/>
    </row>
    <row r="117" spans="2:63" s="1" customFormat="1" ht="12" customHeight="1">
      <c r="B117" s="24"/>
      <c r="C117" s="166" t="s">
        <v>1279</v>
      </c>
      <c r="L117" s="24"/>
    </row>
    <row r="118" spans="2:63" s="1" customFormat="1" ht="16.5" customHeight="1">
      <c r="B118" s="24"/>
      <c r="E118" s="318" t="str">
        <f>E11</f>
        <v>02 - Káble a nosné systémy</v>
      </c>
      <c r="F118" s="315"/>
      <c r="G118" s="315"/>
      <c r="H118" s="315"/>
      <c r="L118" s="24"/>
    </row>
    <row r="119" spans="2:63" s="1" customFormat="1" ht="6.95" customHeight="1">
      <c r="B119" s="24"/>
      <c r="L119" s="24"/>
    </row>
    <row r="120" spans="2:63" s="1" customFormat="1" ht="12" customHeight="1">
      <c r="B120" s="24"/>
      <c r="C120" s="166" t="s">
        <v>15</v>
      </c>
      <c r="F120" s="167" t="str">
        <f>F14</f>
        <v xml:space="preserve"> </v>
      </c>
      <c r="I120" s="166" t="s">
        <v>16</v>
      </c>
      <c r="J120" s="168" t="str">
        <f>IF(J14="","",J14)</f>
        <v>31. 1. 2025</v>
      </c>
      <c r="L120" s="24"/>
    </row>
    <row r="121" spans="2:63" s="1" customFormat="1" ht="6.95" customHeight="1">
      <c r="B121" s="24"/>
      <c r="L121" s="24"/>
    </row>
    <row r="122" spans="2:63" s="1" customFormat="1" ht="15.2" customHeight="1">
      <c r="B122" s="24"/>
      <c r="C122" s="166" t="s">
        <v>17</v>
      </c>
      <c r="F122" s="167" t="str">
        <f>E17</f>
        <v xml:space="preserve"> </v>
      </c>
      <c r="I122" s="166" t="s">
        <v>22</v>
      </c>
      <c r="J122" s="169" t="str">
        <f>E23</f>
        <v>Ing. Ján Kiśeľa</v>
      </c>
      <c r="L122" s="24"/>
    </row>
    <row r="123" spans="2:63" s="1" customFormat="1" ht="15.2" customHeight="1">
      <c r="B123" s="24"/>
      <c r="C123" s="166" t="s">
        <v>21</v>
      </c>
      <c r="F123" s="167" t="str">
        <f>IF(E20="","",E20)</f>
        <v xml:space="preserve"> </v>
      </c>
      <c r="I123" s="166" t="s">
        <v>23</v>
      </c>
      <c r="J123" s="169" t="str">
        <f>E26</f>
        <v>Ing. Ján Kiśeľa</v>
      </c>
      <c r="L123" s="24"/>
    </row>
    <row r="124" spans="2:63" s="1" customFormat="1" ht="10.35" customHeight="1">
      <c r="B124" s="24"/>
      <c r="L124" s="24"/>
    </row>
    <row r="125" spans="2:63" s="9" customFormat="1" ht="29.25" customHeight="1">
      <c r="B125" s="99"/>
      <c r="C125" s="201" t="s">
        <v>84</v>
      </c>
      <c r="D125" s="202" t="s">
        <v>51</v>
      </c>
      <c r="E125" s="202" t="s">
        <v>47</v>
      </c>
      <c r="F125" s="202" t="s">
        <v>48</v>
      </c>
      <c r="G125" s="202" t="s">
        <v>85</v>
      </c>
      <c r="H125" s="202" t="s">
        <v>86</v>
      </c>
      <c r="I125" s="202" t="s">
        <v>87</v>
      </c>
      <c r="J125" s="203" t="s">
        <v>80</v>
      </c>
      <c r="K125" s="204" t="s">
        <v>88</v>
      </c>
      <c r="L125" s="99"/>
      <c r="M125" s="205" t="s">
        <v>1</v>
      </c>
      <c r="N125" s="206" t="s">
        <v>30</v>
      </c>
      <c r="O125" s="206" t="s">
        <v>89</v>
      </c>
      <c r="P125" s="206" t="s">
        <v>90</v>
      </c>
      <c r="Q125" s="206" t="s">
        <v>91</v>
      </c>
      <c r="R125" s="206" t="s">
        <v>92</v>
      </c>
      <c r="S125" s="206" t="s">
        <v>93</v>
      </c>
      <c r="T125" s="207" t="s">
        <v>94</v>
      </c>
    </row>
    <row r="126" spans="2:63" s="1" customFormat="1" ht="22.9" customHeight="1">
      <c r="B126" s="24"/>
      <c r="C126" s="208" t="s">
        <v>81</v>
      </c>
      <c r="J126" s="209">
        <f>BK126</f>
        <v>0</v>
      </c>
      <c r="L126" s="24"/>
      <c r="M126" s="57"/>
      <c r="N126" s="48"/>
      <c r="O126" s="48"/>
      <c r="P126" s="210" t="e">
        <f>P127+P130+#REF!</f>
        <v>#REF!</v>
      </c>
      <c r="Q126" s="48"/>
      <c r="R126" s="210" t="e">
        <f>R127+R130+#REF!</f>
        <v>#REF!</v>
      </c>
      <c r="S126" s="48"/>
      <c r="T126" s="211" t="e">
        <f>T127+T130+#REF!</f>
        <v>#REF!</v>
      </c>
      <c r="AT126" s="12" t="s">
        <v>65</v>
      </c>
      <c r="AU126" s="12" t="s">
        <v>82</v>
      </c>
      <c r="BK126" s="212">
        <f>BK127+BK130</f>
        <v>0</v>
      </c>
    </row>
    <row r="127" spans="2:63" s="213" customFormat="1" ht="25.9" customHeight="1">
      <c r="B127" s="214"/>
      <c r="D127" s="215" t="s">
        <v>65</v>
      </c>
      <c r="E127" s="216" t="s">
        <v>95</v>
      </c>
      <c r="F127" s="216" t="s">
        <v>96</v>
      </c>
      <c r="J127" s="217">
        <f>BK127</f>
        <v>0</v>
      </c>
      <c r="L127" s="214"/>
      <c r="M127" s="218"/>
      <c r="P127" s="219">
        <f>P128</f>
        <v>4.4000000000000004</v>
      </c>
      <c r="R127" s="219">
        <f>R128</f>
        <v>8.8000000000000005E-3</v>
      </c>
      <c r="T127" s="220">
        <f>T128</f>
        <v>1.7600000000000001E-2</v>
      </c>
      <c r="AR127" s="215" t="s">
        <v>71</v>
      </c>
      <c r="AT127" s="221" t="s">
        <v>65</v>
      </c>
      <c r="AU127" s="221" t="s">
        <v>66</v>
      </c>
      <c r="AY127" s="215" t="s">
        <v>97</v>
      </c>
      <c r="BK127" s="222">
        <f>BK128</f>
        <v>0</v>
      </c>
    </row>
    <row r="128" spans="2:63" s="213" customFormat="1" ht="22.9" customHeight="1">
      <c r="B128" s="214"/>
      <c r="D128" s="215" t="s">
        <v>65</v>
      </c>
      <c r="E128" s="223" t="s">
        <v>103</v>
      </c>
      <c r="F128" s="223" t="s">
        <v>104</v>
      </c>
      <c r="J128" s="224">
        <f>BK128</f>
        <v>0</v>
      </c>
      <c r="L128" s="214"/>
      <c r="M128" s="218"/>
      <c r="P128" s="219">
        <f>P129</f>
        <v>4.4000000000000004</v>
      </c>
      <c r="R128" s="219">
        <f>R129</f>
        <v>8.8000000000000005E-3</v>
      </c>
      <c r="T128" s="220">
        <f>T129</f>
        <v>1.7600000000000001E-2</v>
      </c>
      <c r="AR128" s="215" t="s">
        <v>71</v>
      </c>
      <c r="AT128" s="221" t="s">
        <v>65</v>
      </c>
      <c r="AU128" s="221" t="s">
        <v>71</v>
      </c>
      <c r="AY128" s="215" t="s">
        <v>97</v>
      </c>
      <c r="BK128" s="222">
        <f>BK129</f>
        <v>0</v>
      </c>
    </row>
    <row r="129" spans="2:65" s="1" customFormat="1" ht="24.2" customHeight="1">
      <c r="B129" s="119"/>
      <c r="C129" s="225" t="s">
        <v>71</v>
      </c>
      <c r="D129" s="225" t="s">
        <v>100</v>
      </c>
      <c r="E129" s="226" t="s">
        <v>1286</v>
      </c>
      <c r="F129" s="227" t="s">
        <v>1287</v>
      </c>
      <c r="G129" s="228" t="s">
        <v>1288</v>
      </c>
      <c r="H129" s="229">
        <v>880</v>
      </c>
      <c r="I129" s="230"/>
      <c r="J129" s="230">
        <f>ROUND(I129*H129,2)</f>
        <v>0</v>
      </c>
      <c r="K129" s="126"/>
      <c r="L129" s="24"/>
      <c r="M129" s="231" t="s">
        <v>1</v>
      </c>
      <c r="N129" s="232" t="s">
        <v>32</v>
      </c>
      <c r="O129" s="233">
        <v>5.0000000000000001E-3</v>
      </c>
      <c r="P129" s="233">
        <f>O129*H129</f>
        <v>4.4000000000000004</v>
      </c>
      <c r="Q129" s="233">
        <v>1.0000000000000001E-5</v>
      </c>
      <c r="R129" s="233">
        <f>Q129*H129</f>
        <v>8.8000000000000005E-3</v>
      </c>
      <c r="S129" s="233">
        <v>2.0000000000000002E-5</v>
      </c>
      <c r="T129" s="234">
        <f>S129*H129</f>
        <v>1.7600000000000001E-2</v>
      </c>
      <c r="AR129" s="235" t="s">
        <v>102</v>
      </c>
      <c r="AT129" s="235" t="s">
        <v>100</v>
      </c>
      <c r="AU129" s="235" t="s">
        <v>75</v>
      </c>
      <c r="AY129" s="12" t="s">
        <v>97</v>
      </c>
      <c r="BE129" s="132">
        <f>IF(N129="základná",J129,0)</f>
        <v>0</v>
      </c>
      <c r="BF129" s="132">
        <f>IF(N129="znížená",J129,0)</f>
        <v>0</v>
      </c>
      <c r="BG129" s="132">
        <f>IF(N129="zákl. prenesená",J129,0)</f>
        <v>0</v>
      </c>
      <c r="BH129" s="132">
        <f>IF(N129="zníž. prenesená",J129,0)</f>
        <v>0</v>
      </c>
      <c r="BI129" s="132">
        <f>IF(N129="nulová",J129,0)</f>
        <v>0</v>
      </c>
      <c r="BJ129" s="12" t="s">
        <v>75</v>
      </c>
      <c r="BK129" s="132">
        <f>ROUND(I129*H129,2)</f>
        <v>0</v>
      </c>
      <c r="BL129" s="12" t="s">
        <v>102</v>
      </c>
      <c r="BM129" s="235" t="s">
        <v>2638</v>
      </c>
    </row>
    <row r="130" spans="2:65" s="213" customFormat="1" ht="25.9" customHeight="1">
      <c r="B130" s="214"/>
      <c r="D130" s="215" t="s">
        <v>65</v>
      </c>
      <c r="E130" s="216" t="s">
        <v>133</v>
      </c>
      <c r="F130" s="216" t="s">
        <v>1289</v>
      </c>
      <c r="J130" s="217">
        <f>BK130</f>
        <v>0</v>
      </c>
      <c r="L130" s="214"/>
      <c r="M130" s="218"/>
      <c r="P130" s="219">
        <f>P131</f>
        <v>10812.739999999998</v>
      </c>
      <c r="R130" s="219">
        <f>R131</f>
        <v>85.747500000000002</v>
      </c>
      <c r="T130" s="220">
        <f>T131</f>
        <v>0</v>
      </c>
      <c r="AR130" s="215" t="s">
        <v>106</v>
      </c>
      <c r="AT130" s="221" t="s">
        <v>65</v>
      </c>
      <c r="AU130" s="221" t="s">
        <v>66</v>
      </c>
      <c r="AY130" s="215" t="s">
        <v>97</v>
      </c>
      <c r="BK130" s="222">
        <f>BK131+BK145</f>
        <v>0</v>
      </c>
    </row>
    <row r="131" spans="2:65" s="213" customFormat="1" ht="22.9" customHeight="1">
      <c r="B131" s="214"/>
      <c r="D131" s="215" t="s">
        <v>65</v>
      </c>
      <c r="E131" s="223" t="s">
        <v>1381</v>
      </c>
      <c r="F131" s="223" t="s">
        <v>1382</v>
      </c>
      <c r="J131" s="224">
        <f>BK131</f>
        <v>0</v>
      </c>
      <c r="L131" s="214"/>
      <c r="M131" s="218"/>
      <c r="P131" s="219">
        <f>SUM(P132:P144)</f>
        <v>10812.739999999998</v>
      </c>
      <c r="R131" s="219">
        <f>SUM(R132:R144)</f>
        <v>85.747500000000002</v>
      </c>
      <c r="T131" s="220">
        <f>SUM(T132:T144)</f>
        <v>0</v>
      </c>
      <c r="AR131" s="215" t="s">
        <v>106</v>
      </c>
      <c r="AT131" s="221" t="s">
        <v>65</v>
      </c>
      <c r="AU131" s="221" t="s">
        <v>71</v>
      </c>
      <c r="AY131" s="215" t="s">
        <v>97</v>
      </c>
      <c r="BK131" s="222">
        <f>SUM(BK132:BK144)</f>
        <v>0</v>
      </c>
    </row>
    <row r="132" spans="2:65" s="1" customFormat="1" ht="16.5" customHeight="1">
      <c r="B132" s="119"/>
      <c r="C132" s="225" t="s">
        <v>75</v>
      </c>
      <c r="D132" s="225" t="s">
        <v>100</v>
      </c>
      <c r="E132" s="226" t="s">
        <v>2639</v>
      </c>
      <c r="F132" s="227" t="s">
        <v>2640</v>
      </c>
      <c r="G132" s="228" t="s">
        <v>110</v>
      </c>
      <c r="H132" s="229">
        <v>5800</v>
      </c>
      <c r="I132" s="230"/>
      <c r="J132" s="230">
        <f t="shared" ref="J132:J144" si="0">ROUND(I132*H132,2)</f>
        <v>0</v>
      </c>
      <c r="K132" s="126"/>
      <c r="L132" s="24"/>
      <c r="M132" s="231" t="s">
        <v>1</v>
      </c>
      <c r="N132" s="232" t="s">
        <v>32</v>
      </c>
      <c r="O132" s="233">
        <v>0.72499999999999998</v>
      </c>
      <c r="P132" s="233">
        <f t="shared" ref="P132:P144" si="1">O132*H132</f>
        <v>4205</v>
      </c>
      <c r="Q132" s="233">
        <v>0</v>
      </c>
      <c r="R132" s="233">
        <f t="shared" ref="R132:R144" si="2">Q132*H132</f>
        <v>0</v>
      </c>
      <c r="S132" s="233">
        <v>0</v>
      </c>
      <c r="T132" s="234">
        <f t="shared" ref="T132:T144" si="3">S132*H132</f>
        <v>0</v>
      </c>
      <c r="AR132" s="235" t="s">
        <v>820</v>
      </c>
      <c r="AT132" s="235" t="s">
        <v>100</v>
      </c>
      <c r="AU132" s="235" t="s">
        <v>75</v>
      </c>
      <c r="AY132" s="12" t="s">
        <v>97</v>
      </c>
      <c r="BE132" s="132">
        <f t="shared" ref="BE132:BE144" si="4">IF(N132="základná",J132,0)</f>
        <v>0</v>
      </c>
      <c r="BF132" s="132">
        <f t="shared" ref="BF132:BF144" si="5">IF(N132="znížená",J132,0)</f>
        <v>0</v>
      </c>
      <c r="BG132" s="132">
        <f t="shared" ref="BG132:BG144" si="6">IF(N132="zákl. prenesená",J132,0)</f>
        <v>0</v>
      </c>
      <c r="BH132" s="132">
        <f t="shared" ref="BH132:BH144" si="7">IF(N132="zníž. prenesená",J132,0)</f>
        <v>0</v>
      </c>
      <c r="BI132" s="132">
        <f t="shared" ref="BI132:BI144" si="8">IF(N132="nulová",J132,0)</f>
        <v>0</v>
      </c>
      <c r="BJ132" s="12" t="s">
        <v>75</v>
      </c>
      <c r="BK132" s="132">
        <f t="shared" ref="BK132:BK144" si="9">ROUND(I132*H132,2)</f>
        <v>0</v>
      </c>
      <c r="BL132" s="12" t="s">
        <v>820</v>
      </c>
      <c r="BM132" s="235" t="s">
        <v>2641</v>
      </c>
    </row>
    <row r="133" spans="2:65" s="1" customFormat="1" ht="16.5" customHeight="1">
      <c r="B133" s="119"/>
      <c r="C133" s="236" t="s">
        <v>106</v>
      </c>
      <c r="D133" s="236" t="s">
        <v>133</v>
      </c>
      <c r="E133" s="237" t="s">
        <v>2642</v>
      </c>
      <c r="F133" s="238" t="s">
        <v>2643</v>
      </c>
      <c r="G133" s="239" t="s">
        <v>110</v>
      </c>
      <c r="H133" s="240">
        <v>5800</v>
      </c>
      <c r="I133" s="241"/>
      <c r="J133" s="241">
        <f t="shared" si="0"/>
        <v>0</v>
      </c>
      <c r="K133" s="242"/>
      <c r="L133" s="243"/>
      <c r="M133" s="244" t="s">
        <v>1</v>
      </c>
      <c r="N133" s="245" t="s">
        <v>32</v>
      </c>
      <c r="O133" s="233">
        <v>0</v>
      </c>
      <c r="P133" s="233">
        <f t="shared" si="1"/>
        <v>0</v>
      </c>
      <c r="Q133" s="233">
        <v>1.0000000000000001E-5</v>
      </c>
      <c r="R133" s="233">
        <f t="shared" si="2"/>
        <v>5.8000000000000003E-2</v>
      </c>
      <c r="S133" s="233">
        <v>0</v>
      </c>
      <c r="T133" s="234">
        <f t="shared" si="3"/>
        <v>0</v>
      </c>
      <c r="AR133" s="235" t="s">
        <v>1125</v>
      </c>
      <c r="AT133" s="235" t="s">
        <v>133</v>
      </c>
      <c r="AU133" s="235" t="s">
        <v>75</v>
      </c>
      <c r="AY133" s="12" t="s">
        <v>97</v>
      </c>
      <c r="BE133" s="132">
        <f t="shared" si="4"/>
        <v>0</v>
      </c>
      <c r="BF133" s="132">
        <f t="shared" si="5"/>
        <v>0</v>
      </c>
      <c r="BG133" s="132">
        <f t="shared" si="6"/>
        <v>0</v>
      </c>
      <c r="BH133" s="132">
        <f t="shared" si="7"/>
        <v>0</v>
      </c>
      <c r="BI133" s="132">
        <f t="shared" si="8"/>
        <v>0</v>
      </c>
      <c r="BJ133" s="12" t="s">
        <v>75</v>
      </c>
      <c r="BK133" s="132">
        <f t="shared" si="9"/>
        <v>0</v>
      </c>
      <c r="BL133" s="12" t="s">
        <v>820</v>
      </c>
      <c r="BM133" s="235" t="s">
        <v>2644</v>
      </c>
    </row>
    <row r="134" spans="2:65" s="1" customFormat="1" ht="16.5" customHeight="1">
      <c r="B134" s="119"/>
      <c r="C134" s="225" t="s">
        <v>102</v>
      </c>
      <c r="D134" s="225" t="s">
        <v>100</v>
      </c>
      <c r="E134" s="226" t="s">
        <v>1447</v>
      </c>
      <c r="F134" s="227" t="s">
        <v>1448</v>
      </c>
      <c r="G134" s="228" t="s">
        <v>114</v>
      </c>
      <c r="H134" s="229">
        <v>60</v>
      </c>
      <c r="I134" s="230"/>
      <c r="J134" s="230">
        <f t="shared" si="0"/>
        <v>0</v>
      </c>
      <c r="K134" s="126"/>
      <c r="L134" s="24"/>
      <c r="M134" s="231" t="s">
        <v>1</v>
      </c>
      <c r="N134" s="232" t="s">
        <v>32</v>
      </c>
      <c r="O134" s="233">
        <v>1.7000000000000001E-2</v>
      </c>
      <c r="P134" s="233">
        <f t="shared" si="1"/>
        <v>1.02</v>
      </c>
      <c r="Q134" s="233">
        <v>0</v>
      </c>
      <c r="R134" s="233">
        <f t="shared" si="2"/>
        <v>0</v>
      </c>
      <c r="S134" s="233">
        <v>0</v>
      </c>
      <c r="T134" s="234">
        <f t="shared" si="3"/>
        <v>0</v>
      </c>
      <c r="AR134" s="235" t="s">
        <v>820</v>
      </c>
      <c r="AT134" s="235" t="s">
        <v>100</v>
      </c>
      <c r="AU134" s="235" t="s">
        <v>75</v>
      </c>
      <c r="AY134" s="12" t="s">
        <v>97</v>
      </c>
      <c r="BE134" s="132">
        <f t="shared" si="4"/>
        <v>0</v>
      </c>
      <c r="BF134" s="132">
        <f t="shared" si="5"/>
        <v>0</v>
      </c>
      <c r="BG134" s="132">
        <f t="shared" si="6"/>
        <v>0</v>
      </c>
      <c r="BH134" s="132">
        <f t="shared" si="7"/>
        <v>0</v>
      </c>
      <c r="BI134" s="132">
        <f t="shared" si="8"/>
        <v>0</v>
      </c>
      <c r="BJ134" s="12" t="s">
        <v>75</v>
      </c>
      <c r="BK134" s="132">
        <f t="shared" si="9"/>
        <v>0</v>
      </c>
      <c r="BL134" s="12" t="s">
        <v>820</v>
      </c>
      <c r="BM134" s="235" t="s">
        <v>1449</v>
      </c>
    </row>
    <row r="135" spans="2:65" s="1" customFormat="1" ht="24.2" customHeight="1">
      <c r="B135" s="119"/>
      <c r="C135" s="236" t="s">
        <v>644</v>
      </c>
      <c r="D135" s="236" t="s">
        <v>133</v>
      </c>
      <c r="E135" s="237" t="s">
        <v>1450</v>
      </c>
      <c r="F135" s="238" t="s">
        <v>1451</v>
      </c>
      <c r="G135" s="239" t="s">
        <v>114</v>
      </c>
      <c r="H135" s="240">
        <v>60</v>
      </c>
      <c r="I135" s="241"/>
      <c r="J135" s="241">
        <f t="shared" si="0"/>
        <v>0</v>
      </c>
      <c r="K135" s="242"/>
      <c r="L135" s="243"/>
      <c r="M135" s="244" t="s">
        <v>1</v>
      </c>
      <c r="N135" s="245" t="s">
        <v>32</v>
      </c>
      <c r="O135" s="233">
        <v>0</v>
      </c>
      <c r="P135" s="233">
        <f t="shared" si="1"/>
        <v>0</v>
      </c>
      <c r="Q135" s="233">
        <v>9.0000000000000006E-5</v>
      </c>
      <c r="R135" s="233">
        <f t="shared" si="2"/>
        <v>5.4000000000000003E-3</v>
      </c>
      <c r="S135" s="233">
        <v>0</v>
      </c>
      <c r="T135" s="234">
        <f t="shared" si="3"/>
        <v>0</v>
      </c>
      <c r="AR135" s="235" t="s">
        <v>1125</v>
      </c>
      <c r="AT135" s="235" t="s">
        <v>133</v>
      </c>
      <c r="AU135" s="235" t="s">
        <v>75</v>
      </c>
      <c r="AY135" s="12" t="s">
        <v>97</v>
      </c>
      <c r="BE135" s="132">
        <f t="shared" si="4"/>
        <v>0</v>
      </c>
      <c r="BF135" s="132">
        <f t="shared" si="5"/>
        <v>0</v>
      </c>
      <c r="BG135" s="132">
        <f t="shared" si="6"/>
        <v>0</v>
      </c>
      <c r="BH135" s="132">
        <f t="shared" si="7"/>
        <v>0</v>
      </c>
      <c r="BI135" s="132">
        <f t="shared" si="8"/>
        <v>0</v>
      </c>
      <c r="BJ135" s="12" t="s">
        <v>75</v>
      </c>
      <c r="BK135" s="132">
        <f t="shared" si="9"/>
        <v>0</v>
      </c>
      <c r="BL135" s="12" t="s">
        <v>820</v>
      </c>
      <c r="BM135" s="235" t="s">
        <v>1452</v>
      </c>
    </row>
    <row r="136" spans="2:65" s="1" customFormat="1" ht="24.2" customHeight="1">
      <c r="B136" s="119"/>
      <c r="C136" s="225" t="s">
        <v>98</v>
      </c>
      <c r="D136" s="225" t="s">
        <v>100</v>
      </c>
      <c r="E136" s="226" t="s">
        <v>2645</v>
      </c>
      <c r="F136" s="227" t="s">
        <v>2646</v>
      </c>
      <c r="G136" s="228" t="s">
        <v>114</v>
      </c>
      <c r="H136" s="229">
        <v>30</v>
      </c>
      <c r="I136" s="230"/>
      <c r="J136" s="230">
        <f t="shared" si="0"/>
        <v>0</v>
      </c>
      <c r="K136" s="126"/>
      <c r="L136" s="24"/>
      <c r="M136" s="231" t="s">
        <v>1</v>
      </c>
      <c r="N136" s="232" t="s">
        <v>32</v>
      </c>
      <c r="O136" s="233">
        <v>0.65400000000000003</v>
      </c>
      <c r="P136" s="233">
        <f t="shared" si="1"/>
        <v>19.62</v>
      </c>
      <c r="Q136" s="233">
        <v>0</v>
      </c>
      <c r="R136" s="233">
        <f t="shared" si="2"/>
        <v>0</v>
      </c>
      <c r="S136" s="233">
        <v>0</v>
      </c>
      <c r="T136" s="234">
        <f t="shared" si="3"/>
        <v>0</v>
      </c>
      <c r="AR136" s="235" t="s">
        <v>102</v>
      </c>
      <c r="AT136" s="235" t="s">
        <v>100</v>
      </c>
      <c r="AU136" s="235" t="s">
        <v>75</v>
      </c>
      <c r="AY136" s="12" t="s">
        <v>97</v>
      </c>
      <c r="BE136" s="132">
        <f t="shared" si="4"/>
        <v>0</v>
      </c>
      <c r="BF136" s="132">
        <f t="shared" si="5"/>
        <v>0</v>
      </c>
      <c r="BG136" s="132">
        <f t="shared" si="6"/>
        <v>0</v>
      </c>
      <c r="BH136" s="132">
        <f t="shared" si="7"/>
        <v>0</v>
      </c>
      <c r="BI136" s="132">
        <f t="shared" si="8"/>
        <v>0</v>
      </c>
      <c r="BJ136" s="12" t="s">
        <v>75</v>
      </c>
      <c r="BK136" s="132">
        <f t="shared" si="9"/>
        <v>0</v>
      </c>
      <c r="BL136" s="12" t="s">
        <v>102</v>
      </c>
      <c r="BM136" s="235" t="s">
        <v>2647</v>
      </c>
    </row>
    <row r="137" spans="2:65" s="1" customFormat="1" ht="24.2" customHeight="1">
      <c r="B137" s="119"/>
      <c r="C137" s="236" t="s">
        <v>649</v>
      </c>
      <c r="D137" s="236" t="s">
        <v>133</v>
      </c>
      <c r="E137" s="237" t="s">
        <v>2648</v>
      </c>
      <c r="F137" s="238" t="s">
        <v>2649</v>
      </c>
      <c r="G137" s="239" t="s">
        <v>114</v>
      </c>
      <c r="H137" s="240">
        <v>30</v>
      </c>
      <c r="I137" s="241"/>
      <c r="J137" s="241">
        <f t="shared" si="0"/>
        <v>0</v>
      </c>
      <c r="K137" s="242"/>
      <c r="L137" s="243"/>
      <c r="M137" s="244" t="s">
        <v>1</v>
      </c>
      <c r="N137" s="245" t="s">
        <v>32</v>
      </c>
      <c r="O137" s="233">
        <v>0</v>
      </c>
      <c r="P137" s="233">
        <f t="shared" si="1"/>
        <v>0</v>
      </c>
      <c r="Q137" s="233">
        <v>4.47E-3</v>
      </c>
      <c r="R137" s="233">
        <f t="shared" si="2"/>
        <v>0.1341</v>
      </c>
      <c r="S137" s="233">
        <v>0</v>
      </c>
      <c r="T137" s="234">
        <f t="shared" si="3"/>
        <v>0</v>
      </c>
      <c r="AR137" s="235" t="s">
        <v>185</v>
      </c>
      <c r="AT137" s="235" t="s">
        <v>133</v>
      </c>
      <c r="AU137" s="235" t="s">
        <v>75</v>
      </c>
      <c r="AY137" s="12" t="s">
        <v>97</v>
      </c>
      <c r="BE137" s="132">
        <f t="shared" si="4"/>
        <v>0</v>
      </c>
      <c r="BF137" s="132">
        <f t="shared" si="5"/>
        <v>0</v>
      </c>
      <c r="BG137" s="132">
        <f t="shared" si="6"/>
        <v>0</v>
      </c>
      <c r="BH137" s="132">
        <f t="shared" si="7"/>
        <v>0</v>
      </c>
      <c r="BI137" s="132">
        <f t="shared" si="8"/>
        <v>0</v>
      </c>
      <c r="BJ137" s="12" t="s">
        <v>75</v>
      </c>
      <c r="BK137" s="132">
        <f t="shared" si="9"/>
        <v>0</v>
      </c>
      <c r="BL137" s="12" t="s">
        <v>102</v>
      </c>
      <c r="BM137" s="235" t="s">
        <v>2650</v>
      </c>
    </row>
    <row r="138" spans="2:65" s="1" customFormat="1" ht="24.2" customHeight="1">
      <c r="B138" s="119"/>
      <c r="C138" s="225" t="s">
        <v>185</v>
      </c>
      <c r="D138" s="225" t="s">
        <v>100</v>
      </c>
      <c r="E138" s="226" t="s">
        <v>1389</v>
      </c>
      <c r="F138" s="227" t="s">
        <v>1390</v>
      </c>
      <c r="G138" s="228" t="s">
        <v>110</v>
      </c>
      <c r="H138" s="229">
        <v>5800</v>
      </c>
      <c r="I138" s="230"/>
      <c r="J138" s="230">
        <f t="shared" si="0"/>
        <v>0</v>
      </c>
      <c r="K138" s="126"/>
      <c r="L138" s="24"/>
      <c r="M138" s="231" t="s">
        <v>1</v>
      </c>
      <c r="N138" s="232" t="s">
        <v>32</v>
      </c>
      <c r="O138" s="233">
        <v>1.075</v>
      </c>
      <c r="P138" s="233">
        <f t="shared" si="1"/>
        <v>6235</v>
      </c>
      <c r="Q138" s="233">
        <v>0</v>
      </c>
      <c r="R138" s="233">
        <f t="shared" si="2"/>
        <v>0</v>
      </c>
      <c r="S138" s="233">
        <v>0</v>
      </c>
      <c r="T138" s="234">
        <f t="shared" si="3"/>
        <v>0</v>
      </c>
      <c r="AR138" s="235" t="s">
        <v>820</v>
      </c>
      <c r="AT138" s="235" t="s">
        <v>100</v>
      </c>
      <c r="AU138" s="235" t="s">
        <v>75</v>
      </c>
      <c r="AY138" s="12" t="s">
        <v>97</v>
      </c>
      <c r="BE138" s="132">
        <f t="shared" si="4"/>
        <v>0</v>
      </c>
      <c r="BF138" s="132">
        <f t="shared" si="5"/>
        <v>0</v>
      </c>
      <c r="BG138" s="132">
        <f t="shared" si="6"/>
        <v>0</v>
      </c>
      <c r="BH138" s="132">
        <f t="shared" si="7"/>
        <v>0</v>
      </c>
      <c r="BI138" s="132">
        <f t="shared" si="8"/>
        <v>0</v>
      </c>
      <c r="BJ138" s="12" t="s">
        <v>75</v>
      </c>
      <c r="BK138" s="132">
        <f t="shared" si="9"/>
        <v>0</v>
      </c>
      <c r="BL138" s="12" t="s">
        <v>820</v>
      </c>
      <c r="BM138" s="235" t="s">
        <v>2651</v>
      </c>
    </row>
    <row r="139" spans="2:65" s="1" customFormat="1" ht="21.75" customHeight="1">
      <c r="B139" s="119"/>
      <c r="C139" s="236" t="s">
        <v>103</v>
      </c>
      <c r="D139" s="236" t="s">
        <v>133</v>
      </c>
      <c r="E139" s="237" t="s">
        <v>1391</v>
      </c>
      <c r="F139" s="238" t="s">
        <v>2652</v>
      </c>
      <c r="G139" s="239" t="s">
        <v>110</v>
      </c>
      <c r="H139" s="240">
        <v>5800</v>
      </c>
      <c r="I139" s="241"/>
      <c r="J139" s="241">
        <f t="shared" si="0"/>
        <v>0</v>
      </c>
      <c r="K139" s="242"/>
      <c r="L139" s="243"/>
      <c r="M139" s="244" t="s">
        <v>1</v>
      </c>
      <c r="N139" s="245" t="s">
        <v>32</v>
      </c>
      <c r="O139" s="233">
        <v>0</v>
      </c>
      <c r="P139" s="233">
        <f t="shared" si="1"/>
        <v>0</v>
      </c>
      <c r="Q139" s="233">
        <v>2.0000000000000001E-4</v>
      </c>
      <c r="R139" s="233">
        <f t="shared" si="2"/>
        <v>1.1600000000000001</v>
      </c>
      <c r="S139" s="233">
        <v>0</v>
      </c>
      <c r="T139" s="234">
        <f t="shared" si="3"/>
        <v>0</v>
      </c>
      <c r="AR139" s="235" t="s">
        <v>1125</v>
      </c>
      <c r="AT139" s="235" t="s">
        <v>133</v>
      </c>
      <c r="AU139" s="235" t="s">
        <v>75</v>
      </c>
      <c r="AY139" s="12" t="s">
        <v>97</v>
      </c>
      <c r="BE139" s="132">
        <f t="shared" si="4"/>
        <v>0</v>
      </c>
      <c r="BF139" s="132">
        <f t="shared" si="5"/>
        <v>0</v>
      </c>
      <c r="BG139" s="132">
        <f t="shared" si="6"/>
        <v>0</v>
      </c>
      <c r="BH139" s="132">
        <f t="shared" si="7"/>
        <v>0</v>
      </c>
      <c r="BI139" s="132">
        <f t="shared" si="8"/>
        <v>0</v>
      </c>
      <c r="BJ139" s="12" t="s">
        <v>75</v>
      </c>
      <c r="BK139" s="132">
        <f t="shared" si="9"/>
        <v>0</v>
      </c>
      <c r="BL139" s="12" t="s">
        <v>820</v>
      </c>
      <c r="BM139" s="235" t="s">
        <v>2653</v>
      </c>
    </row>
    <row r="140" spans="2:65" s="1" customFormat="1" ht="16.5" customHeight="1">
      <c r="B140" s="119"/>
      <c r="C140" s="225" t="s">
        <v>585</v>
      </c>
      <c r="D140" s="225" t="s">
        <v>100</v>
      </c>
      <c r="E140" s="226" t="s">
        <v>2654</v>
      </c>
      <c r="F140" s="227" t="s">
        <v>2655</v>
      </c>
      <c r="G140" s="228" t="s">
        <v>114</v>
      </c>
      <c r="H140" s="229">
        <v>5800</v>
      </c>
      <c r="I140" s="230"/>
      <c r="J140" s="230">
        <f t="shared" si="0"/>
        <v>0</v>
      </c>
      <c r="K140" s="126"/>
      <c r="L140" s="24"/>
      <c r="M140" s="231" t="s">
        <v>1</v>
      </c>
      <c r="N140" s="232" t="s">
        <v>32</v>
      </c>
      <c r="O140" s="233">
        <v>2.5999999999999999E-2</v>
      </c>
      <c r="P140" s="233">
        <f t="shared" si="1"/>
        <v>150.79999999999998</v>
      </c>
      <c r="Q140" s="233">
        <v>0</v>
      </c>
      <c r="R140" s="233">
        <f t="shared" si="2"/>
        <v>0</v>
      </c>
      <c r="S140" s="233">
        <v>0</v>
      </c>
      <c r="T140" s="234">
        <f t="shared" si="3"/>
        <v>0</v>
      </c>
      <c r="AR140" s="235" t="s">
        <v>820</v>
      </c>
      <c r="AT140" s="235" t="s">
        <v>100</v>
      </c>
      <c r="AU140" s="235" t="s">
        <v>75</v>
      </c>
      <c r="AY140" s="12" t="s">
        <v>97</v>
      </c>
      <c r="BE140" s="132">
        <f t="shared" si="4"/>
        <v>0</v>
      </c>
      <c r="BF140" s="132">
        <f t="shared" si="5"/>
        <v>0</v>
      </c>
      <c r="BG140" s="132">
        <f t="shared" si="6"/>
        <v>0</v>
      </c>
      <c r="BH140" s="132">
        <f t="shared" si="7"/>
        <v>0</v>
      </c>
      <c r="BI140" s="132">
        <f t="shared" si="8"/>
        <v>0</v>
      </c>
      <c r="BJ140" s="12" t="s">
        <v>75</v>
      </c>
      <c r="BK140" s="132">
        <f t="shared" si="9"/>
        <v>0</v>
      </c>
      <c r="BL140" s="12" t="s">
        <v>820</v>
      </c>
      <c r="BM140" s="235" t="s">
        <v>2656</v>
      </c>
    </row>
    <row r="141" spans="2:65" s="1" customFormat="1" ht="24.2" customHeight="1">
      <c r="B141" s="119"/>
      <c r="C141" s="236" t="s">
        <v>656</v>
      </c>
      <c r="D141" s="236" t="s">
        <v>133</v>
      </c>
      <c r="E141" s="237" t="s">
        <v>2657</v>
      </c>
      <c r="F141" s="238" t="s">
        <v>2658</v>
      </c>
      <c r="G141" s="239" t="s">
        <v>110</v>
      </c>
      <c r="H141" s="240">
        <v>5800</v>
      </c>
      <c r="I141" s="241"/>
      <c r="J141" s="241">
        <f t="shared" si="0"/>
        <v>0</v>
      </c>
      <c r="K141" s="242"/>
      <c r="L141" s="243"/>
      <c r="M141" s="244" t="s">
        <v>1</v>
      </c>
      <c r="N141" s="245" t="s">
        <v>32</v>
      </c>
      <c r="O141" s="233">
        <v>0</v>
      </c>
      <c r="P141" s="233">
        <f t="shared" si="1"/>
        <v>0</v>
      </c>
      <c r="Q141" s="233">
        <v>1.9499999999999999E-3</v>
      </c>
      <c r="R141" s="233">
        <f t="shared" si="2"/>
        <v>11.309999999999999</v>
      </c>
      <c r="S141" s="233">
        <v>0</v>
      </c>
      <c r="T141" s="234">
        <f t="shared" si="3"/>
        <v>0</v>
      </c>
      <c r="AR141" s="235" t="s">
        <v>1125</v>
      </c>
      <c r="AT141" s="235" t="s">
        <v>133</v>
      </c>
      <c r="AU141" s="235" t="s">
        <v>75</v>
      </c>
      <c r="AY141" s="12" t="s">
        <v>97</v>
      </c>
      <c r="BE141" s="132">
        <f t="shared" si="4"/>
        <v>0</v>
      </c>
      <c r="BF141" s="132">
        <f t="shared" si="5"/>
        <v>0</v>
      </c>
      <c r="BG141" s="132">
        <f t="shared" si="6"/>
        <v>0</v>
      </c>
      <c r="BH141" s="132">
        <f t="shared" si="7"/>
        <v>0</v>
      </c>
      <c r="BI141" s="132">
        <f t="shared" si="8"/>
        <v>0</v>
      </c>
      <c r="BJ141" s="12" t="s">
        <v>75</v>
      </c>
      <c r="BK141" s="132">
        <f t="shared" si="9"/>
        <v>0</v>
      </c>
      <c r="BL141" s="12" t="s">
        <v>820</v>
      </c>
      <c r="BM141" s="235" t="s">
        <v>2659</v>
      </c>
    </row>
    <row r="142" spans="2:65" s="1" customFormat="1" ht="24.2" customHeight="1">
      <c r="B142" s="119"/>
      <c r="C142" s="236" t="s">
        <v>660</v>
      </c>
      <c r="D142" s="236" t="s">
        <v>133</v>
      </c>
      <c r="E142" s="237" t="s">
        <v>2660</v>
      </c>
      <c r="F142" s="238" t="s">
        <v>2661</v>
      </c>
      <c r="G142" s="239" t="s">
        <v>110</v>
      </c>
      <c r="H142" s="240">
        <v>5800</v>
      </c>
      <c r="I142" s="241"/>
      <c r="J142" s="241">
        <f t="shared" si="0"/>
        <v>0</v>
      </c>
      <c r="K142" s="242"/>
      <c r="L142" s="243"/>
      <c r="M142" s="244" t="s">
        <v>1</v>
      </c>
      <c r="N142" s="245" t="s">
        <v>32</v>
      </c>
      <c r="O142" s="233">
        <v>0</v>
      </c>
      <c r="P142" s="233">
        <f t="shared" si="1"/>
        <v>0</v>
      </c>
      <c r="Q142" s="233">
        <v>1.26E-2</v>
      </c>
      <c r="R142" s="233">
        <f t="shared" si="2"/>
        <v>73.08</v>
      </c>
      <c r="S142" s="233">
        <v>0</v>
      </c>
      <c r="T142" s="234">
        <f t="shared" si="3"/>
        <v>0</v>
      </c>
      <c r="AR142" s="235" t="s">
        <v>1125</v>
      </c>
      <c r="AT142" s="235" t="s">
        <v>133</v>
      </c>
      <c r="AU142" s="235" t="s">
        <v>75</v>
      </c>
      <c r="AY142" s="12" t="s">
        <v>97</v>
      </c>
      <c r="BE142" s="132">
        <f t="shared" si="4"/>
        <v>0</v>
      </c>
      <c r="BF142" s="132">
        <f t="shared" si="5"/>
        <v>0</v>
      </c>
      <c r="BG142" s="132">
        <f t="shared" si="6"/>
        <v>0</v>
      </c>
      <c r="BH142" s="132">
        <f t="shared" si="7"/>
        <v>0</v>
      </c>
      <c r="BI142" s="132">
        <f t="shared" si="8"/>
        <v>0</v>
      </c>
      <c r="BJ142" s="12" t="s">
        <v>75</v>
      </c>
      <c r="BK142" s="132">
        <f t="shared" si="9"/>
        <v>0</v>
      </c>
      <c r="BL142" s="12" t="s">
        <v>820</v>
      </c>
      <c r="BM142" s="235" t="s">
        <v>2662</v>
      </c>
    </row>
    <row r="143" spans="2:65" s="1" customFormat="1" ht="16.5" customHeight="1">
      <c r="B143" s="119"/>
      <c r="C143" s="225" t="s">
        <v>663</v>
      </c>
      <c r="D143" s="225" t="s">
        <v>100</v>
      </c>
      <c r="E143" s="226" t="s">
        <v>1453</v>
      </c>
      <c r="F143" s="227" t="s">
        <v>1454</v>
      </c>
      <c r="G143" s="228" t="s">
        <v>114</v>
      </c>
      <c r="H143" s="229">
        <v>3300</v>
      </c>
      <c r="I143" s="230"/>
      <c r="J143" s="230">
        <f t="shared" si="0"/>
        <v>0</v>
      </c>
      <c r="K143" s="126"/>
      <c r="L143" s="24"/>
      <c r="M143" s="231" t="s">
        <v>1</v>
      </c>
      <c r="N143" s="232" t="s">
        <v>32</v>
      </c>
      <c r="O143" s="233">
        <v>6.0999999999999999E-2</v>
      </c>
      <c r="P143" s="233">
        <f t="shared" si="1"/>
        <v>201.29999999999998</v>
      </c>
      <c r="Q143" s="233">
        <v>0</v>
      </c>
      <c r="R143" s="233">
        <f t="shared" si="2"/>
        <v>0</v>
      </c>
      <c r="S143" s="233">
        <v>0</v>
      </c>
      <c r="T143" s="234">
        <f t="shared" si="3"/>
        <v>0</v>
      </c>
      <c r="AR143" s="235" t="s">
        <v>820</v>
      </c>
      <c r="AT143" s="235" t="s">
        <v>100</v>
      </c>
      <c r="AU143" s="235" t="s">
        <v>75</v>
      </c>
      <c r="AY143" s="12" t="s">
        <v>97</v>
      </c>
      <c r="BE143" s="132">
        <f t="shared" si="4"/>
        <v>0</v>
      </c>
      <c r="BF143" s="132">
        <f t="shared" si="5"/>
        <v>0</v>
      </c>
      <c r="BG143" s="132">
        <f t="shared" si="6"/>
        <v>0</v>
      </c>
      <c r="BH143" s="132">
        <f t="shared" si="7"/>
        <v>0</v>
      </c>
      <c r="BI143" s="132">
        <f t="shared" si="8"/>
        <v>0</v>
      </c>
      <c r="BJ143" s="12" t="s">
        <v>75</v>
      </c>
      <c r="BK143" s="132">
        <f t="shared" si="9"/>
        <v>0</v>
      </c>
      <c r="BL143" s="12" t="s">
        <v>820</v>
      </c>
      <c r="BM143" s="235" t="s">
        <v>1455</v>
      </c>
    </row>
    <row r="144" spans="2:65" s="1" customFormat="1" ht="24.2" customHeight="1">
      <c r="B144" s="119"/>
      <c r="C144" s="236" t="s">
        <v>667</v>
      </c>
      <c r="D144" s="236" t="s">
        <v>133</v>
      </c>
      <c r="E144" s="237" t="s">
        <v>1456</v>
      </c>
      <c r="F144" s="238" t="s">
        <v>1457</v>
      </c>
      <c r="G144" s="239" t="s">
        <v>114</v>
      </c>
      <c r="H144" s="240">
        <v>3300</v>
      </c>
      <c r="I144" s="241"/>
      <c r="J144" s="241">
        <f t="shared" si="0"/>
        <v>0</v>
      </c>
      <c r="K144" s="242"/>
      <c r="L144" s="243"/>
      <c r="M144" s="244" t="s">
        <v>1</v>
      </c>
      <c r="N144" s="245" t="s">
        <v>32</v>
      </c>
      <c r="O144" s="233">
        <v>0</v>
      </c>
      <c r="P144" s="233">
        <f t="shared" si="1"/>
        <v>0</v>
      </c>
      <c r="Q144" s="233">
        <v>0</v>
      </c>
      <c r="R144" s="233">
        <f t="shared" si="2"/>
        <v>0</v>
      </c>
      <c r="S144" s="233">
        <v>0</v>
      </c>
      <c r="T144" s="234">
        <f t="shared" si="3"/>
        <v>0</v>
      </c>
      <c r="AR144" s="235" t="s">
        <v>1125</v>
      </c>
      <c r="AT144" s="235" t="s">
        <v>133</v>
      </c>
      <c r="AU144" s="235" t="s">
        <v>75</v>
      </c>
      <c r="AY144" s="12" t="s">
        <v>97</v>
      </c>
      <c r="BE144" s="132">
        <f t="shared" si="4"/>
        <v>0</v>
      </c>
      <c r="BF144" s="132">
        <f t="shared" si="5"/>
        <v>0</v>
      </c>
      <c r="BG144" s="132">
        <f t="shared" si="6"/>
        <v>0</v>
      </c>
      <c r="BH144" s="132">
        <f t="shared" si="7"/>
        <v>0</v>
      </c>
      <c r="BI144" s="132">
        <f t="shared" si="8"/>
        <v>0</v>
      </c>
      <c r="BJ144" s="12" t="s">
        <v>75</v>
      </c>
      <c r="BK144" s="132">
        <f t="shared" si="9"/>
        <v>0</v>
      </c>
      <c r="BL144" s="12" t="s">
        <v>820</v>
      </c>
      <c r="BM144" s="235" t="s">
        <v>1458</v>
      </c>
    </row>
    <row r="145" spans="2:65" s="213" customFormat="1" ht="22.9" customHeight="1">
      <c r="B145" s="214"/>
      <c r="D145" s="215" t="s">
        <v>65</v>
      </c>
      <c r="E145" s="223" t="s">
        <v>1290</v>
      </c>
      <c r="F145" s="223" t="s">
        <v>1291</v>
      </c>
      <c r="J145" s="224">
        <f>BK145</f>
        <v>0</v>
      </c>
      <c r="L145" s="214"/>
      <c r="M145" s="218"/>
      <c r="P145" s="219">
        <f>SUM(P146:P179)</f>
        <v>1919.6400000000003</v>
      </c>
      <c r="R145" s="219">
        <f>SUM(R146:R179)</f>
        <v>3.5861999999999998</v>
      </c>
      <c r="T145" s="220">
        <f>SUM(T146:T179)</f>
        <v>0</v>
      </c>
      <c r="AR145" s="215" t="s">
        <v>106</v>
      </c>
      <c r="AT145" s="221" t="s">
        <v>65</v>
      </c>
      <c r="AU145" s="221" t="s">
        <v>71</v>
      </c>
      <c r="AY145" s="215" t="s">
        <v>97</v>
      </c>
      <c r="BK145" s="222">
        <f>SUM(BK146:BK179)</f>
        <v>0</v>
      </c>
    </row>
    <row r="146" spans="2:65" s="1" customFormat="1" ht="24.2" customHeight="1">
      <c r="B146" s="119"/>
      <c r="C146" s="225" t="s">
        <v>671</v>
      </c>
      <c r="D146" s="225" t="s">
        <v>100</v>
      </c>
      <c r="E146" s="226" t="s">
        <v>1555</v>
      </c>
      <c r="F146" s="227" t="s">
        <v>1556</v>
      </c>
      <c r="G146" s="228" t="s">
        <v>114</v>
      </c>
      <c r="H146" s="229">
        <v>2950</v>
      </c>
      <c r="I146" s="230"/>
      <c r="J146" s="230">
        <f t="shared" ref="J146:J179" si="10">ROUND(I146*H146,2)</f>
        <v>0</v>
      </c>
      <c r="K146" s="126"/>
      <c r="L146" s="24"/>
      <c r="M146" s="231" t="s">
        <v>1</v>
      </c>
      <c r="N146" s="232" t="s">
        <v>32</v>
      </c>
      <c r="O146" s="233">
        <v>0.08</v>
      </c>
      <c r="P146" s="233">
        <f t="shared" ref="P146:P179" si="11">O146*H146</f>
        <v>236</v>
      </c>
      <c r="Q146" s="233">
        <v>0</v>
      </c>
      <c r="R146" s="233">
        <f t="shared" ref="R146:R179" si="12">Q146*H146</f>
        <v>0</v>
      </c>
      <c r="S146" s="233">
        <v>0</v>
      </c>
      <c r="T146" s="234">
        <f t="shared" ref="T146:T179" si="13">S146*H146</f>
        <v>0</v>
      </c>
      <c r="AR146" s="235" t="s">
        <v>820</v>
      </c>
      <c r="AT146" s="235" t="s">
        <v>100</v>
      </c>
      <c r="AU146" s="235" t="s">
        <v>75</v>
      </c>
      <c r="AY146" s="12" t="s">
        <v>97</v>
      </c>
      <c r="BE146" s="132">
        <f t="shared" ref="BE146:BE179" si="14">IF(N146="základná",J146,0)</f>
        <v>0</v>
      </c>
      <c r="BF146" s="132">
        <f t="shared" ref="BF146:BF179" si="15">IF(N146="znížená",J146,0)</f>
        <v>0</v>
      </c>
      <c r="BG146" s="132">
        <f t="shared" ref="BG146:BG179" si="16">IF(N146="zákl. prenesená",J146,0)</f>
        <v>0</v>
      </c>
      <c r="BH146" s="132">
        <f t="shared" ref="BH146:BH179" si="17">IF(N146="zníž. prenesená",J146,0)</f>
        <v>0</v>
      </c>
      <c r="BI146" s="132">
        <f t="shared" ref="BI146:BI179" si="18">IF(N146="nulová",J146,0)</f>
        <v>0</v>
      </c>
      <c r="BJ146" s="12" t="s">
        <v>75</v>
      </c>
      <c r="BK146" s="132">
        <f t="shared" ref="BK146:BK179" si="19">ROUND(I146*H146,2)</f>
        <v>0</v>
      </c>
      <c r="BL146" s="12" t="s">
        <v>820</v>
      </c>
      <c r="BM146" s="235" t="s">
        <v>2663</v>
      </c>
    </row>
    <row r="147" spans="2:65" s="1" customFormat="1" ht="24.2" customHeight="1">
      <c r="B147" s="119"/>
      <c r="C147" s="236" t="s">
        <v>124</v>
      </c>
      <c r="D147" s="236" t="s">
        <v>133</v>
      </c>
      <c r="E147" s="237" t="s">
        <v>1558</v>
      </c>
      <c r="F147" s="238" t="s">
        <v>1559</v>
      </c>
      <c r="G147" s="239" t="s">
        <v>114</v>
      </c>
      <c r="H147" s="240">
        <v>2950</v>
      </c>
      <c r="I147" s="241"/>
      <c r="J147" s="241">
        <f t="shared" si="10"/>
        <v>0</v>
      </c>
      <c r="K147" s="242"/>
      <c r="L147" s="243"/>
      <c r="M147" s="244" t="s">
        <v>1</v>
      </c>
      <c r="N147" s="245" t="s">
        <v>32</v>
      </c>
      <c r="O147" s="233">
        <v>0</v>
      </c>
      <c r="P147" s="233">
        <f t="shared" si="11"/>
        <v>0</v>
      </c>
      <c r="Q147" s="233">
        <v>1.7000000000000001E-4</v>
      </c>
      <c r="R147" s="233">
        <f t="shared" si="12"/>
        <v>0.50150000000000006</v>
      </c>
      <c r="S147" s="233">
        <v>0</v>
      </c>
      <c r="T147" s="234">
        <f t="shared" si="13"/>
        <v>0</v>
      </c>
      <c r="AR147" s="235" t="s">
        <v>1068</v>
      </c>
      <c r="AT147" s="235" t="s">
        <v>133</v>
      </c>
      <c r="AU147" s="235" t="s">
        <v>75</v>
      </c>
      <c r="AY147" s="12" t="s">
        <v>97</v>
      </c>
      <c r="BE147" s="132">
        <f t="shared" si="14"/>
        <v>0</v>
      </c>
      <c r="BF147" s="132">
        <f t="shared" si="15"/>
        <v>0</v>
      </c>
      <c r="BG147" s="132">
        <f t="shared" si="16"/>
        <v>0</v>
      </c>
      <c r="BH147" s="132">
        <f t="shared" si="17"/>
        <v>0</v>
      </c>
      <c r="BI147" s="132">
        <f t="shared" si="18"/>
        <v>0</v>
      </c>
      <c r="BJ147" s="12" t="s">
        <v>75</v>
      </c>
      <c r="BK147" s="132">
        <f t="shared" si="19"/>
        <v>0</v>
      </c>
      <c r="BL147" s="12" t="s">
        <v>1068</v>
      </c>
      <c r="BM147" s="235" t="s">
        <v>2664</v>
      </c>
    </row>
    <row r="148" spans="2:65" s="1" customFormat="1" ht="24.2" customHeight="1">
      <c r="B148" s="119"/>
      <c r="C148" s="225" t="s">
        <v>676</v>
      </c>
      <c r="D148" s="225" t="s">
        <v>100</v>
      </c>
      <c r="E148" s="226" t="s">
        <v>2665</v>
      </c>
      <c r="F148" s="227" t="s">
        <v>2666</v>
      </c>
      <c r="G148" s="228" t="s">
        <v>114</v>
      </c>
      <c r="H148" s="229">
        <v>11950</v>
      </c>
      <c r="I148" s="230"/>
      <c r="J148" s="230">
        <f t="shared" si="10"/>
        <v>0</v>
      </c>
      <c r="K148" s="126"/>
      <c r="L148" s="24"/>
      <c r="M148" s="231" t="s">
        <v>1</v>
      </c>
      <c r="N148" s="232" t="s">
        <v>32</v>
      </c>
      <c r="O148" s="233">
        <v>8.5000000000000006E-2</v>
      </c>
      <c r="P148" s="233">
        <f t="shared" si="11"/>
        <v>1015.7500000000001</v>
      </c>
      <c r="Q148" s="233">
        <v>0</v>
      </c>
      <c r="R148" s="233">
        <f t="shared" si="12"/>
        <v>0</v>
      </c>
      <c r="S148" s="233">
        <v>0</v>
      </c>
      <c r="T148" s="234">
        <f t="shared" si="13"/>
        <v>0</v>
      </c>
      <c r="AR148" s="235" t="s">
        <v>820</v>
      </c>
      <c r="AT148" s="235" t="s">
        <v>100</v>
      </c>
      <c r="AU148" s="235" t="s">
        <v>75</v>
      </c>
      <c r="AY148" s="12" t="s">
        <v>97</v>
      </c>
      <c r="BE148" s="132">
        <f t="shared" si="14"/>
        <v>0</v>
      </c>
      <c r="BF148" s="132">
        <f t="shared" si="15"/>
        <v>0</v>
      </c>
      <c r="BG148" s="132">
        <f t="shared" si="16"/>
        <v>0</v>
      </c>
      <c r="BH148" s="132">
        <f t="shared" si="17"/>
        <v>0</v>
      </c>
      <c r="BI148" s="132">
        <f t="shared" si="18"/>
        <v>0</v>
      </c>
      <c r="BJ148" s="12" t="s">
        <v>75</v>
      </c>
      <c r="BK148" s="132">
        <f t="shared" si="19"/>
        <v>0</v>
      </c>
      <c r="BL148" s="12" t="s">
        <v>820</v>
      </c>
      <c r="BM148" s="235" t="s">
        <v>2667</v>
      </c>
    </row>
    <row r="149" spans="2:65" s="1" customFormat="1" ht="21.75" customHeight="1">
      <c r="B149" s="119"/>
      <c r="C149" s="236" t="s">
        <v>679</v>
      </c>
      <c r="D149" s="236" t="s">
        <v>133</v>
      </c>
      <c r="E149" s="237" t="s">
        <v>2668</v>
      </c>
      <c r="F149" s="238" t="s">
        <v>2669</v>
      </c>
      <c r="G149" s="239" t="s">
        <v>114</v>
      </c>
      <c r="H149" s="240">
        <v>11950</v>
      </c>
      <c r="I149" s="241"/>
      <c r="J149" s="241">
        <f t="shared" si="10"/>
        <v>0</v>
      </c>
      <c r="K149" s="242"/>
      <c r="L149" s="243"/>
      <c r="M149" s="244" t="s">
        <v>1</v>
      </c>
      <c r="N149" s="245" t="s">
        <v>32</v>
      </c>
      <c r="O149" s="233">
        <v>0</v>
      </c>
      <c r="P149" s="233">
        <f t="shared" si="11"/>
        <v>0</v>
      </c>
      <c r="Q149" s="233">
        <v>0</v>
      </c>
      <c r="R149" s="233">
        <f t="shared" si="12"/>
        <v>0</v>
      </c>
      <c r="S149" s="233">
        <v>0</v>
      </c>
      <c r="T149" s="234">
        <f t="shared" si="13"/>
        <v>0</v>
      </c>
      <c r="AR149" s="235" t="s">
        <v>1125</v>
      </c>
      <c r="AT149" s="235" t="s">
        <v>133</v>
      </c>
      <c r="AU149" s="235" t="s">
        <v>75</v>
      </c>
      <c r="AY149" s="12" t="s">
        <v>97</v>
      </c>
      <c r="BE149" s="132">
        <f t="shared" si="14"/>
        <v>0</v>
      </c>
      <c r="BF149" s="132">
        <f t="shared" si="15"/>
        <v>0</v>
      </c>
      <c r="BG149" s="132">
        <f t="shared" si="16"/>
        <v>0</v>
      </c>
      <c r="BH149" s="132">
        <f t="shared" si="17"/>
        <v>0</v>
      </c>
      <c r="BI149" s="132">
        <f t="shared" si="18"/>
        <v>0</v>
      </c>
      <c r="BJ149" s="12" t="s">
        <v>75</v>
      </c>
      <c r="BK149" s="132">
        <f t="shared" si="19"/>
        <v>0</v>
      </c>
      <c r="BL149" s="12" t="s">
        <v>820</v>
      </c>
      <c r="BM149" s="235" t="s">
        <v>2670</v>
      </c>
    </row>
    <row r="150" spans="2:65" s="1" customFormat="1" ht="24.2" customHeight="1">
      <c r="B150" s="119"/>
      <c r="C150" s="225" t="s">
        <v>586</v>
      </c>
      <c r="D150" s="225" t="s">
        <v>100</v>
      </c>
      <c r="E150" s="226" t="s">
        <v>2671</v>
      </c>
      <c r="F150" s="227" t="s">
        <v>2672</v>
      </c>
      <c r="G150" s="228" t="s">
        <v>114</v>
      </c>
      <c r="H150" s="229">
        <v>120</v>
      </c>
      <c r="I150" s="230"/>
      <c r="J150" s="230">
        <f t="shared" si="10"/>
        <v>0</v>
      </c>
      <c r="K150" s="126"/>
      <c r="L150" s="24"/>
      <c r="M150" s="231" t="s">
        <v>1</v>
      </c>
      <c r="N150" s="232" t="s">
        <v>32</v>
      </c>
      <c r="O150" s="233">
        <v>9.2999999999999999E-2</v>
      </c>
      <c r="P150" s="233">
        <f t="shared" si="11"/>
        <v>11.16</v>
      </c>
      <c r="Q150" s="233">
        <v>0</v>
      </c>
      <c r="R150" s="233">
        <f t="shared" si="12"/>
        <v>0</v>
      </c>
      <c r="S150" s="233">
        <v>0</v>
      </c>
      <c r="T150" s="234">
        <f t="shared" si="13"/>
        <v>0</v>
      </c>
      <c r="AR150" s="235" t="s">
        <v>820</v>
      </c>
      <c r="AT150" s="235" t="s">
        <v>100</v>
      </c>
      <c r="AU150" s="235" t="s">
        <v>75</v>
      </c>
      <c r="AY150" s="12" t="s">
        <v>97</v>
      </c>
      <c r="BE150" s="132">
        <f t="shared" si="14"/>
        <v>0</v>
      </c>
      <c r="BF150" s="132">
        <f t="shared" si="15"/>
        <v>0</v>
      </c>
      <c r="BG150" s="132">
        <f t="shared" si="16"/>
        <v>0</v>
      </c>
      <c r="BH150" s="132">
        <f t="shared" si="17"/>
        <v>0</v>
      </c>
      <c r="BI150" s="132">
        <f t="shared" si="18"/>
        <v>0</v>
      </c>
      <c r="BJ150" s="12" t="s">
        <v>75</v>
      </c>
      <c r="BK150" s="132">
        <f t="shared" si="19"/>
        <v>0</v>
      </c>
      <c r="BL150" s="12" t="s">
        <v>820</v>
      </c>
      <c r="BM150" s="235" t="s">
        <v>2673</v>
      </c>
    </row>
    <row r="151" spans="2:65" s="1" customFormat="1" ht="21.75" customHeight="1">
      <c r="B151" s="119"/>
      <c r="C151" s="236" t="s">
        <v>7</v>
      </c>
      <c r="D151" s="236" t="s">
        <v>133</v>
      </c>
      <c r="E151" s="237" t="s">
        <v>2674</v>
      </c>
      <c r="F151" s="238" t="s">
        <v>2675</v>
      </c>
      <c r="G151" s="239" t="s">
        <v>114</v>
      </c>
      <c r="H151" s="240">
        <v>120</v>
      </c>
      <c r="I151" s="241"/>
      <c r="J151" s="241">
        <f t="shared" si="10"/>
        <v>0</v>
      </c>
      <c r="K151" s="242"/>
      <c r="L151" s="243"/>
      <c r="M151" s="244" t="s">
        <v>1</v>
      </c>
      <c r="N151" s="245" t="s">
        <v>32</v>
      </c>
      <c r="O151" s="233">
        <v>0</v>
      </c>
      <c r="P151" s="233">
        <f t="shared" si="11"/>
        <v>0</v>
      </c>
      <c r="Q151" s="233">
        <v>0</v>
      </c>
      <c r="R151" s="233">
        <f t="shared" si="12"/>
        <v>0</v>
      </c>
      <c r="S151" s="233">
        <v>0</v>
      </c>
      <c r="T151" s="234">
        <f t="shared" si="13"/>
        <v>0</v>
      </c>
      <c r="AR151" s="235" t="s">
        <v>1125</v>
      </c>
      <c r="AT151" s="235" t="s">
        <v>133</v>
      </c>
      <c r="AU151" s="235" t="s">
        <v>75</v>
      </c>
      <c r="AY151" s="12" t="s">
        <v>97</v>
      </c>
      <c r="BE151" s="132">
        <f t="shared" si="14"/>
        <v>0</v>
      </c>
      <c r="BF151" s="132">
        <f t="shared" si="15"/>
        <v>0</v>
      </c>
      <c r="BG151" s="132">
        <f t="shared" si="16"/>
        <v>0</v>
      </c>
      <c r="BH151" s="132">
        <f t="shared" si="17"/>
        <v>0</v>
      </c>
      <c r="BI151" s="132">
        <f t="shared" si="18"/>
        <v>0</v>
      </c>
      <c r="BJ151" s="12" t="s">
        <v>75</v>
      </c>
      <c r="BK151" s="132">
        <f t="shared" si="19"/>
        <v>0</v>
      </c>
      <c r="BL151" s="12" t="s">
        <v>820</v>
      </c>
      <c r="BM151" s="235" t="s">
        <v>2676</v>
      </c>
    </row>
    <row r="152" spans="2:65" s="1" customFormat="1" ht="24.2" customHeight="1">
      <c r="B152" s="119"/>
      <c r="C152" s="225" t="s">
        <v>587</v>
      </c>
      <c r="D152" s="225" t="s">
        <v>100</v>
      </c>
      <c r="E152" s="226" t="s">
        <v>1459</v>
      </c>
      <c r="F152" s="227" t="s">
        <v>1460</v>
      </c>
      <c r="G152" s="228" t="s">
        <v>114</v>
      </c>
      <c r="H152" s="229">
        <v>150</v>
      </c>
      <c r="I152" s="230"/>
      <c r="J152" s="230">
        <f t="shared" si="10"/>
        <v>0</v>
      </c>
      <c r="K152" s="126"/>
      <c r="L152" s="24"/>
      <c r="M152" s="231" t="s">
        <v>1</v>
      </c>
      <c r="N152" s="232" t="s">
        <v>32</v>
      </c>
      <c r="O152" s="233">
        <v>0.11</v>
      </c>
      <c r="P152" s="233">
        <f t="shared" si="11"/>
        <v>16.5</v>
      </c>
      <c r="Q152" s="233">
        <v>0</v>
      </c>
      <c r="R152" s="233">
        <f t="shared" si="12"/>
        <v>0</v>
      </c>
      <c r="S152" s="233">
        <v>0</v>
      </c>
      <c r="T152" s="234">
        <f t="shared" si="13"/>
        <v>0</v>
      </c>
      <c r="AR152" s="235" t="s">
        <v>820</v>
      </c>
      <c r="AT152" s="235" t="s">
        <v>100</v>
      </c>
      <c r="AU152" s="235" t="s">
        <v>75</v>
      </c>
      <c r="AY152" s="12" t="s">
        <v>97</v>
      </c>
      <c r="BE152" s="132">
        <f t="shared" si="14"/>
        <v>0</v>
      </c>
      <c r="BF152" s="132">
        <f t="shared" si="15"/>
        <v>0</v>
      </c>
      <c r="BG152" s="132">
        <f t="shared" si="16"/>
        <v>0</v>
      </c>
      <c r="BH152" s="132">
        <f t="shared" si="17"/>
        <v>0</v>
      </c>
      <c r="BI152" s="132">
        <f t="shared" si="18"/>
        <v>0</v>
      </c>
      <c r="BJ152" s="12" t="s">
        <v>75</v>
      </c>
      <c r="BK152" s="132">
        <f t="shared" si="19"/>
        <v>0</v>
      </c>
      <c r="BL152" s="12" t="s">
        <v>820</v>
      </c>
      <c r="BM152" s="235" t="s">
        <v>1461</v>
      </c>
    </row>
    <row r="153" spans="2:65" s="1" customFormat="1" ht="24.2" customHeight="1">
      <c r="B153" s="119"/>
      <c r="C153" s="236" t="s">
        <v>588</v>
      </c>
      <c r="D153" s="236" t="s">
        <v>133</v>
      </c>
      <c r="E153" s="237" t="s">
        <v>2677</v>
      </c>
      <c r="F153" s="238" t="s">
        <v>2678</v>
      </c>
      <c r="G153" s="239" t="s">
        <v>114</v>
      </c>
      <c r="H153" s="240">
        <v>150</v>
      </c>
      <c r="I153" s="241"/>
      <c r="J153" s="241">
        <f t="shared" si="10"/>
        <v>0</v>
      </c>
      <c r="K153" s="242"/>
      <c r="L153" s="243"/>
      <c r="M153" s="244" t="s">
        <v>1</v>
      </c>
      <c r="N153" s="245" t="s">
        <v>32</v>
      </c>
      <c r="O153" s="233">
        <v>0</v>
      </c>
      <c r="P153" s="233">
        <f t="shared" si="11"/>
        <v>0</v>
      </c>
      <c r="Q153" s="233">
        <v>1.1E-4</v>
      </c>
      <c r="R153" s="233">
        <f t="shared" si="12"/>
        <v>1.6500000000000001E-2</v>
      </c>
      <c r="S153" s="233">
        <v>0</v>
      </c>
      <c r="T153" s="234">
        <f t="shared" si="13"/>
        <v>0</v>
      </c>
      <c r="AR153" s="235" t="s">
        <v>1068</v>
      </c>
      <c r="AT153" s="235" t="s">
        <v>133</v>
      </c>
      <c r="AU153" s="235" t="s">
        <v>75</v>
      </c>
      <c r="AY153" s="12" t="s">
        <v>97</v>
      </c>
      <c r="BE153" s="132">
        <f t="shared" si="14"/>
        <v>0</v>
      </c>
      <c r="BF153" s="132">
        <f t="shared" si="15"/>
        <v>0</v>
      </c>
      <c r="BG153" s="132">
        <f t="shared" si="16"/>
        <v>0</v>
      </c>
      <c r="BH153" s="132">
        <f t="shared" si="17"/>
        <v>0</v>
      </c>
      <c r="BI153" s="132">
        <f t="shared" si="18"/>
        <v>0</v>
      </c>
      <c r="BJ153" s="12" t="s">
        <v>75</v>
      </c>
      <c r="BK153" s="132">
        <f t="shared" si="19"/>
        <v>0</v>
      </c>
      <c r="BL153" s="12" t="s">
        <v>1068</v>
      </c>
      <c r="BM153" s="235" t="s">
        <v>2679</v>
      </c>
    </row>
    <row r="154" spans="2:65" s="1" customFormat="1" ht="33" customHeight="1">
      <c r="B154" s="119"/>
      <c r="C154" s="225" t="s">
        <v>691</v>
      </c>
      <c r="D154" s="225" t="s">
        <v>100</v>
      </c>
      <c r="E154" s="226" t="s">
        <v>1462</v>
      </c>
      <c r="F154" s="227" t="s">
        <v>1463</v>
      </c>
      <c r="G154" s="228" t="s">
        <v>114</v>
      </c>
      <c r="H154" s="229">
        <v>250</v>
      </c>
      <c r="I154" s="230"/>
      <c r="J154" s="230">
        <f t="shared" si="10"/>
        <v>0</v>
      </c>
      <c r="K154" s="126"/>
      <c r="L154" s="24"/>
      <c r="M154" s="231" t="s">
        <v>1</v>
      </c>
      <c r="N154" s="232" t="s">
        <v>32</v>
      </c>
      <c r="O154" s="233">
        <v>5.5E-2</v>
      </c>
      <c r="P154" s="233">
        <f t="shared" si="11"/>
        <v>13.75</v>
      </c>
      <c r="Q154" s="233">
        <v>0</v>
      </c>
      <c r="R154" s="233">
        <f t="shared" si="12"/>
        <v>0</v>
      </c>
      <c r="S154" s="233">
        <v>0</v>
      </c>
      <c r="T154" s="234">
        <f t="shared" si="13"/>
        <v>0</v>
      </c>
      <c r="AR154" s="235" t="s">
        <v>820</v>
      </c>
      <c r="AT154" s="235" t="s">
        <v>100</v>
      </c>
      <c r="AU154" s="235" t="s">
        <v>75</v>
      </c>
      <c r="AY154" s="12" t="s">
        <v>97</v>
      </c>
      <c r="BE154" s="132">
        <f t="shared" si="14"/>
        <v>0</v>
      </c>
      <c r="BF154" s="132">
        <f t="shared" si="15"/>
        <v>0</v>
      </c>
      <c r="BG154" s="132">
        <f t="shared" si="16"/>
        <v>0</v>
      </c>
      <c r="BH154" s="132">
        <f t="shared" si="17"/>
        <v>0</v>
      </c>
      <c r="BI154" s="132">
        <f t="shared" si="18"/>
        <v>0</v>
      </c>
      <c r="BJ154" s="12" t="s">
        <v>75</v>
      </c>
      <c r="BK154" s="132">
        <f t="shared" si="19"/>
        <v>0</v>
      </c>
      <c r="BL154" s="12" t="s">
        <v>820</v>
      </c>
      <c r="BM154" s="235" t="s">
        <v>1464</v>
      </c>
    </row>
    <row r="155" spans="2:65" s="1" customFormat="1" ht="16.5" customHeight="1">
      <c r="B155" s="119"/>
      <c r="C155" s="236" t="s">
        <v>694</v>
      </c>
      <c r="D155" s="236" t="s">
        <v>133</v>
      </c>
      <c r="E155" s="237" t="s">
        <v>1465</v>
      </c>
      <c r="F155" s="238" t="s">
        <v>1466</v>
      </c>
      <c r="G155" s="239" t="s">
        <v>114</v>
      </c>
      <c r="H155" s="240">
        <v>250</v>
      </c>
      <c r="I155" s="241"/>
      <c r="J155" s="241">
        <f t="shared" si="10"/>
        <v>0</v>
      </c>
      <c r="K155" s="242"/>
      <c r="L155" s="243"/>
      <c r="M155" s="244" t="s">
        <v>1</v>
      </c>
      <c r="N155" s="245" t="s">
        <v>32</v>
      </c>
      <c r="O155" s="233">
        <v>0</v>
      </c>
      <c r="P155" s="233">
        <f t="shared" si="11"/>
        <v>0</v>
      </c>
      <c r="Q155" s="233">
        <v>2.0000000000000001E-4</v>
      </c>
      <c r="R155" s="233">
        <f t="shared" si="12"/>
        <v>0.05</v>
      </c>
      <c r="S155" s="233">
        <v>0</v>
      </c>
      <c r="T155" s="234">
        <f t="shared" si="13"/>
        <v>0</v>
      </c>
      <c r="AR155" s="235" t="s">
        <v>1068</v>
      </c>
      <c r="AT155" s="235" t="s">
        <v>133</v>
      </c>
      <c r="AU155" s="235" t="s">
        <v>75</v>
      </c>
      <c r="AY155" s="12" t="s">
        <v>97</v>
      </c>
      <c r="BE155" s="132">
        <f t="shared" si="14"/>
        <v>0</v>
      </c>
      <c r="BF155" s="132">
        <f t="shared" si="15"/>
        <v>0</v>
      </c>
      <c r="BG155" s="132">
        <f t="shared" si="16"/>
        <v>0</v>
      </c>
      <c r="BH155" s="132">
        <f t="shared" si="17"/>
        <v>0</v>
      </c>
      <c r="BI155" s="132">
        <f t="shared" si="18"/>
        <v>0</v>
      </c>
      <c r="BJ155" s="12" t="s">
        <v>75</v>
      </c>
      <c r="BK155" s="132">
        <f t="shared" si="19"/>
        <v>0</v>
      </c>
      <c r="BL155" s="12" t="s">
        <v>1068</v>
      </c>
      <c r="BM155" s="235" t="s">
        <v>1467</v>
      </c>
    </row>
    <row r="156" spans="2:65" s="1" customFormat="1" ht="21.75" customHeight="1">
      <c r="B156" s="119"/>
      <c r="C156" s="225" t="s">
        <v>589</v>
      </c>
      <c r="D156" s="225" t="s">
        <v>100</v>
      </c>
      <c r="E156" s="226" t="s">
        <v>1468</v>
      </c>
      <c r="F156" s="227" t="s">
        <v>1469</v>
      </c>
      <c r="G156" s="228" t="s">
        <v>114</v>
      </c>
      <c r="H156" s="229">
        <v>580</v>
      </c>
      <c r="I156" s="230"/>
      <c r="J156" s="230">
        <f t="shared" si="10"/>
        <v>0</v>
      </c>
      <c r="K156" s="126"/>
      <c r="L156" s="24"/>
      <c r="M156" s="231" t="s">
        <v>1</v>
      </c>
      <c r="N156" s="232" t="s">
        <v>32</v>
      </c>
      <c r="O156" s="233">
        <v>0.04</v>
      </c>
      <c r="P156" s="233">
        <f t="shared" si="11"/>
        <v>23.2</v>
      </c>
      <c r="Q156" s="233">
        <v>0</v>
      </c>
      <c r="R156" s="233">
        <f t="shared" si="12"/>
        <v>0</v>
      </c>
      <c r="S156" s="233">
        <v>0</v>
      </c>
      <c r="T156" s="234">
        <f t="shared" si="13"/>
        <v>0</v>
      </c>
      <c r="AR156" s="235" t="s">
        <v>820</v>
      </c>
      <c r="AT156" s="235" t="s">
        <v>100</v>
      </c>
      <c r="AU156" s="235" t="s">
        <v>75</v>
      </c>
      <c r="AY156" s="12" t="s">
        <v>97</v>
      </c>
      <c r="BE156" s="132">
        <f t="shared" si="14"/>
        <v>0</v>
      </c>
      <c r="BF156" s="132">
        <f t="shared" si="15"/>
        <v>0</v>
      </c>
      <c r="BG156" s="132">
        <f t="shared" si="16"/>
        <v>0</v>
      </c>
      <c r="BH156" s="132">
        <f t="shared" si="17"/>
        <v>0</v>
      </c>
      <c r="BI156" s="132">
        <f t="shared" si="18"/>
        <v>0</v>
      </c>
      <c r="BJ156" s="12" t="s">
        <v>75</v>
      </c>
      <c r="BK156" s="132">
        <f t="shared" si="19"/>
        <v>0</v>
      </c>
      <c r="BL156" s="12" t="s">
        <v>820</v>
      </c>
      <c r="BM156" s="235" t="s">
        <v>1470</v>
      </c>
    </row>
    <row r="157" spans="2:65" s="1" customFormat="1" ht="16.5" customHeight="1">
      <c r="B157" s="119"/>
      <c r="C157" s="236" t="s">
        <v>700</v>
      </c>
      <c r="D157" s="236" t="s">
        <v>133</v>
      </c>
      <c r="E157" s="237" t="s">
        <v>1471</v>
      </c>
      <c r="F157" s="238" t="s">
        <v>1472</v>
      </c>
      <c r="G157" s="239" t="s">
        <v>114</v>
      </c>
      <c r="H157" s="240">
        <v>580</v>
      </c>
      <c r="I157" s="241"/>
      <c r="J157" s="241">
        <f t="shared" si="10"/>
        <v>0</v>
      </c>
      <c r="K157" s="242"/>
      <c r="L157" s="243"/>
      <c r="M157" s="244" t="s">
        <v>1</v>
      </c>
      <c r="N157" s="245" t="s">
        <v>32</v>
      </c>
      <c r="O157" s="233">
        <v>0</v>
      </c>
      <c r="P157" s="233">
        <f t="shared" si="11"/>
        <v>0</v>
      </c>
      <c r="Q157" s="233">
        <v>0</v>
      </c>
      <c r="R157" s="233">
        <f t="shared" si="12"/>
        <v>0</v>
      </c>
      <c r="S157" s="233">
        <v>0</v>
      </c>
      <c r="T157" s="234">
        <f t="shared" si="13"/>
        <v>0</v>
      </c>
      <c r="AR157" s="235" t="s">
        <v>1125</v>
      </c>
      <c r="AT157" s="235" t="s">
        <v>133</v>
      </c>
      <c r="AU157" s="235" t="s">
        <v>75</v>
      </c>
      <c r="AY157" s="12" t="s">
        <v>97</v>
      </c>
      <c r="BE157" s="132">
        <f t="shared" si="14"/>
        <v>0</v>
      </c>
      <c r="BF157" s="132">
        <f t="shared" si="15"/>
        <v>0</v>
      </c>
      <c r="BG157" s="132">
        <f t="shared" si="16"/>
        <v>0</v>
      </c>
      <c r="BH157" s="132">
        <f t="shared" si="17"/>
        <v>0</v>
      </c>
      <c r="BI157" s="132">
        <f t="shared" si="18"/>
        <v>0</v>
      </c>
      <c r="BJ157" s="12" t="s">
        <v>75</v>
      </c>
      <c r="BK157" s="132">
        <f t="shared" si="19"/>
        <v>0</v>
      </c>
      <c r="BL157" s="12" t="s">
        <v>820</v>
      </c>
      <c r="BM157" s="235" t="s">
        <v>1473</v>
      </c>
    </row>
    <row r="158" spans="2:65" s="1" customFormat="1" ht="24.2" customHeight="1">
      <c r="B158" s="119"/>
      <c r="C158" s="225" t="s">
        <v>704</v>
      </c>
      <c r="D158" s="225" t="s">
        <v>100</v>
      </c>
      <c r="E158" s="226" t="s">
        <v>2680</v>
      </c>
      <c r="F158" s="227" t="s">
        <v>2681</v>
      </c>
      <c r="G158" s="228" t="s">
        <v>114</v>
      </c>
      <c r="H158" s="229">
        <v>50</v>
      </c>
      <c r="I158" s="230"/>
      <c r="J158" s="230">
        <f t="shared" si="10"/>
        <v>0</v>
      </c>
      <c r="K158" s="126"/>
      <c r="L158" s="24"/>
      <c r="M158" s="231" t="s">
        <v>1</v>
      </c>
      <c r="N158" s="232" t="s">
        <v>32</v>
      </c>
      <c r="O158" s="233">
        <v>6.7000000000000004E-2</v>
      </c>
      <c r="P158" s="233">
        <f t="shared" si="11"/>
        <v>3.35</v>
      </c>
      <c r="Q158" s="233">
        <v>0</v>
      </c>
      <c r="R158" s="233">
        <f t="shared" si="12"/>
        <v>0</v>
      </c>
      <c r="S158" s="233">
        <v>0</v>
      </c>
      <c r="T158" s="234">
        <f t="shared" si="13"/>
        <v>0</v>
      </c>
      <c r="AR158" s="235" t="s">
        <v>820</v>
      </c>
      <c r="AT158" s="235" t="s">
        <v>100</v>
      </c>
      <c r="AU158" s="235" t="s">
        <v>75</v>
      </c>
      <c r="AY158" s="12" t="s">
        <v>97</v>
      </c>
      <c r="BE158" s="132">
        <f t="shared" si="14"/>
        <v>0</v>
      </c>
      <c r="BF158" s="132">
        <f t="shared" si="15"/>
        <v>0</v>
      </c>
      <c r="BG158" s="132">
        <f t="shared" si="16"/>
        <v>0</v>
      </c>
      <c r="BH158" s="132">
        <f t="shared" si="17"/>
        <v>0</v>
      </c>
      <c r="BI158" s="132">
        <f t="shared" si="18"/>
        <v>0</v>
      </c>
      <c r="BJ158" s="12" t="s">
        <v>75</v>
      </c>
      <c r="BK158" s="132">
        <f t="shared" si="19"/>
        <v>0</v>
      </c>
      <c r="BL158" s="12" t="s">
        <v>820</v>
      </c>
      <c r="BM158" s="235" t="s">
        <v>2682</v>
      </c>
    </row>
    <row r="159" spans="2:65" s="1" customFormat="1" ht="21.75" customHeight="1">
      <c r="B159" s="119"/>
      <c r="C159" s="236" t="s">
        <v>708</v>
      </c>
      <c r="D159" s="236" t="s">
        <v>133</v>
      </c>
      <c r="E159" s="237" t="s">
        <v>2683</v>
      </c>
      <c r="F159" s="238" t="s">
        <v>2684</v>
      </c>
      <c r="G159" s="239" t="s">
        <v>114</v>
      </c>
      <c r="H159" s="240">
        <v>50</v>
      </c>
      <c r="I159" s="241"/>
      <c r="J159" s="241">
        <f t="shared" si="10"/>
        <v>0</v>
      </c>
      <c r="K159" s="242"/>
      <c r="L159" s="243"/>
      <c r="M159" s="244" t="s">
        <v>1</v>
      </c>
      <c r="N159" s="245" t="s">
        <v>32</v>
      </c>
      <c r="O159" s="233">
        <v>0</v>
      </c>
      <c r="P159" s="233">
        <f t="shared" si="11"/>
        <v>0</v>
      </c>
      <c r="Q159" s="233">
        <v>0</v>
      </c>
      <c r="R159" s="233">
        <f t="shared" si="12"/>
        <v>0</v>
      </c>
      <c r="S159" s="233">
        <v>0</v>
      </c>
      <c r="T159" s="234">
        <f t="shared" si="13"/>
        <v>0</v>
      </c>
      <c r="AR159" s="235" t="s">
        <v>1125</v>
      </c>
      <c r="AT159" s="235" t="s">
        <v>133</v>
      </c>
      <c r="AU159" s="235" t="s">
        <v>75</v>
      </c>
      <c r="AY159" s="12" t="s">
        <v>97</v>
      </c>
      <c r="BE159" s="132">
        <f t="shared" si="14"/>
        <v>0</v>
      </c>
      <c r="BF159" s="132">
        <f t="shared" si="15"/>
        <v>0</v>
      </c>
      <c r="BG159" s="132">
        <f t="shared" si="16"/>
        <v>0</v>
      </c>
      <c r="BH159" s="132">
        <f t="shared" si="17"/>
        <v>0</v>
      </c>
      <c r="BI159" s="132">
        <f t="shared" si="18"/>
        <v>0</v>
      </c>
      <c r="BJ159" s="12" t="s">
        <v>75</v>
      </c>
      <c r="BK159" s="132">
        <f t="shared" si="19"/>
        <v>0</v>
      </c>
      <c r="BL159" s="12" t="s">
        <v>820</v>
      </c>
      <c r="BM159" s="235" t="s">
        <v>2685</v>
      </c>
    </row>
    <row r="160" spans="2:65" s="1" customFormat="1" ht="24.2" customHeight="1">
      <c r="B160" s="119"/>
      <c r="C160" s="225" t="s">
        <v>711</v>
      </c>
      <c r="D160" s="225" t="s">
        <v>100</v>
      </c>
      <c r="E160" s="226" t="s">
        <v>1474</v>
      </c>
      <c r="F160" s="227" t="s">
        <v>1475</v>
      </c>
      <c r="G160" s="228" t="s">
        <v>114</v>
      </c>
      <c r="H160" s="229">
        <v>4950</v>
      </c>
      <c r="I160" s="230"/>
      <c r="J160" s="230">
        <f t="shared" si="10"/>
        <v>0</v>
      </c>
      <c r="K160" s="126"/>
      <c r="L160" s="24"/>
      <c r="M160" s="231" t="s">
        <v>1</v>
      </c>
      <c r="N160" s="232" t="s">
        <v>32</v>
      </c>
      <c r="O160" s="233">
        <v>5.1999999999999998E-2</v>
      </c>
      <c r="P160" s="233">
        <f t="shared" si="11"/>
        <v>257.39999999999998</v>
      </c>
      <c r="Q160" s="233">
        <v>0</v>
      </c>
      <c r="R160" s="233">
        <f t="shared" si="12"/>
        <v>0</v>
      </c>
      <c r="S160" s="233">
        <v>0</v>
      </c>
      <c r="T160" s="234">
        <f t="shared" si="13"/>
        <v>0</v>
      </c>
      <c r="AR160" s="235" t="s">
        <v>820</v>
      </c>
      <c r="AT160" s="235" t="s">
        <v>100</v>
      </c>
      <c r="AU160" s="235" t="s">
        <v>75</v>
      </c>
      <c r="AY160" s="12" t="s">
        <v>97</v>
      </c>
      <c r="BE160" s="132">
        <f t="shared" si="14"/>
        <v>0</v>
      </c>
      <c r="BF160" s="132">
        <f t="shared" si="15"/>
        <v>0</v>
      </c>
      <c r="BG160" s="132">
        <f t="shared" si="16"/>
        <v>0</v>
      </c>
      <c r="BH160" s="132">
        <f t="shared" si="17"/>
        <v>0</v>
      </c>
      <c r="BI160" s="132">
        <f t="shared" si="18"/>
        <v>0</v>
      </c>
      <c r="BJ160" s="12" t="s">
        <v>75</v>
      </c>
      <c r="BK160" s="132">
        <f t="shared" si="19"/>
        <v>0</v>
      </c>
      <c r="BL160" s="12" t="s">
        <v>820</v>
      </c>
      <c r="BM160" s="235" t="s">
        <v>1476</v>
      </c>
    </row>
    <row r="161" spans="2:65" s="1" customFormat="1" ht="21.75" customHeight="1">
      <c r="B161" s="119"/>
      <c r="C161" s="236" t="s">
        <v>707</v>
      </c>
      <c r="D161" s="236" t="s">
        <v>133</v>
      </c>
      <c r="E161" s="237" t="s">
        <v>1477</v>
      </c>
      <c r="F161" s="238" t="s">
        <v>1478</v>
      </c>
      <c r="G161" s="239" t="s">
        <v>114</v>
      </c>
      <c r="H161" s="240">
        <v>4950</v>
      </c>
      <c r="I161" s="241"/>
      <c r="J161" s="241">
        <f t="shared" si="10"/>
        <v>0</v>
      </c>
      <c r="K161" s="242"/>
      <c r="L161" s="243"/>
      <c r="M161" s="244" t="s">
        <v>1</v>
      </c>
      <c r="N161" s="245" t="s">
        <v>32</v>
      </c>
      <c r="O161" s="233">
        <v>0</v>
      </c>
      <c r="P161" s="233">
        <f t="shared" si="11"/>
        <v>0</v>
      </c>
      <c r="Q161" s="233">
        <v>2.9999999999999997E-4</v>
      </c>
      <c r="R161" s="233">
        <f t="shared" si="12"/>
        <v>1.4849999999999999</v>
      </c>
      <c r="S161" s="233">
        <v>0</v>
      </c>
      <c r="T161" s="234">
        <f t="shared" si="13"/>
        <v>0</v>
      </c>
      <c r="AR161" s="235" t="s">
        <v>1068</v>
      </c>
      <c r="AT161" s="235" t="s">
        <v>133</v>
      </c>
      <c r="AU161" s="235" t="s">
        <v>75</v>
      </c>
      <c r="AY161" s="12" t="s">
        <v>97</v>
      </c>
      <c r="BE161" s="132">
        <f t="shared" si="14"/>
        <v>0</v>
      </c>
      <c r="BF161" s="132">
        <f t="shared" si="15"/>
        <v>0</v>
      </c>
      <c r="BG161" s="132">
        <f t="shared" si="16"/>
        <v>0</v>
      </c>
      <c r="BH161" s="132">
        <f t="shared" si="17"/>
        <v>0</v>
      </c>
      <c r="BI161" s="132">
        <f t="shared" si="18"/>
        <v>0</v>
      </c>
      <c r="BJ161" s="12" t="s">
        <v>75</v>
      </c>
      <c r="BK161" s="132">
        <f t="shared" si="19"/>
        <v>0</v>
      </c>
      <c r="BL161" s="12" t="s">
        <v>1068</v>
      </c>
      <c r="BM161" s="235" t="s">
        <v>1479</v>
      </c>
    </row>
    <row r="162" spans="2:65" s="1" customFormat="1" ht="24.2" customHeight="1">
      <c r="B162" s="119"/>
      <c r="C162" s="225" t="s">
        <v>718</v>
      </c>
      <c r="D162" s="225" t="s">
        <v>100</v>
      </c>
      <c r="E162" s="226" t="s">
        <v>1480</v>
      </c>
      <c r="F162" s="227" t="s">
        <v>1481</v>
      </c>
      <c r="G162" s="228" t="s">
        <v>114</v>
      </c>
      <c r="H162" s="229">
        <v>4300</v>
      </c>
      <c r="I162" s="230"/>
      <c r="J162" s="230">
        <f t="shared" si="10"/>
        <v>0</v>
      </c>
      <c r="K162" s="126"/>
      <c r="L162" s="24"/>
      <c r="M162" s="231" t="s">
        <v>1</v>
      </c>
      <c r="N162" s="232" t="s">
        <v>32</v>
      </c>
      <c r="O162" s="233">
        <v>5.8999999999999997E-2</v>
      </c>
      <c r="P162" s="233">
        <f t="shared" si="11"/>
        <v>253.7</v>
      </c>
      <c r="Q162" s="233">
        <v>0</v>
      </c>
      <c r="R162" s="233">
        <f t="shared" si="12"/>
        <v>0</v>
      </c>
      <c r="S162" s="233">
        <v>0</v>
      </c>
      <c r="T162" s="234">
        <f t="shared" si="13"/>
        <v>0</v>
      </c>
      <c r="AR162" s="235" t="s">
        <v>820</v>
      </c>
      <c r="AT162" s="235" t="s">
        <v>100</v>
      </c>
      <c r="AU162" s="235" t="s">
        <v>75</v>
      </c>
      <c r="AY162" s="12" t="s">
        <v>97</v>
      </c>
      <c r="BE162" s="132">
        <f t="shared" si="14"/>
        <v>0</v>
      </c>
      <c r="BF162" s="132">
        <f t="shared" si="15"/>
        <v>0</v>
      </c>
      <c r="BG162" s="132">
        <f t="shared" si="16"/>
        <v>0</v>
      </c>
      <c r="BH162" s="132">
        <f t="shared" si="17"/>
        <v>0</v>
      </c>
      <c r="BI162" s="132">
        <f t="shared" si="18"/>
        <v>0</v>
      </c>
      <c r="BJ162" s="12" t="s">
        <v>75</v>
      </c>
      <c r="BK162" s="132">
        <f t="shared" si="19"/>
        <v>0</v>
      </c>
      <c r="BL162" s="12" t="s">
        <v>820</v>
      </c>
      <c r="BM162" s="235" t="s">
        <v>1482</v>
      </c>
    </row>
    <row r="163" spans="2:65" s="1" customFormat="1" ht="21.75" customHeight="1">
      <c r="B163" s="119"/>
      <c r="C163" s="236" t="s">
        <v>659</v>
      </c>
      <c r="D163" s="236" t="s">
        <v>133</v>
      </c>
      <c r="E163" s="237" t="s">
        <v>1483</v>
      </c>
      <c r="F163" s="238" t="s">
        <v>1484</v>
      </c>
      <c r="G163" s="239" t="s">
        <v>114</v>
      </c>
      <c r="H163" s="240">
        <v>4300</v>
      </c>
      <c r="I163" s="241"/>
      <c r="J163" s="241">
        <f t="shared" si="10"/>
        <v>0</v>
      </c>
      <c r="K163" s="242"/>
      <c r="L163" s="243"/>
      <c r="M163" s="244" t="s">
        <v>1</v>
      </c>
      <c r="N163" s="245" t="s">
        <v>32</v>
      </c>
      <c r="O163" s="233">
        <v>0</v>
      </c>
      <c r="P163" s="233">
        <f t="shared" si="11"/>
        <v>0</v>
      </c>
      <c r="Q163" s="233">
        <v>3.5E-4</v>
      </c>
      <c r="R163" s="233">
        <f t="shared" si="12"/>
        <v>1.5049999999999999</v>
      </c>
      <c r="S163" s="233">
        <v>0</v>
      </c>
      <c r="T163" s="234">
        <f t="shared" si="13"/>
        <v>0</v>
      </c>
      <c r="AR163" s="235" t="s">
        <v>1068</v>
      </c>
      <c r="AT163" s="235" t="s">
        <v>133</v>
      </c>
      <c r="AU163" s="235" t="s">
        <v>75</v>
      </c>
      <c r="AY163" s="12" t="s">
        <v>97</v>
      </c>
      <c r="BE163" s="132">
        <f t="shared" si="14"/>
        <v>0</v>
      </c>
      <c r="BF163" s="132">
        <f t="shared" si="15"/>
        <v>0</v>
      </c>
      <c r="BG163" s="132">
        <f t="shared" si="16"/>
        <v>0</v>
      </c>
      <c r="BH163" s="132">
        <f t="shared" si="17"/>
        <v>0</v>
      </c>
      <c r="BI163" s="132">
        <f t="shared" si="18"/>
        <v>0</v>
      </c>
      <c r="BJ163" s="12" t="s">
        <v>75</v>
      </c>
      <c r="BK163" s="132">
        <f t="shared" si="19"/>
        <v>0</v>
      </c>
      <c r="BL163" s="12" t="s">
        <v>1068</v>
      </c>
      <c r="BM163" s="235" t="s">
        <v>1485</v>
      </c>
    </row>
    <row r="164" spans="2:65" s="1" customFormat="1" ht="24.2" customHeight="1">
      <c r="B164" s="119"/>
      <c r="C164" s="225" t="s">
        <v>725</v>
      </c>
      <c r="D164" s="225" t="s">
        <v>100</v>
      </c>
      <c r="E164" s="226" t="s">
        <v>2686</v>
      </c>
      <c r="F164" s="227" t="s">
        <v>2687</v>
      </c>
      <c r="G164" s="228" t="s">
        <v>114</v>
      </c>
      <c r="H164" s="229">
        <v>40</v>
      </c>
      <c r="I164" s="230"/>
      <c r="J164" s="230">
        <f t="shared" si="10"/>
        <v>0</v>
      </c>
      <c r="K164" s="126"/>
      <c r="L164" s="24"/>
      <c r="M164" s="231" t="s">
        <v>1</v>
      </c>
      <c r="N164" s="232" t="s">
        <v>32</v>
      </c>
      <c r="O164" s="233">
        <v>6.2E-2</v>
      </c>
      <c r="P164" s="233">
        <f t="shared" si="11"/>
        <v>2.48</v>
      </c>
      <c r="Q164" s="233">
        <v>0</v>
      </c>
      <c r="R164" s="233">
        <f t="shared" si="12"/>
        <v>0</v>
      </c>
      <c r="S164" s="233">
        <v>0</v>
      </c>
      <c r="T164" s="234">
        <f t="shared" si="13"/>
        <v>0</v>
      </c>
      <c r="AR164" s="235" t="s">
        <v>820</v>
      </c>
      <c r="AT164" s="235" t="s">
        <v>100</v>
      </c>
      <c r="AU164" s="235" t="s">
        <v>75</v>
      </c>
      <c r="AY164" s="12" t="s">
        <v>97</v>
      </c>
      <c r="BE164" s="132">
        <f t="shared" si="14"/>
        <v>0</v>
      </c>
      <c r="BF164" s="132">
        <f t="shared" si="15"/>
        <v>0</v>
      </c>
      <c r="BG164" s="132">
        <f t="shared" si="16"/>
        <v>0</v>
      </c>
      <c r="BH164" s="132">
        <f t="shared" si="17"/>
        <v>0</v>
      </c>
      <c r="BI164" s="132">
        <f t="shared" si="18"/>
        <v>0</v>
      </c>
      <c r="BJ164" s="12" t="s">
        <v>75</v>
      </c>
      <c r="BK164" s="132">
        <f t="shared" si="19"/>
        <v>0</v>
      </c>
      <c r="BL164" s="12" t="s">
        <v>820</v>
      </c>
      <c r="BM164" s="235" t="s">
        <v>2688</v>
      </c>
    </row>
    <row r="165" spans="2:65" s="1" customFormat="1" ht="24.2" customHeight="1">
      <c r="B165" s="119"/>
      <c r="C165" s="236" t="s">
        <v>729</v>
      </c>
      <c r="D165" s="236" t="s">
        <v>133</v>
      </c>
      <c r="E165" s="237" t="s">
        <v>2689</v>
      </c>
      <c r="F165" s="238" t="s">
        <v>2690</v>
      </c>
      <c r="G165" s="239" t="s">
        <v>114</v>
      </c>
      <c r="H165" s="240">
        <v>40</v>
      </c>
      <c r="I165" s="241"/>
      <c r="J165" s="241">
        <f t="shared" si="10"/>
        <v>0</v>
      </c>
      <c r="K165" s="242"/>
      <c r="L165" s="243"/>
      <c r="M165" s="244" t="s">
        <v>1</v>
      </c>
      <c r="N165" s="245" t="s">
        <v>32</v>
      </c>
      <c r="O165" s="233">
        <v>0</v>
      </c>
      <c r="P165" s="233">
        <f t="shared" si="11"/>
        <v>0</v>
      </c>
      <c r="Q165" s="233">
        <v>0</v>
      </c>
      <c r="R165" s="233">
        <f t="shared" si="12"/>
        <v>0</v>
      </c>
      <c r="S165" s="233">
        <v>0</v>
      </c>
      <c r="T165" s="234">
        <f t="shared" si="13"/>
        <v>0</v>
      </c>
      <c r="AR165" s="235" t="s">
        <v>1125</v>
      </c>
      <c r="AT165" s="235" t="s">
        <v>133</v>
      </c>
      <c r="AU165" s="235" t="s">
        <v>75</v>
      </c>
      <c r="AY165" s="12" t="s">
        <v>97</v>
      </c>
      <c r="BE165" s="132">
        <f t="shared" si="14"/>
        <v>0</v>
      </c>
      <c r="BF165" s="132">
        <f t="shared" si="15"/>
        <v>0</v>
      </c>
      <c r="BG165" s="132">
        <f t="shared" si="16"/>
        <v>0</v>
      </c>
      <c r="BH165" s="132">
        <f t="shared" si="17"/>
        <v>0</v>
      </c>
      <c r="BI165" s="132">
        <f t="shared" si="18"/>
        <v>0</v>
      </c>
      <c r="BJ165" s="12" t="s">
        <v>75</v>
      </c>
      <c r="BK165" s="132">
        <f t="shared" si="19"/>
        <v>0</v>
      </c>
      <c r="BL165" s="12" t="s">
        <v>820</v>
      </c>
      <c r="BM165" s="235" t="s">
        <v>2691</v>
      </c>
    </row>
    <row r="166" spans="2:65" s="1" customFormat="1" ht="24.2" customHeight="1">
      <c r="B166" s="119"/>
      <c r="C166" s="225" t="s">
        <v>732</v>
      </c>
      <c r="D166" s="225" t="s">
        <v>100</v>
      </c>
      <c r="E166" s="226" t="s">
        <v>2692</v>
      </c>
      <c r="F166" s="227" t="s">
        <v>2693</v>
      </c>
      <c r="G166" s="228" t="s">
        <v>114</v>
      </c>
      <c r="H166" s="229">
        <v>40</v>
      </c>
      <c r="I166" s="230"/>
      <c r="J166" s="230">
        <f t="shared" si="10"/>
        <v>0</v>
      </c>
      <c r="K166" s="126"/>
      <c r="L166" s="24"/>
      <c r="M166" s="231" t="s">
        <v>1</v>
      </c>
      <c r="N166" s="232" t="s">
        <v>32</v>
      </c>
      <c r="O166" s="233">
        <v>8.5000000000000006E-2</v>
      </c>
      <c r="P166" s="233">
        <f t="shared" si="11"/>
        <v>3.4000000000000004</v>
      </c>
      <c r="Q166" s="233">
        <v>0</v>
      </c>
      <c r="R166" s="233">
        <f t="shared" si="12"/>
        <v>0</v>
      </c>
      <c r="S166" s="233">
        <v>0</v>
      </c>
      <c r="T166" s="234">
        <f t="shared" si="13"/>
        <v>0</v>
      </c>
      <c r="AR166" s="235" t="s">
        <v>820</v>
      </c>
      <c r="AT166" s="235" t="s">
        <v>100</v>
      </c>
      <c r="AU166" s="235" t="s">
        <v>75</v>
      </c>
      <c r="AY166" s="12" t="s">
        <v>97</v>
      </c>
      <c r="BE166" s="132">
        <f t="shared" si="14"/>
        <v>0</v>
      </c>
      <c r="BF166" s="132">
        <f t="shared" si="15"/>
        <v>0</v>
      </c>
      <c r="BG166" s="132">
        <f t="shared" si="16"/>
        <v>0</v>
      </c>
      <c r="BH166" s="132">
        <f t="shared" si="17"/>
        <v>0</v>
      </c>
      <c r="BI166" s="132">
        <f t="shared" si="18"/>
        <v>0</v>
      </c>
      <c r="BJ166" s="12" t="s">
        <v>75</v>
      </c>
      <c r="BK166" s="132">
        <f t="shared" si="19"/>
        <v>0</v>
      </c>
      <c r="BL166" s="12" t="s">
        <v>820</v>
      </c>
      <c r="BM166" s="235" t="s">
        <v>2694</v>
      </c>
    </row>
    <row r="167" spans="2:65" s="1" customFormat="1" ht="24.2" customHeight="1">
      <c r="B167" s="119"/>
      <c r="C167" s="236" t="s">
        <v>736</v>
      </c>
      <c r="D167" s="236" t="s">
        <v>133</v>
      </c>
      <c r="E167" s="237" t="s">
        <v>2695</v>
      </c>
      <c r="F167" s="238" t="s">
        <v>2696</v>
      </c>
      <c r="G167" s="239" t="s">
        <v>114</v>
      </c>
      <c r="H167" s="240">
        <v>40</v>
      </c>
      <c r="I167" s="241"/>
      <c r="J167" s="241">
        <f t="shared" si="10"/>
        <v>0</v>
      </c>
      <c r="K167" s="242"/>
      <c r="L167" s="243"/>
      <c r="M167" s="244" t="s">
        <v>1</v>
      </c>
      <c r="N167" s="245" t="s">
        <v>32</v>
      </c>
      <c r="O167" s="233">
        <v>0</v>
      </c>
      <c r="P167" s="233">
        <f t="shared" si="11"/>
        <v>0</v>
      </c>
      <c r="Q167" s="233">
        <v>0</v>
      </c>
      <c r="R167" s="233">
        <f t="shared" si="12"/>
        <v>0</v>
      </c>
      <c r="S167" s="233">
        <v>0</v>
      </c>
      <c r="T167" s="234">
        <f t="shared" si="13"/>
        <v>0</v>
      </c>
      <c r="AR167" s="235" t="s">
        <v>1125</v>
      </c>
      <c r="AT167" s="235" t="s">
        <v>133</v>
      </c>
      <c r="AU167" s="235" t="s">
        <v>75</v>
      </c>
      <c r="AY167" s="12" t="s">
        <v>97</v>
      </c>
      <c r="BE167" s="132">
        <f t="shared" si="14"/>
        <v>0</v>
      </c>
      <c r="BF167" s="132">
        <f t="shared" si="15"/>
        <v>0</v>
      </c>
      <c r="BG167" s="132">
        <f t="shared" si="16"/>
        <v>0</v>
      </c>
      <c r="BH167" s="132">
        <f t="shared" si="17"/>
        <v>0</v>
      </c>
      <c r="BI167" s="132">
        <f t="shared" si="18"/>
        <v>0</v>
      </c>
      <c r="BJ167" s="12" t="s">
        <v>75</v>
      </c>
      <c r="BK167" s="132">
        <f t="shared" si="19"/>
        <v>0</v>
      </c>
      <c r="BL167" s="12" t="s">
        <v>820</v>
      </c>
      <c r="BM167" s="235" t="s">
        <v>2697</v>
      </c>
    </row>
    <row r="168" spans="2:65" s="1" customFormat="1" ht="24.2" customHeight="1">
      <c r="B168" s="119"/>
      <c r="C168" s="225" t="s">
        <v>740</v>
      </c>
      <c r="D168" s="225" t="s">
        <v>100</v>
      </c>
      <c r="E168" s="226" t="s">
        <v>1486</v>
      </c>
      <c r="F168" s="227" t="s">
        <v>1487</v>
      </c>
      <c r="G168" s="228" t="s">
        <v>114</v>
      </c>
      <c r="H168" s="229">
        <v>950</v>
      </c>
      <c r="I168" s="230"/>
      <c r="J168" s="230">
        <f t="shared" si="10"/>
        <v>0</v>
      </c>
      <c r="K168" s="126"/>
      <c r="L168" s="24"/>
      <c r="M168" s="231" t="s">
        <v>1</v>
      </c>
      <c r="N168" s="232" t="s">
        <v>32</v>
      </c>
      <c r="O168" s="233">
        <v>5.7000000000000002E-2</v>
      </c>
      <c r="P168" s="233">
        <f t="shared" si="11"/>
        <v>54.15</v>
      </c>
      <c r="Q168" s="233">
        <v>0</v>
      </c>
      <c r="R168" s="233">
        <f t="shared" si="12"/>
        <v>0</v>
      </c>
      <c r="S168" s="233">
        <v>0</v>
      </c>
      <c r="T168" s="234">
        <f t="shared" si="13"/>
        <v>0</v>
      </c>
      <c r="AR168" s="235" t="s">
        <v>820</v>
      </c>
      <c r="AT168" s="235" t="s">
        <v>100</v>
      </c>
      <c r="AU168" s="235" t="s">
        <v>75</v>
      </c>
      <c r="AY168" s="12" t="s">
        <v>97</v>
      </c>
      <c r="BE168" s="132">
        <f t="shared" si="14"/>
        <v>0</v>
      </c>
      <c r="BF168" s="132">
        <f t="shared" si="15"/>
        <v>0</v>
      </c>
      <c r="BG168" s="132">
        <f t="shared" si="16"/>
        <v>0</v>
      </c>
      <c r="BH168" s="132">
        <f t="shared" si="17"/>
        <v>0</v>
      </c>
      <c r="BI168" s="132">
        <f t="shared" si="18"/>
        <v>0</v>
      </c>
      <c r="BJ168" s="12" t="s">
        <v>75</v>
      </c>
      <c r="BK168" s="132">
        <f t="shared" si="19"/>
        <v>0</v>
      </c>
      <c r="BL168" s="12" t="s">
        <v>820</v>
      </c>
      <c r="BM168" s="235" t="s">
        <v>1488</v>
      </c>
    </row>
    <row r="169" spans="2:65" s="1" customFormat="1" ht="24.2" customHeight="1">
      <c r="B169" s="119"/>
      <c r="C169" s="236" t="s">
        <v>741</v>
      </c>
      <c r="D169" s="236" t="s">
        <v>133</v>
      </c>
      <c r="E169" s="237" t="s">
        <v>1489</v>
      </c>
      <c r="F169" s="238" t="s">
        <v>1490</v>
      </c>
      <c r="G169" s="239" t="s">
        <v>114</v>
      </c>
      <c r="H169" s="240">
        <v>950</v>
      </c>
      <c r="I169" s="241"/>
      <c r="J169" s="241">
        <f t="shared" si="10"/>
        <v>0</v>
      </c>
      <c r="K169" s="242"/>
      <c r="L169" s="243"/>
      <c r="M169" s="244" t="s">
        <v>1</v>
      </c>
      <c r="N169" s="245" t="s">
        <v>32</v>
      </c>
      <c r="O169" s="233">
        <v>0</v>
      </c>
      <c r="P169" s="233">
        <f t="shared" si="11"/>
        <v>0</v>
      </c>
      <c r="Q169" s="233">
        <v>0</v>
      </c>
      <c r="R169" s="233">
        <f t="shared" si="12"/>
        <v>0</v>
      </c>
      <c r="S169" s="233">
        <v>0</v>
      </c>
      <c r="T169" s="234">
        <f t="shared" si="13"/>
        <v>0</v>
      </c>
      <c r="AR169" s="235" t="s">
        <v>1125</v>
      </c>
      <c r="AT169" s="235" t="s">
        <v>133</v>
      </c>
      <c r="AU169" s="235" t="s">
        <v>75</v>
      </c>
      <c r="AY169" s="12" t="s">
        <v>97</v>
      </c>
      <c r="BE169" s="132">
        <f t="shared" si="14"/>
        <v>0</v>
      </c>
      <c r="BF169" s="132">
        <f t="shared" si="15"/>
        <v>0</v>
      </c>
      <c r="BG169" s="132">
        <f t="shared" si="16"/>
        <v>0</v>
      </c>
      <c r="BH169" s="132">
        <f t="shared" si="17"/>
        <v>0</v>
      </c>
      <c r="BI169" s="132">
        <f t="shared" si="18"/>
        <v>0</v>
      </c>
      <c r="BJ169" s="12" t="s">
        <v>75</v>
      </c>
      <c r="BK169" s="132">
        <f t="shared" si="19"/>
        <v>0</v>
      </c>
      <c r="BL169" s="12" t="s">
        <v>820</v>
      </c>
      <c r="BM169" s="235" t="s">
        <v>1491</v>
      </c>
    </row>
    <row r="170" spans="2:65" s="1" customFormat="1" ht="24.2" customHeight="1">
      <c r="B170" s="119"/>
      <c r="C170" s="225" t="s">
        <v>742</v>
      </c>
      <c r="D170" s="225" t="s">
        <v>100</v>
      </c>
      <c r="E170" s="226" t="s">
        <v>1492</v>
      </c>
      <c r="F170" s="227" t="s">
        <v>1493</v>
      </c>
      <c r="G170" s="228" t="s">
        <v>114</v>
      </c>
      <c r="H170" s="229">
        <v>60</v>
      </c>
      <c r="I170" s="230"/>
      <c r="J170" s="230">
        <f t="shared" si="10"/>
        <v>0</v>
      </c>
      <c r="K170" s="126"/>
      <c r="L170" s="24"/>
      <c r="M170" s="231" t="s">
        <v>1</v>
      </c>
      <c r="N170" s="232" t="s">
        <v>32</v>
      </c>
      <c r="O170" s="233">
        <v>6.7000000000000004E-2</v>
      </c>
      <c r="P170" s="233">
        <f t="shared" si="11"/>
        <v>4.0200000000000005</v>
      </c>
      <c r="Q170" s="233">
        <v>0</v>
      </c>
      <c r="R170" s="233">
        <f t="shared" si="12"/>
        <v>0</v>
      </c>
      <c r="S170" s="233">
        <v>0</v>
      </c>
      <c r="T170" s="234">
        <f t="shared" si="13"/>
        <v>0</v>
      </c>
      <c r="AR170" s="235" t="s">
        <v>820</v>
      </c>
      <c r="AT170" s="235" t="s">
        <v>100</v>
      </c>
      <c r="AU170" s="235" t="s">
        <v>75</v>
      </c>
      <c r="AY170" s="12" t="s">
        <v>97</v>
      </c>
      <c r="BE170" s="132">
        <f t="shared" si="14"/>
        <v>0</v>
      </c>
      <c r="BF170" s="132">
        <f t="shared" si="15"/>
        <v>0</v>
      </c>
      <c r="BG170" s="132">
        <f t="shared" si="16"/>
        <v>0</v>
      </c>
      <c r="BH170" s="132">
        <f t="shared" si="17"/>
        <v>0</v>
      </c>
      <c r="BI170" s="132">
        <f t="shared" si="18"/>
        <v>0</v>
      </c>
      <c r="BJ170" s="12" t="s">
        <v>75</v>
      </c>
      <c r="BK170" s="132">
        <f t="shared" si="19"/>
        <v>0</v>
      </c>
      <c r="BL170" s="12" t="s">
        <v>820</v>
      </c>
      <c r="BM170" s="235" t="s">
        <v>1494</v>
      </c>
    </row>
    <row r="171" spans="2:65" s="1" customFormat="1" ht="21.75" customHeight="1">
      <c r="B171" s="119"/>
      <c r="C171" s="236" t="s">
        <v>744</v>
      </c>
      <c r="D171" s="236" t="s">
        <v>133</v>
      </c>
      <c r="E171" s="237" t="s">
        <v>1495</v>
      </c>
      <c r="F171" s="238" t="s">
        <v>1496</v>
      </c>
      <c r="G171" s="239" t="s">
        <v>114</v>
      </c>
      <c r="H171" s="240">
        <v>60</v>
      </c>
      <c r="I171" s="241"/>
      <c r="J171" s="241">
        <f t="shared" si="10"/>
        <v>0</v>
      </c>
      <c r="K171" s="242"/>
      <c r="L171" s="243"/>
      <c r="M171" s="244" t="s">
        <v>1</v>
      </c>
      <c r="N171" s="245" t="s">
        <v>32</v>
      </c>
      <c r="O171" s="233">
        <v>0</v>
      </c>
      <c r="P171" s="233">
        <f t="shared" si="11"/>
        <v>0</v>
      </c>
      <c r="Q171" s="233">
        <v>4.6999999999999999E-4</v>
      </c>
      <c r="R171" s="233">
        <f t="shared" si="12"/>
        <v>2.8199999999999999E-2</v>
      </c>
      <c r="S171" s="233">
        <v>0</v>
      </c>
      <c r="T171" s="234">
        <f t="shared" si="13"/>
        <v>0</v>
      </c>
      <c r="AR171" s="235" t="s">
        <v>1068</v>
      </c>
      <c r="AT171" s="235" t="s">
        <v>133</v>
      </c>
      <c r="AU171" s="235" t="s">
        <v>75</v>
      </c>
      <c r="AY171" s="12" t="s">
        <v>97</v>
      </c>
      <c r="BE171" s="132">
        <f t="shared" si="14"/>
        <v>0</v>
      </c>
      <c r="BF171" s="132">
        <f t="shared" si="15"/>
        <v>0</v>
      </c>
      <c r="BG171" s="132">
        <f t="shared" si="16"/>
        <v>0</v>
      </c>
      <c r="BH171" s="132">
        <f t="shared" si="17"/>
        <v>0</v>
      </c>
      <c r="BI171" s="132">
        <f t="shared" si="18"/>
        <v>0</v>
      </c>
      <c r="BJ171" s="12" t="s">
        <v>75</v>
      </c>
      <c r="BK171" s="132">
        <f t="shared" si="19"/>
        <v>0</v>
      </c>
      <c r="BL171" s="12" t="s">
        <v>1068</v>
      </c>
      <c r="BM171" s="235" t="s">
        <v>1497</v>
      </c>
    </row>
    <row r="172" spans="2:65" s="1" customFormat="1" ht="24.2" customHeight="1">
      <c r="B172" s="119"/>
      <c r="C172" s="225" t="s">
        <v>746</v>
      </c>
      <c r="D172" s="225" t="s">
        <v>100</v>
      </c>
      <c r="E172" s="226" t="s">
        <v>2698</v>
      </c>
      <c r="F172" s="227" t="s">
        <v>2699</v>
      </c>
      <c r="G172" s="228" t="s">
        <v>114</v>
      </c>
      <c r="H172" s="229">
        <v>50</v>
      </c>
      <c r="I172" s="230"/>
      <c r="J172" s="230">
        <f t="shared" si="10"/>
        <v>0</v>
      </c>
      <c r="K172" s="126"/>
      <c r="L172" s="24"/>
      <c r="M172" s="231" t="s">
        <v>1</v>
      </c>
      <c r="N172" s="232" t="s">
        <v>32</v>
      </c>
      <c r="O172" s="233">
        <v>8.6999999999999994E-2</v>
      </c>
      <c r="P172" s="233">
        <f t="shared" si="11"/>
        <v>4.3499999999999996</v>
      </c>
      <c r="Q172" s="233">
        <v>0</v>
      </c>
      <c r="R172" s="233">
        <f t="shared" si="12"/>
        <v>0</v>
      </c>
      <c r="S172" s="233">
        <v>0</v>
      </c>
      <c r="T172" s="234">
        <f t="shared" si="13"/>
        <v>0</v>
      </c>
      <c r="AR172" s="235" t="s">
        <v>820</v>
      </c>
      <c r="AT172" s="235" t="s">
        <v>100</v>
      </c>
      <c r="AU172" s="235" t="s">
        <v>75</v>
      </c>
      <c r="AY172" s="12" t="s">
        <v>97</v>
      </c>
      <c r="BE172" s="132">
        <f t="shared" si="14"/>
        <v>0</v>
      </c>
      <c r="BF172" s="132">
        <f t="shared" si="15"/>
        <v>0</v>
      </c>
      <c r="BG172" s="132">
        <f t="shared" si="16"/>
        <v>0</v>
      </c>
      <c r="BH172" s="132">
        <f t="shared" si="17"/>
        <v>0</v>
      </c>
      <c r="BI172" s="132">
        <f t="shared" si="18"/>
        <v>0</v>
      </c>
      <c r="BJ172" s="12" t="s">
        <v>75</v>
      </c>
      <c r="BK172" s="132">
        <f t="shared" si="19"/>
        <v>0</v>
      </c>
      <c r="BL172" s="12" t="s">
        <v>820</v>
      </c>
      <c r="BM172" s="235" t="s">
        <v>2700</v>
      </c>
    </row>
    <row r="173" spans="2:65" s="1" customFormat="1" ht="24.2" customHeight="1">
      <c r="B173" s="119"/>
      <c r="C173" s="236" t="s">
        <v>749</v>
      </c>
      <c r="D173" s="236" t="s">
        <v>133</v>
      </c>
      <c r="E173" s="237" t="s">
        <v>2701</v>
      </c>
      <c r="F173" s="238" t="s">
        <v>2702</v>
      </c>
      <c r="G173" s="239" t="s">
        <v>114</v>
      </c>
      <c r="H173" s="240">
        <v>50</v>
      </c>
      <c r="I173" s="241"/>
      <c r="J173" s="241">
        <f t="shared" si="10"/>
        <v>0</v>
      </c>
      <c r="K173" s="242"/>
      <c r="L173" s="243"/>
      <c r="M173" s="244" t="s">
        <v>1</v>
      </c>
      <c r="N173" s="245" t="s">
        <v>32</v>
      </c>
      <c r="O173" s="233">
        <v>0</v>
      </c>
      <c r="P173" s="233">
        <f t="shared" si="11"/>
        <v>0</v>
      </c>
      <c r="Q173" s="233">
        <v>0</v>
      </c>
      <c r="R173" s="233">
        <f t="shared" si="12"/>
        <v>0</v>
      </c>
      <c r="S173" s="233">
        <v>0</v>
      </c>
      <c r="T173" s="234">
        <f t="shared" si="13"/>
        <v>0</v>
      </c>
      <c r="AR173" s="235" t="s">
        <v>1125</v>
      </c>
      <c r="AT173" s="235" t="s">
        <v>133</v>
      </c>
      <c r="AU173" s="235" t="s">
        <v>75</v>
      </c>
      <c r="AY173" s="12" t="s">
        <v>97</v>
      </c>
      <c r="BE173" s="132">
        <f t="shared" si="14"/>
        <v>0</v>
      </c>
      <c r="BF173" s="132">
        <f t="shared" si="15"/>
        <v>0</v>
      </c>
      <c r="BG173" s="132">
        <f t="shared" si="16"/>
        <v>0</v>
      </c>
      <c r="BH173" s="132">
        <f t="shared" si="17"/>
        <v>0</v>
      </c>
      <c r="BI173" s="132">
        <f t="shared" si="18"/>
        <v>0</v>
      </c>
      <c r="BJ173" s="12" t="s">
        <v>75</v>
      </c>
      <c r="BK173" s="132">
        <f t="shared" si="19"/>
        <v>0</v>
      </c>
      <c r="BL173" s="12" t="s">
        <v>820</v>
      </c>
      <c r="BM173" s="235" t="s">
        <v>2703</v>
      </c>
    </row>
    <row r="174" spans="2:65" s="1" customFormat="1" ht="24.2" customHeight="1">
      <c r="B174" s="119"/>
      <c r="C174" s="225" t="s">
        <v>754</v>
      </c>
      <c r="D174" s="225" t="s">
        <v>100</v>
      </c>
      <c r="E174" s="226" t="s">
        <v>2704</v>
      </c>
      <c r="F174" s="227" t="s">
        <v>2705</v>
      </c>
      <c r="G174" s="228" t="s">
        <v>114</v>
      </c>
      <c r="H174" s="229">
        <v>60</v>
      </c>
      <c r="I174" s="230"/>
      <c r="J174" s="230">
        <f t="shared" si="10"/>
        <v>0</v>
      </c>
      <c r="K174" s="126"/>
      <c r="L174" s="24"/>
      <c r="M174" s="231" t="s">
        <v>1</v>
      </c>
      <c r="N174" s="232" t="s">
        <v>32</v>
      </c>
      <c r="O174" s="233">
        <v>0.125</v>
      </c>
      <c r="P174" s="233">
        <f t="shared" si="11"/>
        <v>7.5</v>
      </c>
      <c r="Q174" s="233">
        <v>0</v>
      </c>
      <c r="R174" s="233">
        <f t="shared" si="12"/>
        <v>0</v>
      </c>
      <c r="S174" s="233">
        <v>0</v>
      </c>
      <c r="T174" s="234">
        <f t="shared" si="13"/>
        <v>0</v>
      </c>
      <c r="AR174" s="235" t="s">
        <v>820</v>
      </c>
      <c r="AT174" s="235" t="s">
        <v>100</v>
      </c>
      <c r="AU174" s="235" t="s">
        <v>75</v>
      </c>
      <c r="AY174" s="12" t="s">
        <v>97</v>
      </c>
      <c r="BE174" s="132">
        <f t="shared" si="14"/>
        <v>0</v>
      </c>
      <c r="BF174" s="132">
        <f t="shared" si="15"/>
        <v>0</v>
      </c>
      <c r="BG174" s="132">
        <f t="shared" si="16"/>
        <v>0</v>
      </c>
      <c r="BH174" s="132">
        <f t="shared" si="17"/>
        <v>0</v>
      </c>
      <c r="BI174" s="132">
        <f t="shared" si="18"/>
        <v>0</v>
      </c>
      <c r="BJ174" s="12" t="s">
        <v>75</v>
      </c>
      <c r="BK174" s="132">
        <f t="shared" si="19"/>
        <v>0</v>
      </c>
      <c r="BL174" s="12" t="s">
        <v>820</v>
      </c>
      <c r="BM174" s="235" t="s">
        <v>2706</v>
      </c>
    </row>
    <row r="175" spans="2:65" s="1" customFormat="1" ht="24.2" customHeight="1">
      <c r="B175" s="119"/>
      <c r="C175" s="236" t="s">
        <v>590</v>
      </c>
      <c r="D175" s="236" t="s">
        <v>133</v>
      </c>
      <c r="E175" s="237" t="s">
        <v>2707</v>
      </c>
      <c r="F175" s="238" t="s">
        <v>2708</v>
      </c>
      <c r="G175" s="239" t="s">
        <v>114</v>
      </c>
      <c r="H175" s="240">
        <v>60</v>
      </c>
      <c r="I175" s="241"/>
      <c r="J175" s="241">
        <f t="shared" si="10"/>
        <v>0</v>
      </c>
      <c r="K175" s="242"/>
      <c r="L175" s="243"/>
      <c r="M175" s="244" t="s">
        <v>1</v>
      </c>
      <c r="N175" s="245" t="s">
        <v>32</v>
      </c>
      <c r="O175" s="233">
        <v>0</v>
      </c>
      <c r="P175" s="233">
        <f t="shared" si="11"/>
        <v>0</v>
      </c>
      <c r="Q175" s="233">
        <v>0</v>
      </c>
      <c r="R175" s="233">
        <f t="shared" si="12"/>
        <v>0</v>
      </c>
      <c r="S175" s="233">
        <v>0</v>
      </c>
      <c r="T175" s="234">
        <f t="shared" si="13"/>
        <v>0</v>
      </c>
      <c r="AR175" s="235" t="s">
        <v>1125</v>
      </c>
      <c r="AT175" s="235" t="s">
        <v>133</v>
      </c>
      <c r="AU175" s="235" t="s">
        <v>75</v>
      </c>
      <c r="AY175" s="12" t="s">
        <v>97</v>
      </c>
      <c r="BE175" s="132">
        <f t="shared" si="14"/>
        <v>0</v>
      </c>
      <c r="BF175" s="132">
        <f t="shared" si="15"/>
        <v>0</v>
      </c>
      <c r="BG175" s="132">
        <f t="shared" si="16"/>
        <v>0</v>
      </c>
      <c r="BH175" s="132">
        <f t="shared" si="17"/>
        <v>0</v>
      </c>
      <c r="BI175" s="132">
        <f t="shared" si="18"/>
        <v>0</v>
      </c>
      <c r="BJ175" s="12" t="s">
        <v>75</v>
      </c>
      <c r="BK175" s="132">
        <f t="shared" si="19"/>
        <v>0</v>
      </c>
      <c r="BL175" s="12" t="s">
        <v>820</v>
      </c>
      <c r="BM175" s="235" t="s">
        <v>2709</v>
      </c>
    </row>
    <row r="176" spans="2:65" s="1" customFormat="1" ht="24.2" customHeight="1">
      <c r="B176" s="119"/>
      <c r="C176" s="225" t="s">
        <v>591</v>
      </c>
      <c r="D176" s="225" t="s">
        <v>100</v>
      </c>
      <c r="E176" s="226" t="s">
        <v>2710</v>
      </c>
      <c r="F176" s="227" t="s">
        <v>2711</v>
      </c>
      <c r="G176" s="228" t="s">
        <v>114</v>
      </c>
      <c r="H176" s="229">
        <v>60</v>
      </c>
      <c r="I176" s="230"/>
      <c r="J176" s="230">
        <f t="shared" si="10"/>
        <v>0</v>
      </c>
      <c r="K176" s="126"/>
      <c r="L176" s="24"/>
      <c r="M176" s="231" t="s">
        <v>1</v>
      </c>
      <c r="N176" s="232" t="s">
        <v>32</v>
      </c>
      <c r="O176" s="233">
        <v>0.13600000000000001</v>
      </c>
      <c r="P176" s="233">
        <f t="shared" si="11"/>
        <v>8.16</v>
      </c>
      <c r="Q176" s="233">
        <v>0</v>
      </c>
      <c r="R176" s="233">
        <f t="shared" si="12"/>
        <v>0</v>
      </c>
      <c r="S176" s="233">
        <v>0</v>
      </c>
      <c r="T176" s="234">
        <f t="shared" si="13"/>
        <v>0</v>
      </c>
      <c r="AR176" s="235" t="s">
        <v>820</v>
      </c>
      <c r="AT176" s="235" t="s">
        <v>100</v>
      </c>
      <c r="AU176" s="235" t="s">
        <v>75</v>
      </c>
      <c r="AY176" s="12" t="s">
        <v>97</v>
      </c>
      <c r="BE176" s="132">
        <f t="shared" si="14"/>
        <v>0</v>
      </c>
      <c r="BF176" s="132">
        <f t="shared" si="15"/>
        <v>0</v>
      </c>
      <c r="BG176" s="132">
        <f t="shared" si="16"/>
        <v>0</v>
      </c>
      <c r="BH176" s="132">
        <f t="shared" si="17"/>
        <v>0</v>
      </c>
      <c r="BI176" s="132">
        <f t="shared" si="18"/>
        <v>0</v>
      </c>
      <c r="BJ176" s="12" t="s">
        <v>75</v>
      </c>
      <c r="BK176" s="132">
        <f t="shared" si="19"/>
        <v>0</v>
      </c>
      <c r="BL176" s="12" t="s">
        <v>820</v>
      </c>
      <c r="BM176" s="235" t="s">
        <v>2712</v>
      </c>
    </row>
    <row r="177" spans="2:65" s="1" customFormat="1" ht="24.2" customHeight="1">
      <c r="B177" s="119"/>
      <c r="C177" s="236" t="s">
        <v>592</v>
      </c>
      <c r="D177" s="236" t="s">
        <v>133</v>
      </c>
      <c r="E177" s="237" t="s">
        <v>2713</v>
      </c>
      <c r="F177" s="238" t="s">
        <v>2714</v>
      </c>
      <c r="G177" s="239" t="s">
        <v>114</v>
      </c>
      <c r="H177" s="240">
        <v>60</v>
      </c>
      <c r="I177" s="241"/>
      <c r="J177" s="241">
        <f t="shared" si="10"/>
        <v>0</v>
      </c>
      <c r="K177" s="242"/>
      <c r="L177" s="243"/>
      <c r="M177" s="244" t="s">
        <v>1</v>
      </c>
      <c r="N177" s="245" t="s">
        <v>32</v>
      </c>
      <c r="O177" s="233">
        <v>0</v>
      </c>
      <c r="P177" s="233">
        <f t="shared" si="11"/>
        <v>0</v>
      </c>
      <c r="Q177" s="233">
        <v>0</v>
      </c>
      <c r="R177" s="233">
        <f t="shared" si="12"/>
        <v>0</v>
      </c>
      <c r="S177" s="233">
        <v>0</v>
      </c>
      <c r="T177" s="234">
        <f t="shared" si="13"/>
        <v>0</v>
      </c>
      <c r="AR177" s="235" t="s">
        <v>1125</v>
      </c>
      <c r="AT177" s="235" t="s">
        <v>133</v>
      </c>
      <c r="AU177" s="235" t="s">
        <v>75</v>
      </c>
      <c r="AY177" s="12" t="s">
        <v>97</v>
      </c>
      <c r="BE177" s="132">
        <f t="shared" si="14"/>
        <v>0</v>
      </c>
      <c r="BF177" s="132">
        <f t="shared" si="15"/>
        <v>0</v>
      </c>
      <c r="BG177" s="132">
        <f t="shared" si="16"/>
        <v>0</v>
      </c>
      <c r="BH177" s="132">
        <f t="shared" si="17"/>
        <v>0</v>
      </c>
      <c r="BI177" s="132">
        <f t="shared" si="18"/>
        <v>0</v>
      </c>
      <c r="BJ177" s="12" t="s">
        <v>75</v>
      </c>
      <c r="BK177" s="132">
        <f t="shared" si="19"/>
        <v>0</v>
      </c>
      <c r="BL177" s="12" t="s">
        <v>820</v>
      </c>
      <c r="BM177" s="235" t="s">
        <v>2715</v>
      </c>
    </row>
    <row r="178" spans="2:65" s="1" customFormat="1" ht="24.2" customHeight="1">
      <c r="B178" s="119"/>
      <c r="C178" s="225" t="s">
        <v>767</v>
      </c>
      <c r="D178" s="225" t="s">
        <v>100</v>
      </c>
      <c r="E178" s="226" t="s">
        <v>2716</v>
      </c>
      <c r="F178" s="227" t="s">
        <v>2717</v>
      </c>
      <c r="G178" s="228" t="s">
        <v>114</v>
      </c>
      <c r="H178" s="229">
        <v>30</v>
      </c>
      <c r="I178" s="230"/>
      <c r="J178" s="230">
        <f t="shared" si="10"/>
        <v>0</v>
      </c>
      <c r="K178" s="126"/>
      <c r="L178" s="24"/>
      <c r="M178" s="231" t="s">
        <v>1</v>
      </c>
      <c r="N178" s="232" t="s">
        <v>32</v>
      </c>
      <c r="O178" s="233">
        <v>0.159</v>
      </c>
      <c r="P178" s="233">
        <f t="shared" si="11"/>
        <v>4.7700000000000005</v>
      </c>
      <c r="Q178" s="233">
        <v>0</v>
      </c>
      <c r="R178" s="233">
        <f t="shared" si="12"/>
        <v>0</v>
      </c>
      <c r="S178" s="233">
        <v>0</v>
      </c>
      <c r="T178" s="234">
        <f t="shared" si="13"/>
        <v>0</v>
      </c>
      <c r="AR178" s="235" t="s">
        <v>820</v>
      </c>
      <c r="AT178" s="235" t="s">
        <v>100</v>
      </c>
      <c r="AU178" s="235" t="s">
        <v>75</v>
      </c>
      <c r="AY178" s="12" t="s">
        <v>97</v>
      </c>
      <c r="BE178" s="132">
        <f t="shared" si="14"/>
        <v>0</v>
      </c>
      <c r="BF178" s="132">
        <f t="shared" si="15"/>
        <v>0</v>
      </c>
      <c r="BG178" s="132">
        <f t="shared" si="16"/>
        <v>0</v>
      </c>
      <c r="BH178" s="132">
        <f t="shared" si="17"/>
        <v>0</v>
      </c>
      <c r="BI178" s="132">
        <f t="shared" si="18"/>
        <v>0</v>
      </c>
      <c r="BJ178" s="12" t="s">
        <v>75</v>
      </c>
      <c r="BK178" s="132">
        <f t="shared" si="19"/>
        <v>0</v>
      </c>
      <c r="BL178" s="12" t="s">
        <v>820</v>
      </c>
      <c r="BM178" s="235" t="s">
        <v>2718</v>
      </c>
    </row>
    <row r="179" spans="2:65" s="1" customFormat="1" ht="21.75" customHeight="1">
      <c r="B179" s="119"/>
      <c r="C179" s="236" t="s">
        <v>593</v>
      </c>
      <c r="D179" s="236" t="s">
        <v>133</v>
      </c>
      <c r="E179" s="237" t="s">
        <v>2719</v>
      </c>
      <c r="F179" s="238" t="s">
        <v>2720</v>
      </c>
      <c r="G179" s="239" t="s">
        <v>114</v>
      </c>
      <c r="H179" s="240">
        <v>30</v>
      </c>
      <c r="I179" s="241"/>
      <c r="J179" s="241">
        <f t="shared" si="10"/>
        <v>0</v>
      </c>
      <c r="K179" s="242"/>
      <c r="L179" s="243"/>
      <c r="M179" s="255" t="s">
        <v>1</v>
      </c>
      <c r="N179" s="256" t="s">
        <v>32</v>
      </c>
      <c r="O179" s="248">
        <v>0</v>
      </c>
      <c r="P179" s="248">
        <f t="shared" si="11"/>
        <v>0</v>
      </c>
      <c r="Q179" s="248">
        <v>0</v>
      </c>
      <c r="R179" s="248">
        <f t="shared" si="12"/>
        <v>0</v>
      </c>
      <c r="S179" s="248">
        <v>0</v>
      </c>
      <c r="T179" s="249">
        <f t="shared" si="13"/>
        <v>0</v>
      </c>
      <c r="AR179" s="235" t="s">
        <v>1125</v>
      </c>
      <c r="AT179" s="235" t="s">
        <v>133</v>
      </c>
      <c r="AU179" s="235" t="s">
        <v>75</v>
      </c>
      <c r="AY179" s="12" t="s">
        <v>97</v>
      </c>
      <c r="BE179" s="132">
        <f t="shared" si="14"/>
        <v>0</v>
      </c>
      <c r="BF179" s="132">
        <f t="shared" si="15"/>
        <v>0</v>
      </c>
      <c r="BG179" s="132">
        <f t="shared" si="16"/>
        <v>0</v>
      </c>
      <c r="BH179" s="132">
        <f t="shared" si="17"/>
        <v>0</v>
      </c>
      <c r="BI179" s="132">
        <f t="shared" si="18"/>
        <v>0</v>
      </c>
      <c r="BJ179" s="12" t="s">
        <v>75</v>
      </c>
      <c r="BK179" s="132">
        <f t="shared" si="19"/>
        <v>0</v>
      </c>
      <c r="BL179" s="12" t="s">
        <v>820</v>
      </c>
      <c r="BM179" s="235" t="s">
        <v>2721</v>
      </c>
    </row>
    <row r="180" spans="2:65" s="1" customFormat="1" ht="6.95" customHeight="1">
      <c r="B180" s="39"/>
      <c r="C180" s="40"/>
      <c r="D180" s="40"/>
      <c r="E180" s="40"/>
      <c r="F180" s="40"/>
      <c r="G180" s="40"/>
      <c r="H180" s="40"/>
      <c r="I180" s="40"/>
      <c r="J180" s="40"/>
      <c r="K180" s="40"/>
      <c r="L180" s="24"/>
    </row>
  </sheetData>
  <mergeCells count="12">
    <mergeCell ref="E118:H118"/>
    <mergeCell ref="L2:V2"/>
    <mergeCell ref="E7:H7"/>
    <mergeCell ref="E9:H9"/>
    <mergeCell ref="E11:H11"/>
    <mergeCell ref="E20:H20"/>
    <mergeCell ref="E29:H29"/>
    <mergeCell ref="E85:H85"/>
    <mergeCell ref="E87:H87"/>
    <mergeCell ref="E89:H89"/>
    <mergeCell ref="E114:H114"/>
    <mergeCell ref="E116:H116"/>
  </mergeCells>
  <pageMargins left="0.39370078740157483" right="0.39370078740157483" top="0.39370078740157483" bottom="0.39370078740157483" header="0.31496062992125984" footer="0.31496062992125984"/>
  <pageSetup paperSize="9" scale="88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1D847-582A-4844-AD9D-4ACD610AFD28}">
  <sheetPr>
    <pageSetUpPr fitToPage="1"/>
  </sheetPr>
  <dimension ref="B2:BM150"/>
  <sheetViews>
    <sheetView showGridLines="0" topLeftCell="A136" workbookViewId="0">
      <selection activeCell="V123" sqref="V123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3" max="13" width="10.83203125" hidden="1" customWidth="1"/>
    <col min="14" max="14" width="0" hidden="1" customWidth="1"/>
    <col min="15" max="20" width="14.1640625" hidden="1" customWidth="1"/>
    <col min="21" max="21" width="16.33203125" hidden="1" customWidth="1"/>
    <col min="22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0" hidden="1" customWidth="1"/>
  </cols>
  <sheetData>
    <row r="2" spans="2:46" ht="36.950000000000003" customHeight="1">
      <c r="L2" s="321" t="s">
        <v>5</v>
      </c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12" t="s">
        <v>2722</v>
      </c>
    </row>
    <row r="3" spans="2:46" ht="6.95" hidden="1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  <c r="AT3" s="12" t="s">
        <v>66</v>
      </c>
    </row>
    <row r="4" spans="2:46" ht="24.95" hidden="1" customHeight="1">
      <c r="B4" s="15"/>
      <c r="D4" s="164" t="s">
        <v>78</v>
      </c>
      <c r="L4" s="15"/>
      <c r="M4" s="165" t="s">
        <v>9</v>
      </c>
      <c r="AT4" s="12" t="s">
        <v>3</v>
      </c>
    </row>
    <row r="5" spans="2:46" ht="6.95" hidden="1" customHeight="1">
      <c r="B5" s="15"/>
      <c r="L5" s="15"/>
    </row>
    <row r="6" spans="2:46" ht="12" hidden="1" customHeight="1">
      <c r="B6" s="15"/>
      <c r="D6" s="166" t="s">
        <v>12</v>
      </c>
      <c r="L6" s="15"/>
    </row>
    <row r="7" spans="2:46" ht="16.5" hidden="1" customHeight="1">
      <c r="B7" s="15"/>
      <c r="E7" s="319" t="s">
        <v>2899</v>
      </c>
      <c r="F7" s="320"/>
      <c r="G7" s="320"/>
      <c r="H7" s="320"/>
      <c r="L7" s="15"/>
    </row>
    <row r="8" spans="2:46" ht="12" hidden="1" customHeight="1">
      <c r="B8" s="15"/>
      <c r="D8" s="166" t="s">
        <v>79</v>
      </c>
      <c r="L8" s="15"/>
    </row>
    <row r="9" spans="2:46" s="1" customFormat="1" ht="16.5" hidden="1" customHeight="1">
      <c r="B9" s="24"/>
      <c r="E9" s="319" t="s">
        <v>1278</v>
      </c>
      <c r="F9" s="315"/>
      <c r="G9" s="315"/>
      <c r="H9" s="315"/>
      <c r="L9" s="24"/>
    </row>
    <row r="10" spans="2:46" s="1" customFormat="1" ht="12" hidden="1" customHeight="1">
      <c r="B10" s="24"/>
      <c r="D10" s="166" t="s">
        <v>1279</v>
      </c>
      <c r="L10" s="24"/>
    </row>
    <row r="11" spans="2:46" s="1" customFormat="1" ht="16.5" hidden="1" customHeight="1">
      <c r="B11" s="24"/>
      <c r="E11" s="318" t="s">
        <v>1498</v>
      </c>
      <c r="F11" s="315"/>
      <c r="G11" s="315"/>
      <c r="H11" s="315"/>
      <c r="L11" s="24"/>
    </row>
    <row r="12" spans="2:46" s="1" customFormat="1" hidden="1">
      <c r="B12" s="24"/>
      <c r="L12" s="24"/>
    </row>
    <row r="13" spans="2:46" s="1" customFormat="1" ht="12" hidden="1" customHeight="1">
      <c r="B13" s="24"/>
      <c r="D13" s="166" t="s">
        <v>13</v>
      </c>
      <c r="F13" s="167" t="s">
        <v>1</v>
      </c>
      <c r="I13" s="166" t="s">
        <v>14</v>
      </c>
      <c r="J13" s="167" t="s">
        <v>1</v>
      </c>
      <c r="L13" s="24"/>
    </row>
    <row r="14" spans="2:46" s="1" customFormat="1" ht="12" hidden="1" customHeight="1">
      <c r="B14" s="24"/>
      <c r="D14" s="166" t="s">
        <v>15</v>
      </c>
      <c r="F14" s="167" t="s">
        <v>19</v>
      </c>
      <c r="I14" s="166" t="s">
        <v>16</v>
      </c>
      <c r="J14" s="168" t="s">
        <v>2900</v>
      </c>
      <c r="L14" s="24"/>
    </row>
    <row r="15" spans="2:46" s="1" customFormat="1" ht="10.9" hidden="1" customHeight="1">
      <c r="B15" s="24"/>
      <c r="L15" s="24"/>
    </row>
    <row r="16" spans="2:46" s="1" customFormat="1" ht="12" hidden="1" customHeight="1">
      <c r="B16" s="24"/>
      <c r="D16" s="166" t="s">
        <v>17</v>
      </c>
      <c r="I16" s="166" t="s">
        <v>18</v>
      </c>
      <c r="J16" s="167" t="s">
        <v>1</v>
      </c>
      <c r="L16" s="24"/>
    </row>
    <row r="17" spans="2:12" s="1" customFormat="1" ht="18" hidden="1" customHeight="1">
      <c r="B17" s="24"/>
      <c r="E17" s="167" t="s">
        <v>19</v>
      </c>
      <c r="I17" s="166" t="s">
        <v>20</v>
      </c>
      <c r="J17" s="167" t="s">
        <v>1</v>
      </c>
      <c r="L17" s="24"/>
    </row>
    <row r="18" spans="2:12" s="1" customFormat="1" ht="6.95" hidden="1" customHeight="1">
      <c r="B18" s="24"/>
      <c r="L18" s="24"/>
    </row>
    <row r="19" spans="2:12" s="1" customFormat="1" ht="12" hidden="1" customHeight="1">
      <c r="B19" s="24"/>
      <c r="D19" s="166" t="s">
        <v>21</v>
      </c>
      <c r="I19" s="166" t="s">
        <v>18</v>
      </c>
      <c r="J19" s="167" t="s">
        <v>1</v>
      </c>
      <c r="L19" s="24"/>
    </row>
    <row r="20" spans="2:12" s="1" customFormat="1" ht="18" hidden="1" customHeight="1">
      <c r="B20" s="24"/>
      <c r="E20" s="322" t="s">
        <v>19</v>
      </c>
      <c r="F20" s="322"/>
      <c r="G20" s="322"/>
      <c r="H20" s="322"/>
      <c r="I20" s="166" t="s">
        <v>20</v>
      </c>
      <c r="J20" s="167" t="s">
        <v>1</v>
      </c>
      <c r="L20" s="24"/>
    </row>
    <row r="21" spans="2:12" s="1" customFormat="1" ht="6.95" hidden="1" customHeight="1">
      <c r="B21" s="24"/>
      <c r="L21" s="24"/>
    </row>
    <row r="22" spans="2:12" s="1" customFormat="1" ht="12" hidden="1" customHeight="1">
      <c r="B22" s="24"/>
      <c r="D22" s="166" t="s">
        <v>22</v>
      </c>
      <c r="I22" s="166" t="s">
        <v>18</v>
      </c>
      <c r="J22" s="167" t="s">
        <v>1</v>
      </c>
      <c r="L22" s="24"/>
    </row>
    <row r="23" spans="2:12" s="1" customFormat="1" ht="18" hidden="1" customHeight="1">
      <c r="B23" s="24"/>
      <c r="E23" s="167" t="s">
        <v>1281</v>
      </c>
      <c r="I23" s="166" t="s">
        <v>20</v>
      </c>
      <c r="J23" s="167" t="s">
        <v>1</v>
      </c>
      <c r="L23" s="24"/>
    </row>
    <row r="24" spans="2:12" s="1" customFormat="1" ht="6.95" hidden="1" customHeight="1">
      <c r="B24" s="24"/>
      <c r="L24" s="24"/>
    </row>
    <row r="25" spans="2:12" s="1" customFormat="1" ht="12" hidden="1" customHeight="1">
      <c r="B25" s="24"/>
      <c r="D25" s="166" t="s">
        <v>23</v>
      </c>
      <c r="I25" s="166" t="s">
        <v>18</v>
      </c>
      <c r="J25" s="167" t="s">
        <v>1</v>
      </c>
      <c r="L25" s="24"/>
    </row>
    <row r="26" spans="2:12" s="1" customFormat="1" ht="18" hidden="1" customHeight="1">
      <c r="B26" s="24"/>
      <c r="E26" s="167" t="s">
        <v>1281</v>
      </c>
      <c r="I26" s="166" t="s">
        <v>20</v>
      </c>
      <c r="J26" s="167" t="s">
        <v>1</v>
      </c>
      <c r="L26" s="24"/>
    </row>
    <row r="27" spans="2:12" s="1" customFormat="1" ht="6.95" hidden="1" customHeight="1">
      <c r="B27" s="24"/>
      <c r="L27" s="24"/>
    </row>
    <row r="28" spans="2:12" s="1" customFormat="1" ht="12" hidden="1" customHeight="1">
      <c r="B28" s="24"/>
      <c r="D28" s="166" t="s">
        <v>25</v>
      </c>
      <c r="L28" s="24"/>
    </row>
    <row r="29" spans="2:12" s="7" customFormat="1" ht="16.5" hidden="1" customHeight="1">
      <c r="B29" s="85"/>
      <c r="E29" s="323" t="s">
        <v>1</v>
      </c>
      <c r="F29" s="323"/>
      <c r="G29" s="323"/>
      <c r="H29" s="323"/>
      <c r="L29" s="85"/>
    </row>
    <row r="30" spans="2:12" s="1" customFormat="1" ht="6.95" hidden="1" customHeight="1">
      <c r="B30" s="24"/>
      <c r="L30" s="24"/>
    </row>
    <row r="31" spans="2:12" s="1" customFormat="1" ht="6.95" hidden="1" customHeight="1">
      <c r="B31" s="24"/>
      <c r="D31" s="48"/>
      <c r="E31" s="48"/>
      <c r="F31" s="48"/>
      <c r="G31" s="48"/>
      <c r="H31" s="48"/>
      <c r="I31" s="48"/>
      <c r="J31" s="48"/>
      <c r="K31" s="48"/>
      <c r="L31" s="24"/>
    </row>
    <row r="32" spans="2:12" s="1" customFormat="1" ht="25.35" hidden="1" customHeight="1">
      <c r="B32" s="24"/>
      <c r="D32" s="170" t="s">
        <v>26</v>
      </c>
      <c r="J32" s="171">
        <f>ROUND(J122, 2)</f>
        <v>0</v>
      </c>
      <c r="L32" s="24"/>
    </row>
    <row r="33" spans="2:12" s="1" customFormat="1" ht="6.95" hidden="1" customHeight="1">
      <c r="B33" s="24"/>
      <c r="D33" s="48"/>
      <c r="E33" s="48"/>
      <c r="F33" s="48"/>
      <c r="G33" s="48"/>
      <c r="H33" s="48"/>
      <c r="I33" s="48"/>
      <c r="J33" s="48"/>
      <c r="K33" s="48"/>
      <c r="L33" s="24"/>
    </row>
    <row r="34" spans="2:12" s="1" customFormat="1" ht="14.45" hidden="1" customHeight="1">
      <c r="B34" s="24"/>
      <c r="F34" s="172" t="s">
        <v>28</v>
      </c>
      <c r="I34" s="172" t="s">
        <v>27</v>
      </c>
      <c r="J34" s="172" t="s">
        <v>29</v>
      </c>
      <c r="L34" s="24"/>
    </row>
    <row r="35" spans="2:12" s="1" customFormat="1" ht="14.45" hidden="1" customHeight="1">
      <c r="B35" s="24"/>
      <c r="D35" s="173" t="s">
        <v>30</v>
      </c>
      <c r="E35" s="174" t="s">
        <v>31</v>
      </c>
      <c r="F35" s="175">
        <f>ROUND((SUM(BE122:BE149)),  2)</f>
        <v>0</v>
      </c>
      <c r="G35" s="176"/>
      <c r="H35" s="176"/>
      <c r="I35" s="177">
        <v>0.23</v>
      </c>
      <c r="J35" s="175">
        <f>ROUND(((SUM(BE122:BE149))*I35),  2)</f>
        <v>0</v>
      </c>
      <c r="L35" s="24"/>
    </row>
    <row r="36" spans="2:12" s="1" customFormat="1" ht="14.45" hidden="1" customHeight="1">
      <c r="B36" s="24"/>
      <c r="E36" s="174" t="s">
        <v>32</v>
      </c>
      <c r="F36" s="178">
        <f>ROUND((SUM(BF122:BF149)),  2)</f>
        <v>0</v>
      </c>
      <c r="I36" s="179">
        <v>0.23</v>
      </c>
      <c r="J36" s="178">
        <f>ROUND(((SUM(BF122:BF149))*I36),  2)</f>
        <v>0</v>
      </c>
      <c r="L36" s="24"/>
    </row>
    <row r="37" spans="2:12" s="1" customFormat="1" ht="14.45" hidden="1" customHeight="1">
      <c r="B37" s="24"/>
      <c r="E37" s="166" t="s">
        <v>33</v>
      </c>
      <c r="F37" s="178">
        <f>ROUND((SUM(BG122:BG149)),  2)</f>
        <v>0</v>
      </c>
      <c r="I37" s="179">
        <v>0.23</v>
      </c>
      <c r="J37" s="178">
        <f>0</f>
        <v>0</v>
      </c>
      <c r="L37" s="24"/>
    </row>
    <row r="38" spans="2:12" s="1" customFormat="1" ht="14.45" hidden="1" customHeight="1">
      <c r="B38" s="24"/>
      <c r="E38" s="166" t="s">
        <v>34</v>
      </c>
      <c r="F38" s="178">
        <f>ROUND((SUM(BH122:BH149)),  2)</f>
        <v>0</v>
      </c>
      <c r="I38" s="179">
        <v>0.23</v>
      </c>
      <c r="J38" s="178">
        <f>0</f>
        <v>0</v>
      </c>
      <c r="L38" s="24"/>
    </row>
    <row r="39" spans="2:12" s="1" customFormat="1" ht="14.45" hidden="1" customHeight="1">
      <c r="B39" s="24"/>
      <c r="E39" s="174" t="s">
        <v>35</v>
      </c>
      <c r="F39" s="175">
        <f>ROUND((SUM(BI122:BI149)),  2)</f>
        <v>0</v>
      </c>
      <c r="G39" s="176"/>
      <c r="H39" s="176"/>
      <c r="I39" s="177">
        <v>0</v>
      </c>
      <c r="J39" s="175">
        <f>0</f>
        <v>0</v>
      </c>
      <c r="L39" s="24"/>
    </row>
    <row r="40" spans="2:12" s="1" customFormat="1" ht="6.95" hidden="1" customHeight="1">
      <c r="B40" s="24"/>
      <c r="L40" s="24"/>
    </row>
    <row r="41" spans="2:12" s="1" customFormat="1" ht="25.35" hidden="1" customHeight="1">
      <c r="B41" s="24"/>
      <c r="C41" s="91"/>
      <c r="D41" s="180" t="s">
        <v>36</v>
      </c>
      <c r="E41" s="52"/>
      <c r="F41" s="52"/>
      <c r="G41" s="181" t="s">
        <v>37</v>
      </c>
      <c r="H41" s="182" t="s">
        <v>38</v>
      </c>
      <c r="I41" s="52"/>
      <c r="J41" s="183">
        <f>SUM(J32:J39)</f>
        <v>0</v>
      </c>
      <c r="K41" s="96"/>
      <c r="L41" s="24"/>
    </row>
    <row r="42" spans="2:12" s="1" customFormat="1" ht="14.45" hidden="1" customHeight="1">
      <c r="B42" s="24"/>
      <c r="L42" s="24"/>
    </row>
    <row r="43" spans="2:12" ht="14.45" hidden="1" customHeight="1">
      <c r="B43" s="15"/>
      <c r="L43" s="15"/>
    </row>
    <row r="44" spans="2:12" ht="14.45" hidden="1" customHeight="1">
      <c r="B44" s="15"/>
      <c r="L44" s="15"/>
    </row>
    <row r="45" spans="2:12" ht="14.45" hidden="1" customHeight="1">
      <c r="B45" s="15"/>
      <c r="L45" s="15"/>
    </row>
    <row r="46" spans="2:12" ht="14.45" hidden="1" customHeight="1">
      <c r="B46" s="15"/>
      <c r="L46" s="15"/>
    </row>
    <row r="47" spans="2:12" ht="14.45" hidden="1" customHeight="1">
      <c r="B47" s="15"/>
      <c r="L47" s="15"/>
    </row>
    <row r="48" spans="2:12" ht="14.45" hidden="1" customHeight="1">
      <c r="B48" s="15"/>
      <c r="L48" s="15"/>
    </row>
    <row r="49" spans="2:12" ht="14.45" hidden="1" customHeight="1">
      <c r="B49" s="15"/>
      <c r="L49" s="15"/>
    </row>
    <row r="50" spans="2:12" s="1" customFormat="1" ht="14.45" hidden="1" customHeight="1">
      <c r="B50" s="24"/>
      <c r="D50" s="184" t="s">
        <v>39</v>
      </c>
      <c r="E50" s="37"/>
      <c r="F50" s="37"/>
      <c r="G50" s="184" t="s">
        <v>40</v>
      </c>
      <c r="H50" s="37"/>
      <c r="I50" s="37"/>
      <c r="J50" s="37"/>
      <c r="K50" s="37"/>
      <c r="L50" s="24"/>
    </row>
    <row r="51" spans="2:12" hidden="1">
      <c r="B51" s="15"/>
      <c r="L51" s="15"/>
    </row>
    <row r="52" spans="2:12" hidden="1">
      <c r="B52" s="15"/>
      <c r="L52" s="15"/>
    </row>
    <row r="53" spans="2:12" hidden="1">
      <c r="B53" s="15"/>
      <c r="L53" s="15"/>
    </row>
    <row r="54" spans="2:12" hidden="1">
      <c r="B54" s="15"/>
      <c r="L54" s="15"/>
    </row>
    <row r="55" spans="2:12" hidden="1">
      <c r="B55" s="15"/>
      <c r="L55" s="15"/>
    </row>
    <row r="56" spans="2:12" hidden="1">
      <c r="B56" s="15"/>
      <c r="L56" s="15"/>
    </row>
    <row r="57" spans="2:12" hidden="1">
      <c r="B57" s="15"/>
      <c r="L57" s="15"/>
    </row>
    <row r="58" spans="2:12" hidden="1">
      <c r="B58" s="15"/>
      <c r="L58" s="15"/>
    </row>
    <row r="59" spans="2:12" hidden="1">
      <c r="B59" s="15"/>
      <c r="L59" s="15"/>
    </row>
    <row r="60" spans="2:12" hidden="1">
      <c r="B60" s="15"/>
      <c r="L60" s="15"/>
    </row>
    <row r="61" spans="2:12" s="1" customFormat="1" ht="12.75" hidden="1">
      <c r="B61" s="24"/>
      <c r="D61" s="185" t="s">
        <v>41</v>
      </c>
      <c r="E61" s="26"/>
      <c r="F61" s="186" t="s">
        <v>42</v>
      </c>
      <c r="G61" s="185" t="s">
        <v>41</v>
      </c>
      <c r="H61" s="26"/>
      <c r="I61" s="26"/>
      <c r="J61" s="187" t="s">
        <v>42</v>
      </c>
      <c r="K61" s="26"/>
      <c r="L61" s="24"/>
    </row>
    <row r="62" spans="2:12" hidden="1">
      <c r="B62" s="15"/>
      <c r="L62" s="15"/>
    </row>
    <row r="63" spans="2:12" hidden="1">
      <c r="B63" s="15"/>
      <c r="L63" s="15"/>
    </row>
    <row r="64" spans="2:12" hidden="1">
      <c r="B64" s="15"/>
      <c r="L64" s="15"/>
    </row>
    <row r="65" spans="2:12" s="1" customFormat="1" ht="12.75" hidden="1">
      <c r="B65" s="24"/>
      <c r="D65" s="184" t="s">
        <v>43</v>
      </c>
      <c r="E65" s="37"/>
      <c r="F65" s="37"/>
      <c r="G65" s="184" t="s">
        <v>44</v>
      </c>
      <c r="H65" s="37"/>
      <c r="I65" s="37"/>
      <c r="J65" s="37"/>
      <c r="K65" s="37"/>
      <c r="L65" s="24"/>
    </row>
    <row r="66" spans="2:12" hidden="1">
      <c r="B66" s="15"/>
      <c r="L66" s="15"/>
    </row>
    <row r="67" spans="2:12" hidden="1">
      <c r="B67" s="15"/>
      <c r="L67" s="15"/>
    </row>
    <row r="68" spans="2:12" hidden="1">
      <c r="B68" s="15"/>
      <c r="L68" s="15"/>
    </row>
    <row r="69" spans="2:12" hidden="1">
      <c r="B69" s="15"/>
      <c r="L69" s="15"/>
    </row>
    <row r="70" spans="2:12" hidden="1">
      <c r="B70" s="15"/>
      <c r="L70" s="15"/>
    </row>
    <row r="71" spans="2:12" hidden="1">
      <c r="B71" s="15"/>
      <c r="L71" s="15"/>
    </row>
    <row r="72" spans="2:12" hidden="1">
      <c r="B72" s="15"/>
      <c r="L72" s="15"/>
    </row>
    <row r="73" spans="2:12" hidden="1">
      <c r="B73" s="15"/>
      <c r="L73" s="15"/>
    </row>
    <row r="74" spans="2:12" hidden="1">
      <c r="B74" s="15"/>
      <c r="L74" s="15"/>
    </row>
    <row r="75" spans="2:12" hidden="1">
      <c r="B75" s="15"/>
      <c r="L75" s="15"/>
    </row>
    <row r="76" spans="2:12" s="1" customFormat="1" ht="12.75" hidden="1">
      <c r="B76" s="24"/>
      <c r="D76" s="185" t="s">
        <v>41</v>
      </c>
      <c r="E76" s="26"/>
      <c r="F76" s="186" t="s">
        <v>42</v>
      </c>
      <c r="G76" s="185" t="s">
        <v>41</v>
      </c>
      <c r="H76" s="26"/>
      <c r="I76" s="26"/>
      <c r="J76" s="187" t="s">
        <v>42</v>
      </c>
      <c r="K76" s="26"/>
      <c r="L76" s="24"/>
    </row>
    <row r="77" spans="2:12" s="1" customFormat="1" ht="14.45" hidden="1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4"/>
    </row>
    <row r="78" spans="2:12" hidden="1"/>
    <row r="79" spans="2:12" hidden="1"/>
    <row r="80" spans="2:12" hidden="1"/>
    <row r="81" spans="2:12" s="1" customFormat="1" ht="6.95" hidden="1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4"/>
    </row>
    <row r="82" spans="2:12" s="1" customFormat="1" ht="24.95" hidden="1" customHeight="1">
      <c r="B82" s="24"/>
      <c r="C82" s="164" t="s">
        <v>497</v>
      </c>
      <c r="L82" s="24"/>
    </row>
    <row r="83" spans="2:12" s="1" customFormat="1" ht="6.95" hidden="1" customHeight="1">
      <c r="B83" s="24"/>
      <c r="L83" s="24"/>
    </row>
    <row r="84" spans="2:12" s="1" customFormat="1" ht="12" hidden="1" customHeight="1">
      <c r="B84" s="24"/>
      <c r="C84" s="166" t="s">
        <v>12</v>
      </c>
      <c r="L84" s="24"/>
    </row>
    <row r="85" spans="2:12" s="1" customFormat="1" ht="16.5" hidden="1" customHeight="1">
      <c r="B85" s="24"/>
      <c r="E85" s="319" t="str">
        <f>E7</f>
        <v>KC Raca_RP</v>
      </c>
      <c r="F85" s="320"/>
      <c r="G85" s="320"/>
      <c r="H85" s="320"/>
      <c r="L85" s="24"/>
    </row>
    <row r="86" spans="2:12" ht="12" hidden="1" customHeight="1">
      <c r="B86" s="15"/>
      <c r="C86" s="166" t="s">
        <v>79</v>
      </c>
      <c r="L86" s="15"/>
    </row>
    <row r="87" spans="2:12" s="1" customFormat="1" ht="16.5" hidden="1" customHeight="1">
      <c r="B87" s="24"/>
      <c r="E87" s="319" t="s">
        <v>1278</v>
      </c>
      <c r="F87" s="315"/>
      <c r="G87" s="315"/>
      <c r="H87" s="315"/>
      <c r="L87" s="24"/>
    </row>
    <row r="88" spans="2:12" s="1" customFormat="1" ht="12" hidden="1" customHeight="1">
      <c r="B88" s="24"/>
      <c r="C88" s="166" t="s">
        <v>1279</v>
      </c>
      <c r="L88" s="24"/>
    </row>
    <row r="89" spans="2:12" s="1" customFormat="1" ht="16.5" hidden="1" customHeight="1">
      <c r="B89" s="24"/>
      <c r="E89" s="318" t="str">
        <f>E11</f>
        <v>03 - Svietidlá</v>
      </c>
      <c r="F89" s="315"/>
      <c r="G89" s="315"/>
      <c r="H89" s="315"/>
      <c r="L89" s="24"/>
    </row>
    <row r="90" spans="2:12" s="1" customFormat="1" ht="6.95" hidden="1" customHeight="1">
      <c r="B90" s="24"/>
      <c r="L90" s="24"/>
    </row>
    <row r="91" spans="2:12" s="1" customFormat="1" ht="12" hidden="1" customHeight="1">
      <c r="B91" s="24"/>
      <c r="C91" s="166" t="s">
        <v>15</v>
      </c>
      <c r="F91" s="167" t="str">
        <f>F14</f>
        <v xml:space="preserve"> </v>
      </c>
      <c r="I91" s="166" t="s">
        <v>16</v>
      </c>
      <c r="J91" s="168" t="str">
        <f>IF(J14="","",J14)</f>
        <v>31. 1. 2025</v>
      </c>
      <c r="L91" s="24"/>
    </row>
    <row r="92" spans="2:12" s="1" customFormat="1" ht="6.95" hidden="1" customHeight="1">
      <c r="B92" s="24"/>
      <c r="L92" s="24"/>
    </row>
    <row r="93" spans="2:12" s="1" customFormat="1" ht="15.2" hidden="1" customHeight="1">
      <c r="B93" s="24"/>
      <c r="C93" s="166" t="s">
        <v>17</v>
      </c>
      <c r="F93" s="167" t="str">
        <f>E17</f>
        <v xml:space="preserve"> </v>
      </c>
      <c r="I93" s="166" t="s">
        <v>22</v>
      </c>
      <c r="J93" s="169" t="str">
        <f>E23</f>
        <v>Ing. Ján Kiśeľa</v>
      </c>
      <c r="L93" s="24"/>
    </row>
    <row r="94" spans="2:12" s="1" customFormat="1" ht="15.2" hidden="1" customHeight="1">
      <c r="B94" s="24"/>
      <c r="C94" s="166" t="s">
        <v>21</v>
      </c>
      <c r="F94" s="167" t="str">
        <f>IF(E20="","",E20)</f>
        <v xml:space="preserve"> </v>
      </c>
      <c r="I94" s="166" t="s">
        <v>23</v>
      </c>
      <c r="J94" s="169" t="str">
        <f>E26</f>
        <v>Ing. Ján Kiśeľa</v>
      </c>
      <c r="L94" s="24"/>
    </row>
    <row r="95" spans="2:12" s="1" customFormat="1" ht="10.35" hidden="1" customHeight="1">
      <c r="B95" s="24"/>
      <c r="L95" s="24"/>
    </row>
    <row r="96" spans="2:12" s="1" customFormat="1" ht="29.25" hidden="1" customHeight="1">
      <c r="B96" s="24"/>
      <c r="C96" s="188" t="s">
        <v>498</v>
      </c>
      <c r="D96" s="91"/>
      <c r="E96" s="91"/>
      <c r="F96" s="91"/>
      <c r="G96" s="91"/>
      <c r="H96" s="91"/>
      <c r="I96" s="91"/>
      <c r="J96" s="189" t="s">
        <v>80</v>
      </c>
      <c r="K96" s="91"/>
      <c r="L96" s="24"/>
    </row>
    <row r="97" spans="2:47" s="1" customFormat="1" ht="10.35" hidden="1" customHeight="1">
      <c r="B97" s="24"/>
      <c r="L97" s="24"/>
    </row>
    <row r="98" spans="2:47" s="1" customFormat="1" ht="22.9" hidden="1" customHeight="1">
      <c r="B98" s="24"/>
      <c r="C98" s="190" t="s">
        <v>81</v>
      </c>
      <c r="J98" s="171">
        <f>J122</f>
        <v>0</v>
      </c>
      <c r="L98" s="24"/>
      <c r="AU98" s="12" t="s">
        <v>82</v>
      </c>
    </row>
    <row r="99" spans="2:47" s="191" customFormat="1" ht="24.95" hidden="1" customHeight="1">
      <c r="B99" s="192"/>
      <c r="D99" s="193" t="s">
        <v>1283</v>
      </c>
      <c r="E99" s="194"/>
      <c r="F99" s="194"/>
      <c r="G99" s="194"/>
      <c r="H99" s="194"/>
      <c r="I99" s="194"/>
      <c r="J99" s="195">
        <f>J123</f>
        <v>0</v>
      </c>
      <c r="L99" s="192"/>
    </row>
    <row r="100" spans="2:47" s="196" customFormat="1" ht="19.899999999999999" hidden="1" customHeight="1">
      <c r="B100" s="197"/>
      <c r="D100" s="198" t="s">
        <v>1284</v>
      </c>
      <c r="E100" s="199"/>
      <c r="F100" s="199"/>
      <c r="G100" s="199"/>
      <c r="H100" s="199"/>
      <c r="I100" s="199"/>
      <c r="J100" s="200">
        <f>J124</f>
        <v>0</v>
      </c>
      <c r="L100" s="197"/>
    </row>
    <row r="101" spans="2:47" s="1" customFormat="1" ht="21.75" hidden="1" customHeight="1">
      <c r="B101" s="24"/>
      <c r="L101" s="24"/>
    </row>
    <row r="102" spans="2:47" s="1" customFormat="1" ht="6.95" hidden="1" customHeight="1"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24"/>
    </row>
    <row r="103" spans="2:47" hidden="1"/>
    <row r="104" spans="2:47" hidden="1"/>
    <row r="105" spans="2:47" hidden="1"/>
    <row r="106" spans="2:47" s="1" customFormat="1" ht="6.95" customHeight="1">
      <c r="B106" s="41"/>
      <c r="C106" s="42"/>
      <c r="D106" s="42"/>
      <c r="E106" s="42"/>
      <c r="F106" s="42"/>
      <c r="G106" s="42"/>
      <c r="H106" s="42"/>
      <c r="I106" s="42"/>
      <c r="J106" s="42"/>
      <c r="K106" s="42"/>
      <c r="L106" s="24"/>
    </row>
    <row r="107" spans="2:47" s="1" customFormat="1" ht="24.95" customHeight="1">
      <c r="B107" s="24"/>
      <c r="C107" s="164" t="s">
        <v>83</v>
      </c>
      <c r="L107" s="24"/>
    </row>
    <row r="108" spans="2:47" s="1" customFormat="1" ht="6.95" customHeight="1">
      <c r="B108" s="24"/>
      <c r="L108" s="24"/>
    </row>
    <row r="109" spans="2:47" s="1" customFormat="1" ht="12" customHeight="1">
      <c r="B109" s="24"/>
      <c r="C109" s="166" t="s">
        <v>12</v>
      </c>
      <c r="L109" s="24"/>
    </row>
    <row r="110" spans="2:47" s="1" customFormat="1" ht="16.5" customHeight="1">
      <c r="B110" s="24"/>
      <c r="E110" s="319" t="str">
        <f>E7</f>
        <v>KC Raca_RP</v>
      </c>
      <c r="F110" s="320"/>
      <c r="G110" s="320"/>
      <c r="H110" s="320"/>
      <c r="L110" s="24"/>
    </row>
    <row r="111" spans="2:47" ht="12" customHeight="1">
      <c r="B111" s="15"/>
      <c r="C111" s="166" t="s">
        <v>79</v>
      </c>
      <c r="L111" s="15"/>
    </row>
    <row r="112" spans="2:47" s="1" customFormat="1" ht="16.5" customHeight="1">
      <c r="B112" s="24"/>
      <c r="E112" s="319" t="s">
        <v>1278</v>
      </c>
      <c r="F112" s="315"/>
      <c r="G112" s="315"/>
      <c r="H112" s="315"/>
      <c r="L112" s="24"/>
    </row>
    <row r="113" spans="2:65" s="1" customFormat="1" ht="12" customHeight="1">
      <c r="B113" s="24"/>
      <c r="C113" s="166" t="s">
        <v>1279</v>
      </c>
      <c r="L113" s="24"/>
    </row>
    <row r="114" spans="2:65" s="1" customFormat="1" ht="16.5" customHeight="1">
      <c r="B114" s="24"/>
      <c r="E114" s="318" t="str">
        <f>E11</f>
        <v>03 - Svietidlá</v>
      </c>
      <c r="F114" s="315"/>
      <c r="G114" s="315"/>
      <c r="H114" s="315"/>
      <c r="L114" s="24"/>
    </row>
    <row r="115" spans="2:65" s="1" customFormat="1" ht="6.95" customHeight="1">
      <c r="B115" s="24"/>
      <c r="L115" s="24"/>
    </row>
    <row r="116" spans="2:65" s="1" customFormat="1" ht="12" customHeight="1">
      <c r="B116" s="24"/>
      <c r="C116" s="166" t="s">
        <v>15</v>
      </c>
      <c r="F116" s="167" t="str">
        <f>F14</f>
        <v xml:space="preserve"> </v>
      </c>
      <c r="I116" s="166" t="s">
        <v>16</v>
      </c>
      <c r="J116" s="168" t="str">
        <f>IF(J14="","",J14)</f>
        <v>31. 1. 2025</v>
      </c>
      <c r="L116" s="24"/>
    </row>
    <row r="117" spans="2:65" s="1" customFormat="1" ht="6.95" customHeight="1">
      <c r="B117" s="24"/>
      <c r="L117" s="24"/>
    </row>
    <row r="118" spans="2:65" s="1" customFormat="1" ht="15.2" customHeight="1">
      <c r="B118" s="24"/>
      <c r="C118" s="166" t="s">
        <v>17</v>
      </c>
      <c r="F118" s="167" t="str">
        <f>E17</f>
        <v xml:space="preserve"> </v>
      </c>
      <c r="I118" s="166" t="s">
        <v>22</v>
      </c>
      <c r="J118" s="169" t="str">
        <f>E23</f>
        <v>Ing. Ján Kiśeľa</v>
      </c>
      <c r="L118" s="24"/>
    </row>
    <row r="119" spans="2:65" s="1" customFormat="1" ht="15.2" customHeight="1">
      <c r="B119" s="24"/>
      <c r="C119" s="166" t="s">
        <v>21</v>
      </c>
      <c r="F119" s="167" t="str">
        <f>IF(E20="","",E20)</f>
        <v xml:space="preserve"> </v>
      </c>
      <c r="I119" s="166" t="s">
        <v>23</v>
      </c>
      <c r="J119" s="169" t="str">
        <f>E26</f>
        <v>Ing. Ján Kiśeľa</v>
      </c>
      <c r="L119" s="24"/>
    </row>
    <row r="120" spans="2:65" s="1" customFormat="1" ht="10.35" customHeight="1">
      <c r="B120" s="24"/>
      <c r="L120" s="24"/>
    </row>
    <row r="121" spans="2:65" s="9" customFormat="1" ht="29.25" customHeight="1">
      <c r="B121" s="99"/>
      <c r="C121" s="201" t="s">
        <v>84</v>
      </c>
      <c r="D121" s="202" t="s">
        <v>51</v>
      </c>
      <c r="E121" s="202" t="s">
        <v>47</v>
      </c>
      <c r="F121" s="202" t="s">
        <v>48</v>
      </c>
      <c r="G121" s="202" t="s">
        <v>85</v>
      </c>
      <c r="H121" s="202" t="s">
        <v>86</v>
      </c>
      <c r="I121" s="202" t="s">
        <v>87</v>
      </c>
      <c r="J121" s="203" t="s">
        <v>80</v>
      </c>
      <c r="K121" s="204" t="s">
        <v>88</v>
      </c>
      <c r="L121" s="99"/>
      <c r="M121" s="205" t="s">
        <v>1</v>
      </c>
      <c r="N121" s="206" t="s">
        <v>30</v>
      </c>
      <c r="O121" s="206" t="s">
        <v>89</v>
      </c>
      <c r="P121" s="206" t="s">
        <v>90</v>
      </c>
      <c r="Q121" s="206" t="s">
        <v>91</v>
      </c>
      <c r="R121" s="206" t="s">
        <v>92</v>
      </c>
      <c r="S121" s="206" t="s">
        <v>93</v>
      </c>
      <c r="T121" s="207" t="s">
        <v>94</v>
      </c>
    </row>
    <row r="122" spans="2:65" s="1" customFormat="1" ht="22.9" customHeight="1">
      <c r="B122" s="24"/>
      <c r="C122" s="208" t="s">
        <v>81</v>
      </c>
      <c r="J122" s="209">
        <f>BK122</f>
        <v>0</v>
      </c>
      <c r="L122" s="24"/>
      <c r="M122" s="57"/>
      <c r="N122" s="48"/>
      <c r="O122" s="48"/>
      <c r="P122" s="210">
        <f>P123</f>
        <v>125.58299999999998</v>
      </c>
      <c r="Q122" s="48"/>
      <c r="R122" s="210">
        <f>R123</f>
        <v>7.92E-3</v>
      </c>
      <c r="S122" s="48"/>
      <c r="T122" s="211">
        <f>T123</f>
        <v>0</v>
      </c>
      <c r="AT122" s="12" t="s">
        <v>65</v>
      </c>
      <c r="AU122" s="12" t="s">
        <v>82</v>
      </c>
      <c r="BK122" s="212">
        <f>BK123</f>
        <v>0</v>
      </c>
    </row>
    <row r="123" spans="2:65" s="213" customFormat="1" ht="25.9" customHeight="1">
      <c r="B123" s="214"/>
      <c r="D123" s="215" t="s">
        <v>65</v>
      </c>
      <c r="E123" s="216" t="s">
        <v>133</v>
      </c>
      <c r="F123" s="216" t="s">
        <v>1289</v>
      </c>
      <c r="J123" s="217">
        <f>BK123</f>
        <v>0</v>
      </c>
      <c r="L123" s="214"/>
      <c r="M123" s="218"/>
      <c r="P123" s="219">
        <f>P124</f>
        <v>125.58299999999998</v>
      </c>
      <c r="R123" s="219">
        <f>R124</f>
        <v>7.92E-3</v>
      </c>
      <c r="T123" s="220">
        <f>T124</f>
        <v>0</v>
      </c>
      <c r="AR123" s="215" t="s">
        <v>106</v>
      </c>
      <c r="AT123" s="221" t="s">
        <v>65</v>
      </c>
      <c r="AU123" s="221" t="s">
        <v>66</v>
      </c>
      <c r="AY123" s="215" t="s">
        <v>97</v>
      </c>
      <c r="BK123" s="222">
        <f>BK124</f>
        <v>0</v>
      </c>
    </row>
    <row r="124" spans="2:65" s="213" customFormat="1" ht="22.9" customHeight="1">
      <c r="B124" s="214"/>
      <c r="D124" s="215" t="s">
        <v>65</v>
      </c>
      <c r="E124" s="223" t="s">
        <v>1290</v>
      </c>
      <c r="F124" s="223" t="s">
        <v>1291</v>
      </c>
      <c r="J124" s="224">
        <f>BK124</f>
        <v>0</v>
      </c>
      <c r="L124" s="214"/>
      <c r="M124" s="218"/>
      <c r="P124" s="219">
        <f>SUM(P125:P149)</f>
        <v>125.58299999999998</v>
      </c>
      <c r="R124" s="219">
        <f>SUM(R125:R149)</f>
        <v>7.92E-3</v>
      </c>
      <c r="T124" s="220">
        <f>SUM(T125:T149)</f>
        <v>0</v>
      </c>
      <c r="AR124" s="215" t="s">
        <v>106</v>
      </c>
      <c r="AT124" s="221" t="s">
        <v>65</v>
      </c>
      <c r="AU124" s="221" t="s">
        <v>71</v>
      </c>
      <c r="AY124" s="215" t="s">
        <v>97</v>
      </c>
      <c r="BK124" s="222">
        <f>SUM(BK125:BK149)</f>
        <v>0</v>
      </c>
    </row>
    <row r="125" spans="2:65" s="1" customFormat="1" ht="24.2" customHeight="1">
      <c r="B125" s="119"/>
      <c r="C125" s="225">
        <v>1</v>
      </c>
      <c r="D125" s="225" t="s">
        <v>100</v>
      </c>
      <c r="E125" s="226" t="s">
        <v>1499</v>
      </c>
      <c r="F125" s="122" t="s">
        <v>3126</v>
      </c>
      <c r="G125" s="228" t="s">
        <v>110</v>
      </c>
      <c r="H125" s="124">
        <v>96</v>
      </c>
      <c r="I125" s="230"/>
      <c r="J125" s="230">
        <f t="shared" ref="J125:J149" si="0">ROUND(I125*H125,2)</f>
        <v>0</v>
      </c>
      <c r="K125" s="126"/>
      <c r="L125" s="24"/>
      <c r="M125" s="231" t="s">
        <v>1</v>
      </c>
      <c r="N125" s="232" t="s">
        <v>32</v>
      </c>
      <c r="O125" s="233">
        <v>0.35</v>
      </c>
      <c r="P125" s="233">
        <f t="shared" ref="P125:P149" si="1">O125*H125</f>
        <v>33.599999999999994</v>
      </c>
      <c r="Q125" s="233">
        <v>0</v>
      </c>
      <c r="R125" s="233">
        <f t="shared" ref="R125:R149" si="2">Q125*H125</f>
        <v>0</v>
      </c>
      <c r="S125" s="233">
        <v>0</v>
      </c>
      <c r="T125" s="234">
        <f t="shared" ref="T125:T149" si="3">S125*H125</f>
        <v>0</v>
      </c>
      <c r="V125" s="162"/>
      <c r="AR125" s="235" t="s">
        <v>820</v>
      </c>
      <c r="AT125" s="235" t="s">
        <v>100</v>
      </c>
      <c r="AU125" s="235" t="s">
        <v>75</v>
      </c>
      <c r="AY125" s="12" t="s">
        <v>97</v>
      </c>
      <c r="BE125" s="132">
        <f t="shared" ref="BE125:BE149" si="4">IF(N125="základná",J125,0)</f>
        <v>0</v>
      </c>
      <c r="BF125" s="132">
        <f t="shared" ref="BF125:BF149" si="5">IF(N125="znížená",J125,0)</f>
        <v>0</v>
      </c>
      <c r="BG125" s="132">
        <f t="shared" ref="BG125:BG149" si="6">IF(N125="zákl. prenesená",J125,0)</f>
        <v>0</v>
      </c>
      <c r="BH125" s="132">
        <f t="shared" ref="BH125:BH149" si="7">IF(N125="zníž. prenesená",J125,0)</f>
        <v>0</v>
      </c>
      <c r="BI125" s="132">
        <f t="shared" ref="BI125:BI149" si="8">IF(N125="nulová",J125,0)</f>
        <v>0</v>
      </c>
      <c r="BJ125" s="12" t="s">
        <v>75</v>
      </c>
      <c r="BK125" s="132">
        <f t="shared" ref="BK125:BK149" si="9">ROUND(I125*H125,2)</f>
        <v>0</v>
      </c>
      <c r="BL125" s="12" t="s">
        <v>820</v>
      </c>
      <c r="BM125" s="235" t="s">
        <v>1500</v>
      </c>
    </row>
    <row r="126" spans="2:65" s="1" customFormat="1" ht="57" customHeight="1">
      <c r="B126" s="119"/>
      <c r="C126" s="236">
        <v>2</v>
      </c>
      <c r="D126" s="236" t="s">
        <v>133</v>
      </c>
      <c r="E126" s="237" t="s">
        <v>2723</v>
      </c>
      <c r="F126" s="238" t="s">
        <v>2912</v>
      </c>
      <c r="G126" s="239" t="s">
        <v>110</v>
      </c>
      <c r="H126" s="137">
        <v>4</v>
      </c>
      <c r="I126" s="241"/>
      <c r="J126" s="241">
        <f t="shared" si="0"/>
        <v>0</v>
      </c>
      <c r="K126" s="242"/>
      <c r="L126" s="243"/>
      <c r="M126" s="244" t="s">
        <v>1</v>
      </c>
      <c r="N126" s="245" t="s">
        <v>32</v>
      </c>
      <c r="O126" s="233">
        <v>0</v>
      </c>
      <c r="P126" s="233">
        <f t="shared" si="1"/>
        <v>0</v>
      </c>
      <c r="Q126" s="233">
        <v>0</v>
      </c>
      <c r="R126" s="233">
        <f t="shared" si="2"/>
        <v>0</v>
      </c>
      <c r="S126" s="233">
        <v>0</v>
      </c>
      <c r="T126" s="234">
        <f t="shared" si="3"/>
        <v>0</v>
      </c>
      <c r="V126" s="162"/>
      <c r="AR126" s="235" t="s">
        <v>1125</v>
      </c>
      <c r="AT126" s="235" t="s">
        <v>133</v>
      </c>
      <c r="AU126" s="235" t="s">
        <v>75</v>
      </c>
      <c r="AY126" s="12" t="s">
        <v>97</v>
      </c>
      <c r="BE126" s="132">
        <f t="shared" si="4"/>
        <v>0</v>
      </c>
      <c r="BF126" s="132">
        <f t="shared" si="5"/>
        <v>0</v>
      </c>
      <c r="BG126" s="132">
        <f t="shared" si="6"/>
        <v>0</v>
      </c>
      <c r="BH126" s="132">
        <f t="shared" si="7"/>
        <v>0</v>
      </c>
      <c r="BI126" s="132">
        <f t="shared" si="8"/>
        <v>0</v>
      </c>
      <c r="BJ126" s="12" t="s">
        <v>75</v>
      </c>
      <c r="BK126" s="132">
        <f t="shared" si="9"/>
        <v>0</v>
      </c>
      <c r="BL126" s="12" t="s">
        <v>820</v>
      </c>
      <c r="BM126" s="235" t="s">
        <v>1501</v>
      </c>
    </row>
    <row r="127" spans="2:65" s="1" customFormat="1" ht="55.5" customHeight="1">
      <c r="B127" s="119"/>
      <c r="C127" s="236">
        <v>3</v>
      </c>
      <c r="D127" s="236" t="s">
        <v>133</v>
      </c>
      <c r="E127" s="237" t="s">
        <v>2724</v>
      </c>
      <c r="F127" s="238" t="s">
        <v>2910</v>
      </c>
      <c r="G127" s="239" t="s">
        <v>110</v>
      </c>
      <c r="H127" s="137">
        <v>2</v>
      </c>
      <c r="I127" s="241"/>
      <c r="J127" s="241">
        <f t="shared" si="0"/>
        <v>0</v>
      </c>
      <c r="K127" s="242"/>
      <c r="L127" s="243"/>
      <c r="M127" s="244" t="s">
        <v>1</v>
      </c>
      <c r="N127" s="245" t="s">
        <v>32</v>
      </c>
      <c r="O127" s="233">
        <v>0</v>
      </c>
      <c r="P127" s="233">
        <f t="shared" si="1"/>
        <v>0</v>
      </c>
      <c r="Q127" s="233">
        <v>0</v>
      </c>
      <c r="R127" s="233">
        <f t="shared" si="2"/>
        <v>0</v>
      </c>
      <c r="S127" s="233">
        <v>0</v>
      </c>
      <c r="T127" s="234">
        <f t="shared" si="3"/>
        <v>0</v>
      </c>
      <c r="AR127" s="235" t="s">
        <v>1125</v>
      </c>
      <c r="AT127" s="235" t="s">
        <v>133</v>
      </c>
      <c r="AU127" s="235" t="s">
        <v>75</v>
      </c>
      <c r="AY127" s="12" t="s">
        <v>97</v>
      </c>
      <c r="BE127" s="132">
        <f t="shared" si="4"/>
        <v>0</v>
      </c>
      <c r="BF127" s="132">
        <f t="shared" si="5"/>
        <v>0</v>
      </c>
      <c r="BG127" s="132">
        <f t="shared" si="6"/>
        <v>0</v>
      </c>
      <c r="BH127" s="132">
        <f t="shared" si="7"/>
        <v>0</v>
      </c>
      <c r="BI127" s="132">
        <f t="shared" si="8"/>
        <v>0</v>
      </c>
      <c r="BJ127" s="12" t="s">
        <v>75</v>
      </c>
      <c r="BK127" s="132">
        <f t="shared" si="9"/>
        <v>0</v>
      </c>
      <c r="BL127" s="12" t="s">
        <v>820</v>
      </c>
      <c r="BM127" s="235" t="s">
        <v>1502</v>
      </c>
    </row>
    <row r="128" spans="2:65" s="1" customFormat="1" ht="51" customHeight="1">
      <c r="B128" s="119"/>
      <c r="C128" s="236">
        <v>4</v>
      </c>
      <c r="D128" s="236" t="s">
        <v>133</v>
      </c>
      <c r="E128" s="237" t="s">
        <v>2725</v>
      </c>
      <c r="F128" s="238" t="s">
        <v>2767</v>
      </c>
      <c r="G128" s="239" t="s">
        <v>110</v>
      </c>
      <c r="H128" s="137">
        <v>5</v>
      </c>
      <c r="I128" s="241"/>
      <c r="J128" s="241">
        <f t="shared" si="0"/>
        <v>0</v>
      </c>
      <c r="K128" s="242"/>
      <c r="L128" s="243"/>
      <c r="M128" s="244" t="s">
        <v>1</v>
      </c>
      <c r="N128" s="245" t="s">
        <v>32</v>
      </c>
      <c r="O128" s="233">
        <v>0</v>
      </c>
      <c r="P128" s="233">
        <f t="shared" si="1"/>
        <v>0</v>
      </c>
      <c r="Q128" s="233">
        <v>0</v>
      </c>
      <c r="R128" s="233">
        <f t="shared" si="2"/>
        <v>0</v>
      </c>
      <c r="S128" s="233">
        <v>0</v>
      </c>
      <c r="T128" s="234">
        <f t="shared" si="3"/>
        <v>0</v>
      </c>
      <c r="AR128" s="235" t="s">
        <v>1125</v>
      </c>
      <c r="AT128" s="235" t="s">
        <v>133</v>
      </c>
      <c r="AU128" s="235" t="s">
        <v>75</v>
      </c>
      <c r="AY128" s="12" t="s">
        <v>97</v>
      </c>
      <c r="BE128" s="132">
        <f t="shared" si="4"/>
        <v>0</v>
      </c>
      <c r="BF128" s="132">
        <f t="shared" si="5"/>
        <v>0</v>
      </c>
      <c r="BG128" s="132">
        <f t="shared" si="6"/>
        <v>0</v>
      </c>
      <c r="BH128" s="132">
        <f t="shared" si="7"/>
        <v>0</v>
      </c>
      <c r="BI128" s="132">
        <f t="shared" si="8"/>
        <v>0</v>
      </c>
      <c r="BJ128" s="12" t="s">
        <v>75</v>
      </c>
      <c r="BK128" s="132">
        <f t="shared" si="9"/>
        <v>0</v>
      </c>
      <c r="BL128" s="12" t="s">
        <v>820</v>
      </c>
      <c r="BM128" s="235" t="s">
        <v>1503</v>
      </c>
    </row>
    <row r="129" spans="2:65" s="1" customFormat="1" ht="51" customHeight="1">
      <c r="B129" s="119"/>
      <c r="C129" s="236">
        <v>5</v>
      </c>
      <c r="D129" s="236" t="s">
        <v>133</v>
      </c>
      <c r="E129" s="237" t="s">
        <v>2726</v>
      </c>
      <c r="F129" s="238" t="s">
        <v>2911</v>
      </c>
      <c r="G129" s="239" t="s">
        <v>110</v>
      </c>
      <c r="H129" s="137">
        <v>9</v>
      </c>
      <c r="I129" s="241"/>
      <c r="J129" s="241">
        <f t="shared" si="0"/>
        <v>0</v>
      </c>
      <c r="K129" s="242"/>
      <c r="L129" s="243"/>
      <c r="M129" s="244" t="s">
        <v>1</v>
      </c>
      <c r="N129" s="245" t="s">
        <v>32</v>
      </c>
      <c r="O129" s="233">
        <v>0</v>
      </c>
      <c r="P129" s="233">
        <f t="shared" si="1"/>
        <v>0</v>
      </c>
      <c r="Q129" s="233">
        <v>0</v>
      </c>
      <c r="R129" s="233">
        <f t="shared" si="2"/>
        <v>0</v>
      </c>
      <c r="S129" s="233">
        <v>0</v>
      </c>
      <c r="T129" s="234">
        <f t="shared" si="3"/>
        <v>0</v>
      </c>
      <c r="AR129" s="235" t="s">
        <v>1125</v>
      </c>
      <c r="AT129" s="235" t="s">
        <v>133</v>
      </c>
      <c r="AU129" s="235" t="s">
        <v>75</v>
      </c>
      <c r="AY129" s="12" t="s">
        <v>97</v>
      </c>
      <c r="BE129" s="132">
        <f t="shared" si="4"/>
        <v>0</v>
      </c>
      <c r="BF129" s="132">
        <f t="shared" si="5"/>
        <v>0</v>
      </c>
      <c r="BG129" s="132">
        <f t="shared" si="6"/>
        <v>0</v>
      </c>
      <c r="BH129" s="132">
        <f t="shared" si="7"/>
        <v>0</v>
      </c>
      <c r="BI129" s="132">
        <f t="shared" si="8"/>
        <v>0</v>
      </c>
      <c r="BJ129" s="12" t="s">
        <v>75</v>
      </c>
      <c r="BK129" s="132">
        <f t="shared" si="9"/>
        <v>0</v>
      </c>
      <c r="BL129" s="12" t="s">
        <v>820</v>
      </c>
      <c r="BM129" s="235" t="s">
        <v>1504</v>
      </c>
    </row>
    <row r="130" spans="2:65" s="1" customFormat="1" ht="37.9" customHeight="1">
      <c r="B130" s="119"/>
      <c r="C130" s="236">
        <v>6</v>
      </c>
      <c r="D130" s="236" t="s">
        <v>133</v>
      </c>
      <c r="E130" s="237" t="s">
        <v>2727</v>
      </c>
      <c r="F130" s="238" t="s">
        <v>2768</v>
      </c>
      <c r="G130" s="239" t="s">
        <v>110</v>
      </c>
      <c r="H130" s="137">
        <v>16</v>
      </c>
      <c r="I130" s="241"/>
      <c r="J130" s="241">
        <f t="shared" si="0"/>
        <v>0</v>
      </c>
      <c r="K130" s="242"/>
      <c r="L130" s="243"/>
      <c r="M130" s="244" t="s">
        <v>1</v>
      </c>
      <c r="N130" s="245" t="s">
        <v>32</v>
      </c>
      <c r="O130" s="233">
        <v>0</v>
      </c>
      <c r="P130" s="233">
        <f t="shared" si="1"/>
        <v>0</v>
      </c>
      <c r="Q130" s="233">
        <v>0</v>
      </c>
      <c r="R130" s="233">
        <f t="shared" si="2"/>
        <v>0</v>
      </c>
      <c r="S130" s="233">
        <v>0</v>
      </c>
      <c r="T130" s="234">
        <f t="shared" si="3"/>
        <v>0</v>
      </c>
      <c r="AR130" s="235" t="s">
        <v>1125</v>
      </c>
      <c r="AT130" s="235" t="s">
        <v>133</v>
      </c>
      <c r="AU130" s="235" t="s">
        <v>75</v>
      </c>
      <c r="AY130" s="12" t="s">
        <v>97</v>
      </c>
      <c r="BE130" s="132">
        <f t="shared" si="4"/>
        <v>0</v>
      </c>
      <c r="BF130" s="132">
        <f t="shared" si="5"/>
        <v>0</v>
      </c>
      <c r="BG130" s="132">
        <f t="shared" si="6"/>
        <v>0</v>
      </c>
      <c r="BH130" s="132">
        <f t="shared" si="7"/>
        <v>0</v>
      </c>
      <c r="BI130" s="132">
        <f t="shared" si="8"/>
        <v>0</v>
      </c>
      <c r="BJ130" s="12" t="s">
        <v>75</v>
      </c>
      <c r="BK130" s="132">
        <f t="shared" si="9"/>
        <v>0</v>
      </c>
      <c r="BL130" s="12" t="s">
        <v>820</v>
      </c>
      <c r="BM130" s="235" t="s">
        <v>2728</v>
      </c>
    </row>
    <row r="131" spans="2:65" s="1" customFormat="1" ht="49.15" customHeight="1">
      <c r="B131" s="119"/>
      <c r="C131" s="236">
        <v>7</v>
      </c>
      <c r="D131" s="236" t="s">
        <v>133</v>
      </c>
      <c r="E131" s="237" t="s">
        <v>2729</v>
      </c>
      <c r="F131" s="238" t="s">
        <v>2769</v>
      </c>
      <c r="G131" s="239" t="s">
        <v>110</v>
      </c>
      <c r="H131" s="137">
        <v>10</v>
      </c>
      <c r="I131" s="241"/>
      <c r="J131" s="241">
        <f t="shared" si="0"/>
        <v>0</v>
      </c>
      <c r="K131" s="242"/>
      <c r="L131" s="243"/>
      <c r="M131" s="244" t="s">
        <v>1</v>
      </c>
      <c r="N131" s="245" t="s">
        <v>32</v>
      </c>
      <c r="O131" s="233">
        <v>0</v>
      </c>
      <c r="P131" s="233">
        <f t="shared" si="1"/>
        <v>0</v>
      </c>
      <c r="Q131" s="233">
        <v>0</v>
      </c>
      <c r="R131" s="233">
        <f t="shared" si="2"/>
        <v>0</v>
      </c>
      <c r="S131" s="233">
        <v>0</v>
      </c>
      <c r="T131" s="234">
        <f t="shared" si="3"/>
        <v>0</v>
      </c>
      <c r="AR131" s="235" t="s">
        <v>1125</v>
      </c>
      <c r="AT131" s="235" t="s">
        <v>133</v>
      </c>
      <c r="AU131" s="235" t="s">
        <v>75</v>
      </c>
      <c r="AY131" s="12" t="s">
        <v>97</v>
      </c>
      <c r="BE131" s="132">
        <f t="shared" si="4"/>
        <v>0</v>
      </c>
      <c r="BF131" s="132">
        <f t="shared" si="5"/>
        <v>0</v>
      </c>
      <c r="BG131" s="132">
        <f t="shared" si="6"/>
        <v>0</v>
      </c>
      <c r="BH131" s="132">
        <f t="shared" si="7"/>
        <v>0</v>
      </c>
      <c r="BI131" s="132">
        <f t="shared" si="8"/>
        <v>0</v>
      </c>
      <c r="BJ131" s="12" t="s">
        <v>75</v>
      </c>
      <c r="BK131" s="132">
        <f t="shared" si="9"/>
        <v>0</v>
      </c>
      <c r="BL131" s="12" t="s">
        <v>820</v>
      </c>
      <c r="BM131" s="235" t="s">
        <v>2730</v>
      </c>
    </row>
    <row r="132" spans="2:65" s="1" customFormat="1" ht="49.15" customHeight="1">
      <c r="B132" s="119"/>
      <c r="C132" s="236">
        <v>8</v>
      </c>
      <c r="D132" s="236" t="s">
        <v>133</v>
      </c>
      <c r="E132" s="237" t="s">
        <v>2735</v>
      </c>
      <c r="F132" s="238" t="s">
        <v>2772</v>
      </c>
      <c r="G132" s="239" t="s">
        <v>110</v>
      </c>
      <c r="H132" s="137">
        <v>7</v>
      </c>
      <c r="I132" s="241"/>
      <c r="J132" s="241">
        <f t="shared" si="0"/>
        <v>0</v>
      </c>
      <c r="K132" s="242"/>
      <c r="L132" s="243"/>
      <c r="M132" s="244" t="s">
        <v>1</v>
      </c>
      <c r="N132" s="245" t="s">
        <v>32</v>
      </c>
      <c r="O132" s="233">
        <v>0</v>
      </c>
      <c r="P132" s="233">
        <f t="shared" si="1"/>
        <v>0</v>
      </c>
      <c r="Q132" s="233">
        <v>0</v>
      </c>
      <c r="R132" s="233">
        <f t="shared" si="2"/>
        <v>0</v>
      </c>
      <c r="S132" s="233">
        <v>0</v>
      </c>
      <c r="T132" s="234">
        <f t="shared" si="3"/>
        <v>0</v>
      </c>
      <c r="AR132" s="235" t="s">
        <v>1125</v>
      </c>
      <c r="AT132" s="235" t="s">
        <v>133</v>
      </c>
      <c r="AU132" s="235" t="s">
        <v>75</v>
      </c>
      <c r="AY132" s="12" t="s">
        <v>97</v>
      </c>
      <c r="BE132" s="132">
        <f t="shared" si="4"/>
        <v>0</v>
      </c>
      <c r="BF132" s="132">
        <f t="shared" si="5"/>
        <v>0</v>
      </c>
      <c r="BG132" s="132">
        <f t="shared" si="6"/>
        <v>0</v>
      </c>
      <c r="BH132" s="132">
        <f t="shared" si="7"/>
        <v>0</v>
      </c>
      <c r="BI132" s="132">
        <f t="shared" si="8"/>
        <v>0</v>
      </c>
      <c r="BJ132" s="12" t="s">
        <v>75</v>
      </c>
      <c r="BK132" s="132">
        <f t="shared" si="9"/>
        <v>0</v>
      </c>
      <c r="BL132" s="12" t="s">
        <v>820</v>
      </c>
      <c r="BM132" s="235" t="s">
        <v>2736</v>
      </c>
    </row>
    <row r="133" spans="2:65" s="1" customFormat="1" ht="37.9" customHeight="1">
      <c r="B133" s="119"/>
      <c r="C133" s="236">
        <v>9</v>
      </c>
      <c r="D133" s="236" t="s">
        <v>133</v>
      </c>
      <c r="E133" s="237" t="s">
        <v>2737</v>
      </c>
      <c r="F133" s="238" t="s">
        <v>2773</v>
      </c>
      <c r="G133" s="239" t="s">
        <v>110</v>
      </c>
      <c r="H133" s="137">
        <v>5</v>
      </c>
      <c r="I133" s="241"/>
      <c r="J133" s="241">
        <f t="shared" si="0"/>
        <v>0</v>
      </c>
      <c r="K133" s="242"/>
      <c r="L133" s="243"/>
      <c r="M133" s="244" t="s">
        <v>1</v>
      </c>
      <c r="N133" s="245" t="s">
        <v>32</v>
      </c>
      <c r="O133" s="233">
        <v>0</v>
      </c>
      <c r="P133" s="233">
        <f t="shared" si="1"/>
        <v>0</v>
      </c>
      <c r="Q133" s="233">
        <v>0</v>
      </c>
      <c r="R133" s="233">
        <f t="shared" si="2"/>
        <v>0</v>
      </c>
      <c r="S133" s="233">
        <v>0</v>
      </c>
      <c r="T133" s="234">
        <f t="shared" si="3"/>
        <v>0</v>
      </c>
      <c r="AR133" s="235" t="s">
        <v>1125</v>
      </c>
      <c r="AT133" s="235" t="s">
        <v>133</v>
      </c>
      <c r="AU133" s="235" t="s">
        <v>75</v>
      </c>
      <c r="AY133" s="12" t="s">
        <v>97</v>
      </c>
      <c r="BE133" s="132">
        <f t="shared" si="4"/>
        <v>0</v>
      </c>
      <c r="BF133" s="132">
        <f t="shared" si="5"/>
        <v>0</v>
      </c>
      <c r="BG133" s="132">
        <f t="shared" si="6"/>
        <v>0</v>
      </c>
      <c r="BH133" s="132">
        <f t="shared" si="7"/>
        <v>0</v>
      </c>
      <c r="BI133" s="132">
        <f t="shared" si="8"/>
        <v>0</v>
      </c>
      <c r="BJ133" s="12" t="s">
        <v>75</v>
      </c>
      <c r="BK133" s="132">
        <f t="shared" si="9"/>
        <v>0</v>
      </c>
      <c r="BL133" s="12" t="s">
        <v>820</v>
      </c>
      <c r="BM133" s="235" t="s">
        <v>2738</v>
      </c>
    </row>
    <row r="134" spans="2:65" s="1" customFormat="1" ht="37.9" customHeight="1">
      <c r="B134" s="119"/>
      <c r="C134" s="236">
        <v>10</v>
      </c>
      <c r="D134" s="236" t="s">
        <v>133</v>
      </c>
      <c r="E134" s="237" t="s">
        <v>2739</v>
      </c>
      <c r="F134" s="238" t="s">
        <v>2774</v>
      </c>
      <c r="G134" s="239" t="s">
        <v>110</v>
      </c>
      <c r="H134" s="137">
        <v>9</v>
      </c>
      <c r="I134" s="241"/>
      <c r="J134" s="241">
        <f t="shared" si="0"/>
        <v>0</v>
      </c>
      <c r="K134" s="242"/>
      <c r="L134" s="243"/>
      <c r="M134" s="244" t="s">
        <v>1</v>
      </c>
      <c r="N134" s="245" t="s">
        <v>32</v>
      </c>
      <c r="O134" s="233">
        <v>0</v>
      </c>
      <c r="P134" s="233">
        <f t="shared" si="1"/>
        <v>0</v>
      </c>
      <c r="Q134" s="233">
        <v>0</v>
      </c>
      <c r="R134" s="233">
        <f t="shared" si="2"/>
        <v>0</v>
      </c>
      <c r="S134" s="233">
        <v>0</v>
      </c>
      <c r="T134" s="234">
        <f t="shared" si="3"/>
        <v>0</v>
      </c>
      <c r="AR134" s="235" t="s">
        <v>1125</v>
      </c>
      <c r="AT134" s="235" t="s">
        <v>133</v>
      </c>
      <c r="AU134" s="235" t="s">
        <v>75</v>
      </c>
      <c r="AY134" s="12" t="s">
        <v>97</v>
      </c>
      <c r="BE134" s="132">
        <f t="shared" si="4"/>
        <v>0</v>
      </c>
      <c r="BF134" s="132">
        <f t="shared" si="5"/>
        <v>0</v>
      </c>
      <c r="BG134" s="132">
        <f t="shared" si="6"/>
        <v>0</v>
      </c>
      <c r="BH134" s="132">
        <f t="shared" si="7"/>
        <v>0</v>
      </c>
      <c r="BI134" s="132">
        <f t="shared" si="8"/>
        <v>0</v>
      </c>
      <c r="BJ134" s="12" t="s">
        <v>75</v>
      </c>
      <c r="BK134" s="132">
        <f t="shared" si="9"/>
        <v>0</v>
      </c>
      <c r="BL134" s="12" t="s">
        <v>820</v>
      </c>
      <c r="BM134" s="235" t="s">
        <v>2740</v>
      </c>
    </row>
    <row r="135" spans="2:65" s="1" customFormat="1" ht="37.9" customHeight="1">
      <c r="B135" s="119"/>
      <c r="C135" s="236">
        <v>11</v>
      </c>
      <c r="D135" s="236" t="s">
        <v>133</v>
      </c>
      <c r="E135" s="237" t="s">
        <v>2741</v>
      </c>
      <c r="F135" s="238" t="s">
        <v>2775</v>
      </c>
      <c r="G135" s="239" t="s">
        <v>110</v>
      </c>
      <c r="H135" s="137">
        <v>1</v>
      </c>
      <c r="I135" s="241"/>
      <c r="J135" s="241">
        <f t="shared" si="0"/>
        <v>0</v>
      </c>
      <c r="K135" s="242"/>
      <c r="L135" s="243"/>
      <c r="M135" s="244" t="s">
        <v>1</v>
      </c>
      <c r="N135" s="245" t="s">
        <v>32</v>
      </c>
      <c r="O135" s="233">
        <v>0</v>
      </c>
      <c r="P135" s="233">
        <f t="shared" si="1"/>
        <v>0</v>
      </c>
      <c r="Q135" s="233">
        <v>0</v>
      </c>
      <c r="R135" s="233">
        <f t="shared" si="2"/>
        <v>0</v>
      </c>
      <c r="S135" s="233">
        <v>0</v>
      </c>
      <c r="T135" s="234">
        <f t="shared" si="3"/>
        <v>0</v>
      </c>
      <c r="AR135" s="235" t="s">
        <v>1125</v>
      </c>
      <c r="AT135" s="235" t="s">
        <v>133</v>
      </c>
      <c r="AU135" s="235" t="s">
        <v>75</v>
      </c>
      <c r="AY135" s="12" t="s">
        <v>97</v>
      </c>
      <c r="BE135" s="132">
        <f t="shared" si="4"/>
        <v>0</v>
      </c>
      <c r="BF135" s="132">
        <f t="shared" si="5"/>
        <v>0</v>
      </c>
      <c r="BG135" s="132">
        <f t="shared" si="6"/>
        <v>0</v>
      </c>
      <c r="BH135" s="132">
        <f t="shared" si="7"/>
        <v>0</v>
      </c>
      <c r="BI135" s="132">
        <f t="shared" si="8"/>
        <v>0</v>
      </c>
      <c r="BJ135" s="12" t="s">
        <v>75</v>
      </c>
      <c r="BK135" s="132">
        <f t="shared" si="9"/>
        <v>0</v>
      </c>
      <c r="BL135" s="12" t="s">
        <v>820</v>
      </c>
      <c r="BM135" s="235" t="s">
        <v>2742</v>
      </c>
    </row>
    <row r="136" spans="2:65" s="1" customFormat="1" ht="37.9" customHeight="1">
      <c r="B136" s="119"/>
      <c r="C136" s="236">
        <v>12</v>
      </c>
      <c r="D136" s="236" t="s">
        <v>133</v>
      </c>
      <c r="E136" s="237" t="s">
        <v>2743</v>
      </c>
      <c r="F136" s="238" t="s">
        <v>2776</v>
      </c>
      <c r="G136" s="239" t="s">
        <v>110</v>
      </c>
      <c r="H136" s="137">
        <v>6</v>
      </c>
      <c r="I136" s="241"/>
      <c r="J136" s="241">
        <f t="shared" si="0"/>
        <v>0</v>
      </c>
      <c r="K136" s="242"/>
      <c r="L136" s="243"/>
      <c r="M136" s="244" t="s">
        <v>1</v>
      </c>
      <c r="N136" s="245" t="s">
        <v>32</v>
      </c>
      <c r="O136" s="233">
        <v>0</v>
      </c>
      <c r="P136" s="233">
        <f t="shared" si="1"/>
        <v>0</v>
      </c>
      <c r="Q136" s="233">
        <v>0</v>
      </c>
      <c r="R136" s="233">
        <f t="shared" si="2"/>
        <v>0</v>
      </c>
      <c r="S136" s="233">
        <v>0</v>
      </c>
      <c r="T136" s="234">
        <f t="shared" si="3"/>
        <v>0</v>
      </c>
      <c r="AR136" s="235" t="s">
        <v>1125</v>
      </c>
      <c r="AT136" s="235" t="s">
        <v>133</v>
      </c>
      <c r="AU136" s="235" t="s">
        <v>75</v>
      </c>
      <c r="AY136" s="12" t="s">
        <v>97</v>
      </c>
      <c r="BE136" s="132">
        <f t="shared" si="4"/>
        <v>0</v>
      </c>
      <c r="BF136" s="132">
        <f t="shared" si="5"/>
        <v>0</v>
      </c>
      <c r="BG136" s="132">
        <f t="shared" si="6"/>
        <v>0</v>
      </c>
      <c r="BH136" s="132">
        <f t="shared" si="7"/>
        <v>0</v>
      </c>
      <c r="BI136" s="132">
        <f t="shared" si="8"/>
        <v>0</v>
      </c>
      <c r="BJ136" s="12" t="s">
        <v>75</v>
      </c>
      <c r="BK136" s="132">
        <f t="shared" si="9"/>
        <v>0</v>
      </c>
      <c r="BL136" s="12" t="s">
        <v>820</v>
      </c>
      <c r="BM136" s="235" t="s">
        <v>2744</v>
      </c>
    </row>
    <row r="137" spans="2:65" s="1" customFormat="1" ht="37.9" customHeight="1">
      <c r="B137" s="119"/>
      <c r="C137" s="236">
        <v>13</v>
      </c>
      <c r="D137" s="236" t="s">
        <v>133</v>
      </c>
      <c r="E137" s="237" t="s">
        <v>2745</v>
      </c>
      <c r="F137" s="238" t="s">
        <v>2777</v>
      </c>
      <c r="G137" s="239" t="s">
        <v>110</v>
      </c>
      <c r="H137" s="137">
        <v>19</v>
      </c>
      <c r="I137" s="241"/>
      <c r="J137" s="241">
        <f t="shared" si="0"/>
        <v>0</v>
      </c>
      <c r="K137" s="242"/>
      <c r="L137" s="243"/>
      <c r="M137" s="244" t="s">
        <v>1</v>
      </c>
      <c r="N137" s="245" t="s">
        <v>32</v>
      </c>
      <c r="O137" s="233">
        <v>0</v>
      </c>
      <c r="P137" s="233">
        <f t="shared" si="1"/>
        <v>0</v>
      </c>
      <c r="Q137" s="233">
        <v>0</v>
      </c>
      <c r="R137" s="233">
        <f t="shared" si="2"/>
        <v>0</v>
      </c>
      <c r="S137" s="233">
        <v>0</v>
      </c>
      <c r="T137" s="234">
        <f t="shared" si="3"/>
        <v>0</v>
      </c>
      <c r="AR137" s="235" t="s">
        <v>1125</v>
      </c>
      <c r="AT137" s="235" t="s">
        <v>133</v>
      </c>
      <c r="AU137" s="235" t="s">
        <v>75</v>
      </c>
      <c r="AY137" s="12" t="s">
        <v>97</v>
      </c>
      <c r="BE137" s="132">
        <f t="shared" si="4"/>
        <v>0</v>
      </c>
      <c r="BF137" s="132">
        <f t="shared" si="5"/>
        <v>0</v>
      </c>
      <c r="BG137" s="132">
        <f t="shared" si="6"/>
        <v>0</v>
      </c>
      <c r="BH137" s="132">
        <f t="shared" si="7"/>
        <v>0</v>
      </c>
      <c r="BI137" s="132">
        <f t="shared" si="8"/>
        <v>0</v>
      </c>
      <c r="BJ137" s="12" t="s">
        <v>75</v>
      </c>
      <c r="BK137" s="132">
        <f t="shared" si="9"/>
        <v>0</v>
      </c>
      <c r="BL137" s="12" t="s">
        <v>820</v>
      </c>
      <c r="BM137" s="235" t="s">
        <v>2746</v>
      </c>
    </row>
    <row r="138" spans="2:65" s="1" customFormat="1" ht="37.9" customHeight="1">
      <c r="B138" s="119"/>
      <c r="C138" s="236">
        <v>14</v>
      </c>
      <c r="D138" s="236" t="s">
        <v>133</v>
      </c>
      <c r="E138" s="237" t="s">
        <v>2747</v>
      </c>
      <c r="F138" s="238" t="s">
        <v>2778</v>
      </c>
      <c r="G138" s="239" t="s">
        <v>110</v>
      </c>
      <c r="H138" s="137">
        <v>3</v>
      </c>
      <c r="I138" s="241"/>
      <c r="J138" s="241">
        <f t="shared" si="0"/>
        <v>0</v>
      </c>
      <c r="K138" s="242"/>
      <c r="L138" s="243"/>
      <c r="M138" s="244" t="s">
        <v>1</v>
      </c>
      <c r="N138" s="245" t="s">
        <v>32</v>
      </c>
      <c r="O138" s="233">
        <v>0</v>
      </c>
      <c r="P138" s="233">
        <f t="shared" si="1"/>
        <v>0</v>
      </c>
      <c r="Q138" s="233">
        <v>0</v>
      </c>
      <c r="R138" s="233">
        <f t="shared" si="2"/>
        <v>0</v>
      </c>
      <c r="S138" s="233">
        <v>0</v>
      </c>
      <c r="T138" s="234">
        <f t="shared" si="3"/>
        <v>0</v>
      </c>
      <c r="AR138" s="235" t="s">
        <v>1125</v>
      </c>
      <c r="AT138" s="235" t="s">
        <v>133</v>
      </c>
      <c r="AU138" s="235" t="s">
        <v>75</v>
      </c>
      <c r="AY138" s="12" t="s">
        <v>97</v>
      </c>
      <c r="BE138" s="132">
        <f t="shared" si="4"/>
        <v>0</v>
      </c>
      <c r="BF138" s="132">
        <f t="shared" si="5"/>
        <v>0</v>
      </c>
      <c r="BG138" s="132">
        <f t="shared" si="6"/>
        <v>0</v>
      </c>
      <c r="BH138" s="132">
        <f t="shared" si="7"/>
        <v>0</v>
      </c>
      <c r="BI138" s="132">
        <f t="shared" si="8"/>
        <v>0</v>
      </c>
      <c r="BJ138" s="12" t="s">
        <v>75</v>
      </c>
      <c r="BK138" s="132">
        <f t="shared" si="9"/>
        <v>0</v>
      </c>
      <c r="BL138" s="12" t="s">
        <v>820</v>
      </c>
      <c r="BM138" s="235" t="s">
        <v>2748</v>
      </c>
    </row>
    <row r="139" spans="2:65" s="1" customFormat="1" ht="24.2" customHeight="1">
      <c r="B139" s="119"/>
      <c r="C139" s="225">
        <v>15</v>
      </c>
      <c r="D139" s="225" t="s">
        <v>100</v>
      </c>
      <c r="E139" s="121" t="s">
        <v>3128</v>
      </c>
      <c r="F139" s="122" t="s">
        <v>3127</v>
      </c>
      <c r="G139" s="228" t="s">
        <v>110</v>
      </c>
      <c r="H139" s="124">
        <v>201</v>
      </c>
      <c r="I139" s="230"/>
      <c r="J139" s="230">
        <f t="shared" ref="J139:J141" si="10">ROUND(I139*H139,2)</f>
        <v>0</v>
      </c>
      <c r="K139" s="126"/>
      <c r="L139" s="24"/>
      <c r="M139" s="231" t="s">
        <v>1</v>
      </c>
      <c r="N139" s="232" t="s">
        <v>32</v>
      </c>
      <c r="O139" s="233">
        <v>0.35</v>
      </c>
      <c r="P139" s="233">
        <f t="shared" ref="P139:P141" si="11">O139*H139</f>
        <v>70.349999999999994</v>
      </c>
      <c r="Q139" s="233">
        <v>0</v>
      </c>
      <c r="R139" s="233">
        <f t="shared" ref="R139:R141" si="12">Q139*H139</f>
        <v>0</v>
      </c>
      <c r="S139" s="233">
        <v>0</v>
      </c>
      <c r="T139" s="234">
        <f t="shared" ref="T139:T141" si="13">S139*H139</f>
        <v>0</v>
      </c>
      <c r="AR139" s="235" t="s">
        <v>820</v>
      </c>
      <c r="AT139" s="235" t="s">
        <v>100</v>
      </c>
      <c r="AU139" s="235" t="s">
        <v>75</v>
      </c>
      <c r="AY139" s="12" t="s">
        <v>97</v>
      </c>
      <c r="BE139" s="132">
        <f t="shared" ref="BE139:BE141" si="14">IF(N139="základná",J139,0)</f>
        <v>0</v>
      </c>
      <c r="BF139" s="132">
        <f t="shared" ref="BF139:BF141" si="15">IF(N139="znížená",J139,0)</f>
        <v>0</v>
      </c>
      <c r="BG139" s="132">
        <f t="shared" ref="BG139:BG141" si="16">IF(N139="zákl. prenesená",J139,0)</f>
        <v>0</v>
      </c>
      <c r="BH139" s="132">
        <f t="shared" ref="BH139:BH141" si="17">IF(N139="zníž. prenesená",J139,0)</f>
        <v>0</v>
      </c>
      <c r="BI139" s="132">
        <f t="shared" ref="BI139:BI141" si="18">IF(N139="nulová",J139,0)</f>
        <v>0</v>
      </c>
      <c r="BJ139" s="12" t="s">
        <v>75</v>
      </c>
      <c r="BK139" s="132">
        <f t="shared" ref="BK139:BK141" si="19">ROUND(I139*H139,2)</f>
        <v>0</v>
      </c>
      <c r="BL139" s="12" t="s">
        <v>820</v>
      </c>
      <c r="BM139" s="235" t="s">
        <v>1500</v>
      </c>
    </row>
    <row r="140" spans="2:65" s="1" customFormat="1" ht="49.15" customHeight="1">
      <c r="B140" s="119"/>
      <c r="C140" s="236">
        <v>16</v>
      </c>
      <c r="D140" s="236" t="s">
        <v>133</v>
      </c>
      <c r="E140" s="237" t="s">
        <v>2731</v>
      </c>
      <c r="F140" s="238" t="s">
        <v>2770</v>
      </c>
      <c r="G140" s="239" t="s">
        <v>110</v>
      </c>
      <c r="H140" s="137">
        <v>154</v>
      </c>
      <c r="I140" s="241"/>
      <c r="J140" s="241">
        <f t="shared" si="10"/>
        <v>0</v>
      </c>
      <c r="K140" s="242"/>
      <c r="L140" s="243"/>
      <c r="M140" s="244" t="s">
        <v>1</v>
      </c>
      <c r="N140" s="245" t="s">
        <v>32</v>
      </c>
      <c r="O140" s="233">
        <v>0</v>
      </c>
      <c r="P140" s="233">
        <f t="shared" si="11"/>
        <v>0</v>
      </c>
      <c r="Q140" s="233">
        <v>0</v>
      </c>
      <c r="R140" s="233">
        <f t="shared" si="12"/>
        <v>0</v>
      </c>
      <c r="S140" s="233">
        <v>0</v>
      </c>
      <c r="T140" s="234">
        <f t="shared" si="13"/>
        <v>0</v>
      </c>
      <c r="AR140" s="235" t="s">
        <v>1125</v>
      </c>
      <c r="AT140" s="235" t="s">
        <v>133</v>
      </c>
      <c r="AU140" s="235" t="s">
        <v>75</v>
      </c>
      <c r="AY140" s="12" t="s">
        <v>97</v>
      </c>
      <c r="BE140" s="132">
        <f t="shared" si="14"/>
        <v>0</v>
      </c>
      <c r="BF140" s="132">
        <f t="shared" si="15"/>
        <v>0</v>
      </c>
      <c r="BG140" s="132">
        <f t="shared" si="16"/>
        <v>0</v>
      </c>
      <c r="BH140" s="132">
        <f t="shared" si="17"/>
        <v>0</v>
      </c>
      <c r="BI140" s="132">
        <f t="shared" si="18"/>
        <v>0</v>
      </c>
      <c r="BJ140" s="12" t="s">
        <v>75</v>
      </c>
      <c r="BK140" s="132">
        <f t="shared" si="19"/>
        <v>0</v>
      </c>
      <c r="BL140" s="12" t="s">
        <v>820</v>
      </c>
      <c r="BM140" s="235" t="s">
        <v>2732</v>
      </c>
    </row>
    <row r="141" spans="2:65" s="1" customFormat="1" ht="49.15" customHeight="1">
      <c r="B141" s="119"/>
      <c r="C141" s="236">
        <v>17</v>
      </c>
      <c r="D141" s="236" t="s">
        <v>133</v>
      </c>
      <c r="E141" s="237" t="s">
        <v>2733</v>
      </c>
      <c r="F141" s="238" t="s">
        <v>2771</v>
      </c>
      <c r="G141" s="239" t="s">
        <v>110</v>
      </c>
      <c r="H141" s="137">
        <v>47</v>
      </c>
      <c r="I141" s="241"/>
      <c r="J141" s="241">
        <f t="shared" si="10"/>
        <v>0</v>
      </c>
      <c r="K141" s="242"/>
      <c r="L141" s="243"/>
      <c r="M141" s="244" t="s">
        <v>1</v>
      </c>
      <c r="N141" s="245" t="s">
        <v>32</v>
      </c>
      <c r="O141" s="233">
        <v>0</v>
      </c>
      <c r="P141" s="233">
        <f t="shared" si="11"/>
        <v>0</v>
      </c>
      <c r="Q141" s="233">
        <v>0</v>
      </c>
      <c r="R141" s="233">
        <f t="shared" si="12"/>
        <v>0</v>
      </c>
      <c r="S141" s="233">
        <v>0</v>
      </c>
      <c r="T141" s="234">
        <f t="shared" si="13"/>
        <v>0</v>
      </c>
      <c r="AR141" s="235" t="s">
        <v>1125</v>
      </c>
      <c r="AT141" s="235" t="s">
        <v>133</v>
      </c>
      <c r="AU141" s="235" t="s">
        <v>75</v>
      </c>
      <c r="AY141" s="12" t="s">
        <v>97</v>
      </c>
      <c r="BE141" s="132">
        <f t="shared" si="14"/>
        <v>0</v>
      </c>
      <c r="BF141" s="132">
        <f t="shared" si="15"/>
        <v>0</v>
      </c>
      <c r="BG141" s="132">
        <f t="shared" si="16"/>
        <v>0</v>
      </c>
      <c r="BH141" s="132">
        <f t="shared" si="17"/>
        <v>0</v>
      </c>
      <c r="BI141" s="132">
        <f t="shared" si="18"/>
        <v>0</v>
      </c>
      <c r="BJ141" s="12" t="s">
        <v>75</v>
      </c>
      <c r="BK141" s="132">
        <f t="shared" si="19"/>
        <v>0</v>
      </c>
      <c r="BL141" s="12" t="s">
        <v>820</v>
      </c>
      <c r="BM141" s="235" t="s">
        <v>2734</v>
      </c>
    </row>
    <row r="142" spans="2:65" s="1" customFormat="1" ht="20.25" customHeight="1">
      <c r="B142" s="119"/>
      <c r="C142" s="236">
        <v>18</v>
      </c>
      <c r="D142" s="236" t="s">
        <v>133</v>
      </c>
      <c r="E142" s="237" t="s">
        <v>2749</v>
      </c>
      <c r="F142" s="238" t="s">
        <v>2750</v>
      </c>
      <c r="G142" s="239" t="s">
        <v>110</v>
      </c>
      <c r="H142" s="137">
        <v>1</v>
      </c>
      <c r="I142" s="241"/>
      <c r="J142" s="241">
        <f t="shared" si="0"/>
        <v>0</v>
      </c>
      <c r="K142" s="242"/>
      <c r="L142" s="243"/>
      <c r="M142" s="244" t="s">
        <v>1</v>
      </c>
      <c r="N142" s="245" t="s">
        <v>32</v>
      </c>
      <c r="O142" s="233">
        <v>0</v>
      </c>
      <c r="P142" s="233">
        <f t="shared" si="1"/>
        <v>0</v>
      </c>
      <c r="Q142" s="233">
        <v>0</v>
      </c>
      <c r="R142" s="233">
        <f t="shared" si="2"/>
        <v>0</v>
      </c>
      <c r="S142" s="233">
        <v>0</v>
      </c>
      <c r="T142" s="234">
        <f t="shared" si="3"/>
        <v>0</v>
      </c>
      <c r="AR142" s="235" t="s">
        <v>1125</v>
      </c>
      <c r="AT142" s="235" t="s">
        <v>133</v>
      </c>
      <c r="AU142" s="235" t="s">
        <v>75</v>
      </c>
      <c r="AY142" s="12" t="s">
        <v>97</v>
      </c>
      <c r="BE142" s="132">
        <f t="shared" si="4"/>
        <v>0</v>
      </c>
      <c r="BF142" s="132">
        <f t="shared" si="5"/>
        <v>0</v>
      </c>
      <c r="BG142" s="132">
        <f t="shared" si="6"/>
        <v>0</v>
      </c>
      <c r="BH142" s="132">
        <f t="shared" si="7"/>
        <v>0</v>
      </c>
      <c r="BI142" s="132">
        <f t="shared" si="8"/>
        <v>0</v>
      </c>
      <c r="BJ142" s="12" t="s">
        <v>75</v>
      </c>
      <c r="BK142" s="132">
        <f t="shared" si="9"/>
        <v>0</v>
      </c>
      <c r="BL142" s="12" t="s">
        <v>820</v>
      </c>
      <c r="BM142" s="235" t="s">
        <v>2751</v>
      </c>
    </row>
    <row r="143" spans="2:65" s="1" customFormat="1" ht="24.2" customHeight="1">
      <c r="B143" s="119"/>
      <c r="C143" s="225">
        <v>19</v>
      </c>
      <c r="D143" s="225" t="s">
        <v>100</v>
      </c>
      <c r="E143" s="226" t="s">
        <v>1505</v>
      </c>
      <c r="F143" s="227" t="s">
        <v>1506</v>
      </c>
      <c r="G143" s="228" t="s">
        <v>110</v>
      </c>
      <c r="H143" s="124">
        <v>66</v>
      </c>
      <c r="I143" s="230"/>
      <c r="J143" s="230">
        <f t="shared" si="0"/>
        <v>0</v>
      </c>
      <c r="K143" s="126"/>
      <c r="L143" s="24"/>
      <c r="M143" s="231" t="s">
        <v>1</v>
      </c>
      <c r="N143" s="232" t="s">
        <v>32</v>
      </c>
      <c r="O143" s="233">
        <v>0.3</v>
      </c>
      <c r="P143" s="233">
        <f t="shared" si="1"/>
        <v>19.8</v>
      </c>
      <c r="Q143" s="233">
        <v>0</v>
      </c>
      <c r="R143" s="233">
        <f t="shared" si="2"/>
        <v>0</v>
      </c>
      <c r="S143" s="233">
        <v>0</v>
      </c>
      <c r="T143" s="234">
        <f t="shared" si="3"/>
        <v>0</v>
      </c>
      <c r="AR143" s="235" t="s">
        <v>820</v>
      </c>
      <c r="AT143" s="235" t="s">
        <v>100</v>
      </c>
      <c r="AU143" s="235" t="s">
        <v>75</v>
      </c>
      <c r="AY143" s="12" t="s">
        <v>97</v>
      </c>
      <c r="BE143" s="132">
        <f t="shared" si="4"/>
        <v>0</v>
      </c>
      <c r="BF143" s="132">
        <f t="shared" si="5"/>
        <v>0</v>
      </c>
      <c r="BG143" s="132">
        <f t="shared" si="6"/>
        <v>0</v>
      </c>
      <c r="BH143" s="132">
        <f t="shared" si="7"/>
        <v>0</v>
      </c>
      <c r="BI143" s="132">
        <f t="shared" si="8"/>
        <v>0</v>
      </c>
      <c r="BJ143" s="12" t="s">
        <v>75</v>
      </c>
      <c r="BK143" s="132">
        <f t="shared" si="9"/>
        <v>0</v>
      </c>
      <c r="BL143" s="12" t="s">
        <v>820</v>
      </c>
      <c r="BM143" s="235" t="s">
        <v>1507</v>
      </c>
    </row>
    <row r="144" spans="2:65" s="1" customFormat="1" ht="49.15" customHeight="1">
      <c r="B144" s="119"/>
      <c r="C144" s="236">
        <v>20</v>
      </c>
      <c r="D144" s="236" t="s">
        <v>133</v>
      </c>
      <c r="E144" s="237" t="s">
        <v>1508</v>
      </c>
      <c r="F144" s="238" t="s">
        <v>2752</v>
      </c>
      <c r="G144" s="239" t="s">
        <v>110</v>
      </c>
      <c r="H144" s="137">
        <v>28</v>
      </c>
      <c r="I144" s="241"/>
      <c r="J144" s="241">
        <f t="shared" si="0"/>
        <v>0</v>
      </c>
      <c r="K144" s="242"/>
      <c r="L144" s="243"/>
      <c r="M144" s="244" t="s">
        <v>1</v>
      </c>
      <c r="N144" s="245" t="s">
        <v>32</v>
      </c>
      <c r="O144" s="233">
        <v>0</v>
      </c>
      <c r="P144" s="233">
        <f t="shared" si="1"/>
        <v>0</v>
      </c>
      <c r="Q144" s="233">
        <v>1.2E-4</v>
      </c>
      <c r="R144" s="233">
        <f t="shared" si="2"/>
        <v>3.3600000000000001E-3</v>
      </c>
      <c r="S144" s="233">
        <v>0</v>
      </c>
      <c r="T144" s="234">
        <f t="shared" si="3"/>
        <v>0</v>
      </c>
      <c r="AR144" s="235" t="s">
        <v>1125</v>
      </c>
      <c r="AT144" s="235" t="s">
        <v>133</v>
      </c>
      <c r="AU144" s="235" t="s">
        <v>75</v>
      </c>
      <c r="AY144" s="12" t="s">
        <v>97</v>
      </c>
      <c r="BE144" s="132">
        <f t="shared" si="4"/>
        <v>0</v>
      </c>
      <c r="BF144" s="132">
        <f t="shared" si="5"/>
        <v>0</v>
      </c>
      <c r="BG144" s="132">
        <f t="shared" si="6"/>
        <v>0</v>
      </c>
      <c r="BH144" s="132">
        <f t="shared" si="7"/>
        <v>0</v>
      </c>
      <c r="BI144" s="132">
        <f t="shared" si="8"/>
        <v>0</v>
      </c>
      <c r="BJ144" s="12" t="s">
        <v>75</v>
      </c>
      <c r="BK144" s="132">
        <f t="shared" si="9"/>
        <v>0</v>
      </c>
      <c r="BL144" s="12" t="s">
        <v>820</v>
      </c>
      <c r="BM144" s="235" t="s">
        <v>1509</v>
      </c>
    </row>
    <row r="145" spans="2:65" s="1" customFormat="1" ht="49.15" customHeight="1">
      <c r="B145" s="119"/>
      <c r="C145" s="236">
        <v>21</v>
      </c>
      <c r="D145" s="236" t="s">
        <v>133</v>
      </c>
      <c r="E145" s="237" t="s">
        <v>1510</v>
      </c>
      <c r="F145" s="238" t="s">
        <v>2753</v>
      </c>
      <c r="G145" s="239" t="s">
        <v>110</v>
      </c>
      <c r="H145" s="137">
        <v>1</v>
      </c>
      <c r="I145" s="241"/>
      <c r="J145" s="241">
        <f t="shared" si="0"/>
        <v>0</v>
      </c>
      <c r="K145" s="242"/>
      <c r="L145" s="243"/>
      <c r="M145" s="244" t="s">
        <v>1</v>
      </c>
      <c r="N145" s="245" t="s">
        <v>32</v>
      </c>
      <c r="O145" s="233">
        <v>0</v>
      </c>
      <c r="P145" s="233">
        <f t="shared" si="1"/>
        <v>0</v>
      </c>
      <c r="Q145" s="233">
        <v>1.2E-4</v>
      </c>
      <c r="R145" s="233">
        <f t="shared" si="2"/>
        <v>1.2E-4</v>
      </c>
      <c r="S145" s="233">
        <v>0</v>
      </c>
      <c r="T145" s="234">
        <f t="shared" si="3"/>
        <v>0</v>
      </c>
      <c r="AR145" s="235" t="s">
        <v>1125</v>
      </c>
      <c r="AT145" s="235" t="s">
        <v>133</v>
      </c>
      <c r="AU145" s="235" t="s">
        <v>75</v>
      </c>
      <c r="AY145" s="12" t="s">
        <v>97</v>
      </c>
      <c r="BE145" s="132">
        <f t="shared" si="4"/>
        <v>0</v>
      </c>
      <c r="BF145" s="132">
        <f t="shared" si="5"/>
        <v>0</v>
      </c>
      <c r="BG145" s="132">
        <f t="shared" si="6"/>
        <v>0</v>
      </c>
      <c r="BH145" s="132">
        <f t="shared" si="7"/>
        <v>0</v>
      </c>
      <c r="BI145" s="132">
        <f t="shared" si="8"/>
        <v>0</v>
      </c>
      <c r="BJ145" s="12" t="s">
        <v>75</v>
      </c>
      <c r="BK145" s="132">
        <f t="shared" si="9"/>
        <v>0</v>
      </c>
      <c r="BL145" s="12" t="s">
        <v>820</v>
      </c>
      <c r="BM145" s="235" t="s">
        <v>1511</v>
      </c>
    </row>
    <row r="146" spans="2:65" s="1" customFormat="1" ht="62.65" customHeight="1">
      <c r="B146" s="119"/>
      <c r="C146" s="236">
        <v>22</v>
      </c>
      <c r="D146" s="236" t="s">
        <v>133</v>
      </c>
      <c r="E146" s="237" t="s">
        <v>1512</v>
      </c>
      <c r="F146" s="238" t="s">
        <v>2754</v>
      </c>
      <c r="G146" s="239" t="s">
        <v>110</v>
      </c>
      <c r="H146" s="137">
        <v>28</v>
      </c>
      <c r="I146" s="241"/>
      <c r="J146" s="241">
        <f t="shared" si="0"/>
        <v>0</v>
      </c>
      <c r="K146" s="242"/>
      <c r="L146" s="243"/>
      <c r="M146" s="244" t="s">
        <v>1</v>
      </c>
      <c r="N146" s="245" t="s">
        <v>32</v>
      </c>
      <c r="O146" s="233">
        <v>0</v>
      </c>
      <c r="P146" s="233">
        <f t="shared" si="1"/>
        <v>0</v>
      </c>
      <c r="Q146" s="233">
        <v>1.2E-4</v>
      </c>
      <c r="R146" s="233">
        <f t="shared" si="2"/>
        <v>3.3600000000000001E-3</v>
      </c>
      <c r="S146" s="233">
        <v>0</v>
      </c>
      <c r="T146" s="234">
        <f t="shared" si="3"/>
        <v>0</v>
      </c>
      <c r="AR146" s="235" t="s">
        <v>1125</v>
      </c>
      <c r="AT146" s="235" t="s">
        <v>133</v>
      </c>
      <c r="AU146" s="235" t="s">
        <v>75</v>
      </c>
      <c r="AY146" s="12" t="s">
        <v>97</v>
      </c>
      <c r="BE146" s="132">
        <f t="shared" si="4"/>
        <v>0</v>
      </c>
      <c r="BF146" s="132">
        <f t="shared" si="5"/>
        <v>0</v>
      </c>
      <c r="BG146" s="132">
        <f t="shared" si="6"/>
        <v>0</v>
      </c>
      <c r="BH146" s="132">
        <f t="shared" si="7"/>
        <v>0</v>
      </c>
      <c r="BI146" s="132">
        <f t="shared" si="8"/>
        <v>0</v>
      </c>
      <c r="BJ146" s="12" t="s">
        <v>75</v>
      </c>
      <c r="BK146" s="132">
        <f t="shared" si="9"/>
        <v>0</v>
      </c>
      <c r="BL146" s="12" t="s">
        <v>820</v>
      </c>
      <c r="BM146" s="235" t="s">
        <v>1513</v>
      </c>
    </row>
    <row r="147" spans="2:65" s="1" customFormat="1" ht="55.5" customHeight="1">
      <c r="B147" s="119"/>
      <c r="C147" s="236">
        <v>23</v>
      </c>
      <c r="D147" s="236" t="s">
        <v>133</v>
      </c>
      <c r="E147" s="237" t="s">
        <v>1514</v>
      </c>
      <c r="F147" s="238" t="s">
        <v>2755</v>
      </c>
      <c r="G147" s="239" t="s">
        <v>110</v>
      </c>
      <c r="H147" s="137">
        <v>6</v>
      </c>
      <c r="I147" s="241"/>
      <c r="J147" s="241">
        <f t="shared" si="0"/>
        <v>0</v>
      </c>
      <c r="K147" s="242"/>
      <c r="L147" s="243"/>
      <c r="M147" s="244" t="s">
        <v>1</v>
      </c>
      <c r="N147" s="245" t="s">
        <v>32</v>
      </c>
      <c r="O147" s="233">
        <v>0</v>
      </c>
      <c r="P147" s="233">
        <f t="shared" si="1"/>
        <v>0</v>
      </c>
      <c r="Q147" s="233">
        <v>1.2E-4</v>
      </c>
      <c r="R147" s="233">
        <f t="shared" si="2"/>
        <v>7.2000000000000005E-4</v>
      </c>
      <c r="S147" s="233">
        <v>0</v>
      </c>
      <c r="T147" s="234">
        <f t="shared" si="3"/>
        <v>0</v>
      </c>
      <c r="AR147" s="235" t="s">
        <v>1125</v>
      </c>
      <c r="AT147" s="235" t="s">
        <v>133</v>
      </c>
      <c r="AU147" s="235" t="s">
        <v>75</v>
      </c>
      <c r="AY147" s="12" t="s">
        <v>97</v>
      </c>
      <c r="BE147" s="132">
        <f t="shared" si="4"/>
        <v>0</v>
      </c>
      <c r="BF147" s="132">
        <f t="shared" si="5"/>
        <v>0</v>
      </c>
      <c r="BG147" s="132">
        <f t="shared" si="6"/>
        <v>0</v>
      </c>
      <c r="BH147" s="132">
        <f t="shared" si="7"/>
        <v>0</v>
      </c>
      <c r="BI147" s="132">
        <f t="shared" si="8"/>
        <v>0</v>
      </c>
      <c r="BJ147" s="12" t="s">
        <v>75</v>
      </c>
      <c r="BK147" s="132">
        <f t="shared" si="9"/>
        <v>0</v>
      </c>
      <c r="BL147" s="12" t="s">
        <v>820</v>
      </c>
      <c r="BM147" s="235" t="s">
        <v>1515</v>
      </c>
    </row>
    <row r="148" spans="2:65" s="1" customFormat="1" ht="33" customHeight="1">
      <c r="B148" s="119"/>
      <c r="C148" s="236">
        <v>24</v>
      </c>
      <c r="D148" s="236" t="s">
        <v>133</v>
      </c>
      <c r="E148" s="237" t="s">
        <v>1516</v>
      </c>
      <c r="F148" s="238" t="s">
        <v>2756</v>
      </c>
      <c r="G148" s="239" t="s">
        <v>110</v>
      </c>
      <c r="H148" s="137">
        <v>3</v>
      </c>
      <c r="I148" s="241"/>
      <c r="J148" s="241">
        <f t="shared" si="0"/>
        <v>0</v>
      </c>
      <c r="K148" s="242"/>
      <c r="L148" s="243"/>
      <c r="M148" s="244" t="s">
        <v>1</v>
      </c>
      <c r="N148" s="245" t="s">
        <v>32</v>
      </c>
      <c r="O148" s="233">
        <v>0</v>
      </c>
      <c r="P148" s="233">
        <f t="shared" si="1"/>
        <v>0</v>
      </c>
      <c r="Q148" s="233">
        <v>1.2E-4</v>
      </c>
      <c r="R148" s="233">
        <f t="shared" si="2"/>
        <v>3.6000000000000002E-4</v>
      </c>
      <c r="S148" s="233">
        <v>0</v>
      </c>
      <c r="T148" s="234">
        <f t="shared" si="3"/>
        <v>0</v>
      </c>
      <c r="AR148" s="235" t="s">
        <v>1125</v>
      </c>
      <c r="AT148" s="235" t="s">
        <v>133</v>
      </c>
      <c r="AU148" s="235" t="s">
        <v>75</v>
      </c>
      <c r="AY148" s="12" t="s">
        <v>97</v>
      </c>
      <c r="BE148" s="132">
        <f t="shared" si="4"/>
        <v>0</v>
      </c>
      <c r="BF148" s="132">
        <f t="shared" si="5"/>
        <v>0</v>
      </c>
      <c r="BG148" s="132">
        <f t="shared" si="6"/>
        <v>0</v>
      </c>
      <c r="BH148" s="132">
        <f t="shared" si="7"/>
        <v>0</v>
      </c>
      <c r="BI148" s="132">
        <f t="shared" si="8"/>
        <v>0</v>
      </c>
      <c r="BJ148" s="12" t="s">
        <v>75</v>
      </c>
      <c r="BK148" s="132">
        <f t="shared" si="9"/>
        <v>0</v>
      </c>
      <c r="BL148" s="12" t="s">
        <v>820</v>
      </c>
      <c r="BM148" s="235" t="s">
        <v>1517</v>
      </c>
    </row>
    <row r="149" spans="2:65" s="1" customFormat="1" ht="37.9" customHeight="1">
      <c r="B149" s="119"/>
      <c r="C149" s="225">
        <v>25</v>
      </c>
      <c r="D149" s="225" t="s">
        <v>100</v>
      </c>
      <c r="E149" s="226" t="s">
        <v>1518</v>
      </c>
      <c r="F149" s="227" t="s">
        <v>1519</v>
      </c>
      <c r="G149" s="228" t="s">
        <v>110</v>
      </c>
      <c r="H149" s="124">
        <v>1</v>
      </c>
      <c r="I149" s="230"/>
      <c r="J149" s="230">
        <f t="shared" si="0"/>
        <v>0</v>
      </c>
      <c r="K149" s="126"/>
      <c r="L149" s="24"/>
      <c r="M149" s="246" t="s">
        <v>1</v>
      </c>
      <c r="N149" s="247" t="s">
        <v>32</v>
      </c>
      <c r="O149" s="248">
        <v>1.833</v>
      </c>
      <c r="P149" s="248">
        <f t="shared" si="1"/>
        <v>1.833</v>
      </c>
      <c r="Q149" s="248">
        <v>0</v>
      </c>
      <c r="R149" s="248">
        <f t="shared" si="2"/>
        <v>0</v>
      </c>
      <c r="S149" s="248">
        <v>0</v>
      </c>
      <c r="T149" s="249">
        <f t="shared" si="3"/>
        <v>0</v>
      </c>
      <c r="AR149" s="235" t="s">
        <v>820</v>
      </c>
      <c r="AT149" s="235" t="s">
        <v>100</v>
      </c>
      <c r="AU149" s="235" t="s">
        <v>75</v>
      </c>
      <c r="AY149" s="12" t="s">
        <v>97</v>
      </c>
      <c r="BE149" s="132">
        <f t="shared" si="4"/>
        <v>0</v>
      </c>
      <c r="BF149" s="132">
        <f t="shared" si="5"/>
        <v>0</v>
      </c>
      <c r="BG149" s="132">
        <f t="shared" si="6"/>
        <v>0</v>
      </c>
      <c r="BH149" s="132">
        <f t="shared" si="7"/>
        <v>0</v>
      </c>
      <c r="BI149" s="132">
        <f t="shared" si="8"/>
        <v>0</v>
      </c>
      <c r="BJ149" s="12" t="s">
        <v>75</v>
      </c>
      <c r="BK149" s="132">
        <f t="shared" si="9"/>
        <v>0</v>
      </c>
      <c r="BL149" s="12" t="s">
        <v>820</v>
      </c>
      <c r="BM149" s="235" t="s">
        <v>1520</v>
      </c>
    </row>
    <row r="150" spans="2:65" s="1" customFormat="1" ht="6.95" customHeight="1">
      <c r="B150" s="39"/>
      <c r="C150" s="40"/>
      <c r="D150" s="40"/>
      <c r="E150" s="40"/>
      <c r="F150" s="40"/>
      <c r="G150" s="40"/>
      <c r="H150" s="40"/>
      <c r="I150" s="40"/>
      <c r="J150" s="40"/>
      <c r="K150" s="40"/>
      <c r="L150" s="24"/>
    </row>
  </sheetData>
  <mergeCells count="12">
    <mergeCell ref="E114:H114"/>
    <mergeCell ref="L2:V2"/>
    <mergeCell ref="E7:H7"/>
    <mergeCell ref="E9:H9"/>
    <mergeCell ref="E11:H11"/>
    <mergeCell ref="E20:H20"/>
    <mergeCell ref="E29:H29"/>
    <mergeCell ref="E85:H85"/>
    <mergeCell ref="E87:H87"/>
    <mergeCell ref="E89:H89"/>
    <mergeCell ref="E110:H110"/>
    <mergeCell ref="E112:H112"/>
  </mergeCells>
  <pageMargins left="0.39370078740157483" right="0.39370078740157483" top="0.39370078740157483" bottom="0.39370078740157483" header="0.31496062992125984" footer="0.31496062992125984"/>
  <pageSetup paperSize="9" scale="8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20</vt:i4>
      </vt:variant>
      <vt:variant>
        <vt:lpstr>Pomenované rozsahy</vt:lpstr>
      </vt:variant>
      <vt:variant>
        <vt:i4>24</vt:i4>
      </vt:variant>
    </vt:vector>
  </HeadingPairs>
  <TitlesOfParts>
    <vt:vector size="44" baseType="lpstr">
      <vt:lpstr>Rekapitulácia stavby</vt:lpstr>
      <vt:lpstr>SO 101_BP</vt:lpstr>
      <vt:lpstr>SO 101_ARS</vt:lpstr>
      <vt:lpstr>SO 101_VTH</vt:lpstr>
      <vt:lpstr>SO 101_ZTI</vt:lpstr>
      <vt:lpstr>SO 101_UK</vt:lpstr>
      <vt:lpstr>SO 101_EL1</vt:lpstr>
      <vt:lpstr>SO 101_EL2</vt:lpstr>
      <vt:lpstr>SO 101_EL3</vt:lpstr>
      <vt:lpstr>SO 101_EL4</vt:lpstr>
      <vt:lpstr>SO 101_EL5</vt:lpstr>
      <vt:lpstr>SO 101_VZT</vt:lpstr>
      <vt:lpstr>SO 101_CCTV</vt:lpstr>
      <vt:lpstr>SO 101_EZS</vt:lpstr>
      <vt:lpstr>SO 101_HSP</vt:lpstr>
      <vt:lpstr>SO 301</vt:lpstr>
      <vt:lpstr>SO 401</vt:lpstr>
      <vt:lpstr>SO 451</vt:lpstr>
      <vt:lpstr>SO 601</vt:lpstr>
      <vt:lpstr>SO 602</vt:lpstr>
      <vt:lpstr>'Rekapitulácia stavby'!Názvy_tlače</vt:lpstr>
      <vt:lpstr>'SO 101_ARS'!Názvy_tlače</vt:lpstr>
      <vt:lpstr>'SO 101_BP'!Názvy_tlače</vt:lpstr>
      <vt:lpstr>'SO 101_VTH'!Názvy_tlače</vt:lpstr>
      <vt:lpstr>'Rekapitulácia stavby'!Oblasť_tlače</vt:lpstr>
      <vt:lpstr>'SO 101_ARS'!Oblasť_tlače</vt:lpstr>
      <vt:lpstr>'SO 101_BP'!Oblasť_tlače</vt:lpstr>
      <vt:lpstr>'SO 101_CCTV'!Oblasť_tlače</vt:lpstr>
      <vt:lpstr>'SO 101_EL1'!Oblasť_tlače</vt:lpstr>
      <vt:lpstr>'SO 101_EL2'!Oblasť_tlače</vt:lpstr>
      <vt:lpstr>'SO 101_EL3'!Oblasť_tlače</vt:lpstr>
      <vt:lpstr>'SO 101_EL4'!Oblasť_tlače</vt:lpstr>
      <vt:lpstr>'SO 101_EL5'!Oblasť_tlače</vt:lpstr>
      <vt:lpstr>'SO 101_EZS'!Oblasť_tlače</vt:lpstr>
      <vt:lpstr>'SO 101_HSP'!Oblasť_tlače</vt:lpstr>
      <vt:lpstr>'SO 101_UK'!Oblasť_tlače</vt:lpstr>
      <vt:lpstr>'SO 101_VTH'!Oblasť_tlače</vt:lpstr>
      <vt:lpstr>'SO 101_VZT'!Oblasť_tlače</vt:lpstr>
      <vt:lpstr>'SO 101_ZTI'!Oblasť_tlače</vt:lpstr>
      <vt:lpstr>'SO 301'!Oblasť_tlače</vt:lpstr>
      <vt:lpstr>'SO 401'!Oblasť_tlače</vt:lpstr>
      <vt:lpstr>'SO 451'!Oblasť_tlače</vt:lpstr>
      <vt:lpstr>'SO 601'!Oblasť_tlače</vt:lpstr>
      <vt:lpstr>'SO 602'!Oblasť_tlače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P-49\P_49</dc:creator>
  <cp:lastModifiedBy>PC27</cp:lastModifiedBy>
  <cp:lastPrinted>2025-07-03T15:21:24Z</cp:lastPrinted>
  <dcterms:created xsi:type="dcterms:W3CDTF">2024-12-18T07:02:56Z</dcterms:created>
  <dcterms:modified xsi:type="dcterms:W3CDTF">2025-08-19T12:49:38Z</dcterms:modified>
</cp:coreProperties>
</file>