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hronska_marianum_sk/Documents/Pracovná plocha/Aktuálne akcie_2023 až 2025/Urnové miesta a hroby/UM_Petržalka/05_podklady do VO_zhotoviteľ/PD Petržalka/"/>
    </mc:Choice>
  </mc:AlternateContent>
  <xr:revisionPtr revIDLastSave="0" documentId="11_A11DA36C7FA5339854E9DBEE19C58956BB161304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ácia stavby" sheetId="1" r:id="rId1"/>
    <sheet name="AA5064-1 - Kolumbária Bra..." sheetId="2" r:id="rId2"/>
  </sheets>
  <definedNames>
    <definedName name="_xlnm.Print_Titles" localSheetId="1">'AA5064-1 - Kolumbária Bra...'!$124:$124</definedName>
    <definedName name="_xlnm.Print_Titles" localSheetId="0">'Rekapitulácia stavby'!$85:$85</definedName>
    <definedName name="_xlnm.Print_Area" localSheetId="1">'AA5064-1 - Kolumbária Bra...'!$C$4:$Q$70,'AA5064-1 - Kolumbária Bra...'!$C$76:$Q$109,'AA5064-1 - Kolumbária Bra...'!$C$115:$Q$224</definedName>
    <definedName name="_xlnm.Print_Area" localSheetId="0">'Rekapitulácia stavby'!$C$4:$AP$70,'Rekapitulácia stavby'!$C$76:$AP$96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88" i="1" l="1"/>
  <c r="AZ88" i="1"/>
  <c r="BI224" i="2"/>
  <c r="BH224" i="2"/>
  <c r="BG224" i="2"/>
  <c r="BE224" i="2"/>
  <c r="X224" i="2"/>
  <c r="W224" i="2"/>
  <c r="V224" i="2"/>
  <c r="BK224" i="2" s="1"/>
  <c r="P224" i="2" s="1"/>
  <c r="BF224" i="2" s="1"/>
  <c r="BI223" i="2"/>
  <c r="BH223" i="2"/>
  <c r="BG223" i="2"/>
  <c r="BE223" i="2"/>
  <c r="X223" i="2"/>
  <c r="W223" i="2"/>
  <c r="V223" i="2"/>
  <c r="BK223" i="2" s="1"/>
  <c r="P223" i="2" s="1"/>
  <c r="BF223" i="2" s="1"/>
  <c r="BI222" i="2"/>
  <c r="BH222" i="2"/>
  <c r="BG222" i="2"/>
  <c r="BE222" i="2"/>
  <c r="X222" i="2"/>
  <c r="W222" i="2"/>
  <c r="V222" i="2"/>
  <c r="BK222" i="2" s="1"/>
  <c r="P222" i="2" s="1"/>
  <c r="BF222" i="2" s="1"/>
  <c r="BI221" i="2"/>
  <c r="BH221" i="2"/>
  <c r="BG221" i="2"/>
  <c r="BE221" i="2"/>
  <c r="X221" i="2"/>
  <c r="W221" i="2"/>
  <c r="V221" i="2"/>
  <c r="BK221" i="2" s="1"/>
  <c r="P221" i="2" s="1"/>
  <c r="BF221" i="2" s="1"/>
  <c r="BI220" i="2"/>
  <c r="BH220" i="2"/>
  <c r="BG220" i="2"/>
  <c r="BE220" i="2"/>
  <c r="X220" i="2"/>
  <c r="X219" i="2" s="1"/>
  <c r="K99" i="2" s="1"/>
  <c r="W220" i="2"/>
  <c r="W219" i="2" s="1"/>
  <c r="H99" i="2" s="1"/>
  <c r="V220" i="2"/>
  <c r="BK220" i="2" s="1"/>
  <c r="P220" i="2" s="1"/>
  <c r="BF220" i="2" s="1"/>
  <c r="BI218" i="2"/>
  <c r="BH218" i="2"/>
  <c r="BG218" i="2"/>
  <c r="BE218" i="2"/>
  <c r="X218" i="2"/>
  <c r="W218" i="2"/>
  <c r="AD218" i="2"/>
  <c r="AB218" i="2"/>
  <c r="Z218" i="2"/>
  <c r="BK218" i="2"/>
  <c r="P218" i="2"/>
  <c r="BF218" i="2" s="1"/>
  <c r="V218" i="2"/>
  <c r="BI217" i="2"/>
  <c r="BH217" i="2"/>
  <c r="BG217" i="2"/>
  <c r="BE217" i="2"/>
  <c r="X217" i="2"/>
  <c r="W217" i="2"/>
  <c r="AD217" i="2"/>
  <c r="AB217" i="2"/>
  <c r="Z217" i="2"/>
  <c r="V217" i="2"/>
  <c r="BK217" i="2" s="1"/>
  <c r="BI216" i="2"/>
  <c r="BH216" i="2"/>
  <c r="BG216" i="2"/>
  <c r="BE216" i="2"/>
  <c r="X216" i="2"/>
  <c r="X215" i="2" s="1"/>
  <c r="K98" i="2" s="1"/>
  <c r="W216" i="2"/>
  <c r="AD216" i="2"/>
  <c r="AB216" i="2"/>
  <c r="Z216" i="2"/>
  <c r="V216" i="2"/>
  <c r="BI214" i="2"/>
  <c r="BH214" i="2"/>
  <c r="BG214" i="2"/>
  <c r="BE214" i="2"/>
  <c r="X214" i="2"/>
  <c r="W214" i="2"/>
  <c r="AD214" i="2"/>
  <c r="AB214" i="2"/>
  <c r="Z214" i="2"/>
  <c r="V214" i="2"/>
  <c r="BI212" i="2"/>
  <c r="BH212" i="2"/>
  <c r="BG212" i="2"/>
  <c r="BE212" i="2"/>
  <c r="X212" i="2"/>
  <c r="X211" i="2" s="1"/>
  <c r="K97" i="2" s="1"/>
  <c r="W212" i="2"/>
  <c r="W211" i="2" s="1"/>
  <c r="H97" i="2" s="1"/>
  <c r="AD212" i="2"/>
  <c r="AD211" i="2" s="1"/>
  <c r="AB212" i="2"/>
  <c r="Z212" i="2"/>
  <c r="Z211" i="2" s="1"/>
  <c r="BK212" i="2"/>
  <c r="V212" i="2"/>
  <c r="P212" i="2" s="1"/>
  <c r="BF212" i="2" s="1"/>
  <c r="BI210" i="2"/>
  <c r="BH210" i="2"/>
  <c r="BG210" i="2"/>
  <c r="BE210" i="2"/>
  <c r="X210" i="2"/>
  <c r="W210" i="2"/>
  <c r="AD210" i="2"/>
  <c r="AB210" i="2"/>
  <c r="Z210" i="2"/>
  <c r="V210" i="2"/>
  <c r="BK210" i="2" s="1"/>
  <c r="BI209" i="2"/>
  <c r="BH209" i="2"/>
  <c r="BG209" i="2"/>
  <c r="BE209" i="2"/>
  <c r="X209" i="2"/>
  <c r="W209" i="2"/>
  <c r="AD209" i="2"/>
  <c r="AB209" i="2"/>
  <c r="Z209" i="2"/>
  <c r="BK209" i="2"/>
  <c r="P209" i="2"/>
  <c r="BF209" i="2" s="1"/>
  <c r="V209" i="2"/>
  <c r="BI208" i="2"/>
  <c r="BH208" i="2"/>
  <c r="BG208" i="2"/>
  <c r="BE208" i="2"/>
  <c r="X208" i="2"/>
  <c r="W208" i="2"/>
  <c r="AD208" i="2"/>
  <c r="AB208" i="2"/>
  <c r="Z208" i="2"/>
  <c r="V208" i="2"/>
  <c r="BK208" i="2" s="1"/>
  <c r="BI206" i="2"/>
  <c r="BH206" i="2"/>
  <c r="BG206" i="2"/>
  <c r="BE206" i="2"/>
  <c r="X206" i="2"/>
  <c r="W206" i="2"/>
  <c r="AD206" i="2"/>
  <c r="AB206" i="2"/>
  <c r="Z206" i="2"/>
  <c r="Z205" i="2" s="1"/>
  <c r="V206" i="2"/>
  <c r="BI202" i="2"/>
  <c r="BH202" i="2"/>
  <c r="BG202" i="2"/>
  <c r="BE202" i="2"/>
  <c r="X202" i="2"/>
  <c r="W202" i="2"/>
  <c r="AD202" i="2"/>
  <c r="AB202" i="2"/>
  <c r="Z202" i="2"/>
  <c r="V202" i="2"/>
  <c r="BK202" i="2" s="1"/>
  <c r="BI200" i="2"/>
  <c r="BH200" i="2"/>
  <c r="BG200" i="2"/>
  <c r="BE200" i="2"/>
  <c r="X200" i="2"/>
  <c r="W200" i="2"/>
  <c r="W199" i="2" s="1"/>
  <c r="H94" i="2" s="1"/>
  <c r="AD200" i="2"/>
  <c r="AB200" i="2"/>
  <c r="Z200" i="2"/>
  <c r="V200" i="2"/>
  <c r="BI198" i="2"/>
  <c r="BH198" i="2"/>
  <c r="BG198" i="2"/>
  <c r="BE198" i="2"/>
  <c r="X198" i="2"/>
  <c r="W198" i="2"/>
  <c r="AD198" i="2"/>
  <c r="AB198" i="2"/>
  <c r="Z198" i="2"/>
  <c r="V198" i="2"/>
  <c r="BI196" i="2"/>
  <c r="BH196" i="2"/>
  <c r="BG196" i="2"/>
  <c r="BE196" i="2"/>
  <c r="X196" i="2"/>
  <c r="X195" i="2" s="1"/>
  <c r="K93" i="2" s="1"/>
  <c r="W196" i="2"/>
  <c r="W195" i="2" s="1"/>
  <c r="H93" i="2" s="1"/>
  <c r="AD196" i="2"/>
  <c r="AD195" i="2" s="1"/>
  <c r="AB196" i="2"/>
  <c r="Z196" i="2"/>
  <c r="Z195" i="2" s="1"/>
  <c r="BK196" i="2"/>
  <c r="P196" i="2"/>
  <c r="BF196" i="2" s="1"/>
  <c r="V196" i="2"/>
  <c r="BI194" i="2"/>
  <c r="BH194" i="2"/>
  <c r="BG194" i="2"/>
  <c r="BE194" i="2"/>
  <c r="X194" i="2"/>
  <c r="W194" i="2"/>
  <c r="AD194" i="2"/>
  <c r="AB194" i="2"/>
  <c r="Z194" i="2"/>
  <c r="V194" i="2"/>
  <c r="P194" i="2" s="1"/>
  <c r="BF194" i="2" s="1"/>
  <c r="BI193" i="2"/>
  <c r="BH193" i="2"/>
  <c r="BG193" i="2"/>
  <c r="BE193" i="2"/>
  <c r="X193" i="2"/>
  <c r="W193" i="2"/>
  <c r="AD193" i="2"/>
  <c r="AB193" i="2"/>
  <c r="Z193" i="2"/>
  <c r="BK193" i="2"/>
  <c r="P193" i="2"/>
  <c r="BF193" i="2" s="1"/>
  <c r="V193" i="2"/>
  <c r="BI188" i="2"/>
  <c r="BH188" i="2"/>
  <c r="BG188" i="2"/>
  <c r="BE188" i="2"/>
  <c r="X188" i="2"/>
  <c r="X187" i="2" s="1"/>
  <c r="K92" i="2" s="1"/>
  <c r="W188" i="2"/>
  <c r="W187" i="2" s="1"/>
  <c r="H92" i="2" s="1"/>
  <c r="AD188" i="2"/>
  <c r="AD187" i="2" s="1"/>
  <c r="AB188" i="2"/>
  <c r="Z188" i="2"/>
  <c r="V188" i="2"/>
  <c r="BK188" i="2" s="1"/>
  <c r="BI186" i="2"/>
  <c r="BH186" i="2"/>
  <c r="BG186" i="2"/>
  <c r="BE186" i="2"/>
  <c r="X186" i="2"/>
  <c r="W186" i="2"/>
  <c r="AD186" i="2"/>
  <c r="AB186" i="2"/>
  <c r="Z186" i="2"/>
  <c r="V186" i="2"/>
  <c r="BK186" i="2" s="1"/>
  <c r="BI184" i="2"/>
  <c r="BH184" i="2"/>
  <c r="BG184" i="2"/>
  <c r="BE184" i="2"/>
  <c r="X184" i="2"/>
  <c r="W184" i="2"/>
  <c r="AD184" i="2"/>
  <c r="AB184" i="2"/>
  <c r="Z184" i="2"/>
  <c r="V184" i="2"/>
  <c r="BI183" i="2"/>
  <c r="BH183" i="2"/>
  <c r="BG183" i="2"/>
  <c r="BE183" i="2"/>
  <c r="X183" i="2"/>
  <c r="W183" i="2"/>
  <c r="AD183" i="2"/>
  <c r="AB183" i="2"/>
  <c r="Z183" i="2"/>
  <c r="V183" i="2"/>
  <c r="BK183" i="2" s="1"/>
  <c r="BI182" i="2"/>
  <c r="BH182" i="2"/>
  <c r="BG182" i="2"/>
  <c r="BE182" i="2"/>
  <c r="X182" i="2"/>
  <c r="W182" i="2"/>
  <c r="AD182" i="2"/>
  <c r="AB182" i="2"/>
  <c r="Z182" i="2"/>
  <c r="BK182" i="2"/>
  <c r="P182" i="2"/>
  <c r="BF182" i="2" s="1"/>
  <c r="V182" i="2"/>
  <c r="BI180" i="2"/>
  <c r="BH180" i="2"/>
  <c r="BG180" i="2"/>
  <c r="BE180" i="2"/>
  <c r="X180" i="2"/>
  <c r="W180" i="2"/>
  <c r="AD180" i="2"/>
  <c r="AB180" i="2"/>
  <c r="Z180" i="2"/>
  <c r="V180" i="2"/>
  <c r="BK180" i="2" s="1"/>
  <c r="BI179" i="2"/>
  <c r="BH179" i="2"/>
  <c r="BG179" i="2"/>
  <c r="BE179" i="2"/>
  <c r="X179" i="2"/>
  <c r="W179" i="2"/>
  <c r="AD179" i="2"/>
  <c r="AB179" i="2"/>
  <c r="Z179" i="2"/>
  <c r="V179" i="2"/>
  <c r="BI178" i="2"/>
  <c r="BH178" i="2"/>
  <c r="BG178" i="2"/>
  <c r="BE178" i="2"/>
  <c r="X178" i="2"/>
  <c r="W178" i="2"/>
  <c r="AD178" i="2"/>
  <c r="AB178" i="2"/>
  <c r="Z178" i="2"/>
  <c r="BK178" i="2"/>
  <c r="P178" i="2"/>
  <c r="BF178" i="2" s="1"/>
  <c r="V178" i="2"/>
  <c r="BI175" i="2"/>
  <c r="BH175" i="2"/>
  <c r="BG175" i="2"/>
  <c r="BE175" i="2"/>
  <c r="X175" i="2"/>
  <c r="W175" i="2"/>
  <c r="W174" i="2" s="1"/>
  <c r="H91" i="2" s="1"/>
  <c r="AD175" i="2"/>
  <c r="AB175" i="2"/>
  <c r="Z175" i="2"/>
  <c r="V175" i="2"/>
  <c r="BK175" i="2" s="1"/>
  <c r="BI173" i="2"/>
  <c r="BH173" i="2"/>
  <c r="BG173" i="2"/>
  <c r="BE173" i="2"/>
  <c r="X173" i="2"/>
  <c r="W173" i="2"/>
  <c r="AD173" i="2"/>
  <c r="AB173" i="2"/>
  <c r="Z173" i="2"/>
  <c r="BK173" i="2"/>
  <c r="P173" i="2"/>
  <c r="BF173" i="2" s="1"/>
  <c r="V173" i="2"/>
  <c r="BI169" i="2"/>
  <c r="BH169" i="2"/>
  <c r="BG169" i="2"/>
  <c r="BE169" i="2"/>
  <c r="X169" i="2"/>
  <c r="W169" i="2"/>
  <c r="AD169" i="2"/>
  <c r="AB169" i="2"/>
  <c r="Z169" i="2"/>
  <c r="V169" i="2"/>
  <c r="BK169" i="2" s="1"/>
  <c r="BI168" i="2"/>
  <c r="BH168" i="2"/>
  <c r="BG168" i="2"/>
  <c r="BE168" i="2"/>
  <c r="X168" i="2"/>
  <c r="W168" i="2"/>
  <c r="AD168" i="2"/>
  <c r="AB168" i="2"/>
  <c r="Z168" i="2"/>
  <c r="V168" i="2"/>
  <c r="BI167" i="2"/>
  <c r="BH167" i="2"/>
  <c r="BG167" i="2"/>
  <c r="BE167" i="2"/>
  <c r="X167" i="2"/>
  <c r="W167" i="2"/>
  <c r="AD167" i="2"/>
  <c r="AB167" i="2"/>
  <c r="Z167" i="2"/>
  <c r="BK167" i="2"/>
  <c r="P167" i="2"/>
  <c r="BF167" i="2" s="1"/>
  <c r="V167" i="2"/>
  <c r="BI166" i="2"/>
  <c r="BH166" i="2"/>
  <c r="BG166" i="2"/>
  <c r="BE166" i="2"/>
  <c r="X166" i="2"/>
  <c r="W166" i="2"/>
  <c r="AD166" i="2"/>
  <c r="AB166" i="2"/>
  <c r="Z166" i="2"/>
  <c r="V166" i="2"/>
  <c r="BK166" i="2" s="1"/>
  <c r="BI160" i="2"/>
  <c r="BH160" i="2"/>
  <c r="BG160" i="2"/>
  <c r="BE160" i="2"/>
  <c r="X160" i="2"/>
  <c r="W160" i="2"/>
  <c r="AD160" i="2"/>
  <c r="AB160" i="2"/>
  <c r="Z160" i="2"/>
  <c r="V160" i="2"/>
  <c r="BK160" i="2" s="1"/>
  <c r="BI158" i="2"/>
  <c r="BH158" i="2"/>
  <c r="BG158" i="2"/>
  <c r="BE158" i="2"/>
  <c r="X158" i="2"/>
  <c r="W158" i="2"/>
  <c r="AD158" i="2"/>
  <c r="AB158" i="2"/>
  <c r="AB154" i="2" s="1"/>
  <c r="Z158" i="2"/>
  <c r="V158" i="2"/>
  <c r="BI155" i="2"/>
  <c r="BH155" i="2"/>
  <c r="BG155" i="2"/>
  <c r="BE155" i="2"/>
  <c r="X155" i="2"/>
  <c r="W155" i="2"/>
  <c r="AD155" i="2"/>
  <c r="AD154" i="2" s="1"/>
  <c r="AB155" i="2"/>
  <c r="Z155" i="2"/>
  <c r="V155" i="2"/>
  <c r="BK155" i="2" s="1"/>
  <c r="BI153" i="2"/>
  <c r="BH153" i="2"/>
  <c r="BG153" i="2"/>
  <c r="BE153" i="2"/>
  <c r="X153" i="2"/>
  <c r="W153" i="2"/>
  <c r="AD153" i="2"/>
  <c r="AB153" i="2"/>
  <c r="Z153" i="2"/>
  <c r="BK153" i="2"/>
  <c r="V153" i="2"/>
  <c r="P153" i="2" s="1"/>
  <c r="BF153" i="2" s="1"/>
  <c r="BI152" i="2"/>
  <c r="BH152" i="2"/>
  <c r="BG152" i="2"/>
  <c r="BE152" i="2"/>
  <c r="X152" i="2"/>
  <c r="W152" i="2"/>
  <c r="AD152" i="2"/>
  <c r="AB152" i="2"/>
  <c r="Z152" i="2"/>
  <c r="P152" i="2"/>
  <c r="BF152" i="2" s="1"/>
  <c r="V152" i="2"/>
  <c r="BK152" i="2" s="1"/>
  <c r="BI150" i="2"/>
  <c r="BH150" i="2"/>
  <c r="BG150" i="2"/>
  <c r="BE150" i="2"/>
  <c r="X150" i="2"/>
  <c r="W150" i="2"/>
  <c r="AD150" i="2"/>
  <c r="AB150" i="2"/>
  <c r="Z150" i="2"/>
  <c r="V150" i="2"/>
  <c r="BK150" i="2" s="1"/>
  <c r="BI149" i="2"/>
  <c r="BH149" i="2"/>
  <c r="BG149" i="2"/>
  <c r="BE149" i="2"/>
  <c r="X149" i="2"/>
  <c r="W149" i="2"/>
  <c r="AD149" i="2"/>
  <c r="AB149" i="2"/>
  <c r="Z149" i="2"/>
  <c r="V149" i="2"/>
  <c r="BI148" i="2"/>
  <c r="BH148" i="2"/>
  <c r="BG148" i="2"/>
  <c r="BE148" i="2"/>
  <c r="X148" i="2"/>
  <c r="W148" i="2"/>
  <c r="AD148" i="2"/>
  <c r="AB148" i="2"/>
  <c r="Z148" i="2"/>
  <c r="P148" i="2"/>
  <c r="BF148" i="2" s="1"/>
  <c r="V148" i="2"/>
  <c r="BK148" i="2" s="1"/>
  <c r="BI143" i="2"/>
  <c r="BH143" i="2"/>
  <c r="BG143" i="2"/>
  <c r="BE143" i="2"/>
  <c r="X143" i="2"/>
  <c r="W143" i="2"/>
  <c r="AD143" i="2"/>
  <c r="AB143" i="2"/>
  <c r="Z143" i="2"/>
  <c r="BK143" i="2"/>
  <c r="V143" i="2"/>
  <c r="P143" i="2" s="1"/>
  <c r="BF143" i="2" s="1"/>
  <c r="BI142" i="2"/>
  <c r="BH142" i="2"/>
  <c r="BG142" i="2"/>
  <c r="BE142" i="2"/>
  <c r="X142" i="2"/>
  <c r="W142" i="2"/>
  <c r="AD142" i="2"/>
  <c r="AB142" i="2"/>
  <c r="Z142" i="2"/>
  <c r="V142" i="2"/>
  <c r="BK142" i="2" s="1"/>
  <c r="BI141" i="2"/>
  <c r="BH141" i="2"/>
  <c r="BG141" i="2"/>
  <c r="BE141" i="2"/>
  <c r="X141" i="2"/>
  <c r="W141" i="2"/>
  <c r="AD141" i="2"/>
  <c r="AB141" i="2"/>
  <c r="Z141" i="2"/>
  <c r="V141" i="2"/>
  <c r="BI140" i="2"/>
  <c r="BH140" i="2"/>
  <c r="BG140" i="2"/>
  <c r="BE140" i="2"/>
  <c r="X140" i="2"/>
  <c r="W140" i="2"/>
  <c r="AD140" i="2"/>
  <c r="AB140" i="2"/>
  <c r="Z140" i="2"/>
  <c r="BK140" i="2"/>
  <c r="V140" i="2"/>
  <c r="P140" i="2" s="1"/>
  <c r="BF140" i="2" s="1"/>
  <c r="BI138" i="2"/>
  <c r="BH138" i="2"/>
  <c r="BG138" i="2"/>
  <c r="BE138" i="2"/>
  <c r="X138" i="2"/>
  <c r="W138" i="2"/>
  <c r="AD138" i="2"/>
  <c r="AB138" i="2"/>
  <c r="Z138" i="2"/>
  <c r="V138" i="2"/>
  <c r="P138" i="2" s="1"/>
  <c r="BF138" i="2" s="1"/>
  <c r="BI137" i="2"/>
  <c r="BH137" i="2"/>
  <c r="BG137" i="2"/>
  <c r="BE137" i="2"/>
  <c r="X137" i="2"/>
  <c r="W137" i="2"/>
  <c r="AD137" i="2"/>
  <c r="AB137" i="2"/>
  <c r="Z137" i="2"/>
  <c r="V137" i="2"/>
  <c r="BK137" i="2" s="1"/>
  <c r="BI134" i="2"/>
  <c r="BH134" i="2"/>
  <c r="BG134" i="2"/>
  <c r="BE134" i="2"/>
  <c r="X134" i="2"/>
  <c r="W134" i="2"/>
  <c r="AD134" i="2"/>
  <c r="AB134" i="2"/>
  <c r="Z134" i="2"/>
  <c r="V134" i="2"/>
  <c r="BI129" i="2"/>
  <c r="BH129" i="2"/>
  <c r="BG129" i="2"/>
  <c r="BE129" i="2"/>
  <c r="X129" i="2"/>
  <c r="W129" i="2"/>
  <c r="AD129" i="2"/>
  <c r="AB129" i="2"/>
  <c r="Z129" i="2"/>
  <c r="V129" i="2"/>
  <c r="BK129" i="2" s="1"/>
  <c r="BI128" i="2"/>
  <c r="BH128" i="2"/>
  <c r="BG128" i="2"/>
  <c r="BE128" i="2"/>
  <c r="X128" i="2"/>
  <c r="W128" i="2"/>
  <c r="AD128" i="2"/>
  <c r="AB128" i="2"/>
  <c r="Z128" i="2"/>
  <c r="V128" i="2"/>
  <c r="P128" i="2" s="1"/>
  <c r="BF128" i="2" s="1"/>
  <c r="M122" i="2"/>
  <c r="M121" i="2"/>
  <c r="F121" i="2"/>
  <c r="F119" i="2"/>
  <c r="F117" i="2"/>
  <c r="BI107" i="2"/>
  <c r="BH107" i="2"/>
  <c r="BG107" i="2"/>
  <c r="BE107" i="2"/>
  <c r="BI106" i="2"/>
  <c r="BH106" i="2"/>
  <c r="BG106" i="2"/>
  <c r="BE106" i="2"/>
  <c r="BI105" i="2"/>
  <c r="BH105" i="2"/>
  <c r="BG105" i="2"/>
  <c r="BE105" i="2"/>
  <c r="BI104" i="2"/>
  <c r="BH104" i="2"/>
  <c r="BG104" i="2"/>
  <c r="BE104" i="2"/>
  <c r="BI103" i="2"/>
  <c r="BH103" i="2"/>
  <c r="BG103" i="2"/>
  <c r="BE103" i="2"/>
  <c r="BI102" i="2"/>
  <c r="BH102" i="2"/>
  <c r="BG102" i="2"/>
  <c r="BE102" i="2"/>
  <c r="M83" i="2"/>
  <c r="M82" i="2"/>
  <c r="F82" i="2"/>
  <c r="F80" i="2"/>
  <c r="F78" i="2"/>
  <c r="O14" i="2"/>
  <c r="E14" i="2"/>
  <c r="O13" i="2"/>
  <c r="O8" i="2"/>
  <c r="M119" i="2" s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C92" i="1"/>
  <c r="CH92" i="1"/>
  <c r="CB92" i="1"/>
  <c r="CG92" i="1"/>
  <c r="CA92" i="1"/>
  <c r="CF92" i="1"/>
  <c r="BZ92" i="1"/>
  <c r="CE92" i="1"/>
  <c r="CK91" i="1"/>
  <c r="CJ91" i="1"/>
  <c r="CI91" i="1"/>
  <c r="CH91" i="1"/>
  <c r="CG91" i="1"/>
  <c r="CF91" i="1"/>
  <c r="BZ91" i="1"/>
  <c r="CE91" i="1"/>
  <c r="AM83" i="1"/>
  <c r="L83" i="1"/>
  <c r="AM82" i="1"/>
  <c r="L82" i="1"/>
  <c r="AM80" i="1"/>
  <c r="L80" i="1"/>
  <c r="L78" i="1"/>
  <c r="L77" i="1"/>
  <c r="BK128" i="2" l="1"/>
  <c r="BK194" i="2"/>
  <c r="AB174" i="2"/>
  <c r="AD199" i="2"/>
  <c r="W215" i="2"/>
  <c r="H98" i="2" s="1"/>
  <c r="H36" i="2"/>
  <c r="BE88" i="1" s="1"/>
  <c r="BE87" i="1" s="1"/>
  <c r="Z204" i="2"/>
  <c r="P210" i="2"/>
  <c r="BF210" i="2" s="1"/>
  <c r="Z127" i="2"/>
  <c r="X154" i="2"/>
  <c r="K90" i="2" s="1"/>
  <c r="AB205" i="2"/>
  <c r="W205" i="2"/>
  <c r="W204" i="2" s="1"/>
  <c r="H95" i="2" s="1"/>
  <c r="P129" i="2"/>
  <c r="BF129" i="2" s="1"/>
  <c r="BK138" i="2"/>
  <c r="BK127" i="2" s="1"/>
  <c r="P155" i="2"/>
  <c r="BF155" i="2" s="1"/>
  <c r="P166" i="2"/>
  <c r="BF166" i="2" s="1"/>
  <c r="P175" i="2"/>
  <c r="BF175" i="2" s="1"/>
  <c r="AD174" i="2"/>
  <c r="P183" i="2"/>
  <c r="BF183" i="2" s="1"/>
  <c r="Z187" i="2"/>
  <c r="Z215" i="2"/>
  <c r="BK187" i="2"/>
  <c r="M187" i="2" s="1"/>
  <c r="M92" i="2" s="1"/>
  <c r="AB187" i="2"/>
  <c r="X205" i="2"/>
  <c r="X204" i="2" s="1"/>
  <c r="K95" i="2" s="1"/>
  <c r="AB215" i="2"/>
  <c r="X127" i="2"/>
  <c r="Z154" i="2"/>
  <c r="AB199" i="2"/>
  <c r="AD215" i="2"/>
  <c r="W36" i="1"/>
  <c r="BA87" i="1"/>
  <c r="K89" i="2"/>
  <c r="BK216" i="2"/>
  <c r="BK215" i="2" s="1"/>
  <c r="M215" i="2" s="1"/>
  <c r="M98" i="2" s="1"/>
  <c r="P216" i="2"/>
  <c r="BF216" i="2" s="1"/>
  <c r="H37" i="2"/>
  <c r="BF88" i="1" s="1"/>
  <c r="BF87" i="1" s="1"/>
  <c r="W37" i="1" s="1"/>
  <c r="AB127" i="2"/>
  <c r="BK179" i="2"/>
  <c r="P179" i="2"/>
  <c r="BF179" i="2" s="1"/>
  <c r="AB204" i="2"/>
  <c r="AB211" i="2"/>
  <c r="BK198" i="2"/>
  <c r="BK195" i="2" s="1"/>
  <c r="M195" i="2" s="1"/>
  <c r="M93" i="2" s="1"/>
  <c r="P198" i="2"/>
  <c r="BF198" i="2" s="1"/>
  <c r="F122" i="2"/>
  <c r="F83" i="2"/>
  <c r="H33" i="2"/>
  <c r="BB88" i="1" s="1"/>
  <c r="BB87" i="1" s="1"/>
  <c r="AD127" i="2"/>
  <c r="AD126" i="2" s="1"/>
  <c r="BK134" i="2"/>
  <c r="P134" i="2"/>
  <c r="BF134" i="2" s="1"/>
  <c r="BK141" i="2"/>
  <c r="P141" i="2"/>
  <c r="BF141" i="2" s="1"/>
  <c r="BK158" i="2"/>
  <c r="BK154" i="2" s="1"/>
  <c r="M154" i="2" s="1"/>
  <c r="M90" i="2" s="1"/>
  <c r="P158" i="2"/>
  <c r="BF158" i="2" s="1"/>
  <c r="BK184" i="2"/>
  <c r="P184" i="2"/>
  <c r="BF184" i="2" s="1"/>
  <c r="BK200" i="2"/>
  <c r="BK199" i="2" s="1"/>
  <c r="M199" i="2" s="1"/>
  <c r="M94" i="2" s="1"/>
  <c r="P200" i="2"/>
  <c r="BF200" i="2" s="1"/>
  <c r="AD205" i="2"/>
  <c r="BK214" i="2"/>
  <c r="P214" i="2"/>
  <c r="BF214" i="2" s="1"/>
  <c r="H35" i="2"/>
  <c r="BD88" i="1" s="1"/>
  <c r="BD87" i="1" s="1"/>
  <c r="W127" i="2"/>
  <c r="BK149" i="2"/>
  <c r="P149" i="2"/>
  <c r="BF149" i="2" s="1"/>
  <c r="W154" i="2"/>
  <c r="H90" i="2" s="1"/>
  <c r="BK168" i="2"/>
  <c r="P168" i="2"/>
  <c r="BF168" i="2" s="1"/>
  <c r="Z174" i="2"/>
  <c r="X174" i="2"/>
  <c r="K91" i="2" s="1"/>
  <c r="AB195" i="2"/>
  <c r="Z199" i="2"/>
  <c r="X199" i="2"/>
  <c r="K94" i="2" s="1"/>
  <c r="BK206" i="2"/>
  <c r="BK205" i="2" s="1"/>
  <c r="P206" i="2"/>
  <c r="BF206" i="2" s="1"/>
  <c r="BK211" i="2"/>
  <c r="M211" i="2" s="1"/>
  <c r="M97" i="2" s="1"/>
  <c r="M33" i="2"/>
  <c r="AX88" i="1" s="1"/>
  <c r="BK219" i="2"/>
  <c r="M219" i="2" s="1"/>
  <c r="M99" i="2" s="1"/>
  <c r="M80" i="2"/>
  <c r="P137" i="2"/>
  <c r="BF137" i="2" s="1"/>
  <c r="P142" i="2"/>
  <c r="BF142" i="2" s="1"/>
  <c r="P150" i="2"/>
  <c r="BF150" i="2" s="1"/>
  <c r="P160" i="2"/>
  <c r="BF160" i="2" s="1"/>
  <c r="P169" i="2"/>
  <c r="BF169" i="2" s="1"/>
  <c r="P180" i="2"/>
  <c r="BF180" i="2" s="1"/>
  <c r="P186" i="2"/>
  <c r="BF186" i="2" s="1"/>
  <c r="P188" i="2"/>
  <c r="BF188" i="2" s="1"/>
  <c r="P202" i="2"/>
  <c r="BF202" i="2" s="1"/>
  <c r="P208" i="2"/>
  <c r="BF208" i="2" s="1"/>
  <c r="P217" i="2"/>
  <c r="BF217" i="2" s="1"/>
  <c r="BK174" i="2" l="1"/>
  <c r="M174" i="2" s="1"/>
  <c r="M91" i="2" s="1"/>
  <c r="AD204" i="2"/>
  <c r="H96" i="2"/>
  <c r="K96" i="2"/>
  <c r="AB126" i="2"/>
  <c r="AB125" i="2" s="1"/>
  <c r="Z126" i="2"/>
  <c r="Z125" i="2" s="1"/>
  <c r="AW88" i="1" s="1"/>
  <c r="AW87" i="1" s="1"/>
  <c r="W35" i="1"/>
  <c r="AZ87" i="1"/>
  <c r="AD125" i="2"/>
  <c r="M127" i="2"/>
  <c r="M89" i="2" s="1"/>
  <c r="BK126" i="2"/>
  <c r="AX87" i="1"/>
  <c r="M205" i="2"/>
  <c r="M96" i="2" s="1"/>
  <c r="BK204" i="2"/>
  <c r="M204" i="2" s="1"/>
  <c r="M95" i="2" s="1"/>
  <c r="H89" i="2"/>
  <c r="W126" i="2"/>
  <c r="X126" i="2"/>
  <c r="W125" i="2" l="1"/>
  <c r="H87" i="2" s="1"/>
  <c r="M27" i="2" s="1"/>
  <c r="AS88" i="1" s="1"/>
  <c r="AS87" i="1" s="1"/>
  <c r="AK27" i="1" s="1"/>
  <c r="H88" i="2"/>
  <c r="BK125" i="2"/>
  <c r="M125" i="2" s="1"/>
  <c r="M87" i="2" s="1"/>
  <c r="M126" i="2"/>
  <c r="M88" i="2" s="1"/>
  <c r="X125" i="2"/>
  <c r="K87" i="2" s="1"/>
  <c r="M28" i="2" s="1"/>
  <c r="AT88" i="1" s="1"/>
  <c r="AT87" i="1" s="1"/>
  <c r="AK28" i="1" s="1"/>
  <c r="K88" i="2"/>
  <c r="M106" i="2" l="1"/>
  <c r="BF106" i="2" s="1"/>
  <c r="M104" i="2"/>
  <c r="BF104" i="2" s="1"/>
  <c r="M102" i="2"/>
  <c r="M26" i="2"/>
  <c r="M107" i="2"/>
  <c r="BF107" i="2" s="1"/>
  <c r="M105" i="2"/>
  <c r="BF105" i="2" s="1"/>
  <c r="M103" i="2"/>
  <c r="BF103" i="2" s="1"/>
  <c r="M101" i="2" l="1"/>
  <c r="BF102" i="2"/>
  <c r="M34" i="2" l="1"/>
  <c r="AY88" i="1" s="1"/>
  <c r="AV88" i="1" s="1"/>
  <c r="H34" i="2"/>
  <c r="BC88" i="1" s="1"/>
  <c r="BC87" i="1" s="1"/>
  <c r="M29" i="2"/>
  <c r="L109" i="2"/>
  <c r="AU88" i="1" l="1"/>
  <c r="AU87" i="1" s="1"/>
  <c r="M31" i="2"/>
  <c r="AY87" i="1"/>
  <c r="W34" i="1"/>
  <c r="AK34" i="1" l="1"/>
  <c r="AV87" i="1"/>
  <c r="L39" i="2"/>
  <c r="AG88" i="1"/>
  <c r="AN88" i="1" l="1"/>
  <c r="AG87" i="1"/>
  <c r="AK26" i="1" l="1"/>
  <c r="AG94" i="1"/>
  <c r="AG93" i="1"/>
  <c r="AN87" i="1"/>
  <c r="AG91" i="1"/>
  <c r="AG92" i="1"/>
  <c r="CD93" i="1" l="1"/>
  <c r="AV93" i="1"/>
  <c r="BY93" i="1" s="1"/>
  <c r="AV92" i="1"/>
  <c r="BY92" i="1" s="1"/>
  <c r="CD92" i="1"/>
  <c r="CD94" i="1"/>
  <c r="AV94" i="1"/>
  <c r="BY94" i="1" s="1"/>
  <c r="AG90" i="1"/>
  <c r="CD91" i="1"/>
  <c r="W33" i="1" s="1"/>
  <c r="AV91" i="1"/>
  <c r="BY91" i="1" s="1"/>
  <c r="AK33" i="1" s="1"/>
  <c r="AN94" i="1" l="1"/>
  <c r="AN92" i="1"/>
  <c r="AN91" i="1"/>
  <c r="AK29" i="1"/>
  <c r="AK31" i="1" s="1"/>
  <c r="AK39" i="1" s="1"/>
  <c r="AG96" i="1"/>
  <c r="AN93" i="1"/>
  <c r="AN90" i="1" s="1"/>
  <c r="AN96" i="1" s="1"/>
</calcChain>
</file>

<file path=xl/sharedStrings.xml><?xml version="1.0" encoding="utf-8"?>
<sst xmlns="http://schemas.openxmlformats.org/spreadsheetml/2006/main" count="1422" uniqueCount="374">
  <si>
    <t>2012</t>
  </si>
  <si>
    <t>Hárok obsahuje:</t>
  </si>
  <si>
    <t>2.0</t>
  </si>
  <si>
    <t>ZAMOK</t>
  </si>
  <si>
    <t>False</t>
  </si>
  <si>
    <t>True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</si>
  <si>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</si>
  <si>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</si>
  <si>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</si>
  <si>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</si>
  <si>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</si>
  <si>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</si>
  <si>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</si>
  <si>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</si>
  <si>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AA5064/1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</si>
  <si>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</si>
  <si>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</si>
  <si>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Kolumbária Bratislava -Petržalka</t>
  </si>
  <si>
    <t>JKSO:</t>
  </si>
  <si>
    <t/>
  </si>
  <si>
    <t>KS:</t>
  </si>
  <si>
    <t>Miesto:</t>
  </si>
  <si>
    <t>Bratislava</t>
  </si>
  <si>
    <t>Dátum:</t>
  </si>
  <si>
    <t>14. 6. 2024</t>
  </si>
  <si>
    <t>Objednávateľ:</t>
  </si>
  <si>
    <t>IČO:</t>
  </si>
  <si>
    <t>Mariánum-Pohrebníctvo mesta Bratislava</t>
  </si>
  <si>
    <t>IČO DPH:</t>
  </si>
  <si>
    <t>Zhotoviteľ:</t>
  </si>
  <si>
    <t>Vyplň údaj</t>
  </si>
  <si>
    <t>Projektant:</t>
  </si>
  <si>
    <t>ing.Arch. Matej Babuliak,Eva Babuliaková</t>
  </si>
  <si>
    <t>0,01</t>
  </si>
  <si>
    <t>Spracovateľ:</t>
  </si>
  <si>
    <t>Ing.Ján Surán</t>
  </si>
  <si>
    <t>Poznámka:</t>
  </si>
  <si>
    <t>Náklady z rozpočtov</t>
  </si>
  <si>
    <t>Materiál</t>
  </si>
  <si>
    <t>Montáž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</si>
  <si>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</si>
  <si>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</si>
  <si>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</si>
  <si>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</si>
  <si>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</si>
  <si>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</si>
  <si>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</si>
  <si>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</si>
  <si>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</si>
  <si>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</si>
  <si>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</si>
  <si>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</si>
  <si>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</si>
  <si>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</si>
  <si>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</si>
  <si>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</si>
  <si>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</si>
  <si>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</si>
  <si>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</si>
  <si>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</si>
  <si>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</si>
  <si>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</si>
  <si>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</si>
  <si>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</si>
  <si>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</si>
  <si>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</si>
  <si>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</si>
  <si>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</si>
  <si>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</si>
  <si>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</si>
  <si>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</si>
  <si>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</si>
  <si>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</si>
  <si>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</si>
  <si>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</si>
  <si>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</si>
  <si>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</si>
  <si>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</si>
  <si>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</si>
  <si>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</si>
  <si>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</si>
  <si>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</si>
  <si>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{345ebb34-9096-40a1-89bd-4871e34083b6}</t>
  </si>
  <si>
    <t>{00000000-0000-0000-0000-000000000000}</t>
  </si>
  <si>
    <t>1</t>
  </si>
  <si>
    <t>###NOINSERT###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</si>
  <si>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</si>
  <si>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</si>
  <si>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</si>
  <si>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</si>
  <si>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</si>
  <si>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</si>
  <si>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</si>
  <si>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</si>
  <si>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</si>
  <si>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Späť na hárok:</t>
  </si>
  <si>
    <t>KRYCÍ LIST ROZPOČTU</t>
  </si>
  <si>
    <t>Náklady z rozpočtu</t>
  </si>
  <si>
    <t>REKAPITULÁCIA ROZPOČTU</t>
  </si>
  <si>
    <t>Kód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</si>
  <si>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</si>
  <si>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</si>
  <si>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</si>
  <si>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</si>
  <si>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</si>
  <si>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</si>
  <si>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</si>
  <si>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</si>
  <si>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</si>
  <si>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</si>
  <si>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</si>
  <si>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</si>
  <si>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</si>
  <si>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</si>
  <si>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764 - Konštrukcie klampiarske</t>
  </si>
  <si>
    <t xml:space="preserve">    772 - Montáž z prírod.a konglomer.kameňa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</si>
  <si>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</si>
  <si>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</si>
  <si>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</si>
  <si>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</si>
  <si>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</si>
  <si>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</si>
  <si>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</si>
  <si>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</si>
  <si>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</si>
  <si>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</si>
  <si>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</si>
  <si>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</si>
  <si>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</si>
  <si>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</si>
  <si>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</si>
  <si>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</si>
  <si>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</si>
  <si>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 materiál [EUR]</t>
  </si>
  <si>
    <t>J. montáž [EUR]</t>
  </si>
  <si>
    <t>Poznámka</t>
  </si>
  <si>
    <t>J.cena [EUR]</t>
  </si>
  <si>
    <t>Materiál celkom [EUR]</t>
  </si>
  <si>
    <t>Montáž celkom [EUR]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</si>
  <si>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</si>
  <si>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</si>
  <si>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</si>
  <si>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</si>
  <si>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</si>
  <si>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</si>
  <si>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Dodávateľ</t>
  </si>
  <si>
    <t>ROZPOCET</t>
  </si>
  <si>
    <t>4</t>
  </si>
  <si>
    <t>K</t>
  </si>
  <si>
    <t>130001101</t>
  </si>
  <si>
    <t>Príplatok k cenám za sťaženie výkopu pre všetky triedy</t>
  </si>
  <si>
    <t>m3</t>
  </si>
  <si>
    <t>-1823503167</t>
  </si>
  <si>
    <t>3</t>
  </si>
  <si>
    <t>130201001</t>
  </si>
  <si>
    <t>Výkop jamy a ryhy v obmedzenom priestore horn. tr.3 ručne</t>
  </si>
  <si>
    <t>-1165618867</t>
  </si>
  <si>
    <t>Výkop pre chosník</t>
  </si>
  <si>
    <t>VV</t>
  </si>
  <si>
    <t>1,2*9,44*0,25</t>
  </si>
  <si>
    <t>1*0,67*0,25</t>
  </si>
  <si>
    <t>Súčet</t>
  </si>
  <si>
    <t>132201101</t>
  </si>
  <si>
    <t>Výkop ryhy do šírky 600 mm v horn.3 do 100 m3</t>
  </si>
  <si>
    <t>-703732118</t>
  </si>
  <si>
    <t>Základy pod kolumbária</t>
  </si>
  <si>
    <t>2,78*0,5*0,95*3</t>
  </si>
  <si>
    <t>132201109</t>
  </si>
  <si>
    <t>Príplatok k cene za lepivosť pri hĺbení rýh šírky do 600 mm zapažených i nezapažených s urovnaním dna v hornine 3</t>
  </si>
  <si>
    <t>-292457904</t>
  </si>
  <si>
    <t>5</t>
  </si>
  <si>
    <t>162201102</t>
  </si>
  <si>
    <t>Vodorovné premiestnenie výkopku z horniny 1-4 nad 20-50m</t>
  </si>
  <si>
    <t>-893914225</t>
  </si>
  <si>
    <t>3+3,962</t>
  </si>
  <si>
    <t>7</t>
  </si>
  <si>
    <t>162501112</t>
  </si>
  <si>
    <t xml:space="preserve">Vodorovné premiestnenie výkopku  po nespevnenej ceste z  horniny tr.1-4, do 100 m3 na vzdialenosť do 3000 m </t>
  </si>
  <si>
    <t>-1636714459</t>
  </si>
  <si>
    <t>8</t>
  </si>
  <si>
    <t>162501113</t>
  </si>
  <si>
    <t>Vodorovné premiestnenie výkopku  po nespevnenej ceste z  horniny tr.1-4, do 100 m3, príplatok k cene za každých ďalšich a začatých 1000 m</t>
  </si>
  <si>
    <t>-813945559</t>
  </si>
  <si>
    <t>6</t>
  </si>
  <si>
    <t>167101101</t>
  </si>
  <si>
    <t>Nakladanie neuľahnutého výkopku z hornín tr.1-4 do 100 m3</t>
  </si>
  <si>
    <t>-1274845857</t>
  </si>
  <si>
    <t>11</t>
  </si>
  <si>
    <t>171151101</t>
  </si>
  <si>
    <t xml:space="preserve">Hutnenie podložia z hornín súdržných </t>
  </si>
  <si>
    <t>m2</t>
  </si>
  <si>
    <t>-46796448</t>
  </si>
  <si>
    <t>chodník</t>
  </si>
  <si>
    <t>1,2*9,44</t>
  </si>
  <si>
    <t>1,0*0,67</t>
  </si>
  <si>
    <t>9</t>
  </si>
  <si>
    <t>171201201</t>
  </si>
  <si>
    <t>Uloženie sypaniny na skládky do 100 m3</t>
  </si>
  <si>
    <t>1535144444</t>
  </si>
  <si>
    <t>10</t>
  </si>
  <si>
    <t>171209002</t>
  </si>
  <si>
    <t>Poplatok za skladovanie - zemina a kamenivo (17 05) ostatné</t>
  </si>
  <si>
    <t>t</t>
  </si>
  <si>
    <t>375184563</t>
  </si>
  <si>
    <t>18</t>
  </si>
  <si>
    <t>174201101</t>
  </si>
  <si>
    <t>Zásyp sypaninou bez zhutnenia jám, šachiet, rýh, zárezov alebo okolo objektov do 100 m3</t>
  </si>
  <si>
    <t>-722013539</t>
  </si>
  <si>
    <t>0,1*0,75*2,78*3</t>
  </si>
  <si>
    <t>19</t>
  </si>
  <si>
    <t>M</t>
  </si>
  <si>
    <t>5833110100</t>
  </si>
  <si>
    <t>Kamenivo ťažené drobné 0-1 b</t>
  </si>
  <si>
    <t>-582597235</t>
  </si>
  <si>
    <t>43</t>
  </si>
  <si>
    <t>183901146</t>
  </si>
  <si>
    <t xml:space="preserve">Doplnenie zeminy hr. vrstvy do 100 mm pri výške nádoby do 700 mm </t>
  </si>
  <si>
    <t>ks</t>
  </si>
  <si>
    <t>636202222</t>
  </si>
  <si>
    <t>15</t>
  </si>
  <si>
    <t>274271311</t>
  </si>
  <si>
    <t>Murovanie základových pásov (m3) PREMAC 50x20x25 s betónovou výplňou C 16/20 hr. 200 mm</t>
  </si>
  <si>
    <t>-602404463</t>
  </si>
  <si>
    <t>Murivo  Z DT</t>
  </si>
  <si>
    <t>2,78*0,2*0,75*2*3</t>
  </si>
  <si>
    <t>16</t>
  </si>
  <si>
    <t>5959411200</t>
  </si>
  <si>
    <t>Tvárnica debniaca DT20D, 50x20x25cm, PREMAC</t>
  </si>
  <si>
    <t>-1192265433</t>
  </si>
  <si>
    <t>Spotreba: 8ks/m2</t>
  </si>
  <si>
    <t>P</t>
  </si>
  <si>
    <t>12</t>
  </si>
  <si>
    <t>274313611</t>
  </si>
  <si>
    <t>Betón základových pásov, prostý tr. C 16/20</t>
  </si>
  <si>
    <t>-206551588</t>
  </si>
  <si>
    <t>Spodná doska základov</t>
  </si>
  <si>
    <t>2,78*0,1*0,5*3</t>
  </si>
  <si>
    <t>Horná doska základov</t>
  </si>
  <si>
    <t>13</t>
  </si>
  <si>
    <t>274313721</t>
  </si>
  <si>
    <t>Betónovanie základových pásov, betón prostý</t>
  </si>
  <si>
    <t>937755929</t>
  </si>
  <si>
    <t>14</t>
  </si>
  <si>
    <t>5893260500</t>
  </si>
  <si>
    <t>Betón STN EN 206-1-C 16/20-XC1 (SK)-Cl 0,4-Dmax 22 - S2 z cementu portlandského</t>
  </si>
  <si>
    <t>-1996285483</t>
  </si>
  <si>
    <t>17</t>
  </si>
  <si>
    <t>274361825</t>
  </si>
  <si>
    <t>Výstuž pre murivo základových pásov PREMAC s betónovou výplňou z ocele 10505</t>
  </si>
  <si>
    <t>52504761</t>
  </si>
  <si>
    <t>30</t>
  </si>
  <si>
    <t>289971211</t>
  </si>
  <si>
    <t>Zhotovenie vrstvy z geotextílie na upravenom povrchu v sklone do 1 : 5 , šírky od 0 do 3 m</t>
  </si>
  <si>
    <t>164155097</t>
  </si>
  <si>
    <t>1*0,67</t>
  </si>
  <si>
    <t>31</t>
  </si>
  <si>
    <t>6936651000</t>
  </si>
  <si>
    <t>Geotextília netkaná polypropylénová Tatratex PP 100</t>
  </si>
  <si>
    <t>-1747093214</t>
  </si>
  <si>
    <t>24</t>
  </si>
  <si>
    <t>311311915</t>
  </si>
  <si>
    <t>Betón nadzákladových múrov prostý tr. C 20/25</t>
  </si>
  <si>
    <t>-563778367</t>
  </si>
  <si>
    <t xml:space="preserve">Nadzákladový múr </t>
  </si>
  <si>
    <t>2,78*0,5*0,52*3</t>
  </si>
  <si>
    <t>25</t>
  </si>
  <si>
    <t>311311981</t>
  </si>
  <si>
    <t>Zhotovenie nadzákladových múrov z betónu prostého</t>
  </si>
  <si>
    <t>112116461</t>
  </si>
  <si>
    <t>26</t>
  </si>
  <si>
    <t>5893299100</t>
  </si>
  <si>
    <t>Betón STN EN 206-1-C 20/25 XC2 (SK)-0,4-Dmax 22 - S3 z cementu portlandského</t>
  </si>
  <si>
    <t>-1459255667</t>
  </si>
  <si>
    <t>27</t>
  </si>
  <si>
    <t>311351105</t>
  </si>
  <si>
    <t>Debnenie nadzákladových múrov  obojstranné zhotovenie-dielce</t>
  </si>
  <si>
    <t>-1692814835</t>
  </si>
  <si>
    <t>(2,78+2,78+0,5+0,5)*0,52*3</t>
  </si>
  <si>
    <t>28</t>
  </si>
  <si>
    <t>311351106</t>
  </si>
  <si>
    <t>Debnenie nadzákladových múrov  obojstranné odstránenie-dielce</t>
  </si>
  <si>
    <t>-1602334676</t>
  </si>
  <si>
    <t>29</t>
  </si>
  <si>
    <t>311361821</t>
  </si>
  <si>
    <t>Výstuž nadzákladových múrov  10505</t>
  </si>
  <si>
    <t>1982986884</t>
  </si>
  <si>
    <t>37</t>
  </si>
  <si>
    <t>349121001</t>
  </si>
  <si>
    <t>Montáž prefabrikátov drobnej architektúry, hmotnosti od 0,2 do 1,5 t</t>
  </si>
  <si>
    <t>-988700216</t>
  </si>
  <si>
    <t>6*3*3</t>
  </si>
  <si>
    <t>38</t>
  </si>
  <si>
    <t>5934211000</t>
  </si>
  <si>
    <t>Betonový prefabrikaá  kolumbária</t>
  </si>
  <si>
    <t>-1788007066</t>
  </si>
  <si>
    <t>32</t>
  </si>
  <si>
    <t>564251111</t>
  </si>
  <si>
    <t>Podklad alebo podsyp zo štrkopiesku  8-16 mm s rozprestretím, vlhčením a zhutnením, po zhutnení hr. 150 mm</t>
  </si>
  <si>
    <t>-1483747335</t>
  </si>
  <si>
    <t>0,35*0,6*2</t>
  </si>
  <si>
    <t>35</t>
  </si>
  <si>
    <t>596911310</t>
  </si>
  <si>
    <t>Kladenie zámkovej dlažby strojne pre peších hr. 60 mm</t>
  </si>
  <si>
    <t>527524902</t>
  </si>
  <si>
    <t>36</t>
  </si>
  <si>
    <t>5921950710</t>
  </si>
  <si>
    <t>Dlažba Style Dlažba - kombi - Cube aquaflair 40x20x6</t>
  </si>
  <si>
    <t>-67314880</t>
  </si>
  <si>
    <t>33</t>
  </si>
  <si>
    <t>916561111</t>
  </si>
  <si>
    <t>Osadenie záhonového alebo parkového obrubníka betón., do lôžka z bet. pros. tr. C 12/15 s bočnou oporou</t>
  </si>
  <si>
    <t>m</t>
  </si>
  <si>
    <t>1003512739</t>
  </si>
  <si>
    <t>1,2+8,54+0,67+1,87</t>
  </si>
  <si>
    <t>34</t>
  </si>
  <si>
    <t>5921954660</t>
  </si>
  <si>
    <t>Premac obrubník parkový 100x20x5 cm, sivý</t>
  </si>
  <si>
    <t>877216609</t>
  </si>
  <si>
    <t>42</t>
  </si>
  <si>
    <t>998011001</t>
  </si>
  <si>
    <t>Presun hmôt pre budovy  (801, 803, 812), zvislá konštr. z tehál, tvárnic, z kovu výšky do 6 m</t>
  </si>
  <si>
    <t>1203632583</t>
  </si>
  <si>
    <t>31,308-6,614-1,488</t>
  </si>
  <si>
    <t>41</t>
  </si>
  <si>
    <t>998223011</t>
  </si>
  <si>
    <t>Presun hmôt pre pozemné komunikácie s krytom dláždeným (822 2.3, 822 5.3) akejkoľvek dĺžky objektu</t>
  </si>
  <si>
    <t>-1032433325</t>
  </si>
  <si>
    <t>6,614+1,488</t>
  </si>
  <si>
    <t>711111002</t>
  </si>
  <si>
    <t>Zhotovenie izolácie proti zemnej vlhkosti vodorovná asfaltovým lakom za studena</t>
  </si>
  <si>
    <t>-1632025749</t>
  </si>
  <si>
    <t>0,5*2,78*3</t>
  </si>
  <si>
    <t>21</t>
  </si>
  <si>
    <t>1116315200</t>
  </si>
  <si>
    <t>Lak asfaltový ALN-RENOLAK N v sudoch</t>
  </si>
  <si>
    <t>-1250187335</t>
  </si>
  <si>
    <t>22</t>
  </si>
  <si>
    <t>711141101</t>
  </si>
  <si>
    <t>Izolácia proti zemnej vlhkosti s protiradanovou odolnosťou FONDALINE S šírka 2 m vodorovná</t>
  </si>
  <si>
    <t>1712881843</t>
  </si>
  <si>
    <t>23</t>
  </si>
  <si>
    <t>998711101</t>
  </si>
  <si>
    <t>Presun hmôt pre izoláciu proti vode v objektoch výšky do 6 m</t>
  </si>
  <si>
    <t>-831291967</t>
  </si>
  <si>
    <t>39</t>
  </si>
  <si>
    <t>764312301</t>
  </si>
  <si>
    <t>Krytiny hladké z hliníkového farebného Al plechu, z tabúľ 2000 x 1000 mm, sklon do 30°</t>
  </si>
  <si>
    <t>7424372</t>
  </si>
  <si>
    <t>2,78*0,65*3</t>
  </si>
  <si>
    <t>40</t>
  </si>
  <si>
    <t>998764101</t>
  </si>
  <si>
    <t>Presun hmôt pre konštrukcie klampiarske v objektoch výšky do 6 m</t>
  </si>
  <si>
    <t>-1787764653</t>
  </si>
  <si>
    <t>48</t>
  </si>
  <si>
    <t>763170012</t>
  </si>
  <si>
    <t>Montáž  dvierok pre steny veľkosti nad 0,26 m2</t>
  </si>
  <si>
    <t>1439941441</t>
  </si>
  <si>
    <t>49</t>
  </si>
  <si>
    <t>5838857100</t>
  </si>
  <si>
    <t>Krycia kamenná tabuľa z materiálu Nero Impala Africa, žula, povrchová úprava  370x370x30 mm</t>
  </si>
  <si>
    <t>-831137419</t>
  </si>
  <si>
    <t>50</t>
  </si>
  <si>
    <t>998772101</t>
  </si>
  <si>
    <t>Presun hmôt pre kamennú dlažbu v objektoch výšky do 6 m</t>
  </si>
  <si>
    <t>-856770338</t>
  </si>
  <si>
    <t>VP - Práce naviac</t>
  </si>
  <si>
    <t>PN</t>
  </si>
  <si>
    <t>1) Súhrnný list stavby</t>
  </si>
  <si>
    <t>2) Rekapitulácia objektov</t>
  </si>
  <si>
    <t>/</t>
  </si>
  <si>
    <t>1) Krycí list rozpočtu</t>
  </si>
  <si>
    <t>2) Rekapitulácia rozpočtu</t>
  </si>
  <si>
    <t>3) Rozpočet</t>
  </si>
  <si>
    <t>Rekapitulácia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</si>
</sst>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sz val="10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800080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12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0" fillId="2" borderId="0" xfId="0" applyFill="1"/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ill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1" fillId="0" borderId="1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21" fillId="0" borderId="17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6" borderId="9" xfId="0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14" fillId="0" borderId="14" xfId="0" applyNumberFormat="1" applyFont="1" applyBorder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6" xfId="0" applyNumberFormat="1" applyFont="1" applyBorder="1" applyAlignment="1">
      <alignment vertical="center"/>
    </xf>
    <xf numFmtId="4" fontId="27" fillId="0" borderId="17" xfId="0" applyNumberFormat="1" applyFont="1" applyBorder="1" applyAlignment="1">
      <alignment vertical="center"/>
    </xf>
    <xf numFmtId="166" fontId="27" fillId="0" borderId="17" xfId="0" applyNumberFormat="1" applyFont="1" applyBorder="1" applyAlignment="1">
      <alignment vertical="center"/>
    </xf>
    <xf numFmtId="4" fontId="27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21" fillId="4" borderId="11" xfId="0" applyNumberFormat="1" applyFont="1" applyFill="1" applyBorder="1" applyAlignment="1" applyProtection="1">
      <alignment horizontal="center" vertical="center"/>
      <protection locked="0"/>
    </xf>
    <xf numFmtId="0" fontId="21" fillId="4" borderId="12" xfId="0" applyFont="1" applyFill="1" applyBorder="1" applyAlignment="1" applyProtection="1">
      <alignment horizontal="center" vertical="center"/>
      <protection locked="0"/>
    </xf>
    <xf numFmtId="4" fontId="21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4" fontId="21" fillId="4" borderId="14" xfId="0" applyNumberFormat="1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center" vertical="center"/>
      <protection locked="0"/>
    </xf>
    <xf numFmtId="4" fontId="21" fillId="0" borderId="15" xfId="0" applyNumberFormat="1" applyFont="1" applyBorder="1" applyAlignment="1">
      <alignment vertical="center"/>
    </xf>
    <xf numFmtId="164" fontId="21" fillId="4" borderId="16" xfId="0" applyNumberFormat="1" applyFont="1" applyFill="1" applyBorder="1" applyAlignment="1" applyProtection="1">
      <alignment horizontal="center" vertical="center"/>
      <protection locked="0"/>
    </xf>
    <xf numFmtId="0" fontId="21" fillId="4" borderId="17" xfId="0" applyFont="1" applyFill="1" applyBorder="1" applyAlignment="1" applyProtection="1">
      <alignment horizontal="center" vertical="center"/>
      <protection locked="0"/>
    </xf>
    <xf numFmtId="4" fontId="21" fillId="0" borderId="18" xfId="0" applyNumberFormat="1" applyFont="1" applyBorder="1" applyAlignment="1">
      <alignment vertical="center"/>
    </xf>
    <xf numFmtId="0" fontId="24" fillId="6" borderId="0" xfId="0" applyFont="1" applyFill="1" applyAlignment="1">
      <alignment horizontal="left" vertical="center"/>
    </xf>
    <xf numFmtId="0" fontId="0" fillId="6" borderId="0" xfId="0" applyFill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1" fillId="0" borderId="15" xfId="0" applyFont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7" fontId="30" fillId="0" borderId="12" xfId="0" applyNumberFormat="1" applyFont="1" applyBorder="1"/>
    <xf numFmtId="166" fontId="30" fillId="0" borderId="12" xfId="0" applyNumberFormat="1" applyFont="1" applyBorder="1"/>
    <xf numFmtId="167" fontId="31" fillId="0" borderId="0" xfId="0" applyNumberFormat="1" applyFont="1" applyAlignment="1">
      <alignment vertical="center"/>
    </xf>
    <xf numFmtId="0" fontId="7" fillId="0" borderId="4" xfId="0" applyFont="1" applyBorder="1"/>
    <xf numFmtId="0" fontId="5" fillId="0" borderId="0" xfId="0" applyFont="1" applyAlignment="1">
      <alignment horizontal="left"/>
    </xf>
    <xf numFmtId="0" fontId="7" fillId="0" borderId="5" xfId="0" applyFont="1" applyBorder="1"/>
    <xf numFmtId="0" fontId="7" fillId="0" borderId="14" xfId="0" applyFont="1" applyBorder="1"/>
    <xf numFmtId="167" fontId="7" fillId="0" borderId="0" xfId="0" applyNumberFormat="1" applyFont="1"/>
    <xf numFmtId="166" fontId="7" fillId="0" borderId="0" xfId="0" applyNumberFormat="1" applyFont="1"/>
    <xf numFmtId="0" fontId="7" fillId="0" borderId="15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25" xfId="0" applyBorder="1" applyAlignment="1">
      <alignment horizontal="center" vertical="center"/>
    </xf>
    <xf numFmtId="49" fontId="0" fillId="0" borderId="25" xfId="0" applyNumberForma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167" fontId="0" fillId="0" borderId="25" xfId="0" applyNumberFormat="1" applyBorder="1" applyAlignment="1">
      <alignment vertical="center"/>
    </xf>
    <xf numFmtId="167" fontId="0" fillId="4" borderId="25" xfId="0" applyNumberForma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7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15" xfId="0" applyFont="1" applyBorder="1" applyAlignment="1">
      <alignment horizontal="left" vertical="center"/>
    </xf>
    <xf numFmtId="167" fontId="0" fillId="0" borderId="0" xfId="0" applyNumberFormat="1" applyAlignment="1">
      <alignment vertical="center"/>
    </xf>
    <xf numFmtId="0" fontId="8" fillId="0" borderId="4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167" fontId="9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167" fontId="10" fillId="0" borderId="0" xfId="0" applyNumberFormat="1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34" fillId="0" borderId="25" xfId="0" applyFont="1" applyBorder="1" applyAlignment="1">
      <alignment horizontal="center" vertical="center"/>
    </xf>
    <xf numFmtId="49" fontId="34" fillId="0" borderId="25" xfId="0" applyNumberFormat="1" applyFont="1" applyBorder="1" applyAlignment="1">
      <alignment horizontal="left" vertical="center" wrapText="1"/>
    </xf>
    <xf numFmtId="0" fontId="34" fillId="0" borderId="25" xfId="0" applyFont="1" applyBorder="1" applyAlignment="1">
      <alignment horizontal="center" vertical="center" wrapText="1"/>
    </xf>
    <xf numFmtId="167" fontId="34" fillId="0" borderId="25" xfId="0" applyNumberFormat="1" applyFont="1" applyBorder="1" applyAlignment="1">
      <alignment vertical="center"/>
    </xf>
    <xf numFmtId="167" fontId="34" fillId="4" borderId="25" xfId="0" applyNumberFormat="1" applyFont="1" applyFill="1" applyBorder="1" applyAlignment="1" applyProtection="1">
      <alignment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49" fontId="0" fillId="4" borderId="25" xfId="0" applyNumberFormat="1" applyFill="1" applyBorder="1" applyAlignment="1" applyProtection="1">
      <alignment horizontal="left" vertical="center" wrapText="1"/>
      <protection locked="0"/>
    </xf>
    <xf numFmtId="0" fontId="0" fillId="4" borderId="25" xfId="0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167" fontId="1" fillId="0" borderId="17" xfId="0" applyNumberFormat="1" applyFont="1" applyBorder="1" applyAlignment="1">
      <alignment vertical="center"/>
    </xf>
    <xf numFmtId="0" fontId="38" fillId="0" borderId="0" xfId="1" applyFont="1" applyAlignment="1">
      <alignment horizontal="center" vertical="center"/>
    </xf>
    <xf numFmtId="0" fontId="40" fillId="2" borderId="0" xfId="0" applyFont="1" applyFill="1" applyAlignment="1">
      <alignment vertical="center"/>
    </xf>
    <xf numFmtId="0" fontId="39" fillId="2" borderId="0" xfId="0" applyFont="1" applyFill="1" applyAlignment="1">
      <alignment horizontal="left" vertical="center"/>
    </xf>
    <xf numFmtId="0" fontId="41" fillId="2" borderId="0" xfId="1" applyFont="1" applyFill="1" applyAlignment="1" applyProtection="1">
      <alignment vertical="center"/>
    </xf>
    <xf numFmtId="4" fontId="24" fillId="6" borderId="0" xfId="0" applyNumberFormat="1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6" fillId="4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4" fontId="6" fillId="4" borderId="0" xfId="0" applyNumberFormat="1" applyFont="1" applyFill="1" applyAlignment="1" applyProtection="1">
      <alignment vertical="center"/>
      <protection locked="0"/>
    </xf>
    <xf numFmtId="4" fontId="6" fillId="0" borderId="0" xfId="0" applyNumberFormat="1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3" fillId="0" borderId="11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0" fillId="6" borderId="9" xfId="0" applyFill="1" applyBorder="1" applyAlignment="1">
      <alignment vertical="center"/>
    </xf>
    <xf numFmtId="0" fontId="2" fillId="6" borderId="9" xfId="0" applyFont="1" applyFill="1" applyBorder="1" applyAlignment="1">
      <alignment horizontal="center" vertical="center"/>
    </xf>
    <xf numFmtId="0" fontId="0" fillId="6" borderId="10" xfId="0" applyFill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9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41" fillId="2" borderId="0" xfId="1" applyFont="1" applyFill="1" applyAlignment="1" applyProtection="1">
      <alignment horizontal="center" vertical="center"/>
    </xf>
    <xf numFmtId="0" fontId="0" fillId="4" borderId="25" xfId="0" applyFill="1" applyBorder="1" applyAlignment="1" applyProtection="1">
      <alignment horizontal="left" vertical="center" wrapText="1"/>
      <protection locked="0"/>
    </xf>
    <xf numFmtId="0" fontId="0" fillId="4" borderId="25" xfId="0" applyFill="1" applyBorder="1" applyAlignment="1" applyProtection="1">
      <alignment vertical="center"/>
      <protection locked="0"/>
    </xf>
    <xf numFmtId="167" fontId="0" fillId="0" borderId="25" xfId="0" applyNumberFormat="1" applyBorder="1" applyAlignment="1">
      <alignment vertical="center"/>
    </xf>
    <xf numFmtId="0" fontId="0" fillId="0" borderId="25" xfId="0" applyBorder="1" applyAlignment="1">
      <alignment vertical="center"/>
    </xf>
    <xf numFmtId="167" fontId="0" fillId="4" borderId="25" xfId="0" applyNumberFormat="1" applyFill="1" applyBorder="1" applyAlignment="1" applyProtection="1">
      <alignment vertical="center"/>
      <protection locked="0"/>
    </xf>
    <xf numFmtId="167" fontId="24" fillId="0" borderId="12" xfId="0" applyNumberFormat="1" applyFont="1" applyBorder="1"/>
    <xf numFmtId="167" fontId="3" fillId="0" borderId="12" xfId="0" applyNumberFormat="1" applyFont="1" applyBorder="1" applyAlignment="1">
      <alignment vertical="center"/>
    </xf>
    <xf numFmtId="167" fontId="5" fillId="0" borderId="0" xfId="0" applyNumberFormat="1" applyFont="1"/>
    <xf numFmtId="167" fontId="5" fillId="0" borderId="0" xfId="0" applyNumberFormat="1" applyFont="1" applyAlignment="1">
      <alignment vertical="center"/>
    </xf>
    <xf numFmtId="167" fontId="7" fillId="0" borderId="17" xfId="0" applyNumberFormat="1" applyFont="1" applyBorder="1"/>
    <xf numFmtId="167" fontId="7" fillId="0" borderId="17" xfId="0" applyNumberFormat="1" applyFont="1" applyBorder="1" applyAlignment="1">
      <alignment vertical="center"/>
    </xf>
    <xf numFmtId="167" fontId="7" fillId="0" borderId="23" xfId="0" applyNumberFormat="1" applyFont="1" applyBorder="1"/>
    <xf numFmtId="167" fontId="7" fillId="0" borderId="23" xfId="0" applyNumberFormat="1" applyFont="1" applyBorder="1" applyAlignment="1">
      <alignment vertical="center"/>
    </xf>
    <xf numFmtId="167" fontId="5" fillId="0" borderId="23" xfId="0" applyNumberFormat="1" applyFont="1" applyBorder="1"/>
    <xf numFmtId="167" fontId="36" fillId="0" borderId="23" xfId="0" applyNumberFormat="1" applyFont="1" applyBorder="1" applyAlignment="1">
      <alignment vertical="center"/>
    </xf>
    <xf numFmtId="0" fontId="0" fillId="0" borderId="25" xfId="0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5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32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32" fillId="0" borderId="0" xfId="0" applyFont="1" applyAlignment="1">
      <alignment horizontal="left" vertical="center" wrapText="1"/>
    </xf>
    <xf numFmtId="0" fontId="35" fillId="0" borderId="12" xfId="0" applyFont="1" applyBorder="1" applyAlignment="1">
      <alignment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vertical="center"/>
    </xf>
    <xf numFmtId="4" fontId="19" fillId="0" borderId="0" xfId="0" applyNumberFormat="1" applyFont="1" applyAlignment="1">
      <alignment vertical="center"/>
    </xf>
    <xf numFmtId="165" fontId="2" fillId="4" borderId="0" xfId="0" applyNumberFormat="1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Data\System\Temp\radD5B86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kros.sk/11138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Data\System\Temp\rad0D1EF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kros.sk/1113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2" name="Obrázok 1">
          <a:hlinkClick xmlns:r="http://schemas.openxmlformats.org/officeDocument/2006/relationships" r:id="rId1" tooltip="www.kros.sk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Obrázok 1">
          <a:hlinkClick xmlns:r="http://schemas.openxmlformats.org/officeDocument/2006/relationships" r:id="rId1" tooltip="www.kros.sk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7"/>
  <sheetViews>
    <sheetView showGridLines="0" tabSelected="1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8" width="25.83203125" hidden="1" customWidth="1"/>
    <col min="49" max="49" width="25" hidden="1" customWidth="1"/>
    <col min="50" max="54" width="21.6640625" hidden="1" customWidth="1"/>
    <col min="55" max="55" width="19.1640625" hidden="1" customWidth="1"/>
    <col min="56" max="56" width="25" hidden="1" customWidth="1"/>
    <col min="57" max="58" width="19.1640625" hidden="1" customWidth="1"/>
    <col min="59" max="59" width="66.5" customWidth="1"/>
    <col min="71" max="89" width="9.33203125" hidden="1"/>
  </cols>
  <sheetData>
    <row r="1" spans="1:73" ht="21.4" customHeight="1" x14ac:dyDescent="0.3">
      <c r="A1" s="13" t="s">
        <v>0</v>
      </c>
      <c r="B1" s="181"/>
      <c r="C1" s="181"/>
      <c r="D1" s="182" t="s">
        <v>1</v>
      </c>
      <c r="E1" s="181"/>
      <c r="F1" s="181"/>
      <c r="G1" s="181"/>
      <c r="H1" s="181"/>
      <c r="I1" s="181"/>
      <c r="J1" s="181"/>
      <c r="K1" s="183" t="s">
        <v>367</v>
      </c>
      <c r="L1" s="183"/>
      <c r="M1" s="183"/>
      <c r="N1" s="183"/>
      <c r="O1" s="183"/>
      <c r="P1" s="183"/>
      <c r="Q1" s="183"/>
      <c r="R1" s="183"/>
      <c r="S1" s="183"/>
      <c r="T1" s="181"/>
      <c r="U1" s="181"/>
      <c r="V1" s="181"/>
      <c r="W1" s="183" t="s">
        <v>368</v>
      </c>
      <c r="X1" s="183"/>
      <c r="Y1" s="183"/>
      <c r="Z1" s="183"/>
      <c r="AA1" s="183"/>
      <c r="AB1" s="183"/>
      <c r="AC1" s="183"/>
      <c r="AD1" s="183"/>
      <c r="AE1" s="183"/>
      <c r="AF1" s="183"/>
      <c r="AG1" s="181"/>
      <c r="AH1" s="18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3" t="s">
        <v>2</v>
      </c>
      <c r="BB1" s="13" t="s">
        <v>3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5" t="s">
        <v>4</v>
      </c>
      <c r="BU1" s="15" t="s">
        <v>5</v>
      </c>
    </row>
    <row r="2" spans="1:73" ht="36.950000000000003" customHeight="1" x14ac:dyDescent="0.3">
      <c r="C2" s="214" t="s">
        <v>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R2" s="185" t="s">
        <v>7</v>
      </c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S2" s="16" t="s">
        <v>8</v>
      </c>
      <c r="BT2" s="16" t="s">
        <v>9</v>
      </c>
    </row>
    <row r="3" spans="1:73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9"/>
      <c r="BS3" s="16" t="s">
        <v>8</v>
      </c>
      <c r="BT3" s="16" t="s">
        <v>9</v>
      </c>
    </row>
    <row r="4" spans="1:73" ht="36.950000000000003" customHeight="1" x14ac:dyDescent="0.3">
      <c r="B4" s="20"/>
      <c r="C4" s="208" t="s">
        <v>10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21"/>
      <c r="AS4" s="22" t="s">
        <v>11</v>
      </c>
      <c r="BG4" s="23" t="s">
        <v>12</v>
      </c>
      <c r="BS4" s="16" t="s">
        <v>8</v>
      </c>
    </row>
    <row r="5" spans="1:73" ht="14.45" customHeight="1" x14ac:dyDescent="0.3">
      <c r="B5" s="20"/>
      <c r="D5" s="24" t="s">
        <v>13</v>
      </c>
      <c r="K5" s="216" t="s">
        <v>14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Q5" s="21"/>
      <c r="BG5" s="215" t="s">
        <v>15</v>
      </c>
      <c r="BS5" s="16" t="s">
        <v>8</v>
      </c>
    </row>
    <row r="6" spans="1:73" ht="36.950000000000003" customHeight="1" x14ac:dyDescent="0.3">
      <c r="B6" s="20"/>
      <c r="D6" s="26" t="s">
        <v>16</v>
      </c>
      <c r="K6" s="217" t="s">
        <v>17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Q6" s="21"/>
      <c r="BG6" s="186"/>
      <c r="BS6" s="16" t="s">
        <v>8</v>
      </c>
    </row>
    <row r="7" spans="1:73" ht="14.45" customHeight="1" x14ac:dyDescent="0.3">
      <c r="B7" s="20"/>
      <c r="D7" s="27" t="s">
        <v>18</v>
      </c>
      <c r="K7" s="25" t="s">
        <v>19</v>
      </c>
      <c r="AK7" s="27" t="s">
        <v>20</v>
      </c>
      <c r="AN7" s="25" t="s">
        <v>19</v>
      </c>
      <c r="AQ7" s="21"/>
      <c r="BG7" s="186"/>
      <c r="BS7" s="16" t="s">
        <v>8</v>
      </c>
    </row>
    <row r="8" spans="1:73" ht="14.45" customHeight="1" x14ac:dyDescent="0.3">
      <c r="B8" s="20"/>
      <c r="D8" s="27" t="s">
        <v>21</v>
      </c>
      <c r="K8" s="25" t="s">
        <v>22</v>
      </c>
      <c r="AK8" s="27" t="s">
        <v>23</v>
      </c>
      <c r="AN8" s="28" t="s">
        <v>24</v>
      </c>
      <c r="AQ8" s="21"/>
      <c r="BG8" s="186"/>
      <c r="BS8" s="16" t="s">
        <v>8</v>
      </c>
    </row>
    <row r="9" spans="1:73" ht="14.45" customHeight="1" x14ac:dyDescent="0.3">
      <c r="B9" s="20"/>
      <c r="AQ9" s="21"/>
      <c r="BG9" s="186"/>
      <c r="BS9" s="16" t="s">
        <v>8</v>
      </c>
    </row>
    <row r="10" spans="1:73" ht="14.45" customHeight="1" x14ac:dyDescent="0.3">
      <c r="B10" s="20"/>
      <c r="D10" s="27" t="s">
        <v>25</v>
      </c>
      <c r="AK10" s="27" t="s">
        <v>26</v>
      </c>
      <c r="AN10" s="25" t="s">
        <v>19</v>
      </c>
      <c r="AQ10" s="21"/>
      <c r="BG10" s="186"/>
      <c r="BS10" s="16" t="s">
        <v>8</v>
      </c>
    </row>
    <row r="11" spans="1:73" ht="18.399999999999999" customHeight="1" x14ac:dyDescent="0.3">
      <c r="B11" s="20"/>
      <c r="E11" s="25" t="s">
        <v>27</v>
      </c>
      <c r="AK11" s="27" t="s">
        <v>28</v>
      </c>
      <c r="AN11" s="25" t="s">
        <v>19</v>
      </c>
      <c r="AQ11" s="21"/>
      <c r="BG11" s="186"/>
      <c r="BS11" s="16" t="s">
        <v>8</v>
      </c>
    </row>
    <row r="12" spans="1:73" ht="6.95" customHeight="1" x14ac:dyDescent="0.3">
      <c r="B12" s="20"/>
      <c r="AQ12" s="21"/>
      <c r="BG12" s="186"/>
      <c r="BS12" s="16" t="s">
        <v>8</v>
      </c>
    </row>
    <row r="13" spans="1:73" ht="14.45" customHeight="1" x14ac:dyDescent="0.3">
      <c r="B13" s="20"/>
      <c r="D13" s="27" t="s">
        <v>29</v>
      </c>
      <c r="AK13" s="27" t="s">
        <v>26</v>
      </c>
      <c r="AN13" s="29" t="s">
        <v>30</v>
      </c>
      <c r="AQ13" s="21"/>
      <c r="BG13" s="186"/>
      <c r="BS13" s="16" t="s">
        <v>8</v>
      </c>
    </row>
    <row r="14" spans="1:73" ht="15" x14ac:dyDescent="0.3">
      <c r="B14" s="20"/>
      <c r="E14" s="218" t="s">
        <v>30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27" t="s">
        <v>28</v>
      </c>
      <c r="AN14" s="29" t="s">
        <v>30</v>
      </c>
      <c r="AQ14" s="21"/>
      <c r="BG14" s="186"/>
      <c r="BS14" s="16" t="s">
        <v>8</v>
      </c>
    </row>
    <row r="15" spans="1:73" ht="6.95" customHeight="1" x14ac:dyDescent="0.3">
      <c r="B15" s="20"/>
      <c r="AQ15" s="21"/>
      <c r="BG15" s="186"/>
      <c r="BS15" s="16" t="s">
        <v>4</v>
      </c>
    </row>
    <row r="16" spans="1:73" ht="14.45" customHeight="1" x14ac:dyDescent="0.3">
      <c r="B16" s="20"/>
      <c r="D16" s="27" t="s">
        <v>31</v>
      </c>
      <c r="AK16" s="27" t="s">
        <v>26</v>
      </c>
      <c r="AN16" s="25" t="s">
        <v>19</v>
      </c>
      <c r="AQ16" s="21"/>
      <c r="BG16" s="186"/>
      <c r="BS16" s="16" t="s">
        <v>4</v>
      </c>
    </row>
    <row r="17" spans="2:71" ht="18.399999999999999" customHeight="1" x14ac:dyDescent="0.3">
      <c r="B17" s="20"/>
      <c r="E17" s="25" t="s">
        <v>32</v>
      </c>
      <c r="AK17" s="27" t="s">
        <v>28</v>
      </c>
      <c r="AN17" s="25" t="s">
        <v>19</v>
      </c>
      <c r="AQ17" s="21"/>
      <c r="BG17" s="186"/>
      <c r="BS17" s="16" t="s">
        <v>5</v>
      </c>
    </row>
    <row r="18" spans="2:71" ht="6.95" customHeight="1" x14ac:dyDescent="0.3">
      <c r="B18" s="20"/>
      <c r="AQ18" s="21"/>
      <c r="BG18" s="186"/>
      <c r="BS18" s="16" t="s">
        <v>33</v>
      </c>
    </row>
    <row r="19" spans="2:71" ht="14.45" customHeight="1" x14ac:dyDescent="0.3">
      <c r="B19" s="20"/>
      <c r="D19" s="27" t="s">
        <v>34</v>
      </c>
      <c r="AK19" s="27" t="s">
        <v>26</v>
      </c>
      <c r="AN19" s="25" t="s">
        <v>19</v>
      </c>
      <c r="AQ19" s="21"/>
      <c r="BG19" s="186"/>
      <c r="BS19" s="16" t="s">
        <v>33</v>
      </c>
    </row>
    <row r="20" spans="2:71" ht="18.399999999999999" customHeight="1" x14ac:dyDescent="0.3">
      <c r="B20" s="20"/>
      <c r="E20" s="25" t="s">
        <v>35</v>
      </c>
      <c r="AK20" s="27" t="s">
        <v>28</v>
      </c>
      <c r="AN20" s="25" t="s">
        <v>19</v>
      </c>
      <c r="AQ20" s="21"/>
      <c r="BG20" s="186"/>
    </row>
    <row r="21" spans="2:71" ht="6.95" customHeight="1" x14ac:dyDescent="0.3">
      <c r="B21" s="20"/>
      <c r="AQ21" s="21"/>
      <c r="BG21" s="186"/>
    </row>
    <row r="22" spans="2:71" ht="15" x14ac:dyDescent="0.3">
      <c r="B22" s="20"/>
      <c r="D22" s="27" t="s">
        <v>36</v>
      </c>
      <c r="AQ22" s="21"/>
      <c r="BG22" s="186"/>
    </row>
    <row r="23" spans="2:71" ht="22.5" customHeight="1" x14ac:dyDescent="0.3">
      <c r="B23" s="20"/>
      <c r="E23" s="219" t="s">
        <v>19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Q23" s="21"/>
      <c r="BG23" s="186"/>
    </row>
    <row r="24" spans="2:71" ht="6.95" customHeight="1" x14ac:dyDescent="0.3">
      <c r="B24" s="20"/>
      <c r="AQ24" s="21"/>
      <c r="BG24" s="186"/>
    </row>
    <row r="25" spans="2:71" ht="6.95" customHeight="1" x14ac:dyDescent="0.3">
      <c r="B25" s="2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Q25" s="21"/>
      <c r="BG25" s="186"/>
    </row>
    <row r="26" spans="2:71" ht="14.45" customHeight="1" x14ac:dyDescent="0.3">
      <c r="B26" s="20"/>
      <c r="D26" s="31" t="s">
        <v>37</v>
      </c>
      <c r="AK26" s="220">
        <f>ROUND(AG87,2)</f>
        <v>0</v>
      </c>
      <c r="AL26" s="186"/>
      <c r="AM26" s="186"/>
      <c r="AN26" s="186"/>
      <c r="AO26" s="186"/>
      <c r="AQ26" s="21"/>
      <c r="BG26" s="186"/>
    </row>
    <row r="27" spans="2:71" ht="15" x14ac:dyDescent="0.3">
      <c r="B27" s="20"/>
      <c r="E27" s="27" t="s">
        <v>38</v>
      </c>
      <c r="AK27" s="221">
        <f>AS87</f>
        <v>0</v>
      </c>
      <c r="AL27" s="186"/>
      <c r="AM27" s="186"/>
      <c r="AN27" s="186"/>
      <c r="AO27" s="186"/>
      <c r="AQ27" s="21"/>
      <c r="BG27" s="186"/>
    </row>
    <row r="28" spans="2:71" s="1" customFormat="1" ht="15" x14ac:dyDescent="0.3">
      <c r="B28" s="32"/>
      <c r="E28" s="27" t="s">
        <v>39</v>
      </c>
      <c r="AK28" s="221">
        <f>ROUND(AT87,2)</f>
        <v>0</v>
      </c>
      <c r="AL28" s="188"/>
      <c r="AM28" s="188"/>
      <c r="AN28" s="188"/>
      <c r="AO28" s="188"/>
      <c r="AQ28" s="33"/>
      <c r="BG28" s="188"/>
    </row>
    <row r="29" spans="2:71" s="1" customFormat="1" ht="14.45" customHeight="1" x14ac:dyDescent="0.3">
      <c r="B29" s="32"/>
      <c r="D29" s="31" t="s">
        <v>40</v>
      </c>
      <c r="AK29" s="220">
        <f>ROUND(AG90,2)</f>
        <v>0</v>
      </c>
      <c r="AL29" s="188"/>
      <c r="AM29" s="188"/>
      <c r="AN29" s="188"/>
      <c r="AO29" s="188"/>
      <c r="AQ29" s="33"/>
      <c r="BG29" s="188"/>
    </row>
    <row r="30" spans="2:71" s="1" customFormat="1" ht="6.95" customHeight="1" x14ac:dyDescent="0.3">
      <c r="B30" s="32"/>
      <c r="AQ30" s="33"/>
      <c r="BG30" s="188"/>
    </row>
    <row r="31" spans="2:71" s="1" customFormat="1" ht="25.9" customHeight="1" x14ac:dyDescent="0.3">
      <c r="B31" s="32"/>
      <c r="D31" s="34" t="s">
        <v>41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222">
        <f>ROUND(AK26+AK29,2)</f>
        <v>0</v>
      </c>
      <c r="AL31" s="223"/>
      <c r="AM31" s="223"/>
      <c r="AN31" s="223"/>
      <c r="AO31" s="223"/>
      <c r="AQ31" s="33"/>
      <c r="BG31" s="188"/>
    </row>
    <row r="32" spans="2:71" s="1" customFormat="1" ht="6.95" customHeight="1" x14ac:dyDescent="0.3">
      <c r="B32" s="32"/>
      <c r="AQ32" s="33"/>
      <c r="BG32" s="188"/>
    </row>
    <row r="33" spans="2:59" s="2" customFormat="1" ht="14.45" customHeight="1" x14ac:dyDescent="0.3">
      <c r="B33" s="36"/>
      <c r="D33" s="37" t="s">
        <v>42</v>
      </c>
      <c r="F33" s="37" t="s">
        <v>43</v>
      </c>
      <c r="L33" s="211">
        <v>0.2</v>
      </c>
      <c r="M33" s="212"/>
      <c r="N33" s="212"/>
      <c r="O33" s="212"/>
      <c r="T33" s="39" t="s">
        <v>44</v>
      </c>
      <c r="W33" s="213">
        <f>ROUND(BB87+SUM(CD91:CD95),2)</f>
        <v>0</v>
      </c>
      <c r="X33" s="212"/>
      <c r="Y33" s="212"/>
      <c r="Z33" s="212"/>
      <c r="AA33" s="212"/>
      <c r="AB33" s="212"/>
      <c r="AC33" s="212"/>
      <c r="AD33" s="212"/>
      <c r="AE33" s="212"/>
      <c r="AK33" s="213">
        <f>ROUND(AX87+SUM(BY91:BY95),2)</f>
        <v>0</v>
      </c>
      <c r="AL33" s="212"/>
      <c r="AM33" s="212"/>
      <c r="AN33" s="212"/>
      <c r="AO33" s="212"/>
      <c r="AQ33" s="40"/>
      <c r="BG33" s="212"/>
    </row>
    <row r="34" spans="2:59" s="2" customFormat="1" ht="14.45" customHeight="1" x14ac:dyDescent="0.3">
      <c r="B34" s="36"/>
      <c r="F34" s="37" t="s">
        <v>45</v>
      </c>
      <c r="L34" s="211">
        <v>0.2</v>
      </c>
      <c r="M34" s="212"/>
      <c r="N34" s="212"/>
      <c r="O34" s="212"/>
      <c r="T34" s="39" t="s">
        <v>44</v>
      </c>
      <c r="W34" s="213">
        <f>ROUND(BC87+SUM(CE91:CE95),2)</f>
        <v>0</v>
      </c>
      <c r="X34" s="212"/>
      <c r="Y34" s="212"/>
      <c r="Z34" s="212"/>
      <c r="AA34" s="212"/>
      <c r="AB34" s="212"/>
      <c r="AC34" s="212"/>
      <c r="AD34" s="212"/>
      <c r="AE34" s="212"/>
      <c r="AK34" s="213">
        <f>ROUND(AY87+SUM(BZ91:BZ95),2)</f>
        <v>0</v>
      </c>
      <c r="AL34" s="212"/>
      <c r="AM34" s="212"/>
      <c r="AN34" s="212"/>
      <c r="AO34" s="212"/>
      <c r="AQ34" s="40"/>
      <c r="BG34" s="212"/>
    </row>
    <row r="35" spans="2:59" s="2" customFormat="1" ht="14.45" hidden="1" customHeight="1" x14ac:dyDescent="0.3">
      <c r="B35" s="36"/>
      <c r="F35" s="37" t="s">
        <v>46</v>
      </c>
      <c r="L35" s="211">
        <v>0.2</v>
      </c>
      <c r="M35" s="212"/>
      <c r="N35" s="212"/>
      <c r="O35" s="212"/>
      <c r="T35" s="39" t="s">
        <v>44</v>
      </c>
      <c r="W35" s="213">
        <f>ROUND(BD87+SUM(CF91:CF95),2)</f>
        <v>0</v>
      </c>
      <c r="X35" s="212"/>
      <c r="Y35" s="212"/>
      <c r="Z35" s="212"/>
      <c r="AA35" s="212"/>
      <c r="AB35" s="212"/>
      <c r="AC35" s="212"/>
      <c r="AD35" s="212"/>
      <c r="AE35" s="212"/>
      <c r="AK35" s="213">
        <v>0</v>
      </c>
      <c r="AL35" s="212"/>
      <c r="AM35" s="212"/>
      <c r="AN35" s="212"/>
      <c r="AO35" s="212"/>
      <c r="AQ35" s="40"/>
    </row>
    <row r="36" spans="2:59" s="2" customFormat="1" ht="14.45" hidden="1" customHeight="1" x14ac:dyDescent="0.3">
      <c r="B36" s="36"/>
      <c r="F36" s="37" t="s">
        <v>47</v>
      </c>
      <c r="L36" s="211">
        <v>0.2</v>
      </c>
      <c r="M36" s="212"/>
      <c r="N36" s="212"/>
      <c r="O36" s="212"/>
      <c r="T36" s="39" t="s">
        <v>44</v>
      </c>
      <c r="W36" s="213">
        <f>ROUND(BE87+SUM(CG91:CG95),2)</f>
        <v>0</v>
      </c>
      <c r="X36" s="212"/>
      <c r="Y36" s="212"/>
      <c r="Z36" s="212"/>
      <c r="AA36" s="212"/>
      <c r="AB36" s="212"/>
      <c r="AC36" s="212"/>
      <c r="AD36" s="212"/>
      <c r="AE36" s="212"/>
      <c r="AK36" s="213">
        <v>0</v>
      </c>
      <c r="AL36" s="212"/>
      <c r="AM36" s="212"/>
      <c r="AN36" s="212"/>
      <c r="AO36" s="212"/>
      <c r="AQ36" s="40"/>
    </row>
    <row r="37" spans="2:59" s="2" customFormat="1" ht="14.45" hidden="1" customHeight="1" x14ac:dyDescent="0.3">
      <c r="B37" s="36"/>
      <c r="F37" s="37" t="s">
        <v>48</v>
      </c>
      <c r="L37" s="211">
        <v>0</v>
      </c>
      <c r="M37" s="212"/>
      <c r="N37" s="212"/>
      <c r="O37" s="212"/>
      <c r="T37" s="39" t="s">
        <v>44</v>
      </c>
      <c r="W37" s="213">
        <f>ROUND(BF87+SUM(CH91:CH95),2)</f>
        <v>0</v>
      </c>
      <c r="X37" s="212"/>
      <c r="Y37" s="212"/>
      <c r="Z37" s="212"/>
      <c r="AA37" s="212"/>
      <c r="AB37" s="212"/>
      <c r="AC37" s="212"/>
      <c r="AD37" s="212"/>
      <c r="AE37" s="212"/>
      <c r="AK37" s="213">
        <v>0</v>
      </c>
      <c r="AL37" s="212"/>
      <c r="AM37" s="212"/>
      <c r="AN37" s="212"/>
      <c r="AO37" s="212"/>
      <c r="AQ37" s="40"/>
    </row>
    <row r="38" spans="2:59" s="1" customFormat="1" ht="6.95" customHeight="1" x14ac:dyDescent="0.3">
      <c r="B38" s="32"/>
      <c r="AQ38" s="33"/>
    </row>
    <row r="39" spans="2:59" s="1" customFormat="1" ht="25.9" customHeight="1" x14ac:dyDescent="0.3">
      <c r="B39" s="32"/>
      <c r="C39" s="41"/>
      <c r="D39" s="42" t="s">
        <v>49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4" t="s">
        <v>50</v>
      </c>
      <c r="U39" s="43"/>
      <c r="V39" s="43"/>
      <c r="W39" s="43"/>
      <c r="X39" s="204" t="s">
        <v>51</v>
      </c>
      <c r="Y39" s="205"/>
      <c r="Z39" s="205"/>
      <c r="AA39" s="205"/>
      <c r="AB39" s="205"/>
      <c r="AC39" s="43"/>
      <c r="AD39" s="43"/>
      <c r="AE39" s="43"/>
      <c r="AF39" s="43"/>
      <c r="AG39" s="43"/>
      <c r="AH39" s="43"/>
      <c r="AI39" s="43"/>
      <c r="AJ39" s="43"/>
      <c r="AK39" s="206">
        <f>SUM(AK31:AK37)</f>
        <v>0</v>
      </c>
      <c r="AL39" s="205"/>
      <c r="AM39" s="205"/>
      <c r="AN39" s="205"/>
      <c r="AO39" s="207"/>
      <c r="AP39" s="41"/>
      <c r="AQ39" s="33"/>
    </row>
    <row r="40" spans="2:59" s="1" customFormat="1" ht="14.45" customHeight="1" x14ac:dyDescent="0.3">
      <c r="B40" s="32"/>
      <c r="AQ40" s="33"/>
    </row>
    <row r="41" spans="2:59" x14ac:dyDescent="0.3">
      <c r="B41" s="20"/>
      <c r="AQ41" s="21"/>
    </row>
    <row r="42" spans="2:59" x14ac:dyDescent="0.3">
      <c r="B42" s="20"/>
      <c r="AQ42" s="21"/>
    </row>
    <row r="43" spans="2:59" x14ac:dyDescent="0.3">
      <c r="B43" s="20"/>
      <c r="AQ43" s="21"/>
    </row>
    <row r="44" spans="2:59" x14ac:dyDescent="0.3">
      <c r="B44" s="20"/>
      <c r="AQ44" s="21"/>
    </row>
    <row r="45" spans="2:59" x14ac:dyDescent="0.3">
      <c r="B45" s="20"/>
      <c r="AQ45" s="21"/>
    </row>
    <row r="46" spans="2:59" x14ac:dyDescent="0.3">
      <c r="B46" s="20"/>
      <c r="AQ46" s="21"/>
    </row>
    <row r="47" spans="2:59" x14ac:dyDescent="0.3">
      <c r="B47" s="20"/>
      <c r="AQ47" s="21"/>
    </row>
    <row r="48" spans="2:59" x14ac:dyDescent="0.3">
      <c r="B48" s="20"/>
      <c r="AQ48" s="21"/>
    </row>
    <row r="49" spans="2:43" s="1" customFormat="1" ht="15" x14ac:dyDescent="0.3">
      <c r="B49" s="32"/>
      <c r="D49" s="45" t="s">
        <v>52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C49" s="45" t="s">
        <v>53</v>
      </c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7"/>
      <c r="AQ49" s="33"/>
    </row>
    <row r="50" spans="2:43" x14ac:dyDescent="0.3">
      <c r="B50" s="20"/>
      <c r="D50" s="48"/>
      <c r="Z50" s="49"/>
      <c r="AC50" s="48"/>
      <c r="AO50" s="49"/>
      <c r="AQ50" s="21"/>
    </row>
    <row r="51" spans="2:43" x14ac:dyDescent="0.3">
      <c r="B51" s="20"/>
      <c r="D51" s="48"/>
      <c r="Z51" s="49"/>
      <c r="AC51" s="48"/>
      <c r="AO51" s="49"/>
      <c r="AQ51" s="21"/>
    </row>
    <row r="52" spans="2:43" x14ac:dyDescent="0.3">
      <c r="B52" s="20"/>
      <c r="D52" s="48"/>
      <c r="Z52" s="49"/>
      <c r="AC52" s="48"/>
      <c r="AO52" s="49"/>
      <c r="AQ52" s="21"/>
    </row>
    <row r="53" spans="2:43" x14ac:dyDescent="0.3">
      <c r="B53" s="20"/>
      <c r="D53" s="48"/>
      <c r="Z53" s="49"/>
      <c r="AC53" s="48"/>
      <c r="AO53" s="49"/>
      <c r="AQ53" s="21"/>
    </row>
    <row r="54" spans="2:43" x14ac:dyDescent="0.3">
      <c r="B54" s="20"/>
      <c r="D54" s="48"/>
      <c r="Z54" s="49"/>
      <c r="AC54" s="48"/>
      <c r="AO54" s="49"/>
      <c r="AQ54" s="21"/>
    </row>
    <row r="55" spans="2:43" x14ac:dyDescent="0.3">
      <c r="B55" s="20"/>
      <c r="D55" s="48"/>
      <c r="Z55" s="49"/>
      <c r="AC55" s="48"/>
      <c r="AO55" s="49"/>
      <c r="AQ55" s="21"/>
    </row>
    <row r="56" spans="2:43" x14ac:dyDescent="0.3">
      <c r="B56" s="20"/>
      <c r="D56" s="48"/>
      <c r="Z56" s="49"/>
      <c r="AC56" s="48"/>
      <c r="AO56" s="49"/>
      <c r="AQ56" s="21"/>
    </row>
    <row r="57" spans="2:43" x14ac:dyDescent="0.3">
      <c r="B57" s="20"/>
      <c r="D57" s="48"/>
      <c r="Z57" s="49"/>
      <c r="AC57" s="48"/>
      <c r="AO57" s="49"/>
      <c r="AQ57" s="21"/>
    </row>
    <row r="58" spans="2:43" s="1" customFormat="1" ht="15" x14ac:dyDescent="0.3">
      <c r="B58" s="32"/>
      <c r="D58" s="50" t="s">
        <v>54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2" t="s">
        <v>55</v>
      </c>
      <c r="S58" s="51"/>
      <c r="T58" s="51"/>
      <c r="U58" s="51"/>
      <c r="V58" s="51"/>
      <c r="W58" s="51"/>
      <c r="X58" s="51"/>
      <c r="Y58" s="51"/>
      <c r="Z58" s="53"/>
      <c r="AC58" s="50" t="s">
        <v>54</v>
      </c>
      <c r="AD58" s="51"/>
      <c r="AE58" s="51"/>
      <c r="AF58" s="51"/>
      <c r="AG58" s="51"/>
      <c r="AH58" s="51"/>
      <c r="AI58" s="51"/>
      <c r="AJ58" s="51"/>
      <c r="AK58" s="51"/>
      <c r="AL58" s="51"/>
      <c r="AM58" s="52" t="s">
        <v>55</v>
      </c>
      <c r="AN58" s="51"/>
      <c r="AO58" s="53"/>
      <c r="AQ58" s="33"/>
    </row>
    <row r="59" spans="2:43" x14ac:dyDescent="0.3">
      <c r="B59" s="20"/>
      <c r="AQ59" s="21"/>
    </row>
    <row r="60" spans="2:43" s="1" customFormat="1" ht="15" x14ac:dyDescent="0.3">
      <c r="B60" s="32"/>
      <c r="D60" s="45" t="s">
        <v>56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7"/>
      <c r="AC60" s="45" t="s">
        <v>57</v>
      </c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7"/>
      <c r="AQ60" s="33"/>
    </row>
    <row r="61" spans="2:43" x14ac:dyDescent="0.3">
      <c r="B61" s="20"/>
      <c r="D61" s="48"/>
      <c r="Z61" s="49"/>
      <c r="AC61" s="48"/>
      <c r="AO61" s="49"/>
      <c r="AQ61" s="21"/>
    </row>
    <row r="62" spans="2:43" x14ac:dyDescent="0.3">
      <c r="B62" s="20"/>
      <c r="D62" s="48"/>
      <c r="Z62" s="49"/>
      <c r="AC62" s="48"/>
      <c r="AO62" s="49"/>
      <c r="AQ62" s="21"/>
    </row>
    <row r="63" spans="2:43" x14ac:dyDescent="0.3">
      <c r="B63" s="20"/>
      <c r="D63" s="48"/>
      <c r="Z63" s="49"/>
      <c r="AC63" s="48"/>
      <c r="AO63" s="49"/>
      <c r="AQ63" s="21"/>
    </row>
    <row r="64" spans="2:43" x14ac:dyDescent="0.3">
      <c r="B64" s="20"/>
      <c r="D64" s="48"/>
      <c r="Z64" s="49"/>
      <c r="AC64" s="48"/>
      <c r="AO64" s="49"/>
      <c r="AQ64" s="21"/>
    </row>
    <row r="65" spans="2:43" x14ac:dyDescent="0.3">
      <c r="B65" s="20"/>
      <c r="D65" s="48"/>
      <c r="Z65" s="49"/>
      <c r="AC65" s="48"/>
      <c r="AO65" s="49"/>
      <c r="AQ65" s="21"/>
    </row>
    <row r="66" spans="2:43" x14ac:dyDescent="0.3">
      <c r="B66" s="20"/>
      <c r="D66" s="48"/>
      <c r="Z66" s="49"/>
      <c r="AC66" s="48"/>
      <c r="AO66" s="49"/>
      <c r="AQ66" s="21"/>
    </row>
    <row r="67" spans="2:43" x14ac:dyDescent="0.3">
      <c r="B67" s="20"/>
      <c r="D67" s="48"/>
      <c r="Z67" s="49"/>
      <c r="AC67" s="48"/>
      <c r="AO67" s="49"/>
      <c r="AQ67" s="21"/>
    </row>
    <row r="68" spans="2:43" x14ac:dyDescent="0.3">
      <c r="B68" s="20"/>
      <c r="D68" s="48"/>
      <c r="Z68" s="49"/>
      <c r="AC68" s="48"/>
      <c r="AO68" s="49"/>
      <c r="AQ68" s="21"/>
    </row>
    <row r="69" spans="2:43" s="1" customFormat="1" ht="15" x14ac:dyDescent="0.3">
      <c r="B69" s="32"/>
      <c r="D69" s="50" t="s">
        <v>54</v>
      </c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2" t="s">
        <v>55</v>
      </c>
      <c r="S69" s="51"/>
      <c r="T69" s="51"/>
      <c r="U69" s="51"/>
      <c r="V69" s="51"/>
      <c r="W69" s="51"/>
      <c r="X69" s="51"/>
      <c r="Y69" s="51"/>
      <c r="Z69" s="53"/>
      <c r="AC69" s="50" t="s">
        <v>54</v>
      </c>
      <c r="AD69" s="51"/>
      <c r="AE69" s="51"/>
      <c r="AF69" s="51"/>
      <c r="AG69" s="51"/>
      <c r="AH69" s="51"/>
      <c r="AI69" s="51"/>
      <c r="AJ69" s="51"/>
      <c r="AK69" s="51"/>
      <c r="AL69" s="51"/>
      <c r="AM69" s="52" t="s">
        <v>55</v>
      </c>
      <c r="AN69" s="51"/>
      <c r="AO69" s="53"/>
      <c r="AQ69" s="33"/>
    </row>
    <row r="70" spans="2:43" s="1" customFormat="1" ht="6.95" customHeight="1" x14ac:dyDescent="0.3">
      <c r="B70" s="32"/>
      <c r="AQ70" s="33"/>
    </row>
    <row r="71" spans="2:43" s="1" customFormat="1" ht="6.95" customHeight="1" x14ac:dyDescent="0.3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6"/>
    </row>
    <row r="75" spans="2:43" s="1" customFormat="1" ht="6.95" customHeight="1" x14ac:dyDescent="0.3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9"/>
    </row>
    <row r="76" spans="2:43" s="1" customFormat="1" ht="36.950000000000003" customHeight="1" x14ac:dyDescent="0.3">
      <c r="B76" s="32"/>
      <c r="C76" s="208" t="s">
        <v>58</v>
      </c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33"/>
    </row>
    <row r="77" spans="2:43" s="3" customFormat="1" ht="14.45" customHeight="1" x14ac:dyDescent="0.3">
      <c r="B77" s="60"/>
      <c r="C77" s="27" t="s">
        <v>13</v>
      </c>
      <c r="L77" s="3" t="str">
        <f>K5</f>
        <v>AA5064/1</v>
      </c>
      <c r="AQ77" s="61"/>
    </row>
    <row r="78" spans="2:43" s="4" customFormat="1" ht="36.950000000000003" customHeight="1" x14ac:dyDescent="0.3">
      <c r="B78" s="62"/>
      <c r="C78" s="63" t="s">
        <v>16</v>
      </c>
      <c r="L78" s="209" t="str">
        <f>K6</f>
        <v>Kolumbária Bratislava -Petržalka</v>
      </c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Q78" s="64"/>
    </row>
    <row r="79" spans="2:43" s="1" customFormat="1" ht="6.95" customHeight="1" x14ac:dyDescent="0.3">
      <c r="B79" s="32"/>
      <c r="AQ79" s="33"/>
    </row>
    <row r="80" spans="2:43" s="1" customFormat="1" ht="15" x14ac:dyDescent="0.3">
      <c r="B80" s="32"/>
      <c r="C80" s="27" t="s">
        <v>21</v>
      </c>
      <c r="L80" s="65" t="str">
        <f>IF(K8="","",K8)</f>
        <v>Bratislava</v>
      </c>
      <c r="AI80" s="27" t="s">
        <v>23</v>
      </c>
      <c r="AM80" s="66" t="str">
        <f>IF(AN8= "","",AN8)</f>
        <v>14. 6. 2024</v>
      </c>
      <c r="AQ80" s="33"/>
    </row>
    <row r="81" spans="1:89" s="1" customFormat="1" ht="6.95" customHeight="1" x14ac:dyDescent="0.3">
      <c r="B81" s="32"/>
      <c r="AQ81" s="33"/>
    </row>
    <row r="82" spans="1:89" s="1" customFormat="1" ht="15" x14ac:dyDescent="0.3">
      <c r="B82" s="32"/>
      <c r="C82" s="27" t="s">
        <v>25</v>
      </c>
      <c r="L82" s="3" t="str">
        <f>IF(E11= "","",E11)</f>
        <v>Mariánum-Pohrebníctvo mesta Bratislava</v>
      </c>
      <c r="AI82" s="27" t="s">
        <v>31</v>
      </c>
      <c r="AM82" s="199" t="str">
        <f>IF(E17="","",E17)</f>
        <v>ing.Arch. Matej Babuliak,Eva Babuliaková</v>
      </c>
      <c r="AN82" s="188"/>
      <c r="AO82" s="188"/>
      <c r="AP82" s="188"/>
      <c r="AQ82" s="33"/>
      <c r="AS82" s="196" t="s">
        <v>59</v>
      </c>
      <c r="AT82" s="197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7"/>
    </row>
    <row r="83" spans="1:89" s="1" customFormat="1" ht="15" x14ac:dyDescent="0.3">
      <c r="B83" s="32"/>
      <c r="C83" s="27" t="s">
        <v>29</v>
      </c>
      <c r="L83" s="3" t="str">
        <f>IF(E14= "Vyplň údaj","",E14)</f>
        <v/>
      </c>
      <c r="AI83" s="27" t="s">
        <v>34</v>
      </c>
      <c r="AM83" s="199" t="str">
        <f>IF(E20="","",E20)</f>
        <v>Ing.Ján Surán</v>
      </c>
      <c r="AN83" s="188"/>
      <c r="AO83" s="188"/>
      <c r="AP83" s="188"/>
      <c r="AQ83" s="33"/>
      <c r="AS83" s="198"/>
      <c r="AT83" s="188"/>
      <c r="BF83" s="67"/>
    </row>
    <row r="84" spans="1:89" s="1" customFormat="1" ht="10.9" customHeight="1" x14ac:dyDescent="0.3">
      <c r="B84" s="32"/>
      <c r="AQ84" s="33"/>
      <c r="AS84" s="198"/>
      <c r="AT84" s="188"/>
      <c r="BF84" s="67"/>
    </row>
    <row r="85" spans="1:89" s="1" customFormat="1" ht="29.25" customHeight="1" x14ac:dyDescent="0.3">
      <c r="B85" s="32"/>
      <c r="C85" s="200" t="s">
        <v>60</v>
      </c>
      <c r="D85" s="201"/>
      <c r="E85" s="201"/>
      <c r="F85" s="201"/>
      <c r="G85" s="201"/>
      <c r="H85" s="69"/>
      <c r="I85" s="202" t="s">
        <v>61</v>
      </c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2" t="s">
        <v>62</v>
      </c>
      <c r="AH85" s="201"/>
      <c r="AI85" s="201"/>
      <c r="AJ85" s="201"/>
      <c r="AK85" s="201"/>
      <c r="AL85" s="201"/>
      <c r="AM85" s="201"/>
      <c r="AN85" s="202" t="s">
        <v>63</v>
      </c>
      <c r="AO85" s="201"/>
      <c r="AP85" s="203"/>
      <c r="AQ85" s="33"/>
      <c r="AS85" s="70" t="s">
        <v>64</v>
      </c>
      <c r="AT85" s="71" t="s">
        <v>65</v>
      </c>
      <c r="AU85" s="71" t="s">
        <v>66</v>
      </c>
      <c r="AV85" s="71" t="s">
        <v>67</v>
      </c>
      <c r="AW85" s="71" t="s">
        <v>68</v>
      </c>
      <c r="AX85" s="71" t="s">
        <v>69</v>
      </c>
      <c r="AY85" s="71" t="s">
        <v>70</v>
      </c>
      <c r="AZ85" s="71" t="s">
        <v>71</v>
      </c>
      <c r="BA85" s="71" t="s">
        <v>72</v>
      </c>
      <c r="BB85" s="71" t="s">
        <v>73</v>
      </c>
      <c r="BC85" s="71" t="s">
        <v>74</v>
      </c>
      <c r="BD85" s="71" t="s">
        <v>75</v>
      </c>
      <c r="BE85" s="71" t="s">
        <v>76</v>
      </c>
      <c r="BF85" s="72" t="s">
        <v>77</v>
      </c>
    </row>
    <row r="86" spans="1:89" s="1" customFormat="1" ht="10.9" customHeight="1" x14ac:dyDescent="0.3">
      <c r="B86" s="32"/>
      <c r="AQ86" s="33"/>
      <c r="AS86" s="73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7"/>
    </row>
    <row r="87" spans="1:89" s="4" customFormat="1" ht="32.450000000000003" customHeight="1" x14ac:dyDescent="0.3">
      <c r="B87" s="62"/>
      <c r="C87" s="74" t="s">
        <v>78</v>
      </c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191">
        <f>ROUND(AG88,2)</f>
        <v>0</v>
      </c>
      <c r="AH87" s="191"/>
      <c r="AI87" s="191"/>
      <c r="AJ87" s="191"/>
      <c r="AK87" s="191"/>
      <c r="AL87" s="191"/>
      <c r="AM87" s="191"/>
      <c r="AN87" s="192">
        <f>SUM(AG87,AV87)</f>
        <v>0</v>
      </c>
      <c r="AO87" s="192"/>
      <c r="AP87" s="192"/>
      <c r="AQ87" s="64"/>
      <c r="AS87" s="76">
        <f>ROUND(AS88,2)</f>
        <v>0</v>
      </c>
      <c r="AT87" s="77">
        <f>ROUND(AT88,2)</f>
        <v>0</v>
      </c>
      <c r="AU87" s="78">
        <f>ROUND(AU88,2)</f>
        <v>0</v>
      </c>
      <c r="AV87" s="78">
        <f>ROUND(SUM(AX87:AY87),2)</f>
        <v>0</v>
      </c>
      <c r="AW87" s="79">
        <f>ROUND(AW88,5)</f>
        <v>0</v>
      </c>
      <c r="AX87" s="78">
        <f>ROUND(BB87*L33,2)</f>
        <v>0</v>
      </c>
      <c r="AY87" s="78">
        <f>ROUND(BC87*L34,2)</f>
        <v>0</v>
      </c>
      <c r="AZ87" s="78">
        <f>ROUND(BD87*L33,2)</f>
        <v>0</v>
      </c>
      <c r="BA87" s="78">
        <f>ROUND(BE87*L34,2)</f>
        <v>0</v>
      </c>
      <c r="BB87" s="78">
        <f>ROUND(BB88,2)</f>
        <v>0</v>
      </c>
      <c r="BC87" s="78">
        <f>ROUND(BC88,2)</f>
        <v>0</v>
      </c>
      <c r="BD87" s="78">
        <f>ROUND(BD88,2)</f>
        <v>0</v>
      </c>
      <c r="BE87" s="78">
        <f>ROUND(BE88,2)</f>
        <v>0</v>
      </c>
      <c r="BF87" s="80">
        <f>ROUND(BF88,2)</f>
        <v>0</v>
      </c>
      <c r="BS87" s="63" t="s">
        <v>79</v>
      </c>
      <c r="BT87" s="63" t="s">
        <v>80</v>
      </c>
      <c r="BV87" s="63" t="s">
        <v>81</v>
      </c>
      <c r="BW87" s="63" t="s">
        <v>82</v>
      </c>
      <c r="BX87" s="63" t="s">
        <v>83</v>
      </c>
    </row>
    <row r="88" spans="1:89" s="5" customFormat="1" ht="37.5" customHeight="1" x14ac:dyDescent="0.3">
      <c r="A88" s="180" t="s">
        <v>369</v>
      </c>
      <c r="B88" s="81"/>
      <c r="C88" s="82"/>
      <c r="D88" s="195" t="s">
        <v>14</v>
      </c>
      <c r="E88" s="194"/>
      <c r="F88" s="194"/>
      <c r="G88" s="194"/>
      <c r="H88" s="194"/>
      <c r="I88" s="83"/>
      <c r="J88" s="195" t="s">
        <v>17</v>
      </c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93">
        <f>'AA5064-1 - Kolumbária Bra...'!M31</f>
        <v>0</v>
      </c>
      <c r="AH88" s="194"/>
      <c r="AI88" s="194"/>
      <c r="AJ88" s="194"/>
      <c r="AK88" s="194"/>
      <c r="AL88" s="194"/>
      <c r="AM88" s="194"/>
      <c r="AN88" s="193">
        <f>SUM(AG88,AV88)</f>
        <v>0</v>
      </c>
      <c r="AO88" s="194"/>
      <c r="AP88" s="194"/>
      <c r="AQ88" s="84"/>
      <c r="AS88" s="85">
        <f>'AA5064-1 - Kolumbária Bra...'!M27</f>
        <v>0</v>
      </c>
      <c r="AT88" s="86">
        <f>'AA5064-1 - Kolumbária Bra...'!M28</f>
        <v>0</v>
      </c>
      <c r="AU88" s="86">
        <f>'AA5064-1 - Kolumbária Bra...'!M29</f>
        <v>0</v>
      </c>
      <c r="AV88" s="86">
        <f>ROUND(SUM(AX88:AY88),2)</f>
        <v>0</v>
      </c>
      <c r="AW88" s="87">
        <f>'AA5064-1 - Kolumbária Bra...'!Z125</f>
        <v>0</v>
      </c>
      <c r="AX88" s="86">
        <f>'AA5064-1 - Kolumbária Bra...'!M33</f>
        <v>0</v>
      </c>
      <c r="AY88" s="86">
        <f>'AA5064-1 - Kolumbária Bra...'!M34</f>
        <v>0</v>
      </c>
      <c r="AZ88" s="86">
        <f>'AA5064-1 - Kolumbária Bra...'!M35</f>
        <v>0</v>
      </c>
      <c r="BA88" s="86">
        <f>'AA5064-1 - Kolumbária Bra...'!M36</f>
        <v>0</v>
      </c>
      <c r="BB88" s="86">
        <f>'AA5064-1 - Kolumbária Bra...'!H33</f>
        <v>0</v>
      </c>
      <c r="BC88" s="86">
        <f>'AA5064-1 - Kolumbária Bra...'!H34</f>
        <v>0</v>
      </c>
      <c r="BD88" s="86">
        <f>'AA5064-1 - Kolumbária Bra...'!H35</f>
        <v>0</v>
      </c>
      <c r="BE88" s="86">
        <f>'AA5064-1 - Kolumbária Bra...'!H36</f>
        <v>0</v>
      </c>
      <c r="BF88" s="88">
        <f>'AA5064-1 - Kolumbária Bra...'!H37</f>
        <v>0</v>
      </c>
      <c r="BT88" s="89" t="s">
        <v>84</v>
      </c>
      <c r="BU88" s="89" t="s">
        <v>85</v>
      </c>
      <c r="BV88" s="89" t="s">
        <v>81</v>
      </c>
      <c r="BW88" s="89" t="s">
        <v>82</v>
      </c>
      <c r="BX88" s="89" t="s">
        <v>83</v>
      </c>
    </row>
    <row r="89" spans="1:89" x14ac:dyDescent="0.3">
      <c r="B89" s="20"/>
      <c r="AQ89" s="21"/>
    </row>
    <row r="90" spans="1:89" s="1" customFormat="1" ht="30" customHeight="1" x14ac:dyDescent="0.3">
      <c r="B90" s="32"/>
      <c r="C90" s="74" t="s">
        <v>86</v>
      </c>
      <c r="AG90" s="192">
        <f>ROUND(SUM(AG91:AG94),2)</f>
        <v>0</v>
      </c>
      <c r="AH90" s="188"/>
      <c r="AI90" s="188"/>
      <c r="AJ90" s="188"/>
      <c r="AK90" s="188"/>
      <c r="AL90" s="188"/>
      <c r="AM90" s="188"/>
      <c r="AN90" s="192">
        <f>ROUND(SUM(AN91:AN94),2)</f>
        <v>0</v>
      </c>
      <c r="AO90" s="188"/>
      <c r="AP90" s="188"/>
      <c r="AQ90" s="33"/>
      <c r="AS90" s="70" t="s">
        <v>87</v>
      </c>
      <c r="AT90" s="71" t="s">
        <v>88</v>
      </c>
      <c r="AU90" s="71" t="s">
        <v>42</v>
      </c>
      <c r="AV90" s="72" t="s">
        <v>67</v>
      </c>
    </row>
    <row r="91" spans="1:89" s="1" customFormat="1" ht="19.899999999999999" customHeight="1" x14ac:dyDescent="0.3">
      <c r="B91" s="32"/>
      <c r="D91" s="90" t="s">
        <v>89</v>
      </c>
      <c r="AG91" s="189">
        <f>ROUND(AG87*AS91,2)</f>
        <v>0</v>
      </c>
      <c r="AH91" s="188"/>
      <c r="AI91" s="188"/>
      <c r="AJ91" s="188"/>
      <c r="AK91" s="188"/>
      <c r="AL91" s="188"/>
      <c r="AM91" s="188"/>
      <c r="AN91" s="190">
        <f>ROUND(AG91+AV91,2)</f>
        <v>0</v>
      </c>
      <c r="AO91" s="188"/>
      <c r="AP91" s="188"/>
      <c r="AQ91" s="33"/>
      <c r="AS91" s="91">
        <v>0</v>
      </c>
      <c r="AT91" s="92" t="s">
        <v>90</v>
      </c>
      <c r="AU91" s="92" t="s">
        <v>43</v>
      </c>
      <c r="AV91" s="93">
        <f>ROUND(IF(AU91="základná",AG91*L33,IF(AU91="znížená",AG91*L34,0)),2)</f>
        <v>0</v>
      </c>
      <c r="BV91" s="16" t="s">
        <v>91</v>
      </c>
      <c r="BY91" s="94">
        <f>IF(AU91="základná",AV91,0)</f>
        <v>0</v>
      </c>
      <c r="BZ91" s="94">
        <f>IF(AU91="znížená",AV91,0)</f>
        <v>0</v>
      </c>
      <c r="CA91" s="94">
        <v>0</v>
      </c>
      <c r="CB91" s="94">
        <v>0</v>
      </c>
      <c r="CC91" s="94">
        <v>0</v>
      </c>
      <c r="CD91" s="94">
        <f>IF(AU91="základná",AG91,0)</f>
        <v>0</v>
      </c>
      <c r="CE91" s="94">
        <f>IF(AU91="znížená",AG91,0)</f>
        <v>0</v>
      </c>
      <c r="CF91" s="94">
        <f>IF(AU91="zákl. prenesená",AG91,0)</f>
        <v>0</v>
      </c>
      <c r="CG91" s="94">
        <f>IF(AU91="zníž. prenesená",AG91,0)</f>
        <v>0</v>
      </c>
      <c r="CH91" s="94">
        <f>IF(AU91="nulová",AG91,0)</f>
        <v>0</v>
      </c>
      <c r="CI91" s="16">
        <f>IF(AU91="základná",1,IF(AU91="znížená",2,IF(AU91="zákl. prenesená",4,IF(AU91="zníž. prenesená",5,3))))</f>
        <v>1</v>
      </c>
      <c r="CJ91" s="16">
        <f>IF(AT91="stavebná časť",1,IF(8891="investičná časť",2,3))</f>
        <v>1</v>
      </c>
      <c r="CK91" s="16" t="str">
        <f>IF(D91="Vyplň vlastné","","x")</f>
        <v>x</v>
      </c>
    </row>
    <row r="92" spans="1:89" s="1" customFormat="1" ht="19.899999999999999" customHeight="1" x14ac:dyDescent="0.3">
      <c r="B92" s="32"/>
      <c r="D92" s="187" t="s">
        <v>92</v>
      </c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G92" s="189">
        <f>AG87*AS92</f>
        <v>0</v>
      </c>
      <c r="AH92" s="188"/>
      <c r="AI92" s="188"/>
      <c r="AJ92" s="188"/>
      <c r="AK92" s="188"/>
      <c r="AL92" s="188"/>
      <c r="AM92" s="188"/>
      <c r="AN92" s="190">
        <f>AG92+AV92</f>
        <v>0</v>
      </c>
      <c r="AO92" s="188"/>
      <c r="AP92" s="188"/>
      <c r="AQ92" s="33"/>
      <c r="AS92" s="95">
        <v>0</v>
      </c>
      <c r="AT92" s="96" t="s">
        <v>90</v>
      </c>
      <c r="AU92" s="96" t="s">
        <v>43</v>
      </c>
      <c r="AV92" s="97">
        <f>ROUND(IF(AU92="nulová",0,IF(OR(AU92="základná",AU92="zákl. prenesená"),AG92*L33,AG92*L34)),2)</f>
        <v>0</v>
      </c>
      <c r="BV92" s="16" t="s">
        <v>93</v>
      </c>
      <c r="BY92" s="94">
        <f>IF(AU92="základná",AV92,0)</f>
        <v>0</v>
      </c>
      <c r="BZ92" s="94">
        <f>IF(AU92="znížená",AV92,0)</f>
        <v>0</v>
      </c>
      <c r="CA92" s="94">
        <f>IF(AU92="zákl. prenesená",AV92,0)</f>
        <v>0</v>
      </c>
      <c r="CB92" s="94">
        <f>IF(AU92="zníž. prenesená",AV92,0)</f>
        <v>0</v>
      </c>
      <c r="CC92" s="94">
        <f>IF(AU92="nulová",AV92,0)</f>
        <v>0</v>
      </c>
      <c r="CD92" s="94">
        <f>IF(AU92="základná",AG92,0)</f>
        <v>0</v>
      </c>
      <c r="CE92" s="94">
        <f>IF(AU92="znížená",AG92,0)</f>
        <v>0</v>
      </c>
      <c r="CF92" s="94">
        <f>IF(AU92="zákl. prenesená",AG92,0)</f>
        <v>0</v>
      </c>
      <c r="CG92" s="94">
        <f>IF(AU92="zníž. prenesená",AG92,0)</f>
        <v>0</v>
      </c>
      <c r="CH92" s="94">
        <f>IF(AU92="nulová",AG92,0)</f>
        <v>0</v>
      </c>
      <c r="CI92" s="16">
        <f>IF(AU92="základná",1,IF(AU92="znížená",2,IF(AU92="zákl. prenesená",4,IF(AU92="zníž. prenesená",5,3))))</f>
        <v>1</v>
      </c>
      <c r="CJ92" s="16">
        <f>IF(AT92="stavebná časť",1,IF(8892="investičná časť",2,3))</f>
        <v>1</v>
      </c>
      <c r="CK92" s="16" t="str">
        <f>IF(D92="Vyplň vlastné","","x")</f>
        <v/>
      </c>
    </row>
    <row r="93" spans="1:89" s="1" customFormat="1" ht="19.899999999999999" customHeight="1" x14ac:dyDescent="0.3">
      <c r="B93" s="32"/>
      <c r="D93" s="187" t="s">
        <v>92</v>
      </c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G93" s="189">
        <f>AG87*AS93</f>
        <v>0</v>
      </c>
      <c r="AH93" s="188"/>
      <c r="AI93" s="188"/>
      <c r="AJ93" s="188"/>
      <c r="AK93" s="188"/>
      <c r="AL93" s="188"/>
      <c r="AM93" s="188"/>
      <c r="AN93" s="190">
        <f>AG93+AV93</f>
        <v>0</v>
      </c>
      <c r="AO93" s="188"/>
      <c r="AP93" s="188"/>
      <c r="AQ93" s="33"/>
      <c r="AS93" s="95">
        <v>0</v>
      </c>
      <c r="AT93" s="96" t="s">
        <v>90</v>
      </c>
      <c r="AU93" s="96" t="s">
        <v>43</v>
      </c>
      <c r="AV93" s="97">
        <f>ROUND(IF(AU93="nulová",0,IF(OR(AU93="základná",AU93="zákl. prenesená"),AG93*L33,AG93*L34)),2)</f>
        <v>0</v>
      </c>
      <c r="BV93" s="16" t="s">
        <v>93</v>
      </c>
      <c r="BY93" s="94">
        <f>IF(AU93="základná",AV93,0)</f>
        <v>0</v>
      </c>
      <c r="BZ93" s="94">
        <f>IF(AU93="znížená",AV93,0)</f>
        <v>0</v>
      </c>
      <c r="CA93" s="94">
        <f>IF(AU93="zákl. prenesená",AV93,0)</f>
        <v>0</v>
      </c>
      <c r="CB93" s="94">
        <f>IF(AU93="zníž. prenesená",AV93,0)</f>
        <v>0</v>
      </c>
      <c r="CC93" s="94">
        <f>IF(AU93="nulová",AV93,0)</f>
        <v>0</v>
      </c>
      <c r="CD93" s="94">
        <f>IF(AU93="základná",AG93,0)</f>
        <v>0</v>
      </c>
      <c r="CE93" s="94">
        <f>IF(AU93="znížená",AG93,0)</f>
        <v>0</v>
      </c>
      <c r="CF93" s="94">
        <f>IF(AU93="zákl. prenesená",AG93,0)</f>
        <v>0</v>
      </c>
      <c r="CG93" s="94">
        <f>IF(AU93="zníž. prenesená",AG93,0)</f>
        <v>0</v>
      </c>
      <c r="CH93" s="94">
        <f>IF(AU93="nulová",AG93,0)</f>
        <v>0</v>
      </c>
      <c r="CI93" s="16">
        <f>IF(AU93="základná",1,IF(AU93="znížená",2,IF(AU93="zákl. prenesená",4,IF(AU93="zníž. prenesená",5,3))))</f>
        <v>1</v>
      </c>
      <c r="CJ93" s="16">
        <f>IF(AT93="stavebná časť",1,IF(8893="investičná časť",2,3))</f>
        <v>1</v>
      </c>
      <c r="CK93" s="16" t="str">
        <f>IF(D93="Vyplň vlastné","","x")</f>
        <v/>
      </c>
    </row>
    <row r="94" spans="1:89" s="1" customFormat="1" ht="19.899999999999999" customHeight="1" x14ac:dyDescent="0.3">
      <c r="B94" s="32"/>
      <c r="D94" s="187" t="s">
        <v>92</v>
      </c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G94" s="189">
        <f>AG87*AS94</f>
        <v>0</v>
      </c>
      <c r="AH94" s="188"/>
      <c r="AI94" s="188"/>
      <c r="AJ94" s="188"/>
      <c r="AK94" s="188"/>
      <c r="AL94" s="188"/>
      <c r="AM94" s="188"/>
      <c r="AN94" s="190">
        <f>AG94+AV94</f>
        <v>0</v>
      </c>
      <c r="AO94" s="188"/>
      <c r="AP94" s="188"/>
      <c r="AQ94" s="33"/>
      <c r="AS94" s="98">
        <v>0</v>
      </c>
      <c r="AT94" s="99" t="s">
        <v>90</v>
      </c>
      <c r="AU94" s="99" t="s">
        <v>43</v>
      </c>
      <c r="AV94" s="100">
        <f>ROUND(IF(AU94="nulová",0,IF(OR(AU94="základná",AU94="zákl. prenesená"),AG94*L33,AG94*L34)),2)</f>
        <v>0</v>
      </c>
      <c r="BV94" s="16" t="s">
        <v>93</v>
      </c>
      <c r="BY94" s="94">
        <f>IF(AU94="základná",AV94,0)</f>
        <v>0</v>
      </c>
      <c r="BZ94" s="94">
        <f>IF(AU94="znížená",AV94,0)</f>
        <v>0</v>
      </c>
      <c r="CA94" s="94">
        <f>IF(AU94="zákl. prenesená",AV94,0)</f>
        <v>0</v>
      </c>
      <c r="CB94" s="94">
        <f>IF(AU94="zníž. prenesená",AV94,0)</f>
        <v>0</v>
      </c>
      <c r="CC94" s="94">
        <f>IF(AU94="nulová",AV94,0)</f>
        <v>0</v>
      </c>
      <c r="CD94" s="94">
        <f>IF(AU94="základná",AG94,0)</f>
        <v>0</v>
      </c>
      <c r="CE94" s="94">
        <f>IF(AU94="znížená",AG94,0)</f>
        <v>0</v>
      </c>
      <c r="CF94" s="94">
        <f>IF(AU94="zákl. prenesená",AG94,0)</f>
        <v>0</v>
      </c>
      <c r="CG94" s="94">
        <f>IF(AU94="zníž. prenesená",AG94,0)</f>
        <v>0</v>
      </c>
      <c r="CH94" s="94">
        <f>IF(AU94="nulová",AG94,0)</f>
        <v>0</v>
      </c>
      <c r="CI94" s="16">
        <f>IF(AU94="základná",1,IF(AU94="znížená",2,IF(AU94="zákl. prenesená",4,IF(AU94="zníž. prenesená",5,3))))</f>
        <v>1</v>
      </c>
      <c r="CJ94" s="16">
        <f>IF(AT94="stavebná časť",1,IF(8894="investičná časť",2,3))</f>
        <v>1</v>
      </c>
      <c r="CK94" s="16" t="str">
        <f>IF(D94="Vyplň vlastné","","x")</f>
        <v/>
      </c>
    </row>
    <row r="95" spans="1:89" s="1" customFormat="1" ht="10.9" customHeight="1" x14ac:dyDescent="0.3">
      <c r="B95" s="32"/>
      <c r="AQ95" s="33"/>
    </row>
    <row r="96" spans="1:89" s="1" customFormat="1" ht="30" customHeight="1" x14ac:dyDescent="0.3">
      <c r="B96" s="32"/>
      <c r="C96" s="101" t="s">
        <v>94</v>
      </c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84">
        <f>ROUND(AG87+AG90,2)</f>
        <v>0</v>
      </c>
      <c r="AH96" s="184"/>
      <c r="AI96" s="184"/>
      <c r="AJ96" s="184"/>
      <c r="AK96" s="184"/>
      <c r="AL96" s="184"/>
      <c r="AM96" s="184"/>
      <c r="AN96" s="184">
        <f>AN87+AN90</f>
        <v>0</v>
      </c>
      <c r="AO96" s="184"/>
      <c r="AP96" s="184"/>
      <c r="AQ96" s="33"/>
    </row>
    <row r="97" spans="2:43" s="1" customFormat="1" ht="6.95" customHeight="1" x14ac:dyDescent="0.3"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6"/>
    </row>
  </sheetData>
  <sheetProtection algorithmName="SHA-512" hashValue="Y7nP/simzPcMRg54F8v6DONG4oc6TpNtBlM6vKJd3Nd63kD9kkfWY3O4fSFcHF5CNPvV9v0D2wWVmPoDC0m6oA==" saltValue="UsrONRvtPWvBRwxIU2r7tA==" spinCount="100000" sheet="1" objects="1" scenarios="1" formatColumns="0" formatRows="0" sort="0" autoFilter="0"/>
  <mergeCells count="60">
    <mergeCell ref="C2:AP2"/>
    <mergeCell ref="C4:AP4"/>
    <mergeCell ref="BG5:BG34"/>
    <mergeCell ref="K5:AO5"/>
    <mergeCell ref="K6:AO6"/>
    <mergeCell ref="E14:AJ14"/>
    <mergeCell ref="E23:AN23"/>
    <mergeCell ref="AK26:AO26"/>
    <mergeCell ref="AK27:AO27"/>
    <mergeCell ref="AK28:AO28"/>
    <mergeCell ref="AK29:AO29"/>
    <mergeCell ref="AK31:AO31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L36:O36"/>
    <mergeCell ref="W36:AE36"/>
    <mergeCell ref="AK36:AO36"/>
    <mergeCell ref="L37:O37"/>
    <mergeCell ref="W37:AE37"/>
    <mergeCell ref="AK37:AO37"/>
    <mergeCell ref="X39:AB39"/>
    <mergeCell ref="AK39:AO39"/>
    <mergeCell ref="C76:AP76"/>
    <mergeCell ref="L78:AO78"/>
    <mergeCell ref="AM82:AP82"/>
    <mergeCell ref="AS82:AT84"/>
    <mergeCell ref="AM83:AP83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91:AM91"/>
    <mergeCell ref="AN91:AP91"/>
    <mergeCell ref="AG96:AM96"/>
    <mergeCell ref="AN96:AP96"/>
    <mergeCell ref="AR2:BG2"/>
    <mergeCell ref="D94:AB94"/>
    <mergeCell ref="AG94:AM94"/>
    <mergeCell ref="AN94:AP94"/>
    <mergeCell ref="AG87:AM87"/>
    <mergeCell ref="AN87:AP87"/>
    <mergeCell ref="AG90:AM90"/>
    <mergeCell ref="AN90:AP90"/>
    <mergeCell ref="D92:AB92"/>
    <mergeCell ref="AG92:AM92"/>
    <mergeCell ref="AN92:AP92"/>
    <mergeCell ref="D93:AB93"/>
    <mergeCell ref="AG93:AM93"/>
    <mergeCell ref="AN93:AP93"/>
  </mergeCells>
  <dataValidations count="2">
    <dataValidation type="list" allowBlank="1" showInputMessage="1" showErrorMessage="1" error="Povolené sú hodnoty základná, znížená, nulová." sqref="AU91:AU95" xr:uid="{00000000-0002-0000-0000-000000000000}">
      <formula1>"základná,znížená,nulová"</formula1>
    </dataValidation>
    <dataValidation type="list" allowBlank="1" showInputMessage="1" showErrorMessage="1" error="Povolené sú hodnoty stavebná časť, technologická časť, investičná časť." sqref="AT91:AT95" xr:uid="{00000000-0002-0000-0000-000001000000}">
      <formula1>"stavebná časť,technologická časť,investičná časť"</formula1>
    </dataValidation>
  </dataValidations>
  <hyperlinks>
    <hyperlink ref="K1:S1" location="C2" tooltip="Súhrnný list stavby" display="1) Súhrnný list stavby" xr:uid="{00000000-0004-0000-0000-000000000000}"/>
    <hyperlink ref="W1:AF1" location="C87" tooltip="Rekapitulácia objektov" display="2) Rekapitulácia objektov" xr:uid="{00000000-0004-0000-0000-000001000000}"/>
    <hyperlink ref="A88" location="'AA5064-1 - Kolumbária Bra...'!C2" tooltip="AA5064-1 - Kolumbária Bra..." display="/" xr:uid="{00000000-0004-0000-0000-000002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225"/>
  <sheetViews>
    <sheetView showGridLines="0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4" width="20" hidden="1" customWidth="1"/>
    <col min="25" max="25" width="12.33203125" hidden="1" customWidth="1"/>
    <col min="26" max="26" width="16.33203125" hidden="1" customWidth="1"/>
    <col min="27" max="27" width="12.33203125" hidden="1" customWidth="1"/>
    <col min="28" max="28" width="15" hidden="1" customWidth="1"/>
    <col min="29" max="29" width="11" hidden="1" customWidth="1"/>
    <col min="30" max="30" width="15" hidden="1" customWidth="1"/>
    <col min="31" max="31" width="16.33203125" hidden="1" customWidth="1"/>
    <col min="44" max="65" width="9.33203125" hidden="1"/>
  </cols>
  <sheetData>
    <row r="1" spans="1:66" ht="21.75" customHeight="1" x14ac:dyDescent="0.3">
      <c r="A1" s="14"/>
      <c r="B1" s="181"/>
      <c r="C1" s="181"/>
      <c r="D1" s="182" t="s">
        <v>1</v>
      </c>
      <c r="E1" s="181"/>
      <c r="F1" s="183" t="s">
        <v>370</v>
      </c>
      <c r="G1" s="183"/>
      <c r="H1" s="224" t="s">
        <v>371</v>
      </c>
      <c r="I1" s="224"/>
      <c r="J1" s="224"/>
      <c r="K1" s="224"/>
      <c r="L1" s="183" t="s">
        <v>372</v>
      </c>
      <c r="M1" s="181"/>
      <c r="N1" s="181"/>
      <c r="O1" s="182" t="s">
        <v>95</v>
      </c>
      <c r="P1" s="181"/>
      <c r="Q1" s="181"/>
      <c r="R1" s="181"/>
      <c r="S1" s="183" t="s">
        <v>373</v>
      </c>
      <c r="T1" s="183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14" t="s">
        <v>6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S2" s="185" t="s">
        <v>7</v>
      </c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T2" s="16" t="s">
        <v>82</v>
      </c>
    </row>
    <row r="3" spans="1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80</v>
      </c>
    </row>
    <row r="4" spans="1:66" ht="36.950000000000003" customHeight="1" x14ac:dyDescent="0.3">
      <c r="B4" s="20"/>
      <c r="C4" s="208" t="s">
        <v>96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1"/>
      <c r="T4" s="22" t="s">
        <v>11</v>
      </c>
      <c r="AT4" s="16" t="s">
        <v>4</v>
      </c>
    </row>
    <row r="5" spans="1:66" ht="6.95" customHeight="1" x14ac:dyDescent="0.3">
      <c r="B5" s="20"/>
      <c r="R5" s="21"/>
    </row>
    <row r="6" spans="1:66" s="1" customFormat="1" ht="32.85" customHeight="1" x14ac:dyDescent="0.3">
      <c r="B6" s="32"/>
      <c r="D6" s="26" t="s">
        <v>16</v>
      </c>
      <c r="F6" s="217" t="s">
        <v>17</v>
      </c>
      <c r="G6" s="188"/>
      <c r="H6" s="188"/>
      <c r="I6" s="188"/>
      <c r="J6" s="188"/>
      <c r="K6" s="188"/>
      <c r="L6" s="188"/>
      <c r="M6" s="188"/>
      <c r="N6" s="188"/>
      <c r="O6" s="188"/>
      <c r="P6" s="188"/>
      <c r="R6" s="33"/>
    </row>
    <row r="7" spans="1:66" s="1" customFormat="1" ht="14.45" customHeight="1" x14ac:dyDescent="0.3">
      <c r="B7" s="32"/>
      <c r="D7" s="27" t="s">
        <v>18</v>
      </c>
      <c r="F7" s="25" t="s">
        <v>19</v>
      </c>
      <c r="M7" s="27" t="s">
        <v>20</v>
      </c>
      <c r="O7" s="25" t="s">
        <v>19</v>
      </c>
      <c r="R7" s="33"/>
    </row>
    <row r="8" spans="1:66" s="1" customFormat="1" ht="14.45" customHeight="1" x14ac:dyDescent="0.3">
      <c r="B8" s="32"/>
      <c r="D8" s="27" t="s">
        <v>21</v>
      </c>
      <c r="F8" s="25" t="s">
        <v>22</v>
      </c>
      <c r="M8" s="27" t="s">
        <v>23</v>
      </c>
      <c r="O8" s="266" t="str">
        <f>'Rekapitulácia stavby'!AN8</f>
        <v>14. 6. 2024</v>
      </c>
      <c r="P8" s="188"/>
      <c r="R8" s="33"/>
    </row>
    <row r="9" spans="1:66" s="1" customFormat="1" ht="10.9" customHeight="1" x14ac:dyDescent="0.3">
      <c r="B9" s="32"/>
      <c r="R9" s="33"/>
    </row>
    <row r="10" spans="1:66" s="1" customFormat="1" ht="14.45" customHeight="1" x14ac:dyDescent="0.3">
      <c r="B10" s="32"/>
      <c r="D10" s="27" t="s">
        <v>25</v>
      </c>
      <c r="M10" s="27" t="s">
        <v>26</v>
      </c>
      <c r="O10" s="216" t="s">
        <v>19</v>
      </c>
      <c r="P10" s="188"/>
      <c r="R10" s="33"/>
    </row>
    <row r="11" spans="1:66" s="1" customFormat="1" ht="18" customHeight="1" x14ac:dyDescent="0.3">
      <c r="B11" s="32"/>
      <c r="E11" s="25" t="s">
        <v>27</v>
      </c>
      <c r="M11" s="27" t="s">
        <v>28</v>
      </c>
      <c r="O11" s="216" t="s">
        <v>19</v>
      </c>
      <c r="P11" s="188"/>
      <c r="R11" s="33"/>
    </row>
    <row r="12" spans="1:66" s="1" customFormat="1" ht="6.95" customHeight="1" x14ac:dyDescent="0.3">
      <c r="B12" s="32"/>
      <c r="R12" s="33"/>
    </row>
    <row r="13" spans="1:66" s="1" customFormat="1" ht="14.45" customHeight="1" x14ac:dyDescent="0.3">
      <c r="B13" s="32"/>
      <c r="D13" s="27" t="s">
        <v>29</v>
      </c>
      <c r="M13" s="27" t="s">
        <v>26</v>
      </c>
      <c r="O13" s="267" t="str">
        <f>IF('Rekapitulácia stavby'!AN13="","",'Rekapitulácia stavby'!AN13)</f>
        <v>Vyplň údaj</v>
      </c>
      <c r="P13" s="188"/>
      <c r="R13" s="33"/>
    </row>
    <row r="14" spans="1:66" s="1" customFormat="1" ht="18" customHeight="1" x14ac:dyDescent="0.3">
      <c r="B14" s="32"/>
      <c r="E14" s="267" t="str">
        <f>IF('Rekapitulácia stavby'!E14="","",'Rekapitulácia stavby'!E14)</f>
        <v>Vyplň údaj</v>
      </c>
      <c r="F14" s="188"/>
      <c r="G14" s="188"/>
      <c r="H14" s="188"/>
      <c r="I14" s="188"/>
      <c r="J14" s="188"/>
      <c r="K14" s="188"/>
      <c r="L14" s="188"/>
      <c r="M14" s="27" t="s">
        <v>28</v>
      </c>
      <c r="O14" s="267" t="str">
        <f>IF('Rekapitulácia stavby'!AN14="","",'Rekapitulácia stavby'!AN14)</f>
        <v>Vyplň údaj</v>
      </c>
      <c r="P14" s="188"/>
      <c r="R14" s="33"/>
    </row>
    <row r="15" spans="1:66" s="1" customFormat="1" ht="6.95" customHeight="1" x14ac:dyDescent="0.3">
      <c r="B15" s="32"/>
      <c r="R15" s="33"/>
    </row>
    <row r="16" spans="1:66" s="1" customFormat="1" ht="14.45" customHeight="1" x14ac:dyDescent="0.3">
      <c r="B16" s="32"/>
      <c r="D16" s="27" t="s">
        <v>31</v>
      </c>
      <c r="M16" s="27" t="s">
        <v>26</v>
      </c>
      <c r="O16" s="216" t="s">
        <v>19</v>
      </c>
      <c r="P16" s="188"/>
      <c r="R16" s="33"/>
    </row>
    <row r="17" spans="2:18" s="1" customFormat="1" ht="18" customHeight="1" x14ac:dyDescent="0.3">
      <c r="B17" s="32"/>
      <c r="E17" s="25" t="s">
        <v>32</v>
      </c>
      <c r="M17" s="27" t="s">
        <v>28</v>
      </c>
      <c r="O17" s="216" t="s">
        <v>19</v>
      </c>
      <c r="P17" s="188"/>
      <c r="R17" s="33"/>
    </row>
    <row r="18" spans="2:18" s="1" customFormat="1" ht="6.95" customHeight="1" x14ac:dyDescent="0.3">
      <c r="B18" s="32"/>
      <c r="R18" s="33"/>
    </row>
    <row r="19" spans="2:18" s="1" customFormat="1" ht="14.45" customHeight="1" x14ac:dyDescent="0.3">
      <c r="B19" s="32"/>
      <c r="D19" s="27" t="s">
        <v>34</v>
      </c>
      <c r="M19" s="27" t="s">
        <v>26</v>
      </c>
      <c r="O19" s="216" t="s">
        <v>19</v>
      </c>
      <c r="P19" s="188"/>
      <c r="R19" s="33"/>
    </row>
    <row r="20" spans="2:18" s="1" customFormat="1" ht="18" customHeight="1" x14ac:dyDescent="0.3">
      <c r="B20" s="32"/>
      <c r="E20" s="25" t="s">
        <v>35</v>
      </c>
      <c r="M20" s="27" t="s">
        <v>28</v>
      </c>
      <c r="O20" s="216" t="s">
        <v>19</v>
      </c>
      <c r="P20" s="188"/>
      <c r="R20" s="33"/>
    </row>
    <row r="21" spans="2:18" s="1" customFormat="1" ht="6.95" customHeight="1" x14ac:dyDescent="0.3">
      <c r="B21" s="32"/>
      <c r="R21" s="33"/>
    </row>
    <row r="22" spans="2:18" s="1" customFormat="1" ht="14.45" customHeight="1" x14ac:dyDescent="0.3">
      <c r="B22" s="32"/>
      <c r="D22" s="27" t="s">
        <v>36</v>
      </c>
      <c r="R22" s="33"/>
    </row>
    <row r="23" spans="2:18" s="1" customFormat="1" ht="22.5" customHeight="1" x14ac:dyDescent="0.3">
      <c r="B23" s="32"/>
      <c r="E23" s="219" t="s">
        <v>19</v>
      </c>
      <c r="F23" s="188"/>
      <c r="G23" s="188"/>
      <c r="H23" s="188"/>
      <c r="I23" s="188"/>
      <c r="J23" s="188"/>
      <c r="K23" s="188"/>
      <c r="L23" s="188"/>
      <c r="R23" s="33"/>
    </row>
    <row r="24" spans="2:18" s="1" customFormat="1" ht="6.95" customHeight="1" x14ac:dyDescent="0.3">
      <c r="B24" s="32"/>
      <c r="R24" s="33"/>
    </row>
    <row r="25" spans="2:18" s="1" customFormat="1" ht="6.95" customHeight="1" x14ac:dyDescent="0.3">
      <c r="B25" s="32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R25" s="33"/>
    </row>
    <row r="26" spans="2:18" s="1" customFormat="1" ht="14.45" customHeight="1" x14ac:dyDescent="0.3">
      <c r="B26" s="32"/>
      <c r="D26" s="103" t="s">
        <v>97</v>
      </c>
      <c r="M26" s="220">
        <f>M87</f>
        <v>0</v>
      </c>
      <c r="N26" s="188"/>
      <c r="O26" s="188"/>
      <c r="P26" s="188"/>
      <c r="R26" s="33"/>
    </row>
    <row r="27" spans="2:18" s="1" customFormat="1" ht="15" x14ac:dyDescent="0.3">
      <c r="B27" s="32"/>
      <c r="E27" s="27" t="s">
        <v>38</v>
      </c>
      <c r="M27" s="221">
        <f>H87</f>
        <v>0</v>
      </c>
      <c r="N27" s="188"/>
      <c r="O27" s="188"/>
      <c r="P27" s="188"/>
      <c r="R27" s="33"/>
    </row>
    <row r="28" spans="2:18" s="1" customFormat="1" ht="15" x14ac:dyDescent="0.3">
      <c r="B28" s="32"/>
      <c r="E28" s="27" t="s">
        <v>39</v>
      </c>
      <c r="M28" s="221">
        <f>K87</f>
        <v>0</v>
      </c>
      <c r="N28" s="188"/>
      <c r="O28" s="188"/>
      <c r="P28" s="188"/>
      <c r="R28" s="33"/>
    </row>
    <row r="29" spans="2:18" s="1" customFormat="1" ht="14.45" customHeight="1" x14ac:dyDescent="0.3">
      <c r="B29" s="32"/>
      <c r="D29" s="31" t="s">
        <v>89</v>
      </c>
      <c r="M29" s="220">
        <f>M101</f>
        <v>0</v>
      </c>
      <c r="N29" s="188"/>
      <c r="O29" s="188"/>
      <c r="P29" s="188"/>
      <c r="R29" s="33"/>
    </row>
    <row r="30" spans="2:18" s="1" customFormat="1" ht="6.95" customHeight="1" x14ac:dyDescent="0.3">
      <c r="B30" s="32"/>
      <c r="R30" s="33"/>
    </row>
    <row r="31" spans="2:18" s="1" customFormat="1" ht="25.35" customHeight="1" x14ac:dyDescent="0.3">
      <c r="B31" s="32"/>
      <c r="D31" s="104" t="s">
        <v>41</v>
      </c>
      <c r="M31" s="265">
        <f>ROUND(M26+M29,2)</f>
        <v>0</v>
      </c>
      <c r="N31" s="188"/>
      <c r="O31" s="188"/>
      <c r="P31" s="188"/>
      <c r="R31" s="33"/>
    </row>
    <row r="32" spans="2:18" s="1" customFormat="1" ht="6.95" customHeight="1" x14ac:dyDescent="0.3">
      <c r="B32" s="32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R32" s="33"/>
    </row>
    <row r="33" spans="2:18" s="1" customFormat="1" ht="14.45" customHeight="1" x14ac:dyDescent="0.3">
      <c r="B33" s="32"/>
      <c r="D33" s="37" t="s">
        <v>42</v>
      </c>
      <c r="E33" s="37" t="s">
        <v>43</v>
      </c>
      <c r="F33" s="38">
        <v>0.2</v>
      </c>
      <c r="G33" s="105" t="s">
        <v>44</v>
      </c>
      <c r="H33" s="261">
        <f>ROUND((((SUM(BE101:BE108)+SUM(BE125:BE218))+SUM(BE220:BE224))),2)</f>
        <v>0</v>
      </c>
      <c r="I33" s="188"/>
      <c r="J33" s="188"/>
      <c r="M33" s="261">
        <f>ROUND(((ROUND((SUM(BE101:BE108)+SUM(BE125:BE218)), 2)*F33)+SUM(BE220:BE224)*F33),2)</f>
        <v>0</v>
      </c>
      <c r="N33" s="188"/>
      <c r="O33" s="188"/>
      <c r="P33" s="188"/>
      <c r="R33" s="33"/>
    </row>
    <row r="34" spans="2:18" s="1" customFormat="1" ht="14.45" customHeight="1" x14ac:dyDescent="0.3">
      <c r="B34" s="32"/>
      <c r="E34" s="37" t="s">
        <v>45</v>
      </c>
      <c r="F34" s="38">
        <v>0.2</v>
      </c>
      <c r="G34" s="105" t="s">
        <v>44</v>
      </c>
      <c r="H34" s="261">
        <f>ROUND((((SUM(BF101:BF108)+SUM(BF125:BF218))+SUM(BF220:BF224))),2)</f>
        <v>0</v>
      </c>
      <c r="I34" s="188"/>
      <c r="J34" s="188"/>
      <c r="M34" s="261">
        <f>ROUND(((ROUND((SUM(BF101:BF108)+SUM(BF125:BF218)), 2)*F34)+SUM(BF220:BF224)*F34),2)</f>
        <v>0</v>
      </c>
      <c r="N34" s="188"/>
      <c r="O34" s="188"/>
      <c r="P34" s="188"/>
      <c r="R34" s="33"/>
    </row>
    <row r="35" spans="2:18" s="1" customFormat="1" ht="14.45" hidden="1" customHeight="1" x14ac:dyDescent="0.3">
      <c r="B35" s="32"/>
      <c r="E35" s="37" t="s">
        <v>46</v>
      </c>
      <c r="F35" s="38">
        <v>0.2</v>
      </c>
      <c r="G35" s="105" t="s">
        <v>44</v>
      </c>
      <c r="H35" s="261">
        <f>ROUND((((SUM(BG101:BG108)+SUM(BG125:BG218))+SUM(BG220:BG224))),2)</f>
        <v>0</v>
      </c>
      <c r="I35" s="188"/>
      <c r="J35" s="188"/>
      <c r="M35" s="261">
        <v>0</v>
      </c>
      <c r="N35" s="188"/>
      <c r="O35" s="188"/>
      <c r="P35" s="188"/>
      <c r="R35" s="33"/>
    </row>
    <row r="36" spans="2:18" s="1" customFormat="1" ht="14.45" hidden="1" customHeight="1" x14ac:dyDescent="0.3">
      <c r="B36" s="32"/>
      <c r="E36" s="37" t="s">
        <v>47</v>
      </c>
      <c r="F36" s="38">
        <v>0.2</v>
      </c>
      <c r="G36" s="105" t="s">
        <v>44</v>
      </c>
      <c r="H36" s="261">
        <f>ROUND((((SUM(BH101:BH108)+SUM(BH125:BH218))+SUM(BH220:BH224))),2)</f>
        <v>0</v>
      </c>
      <c r="I36" s="188"/>
      <c r="J36" s="188"/>
      <c r="M36" s="261">
        <v>0</v>
      </c>
      <c r="N36" s="188"/>
      <c r="O36" s="188"/>
      <c r="P36" s="188"/>
      <c r="R36" s="33"/>
    </row>
    <row r="37" spans="2:18" s="1" customFormat="1" ht="14.45" hidden="1" customHeight="1" x14ac:dyDescent="0.3">
      <c r="B37" s="32"/>
      <c r="E37" s="37" t="s">
        <v>48</v>
      </c>
      <c r="F37" s="38">
        <v>0</v>
      </c>
      <c r="G37" s="105" t="s">
        <v>44</v>
      </c>
      <c r="H37" s="261">
        <f>ROUND((((SUM(BI101:BI108)+SUM(BI125:BI218))+SUM(BI220:BI224))),2)</f>
        <v>0</v>
      </c>
      <c r="I37" s="188"/>
      <c r="J37" s="188"/>
      <c r="M37" s="261">
        <v>0</v>
      </c>
      <c r="N37" s="188"/>
      <c r="O37" s="188"/>
      <c r="P37" s="188"/>
      <c r="R37" s="33"/>
    </row>
    <row r="38" spans="2:18" s="1" customFormat="1" ht="6.95" customHeight="1" x14ac:dyDescent="0.3">
      <c r="B38" s="32"/>
      <c r="R38" s="33"/>
    </row>
    <row r="39" spans="2:18" s="1" customFormat="1" ht="25.35" customHeight="1" x14ac:dyDescent="0.3">
      <c r="B39" s="32"/>
      <c r="C39" s="102"/>
      <c r="D39" s="106" t="s">
        <v>49</v>
      </c>
      <c r="E39" s="69"/>
      <c r="F39" s="69"/>
      <c r="G39" s="107" t="s">
        <v>50</v>
      </c>
      <c r="H39" s="108" t="s">
        <v>51</v>
      </c>
      <c r="I39" s="69"/>
      <c r="J39" s="69"/>
      <c r="K39" s="69"/>
      <c r="L39" s="262">
        <f>SUM(M31:M37)</f>
        <v>0</v>
      </c>
      <c r="M39" s="201"/>
      <c r="N39" s="201"/>
      <c r="O39" s="201"/>
      <c r="P39" s="203"/>
      <c r="Q39" s="102"/>
      <c r="R39" s="33"/>
    </row>
    <row r="40" spans="2:18" s="1" customFormat="1" ht="14.45" customHeight="1" x14ac:dyDescent="0.3">
      <c r="B40" s="32"/>
      <c r="R40" s="33"/>
    </row>
    <row r="41" spans="2:18" s="1" customFormat="1" ht="14.45" customHeight="1" x14ac:dyDescent="0.3">
      <c r="B41" s="32"/>
      <c r="R41" s="33"/>
    </row>
    <row r="42" spans="2:18" x14ac:dyDescent="0.3">
      <c r="B42" s="20"/>
      <c r="R42" s="21"/>
    </row>
    <row r="43" spans="2:18" x14ac:dyDescent="0.3">
      <c r="B43" s="20"/>
      <c r="R43" s="21"/>
    </row>
    <row r="44" spans="2:18" x14ac:dyDescent="0.3">
      <c r="B44" s="20"/>
      <c r="R44" s="21"/>
    </row>
    <row r="45" spans="2:18" x14ac:dyDescent="0.3">
      <c r="B45" s="20"/>
      <c r="R45" s="21"/>
    </row>
    <row r="46" spans="2:18" x14ac:dyDescent="0.3">
      <c r="B46" s="20"/>
      <c r="R46" s="21"/>
    </row>
    <row r="47" spans="2:18" x14ac:dyDescent="0.3">
      <c r="B47" s="20"/>
      <c r="R47" s="21"/>
    </row>
    <row r="48" spans="2:18" x14ac:dyDescent="0.3">
      <c r="B48" s="20"/>
      <c r="R48" s="21"/>
    </row>
    <row r="49" spans="2:18" x14ac:dyDescent="0.3">
      <c r="B49" s="20"/>
      <c r="R49" s="21"/>
    </row>
    <row r="50" spans="2:18" s="1" customFormat="1" ht="15" x14ac:dyDescent="0.3">
      <c r="B50" s="32"/>
      <c r="D50" s="45" t="s">
        <v>52</v>
      </c>
      <c r="E50" s="46"/>
      <c r="F50" s="46"/>
      <c r="G50" s="46"/>
      <c r="H50" s="47"/>
      <c r="J50" s="45" t="s">
        <v>53</v>
      </c>
      <c r="K50" s="46"/>
      <c r="L50" s="46"/>
      <c r="M50" s="46"/>
      <c r="N50" s="46"/>
      <c r="O50" s="46"/>
      <c r="P50" s="47"/>
      <c r="R50" s="33"/>
    </row>
    <row r="51" spans="2:18" x14ac:dyDescent="0.3">
      <c r="B51" s="20"/>
      <c r="D51" s="48"/>
      <c r="H51" s="49"/>
      <c r="J51" s="48"/>
      <c r="P51" s="49"/>
      <c r="R51" s="21"/>
    </row>
    <row r="52" spans="2:18" x14ac:dyDescent="0.3">
      <c r="B52" s="20"/>
      <c r="D52" s="48"/>
      <c r="H52" s="49"/>
      <c r="J52" s="48"/>
      <c r="P52" s="49"/>
      <c r="R52" s="21"/>
    </row>
    <row r="53" spans="2:18" x14ac:dyDescent="0.3">
      <c r="B53" s="20"/>
      <c r="D53" s="48"/>
      <c r="H53" s="49"/>
      <c r="J53" s="48"/>
      <c r="P53" s="49"/>
      <c r="R53" s="21"/>
    </row>
    <row r="54" spans="2:18" x14ac:dyDescent="0.3">
      <c r="B54" s="20"/>
      <c r="D54" s="48"/>
      <c r="H54" s="49"/>
      <c r="J54" s="48"/>
      <c r="P54" s="49"/>
      <c r="R54" s="21"/>
    </row>
    <row r="55" spans="2:18" x14ac:dyDescent="0.3">
      <c r="B55" s="20"/>
      <c r="D55" s="48"/>
      <c r="H55" s="49"/>
      <c r="J55" s="48"/>
      <c r="P55" s="49"/>
      <c r="R55" s="21"/>
    </row>
    <row r="56" spans="2:18" x14ac:dyDescent="0.3">
      <c r="B56" s="20"/>
      <c r="D56" s="48"/>
      <c r="H56" s="49"/>
      <c r="J56" s="48"/>
      <c r="P56" s="49"/>
      <c r="R56" s="21"/>
    </row>
    <row r="57" spans="2:18" x14ac:dyDescent="0.3">
      <c r="B57" s="20"/>
      <c r="D57" s="48"/>
      <c r="H57" s="49"/>
      <c r="J57" s="48"/>
      <c r="P57" s="49"/>
      <c r="R57" s="21"/>
    </row>
    <row r="58" spans="2:18" x14ac:dyDescent="0.3">
      <c r="B58" s="20"/>
      <c r="D58" s="48"/>
      <c r="H58" s="49"/>
      <c r="J58" s="48"/>
      <c r="P58" s="49"/>
      <c r="R58" s="21"/>
    </row>
    <row r="59" spans="2:18" s="1" customFormat="1" ht="15" x14ac:dyDescent="0.3">
      <c r="B59" s="32"/>
      <c r="D59" s="50" t="s">
        <v>54</v>
      </c>
      <c r="E59" s="51"/>
      <c r="F59" s="51"/>
      <c r="G59" s="52" t="s">
        <v>55</v>
      </c>
      <c r="H59" s="53"/>
      <c r="J59" s="50" t="s">
        <v>54</v>
      </c>
      <c r="K59" s="51"/>
      <c r="L59" s="51"/>
      <c r="M59" s="51"/>
      <c r="N59" s="52" t="s">
        <v>55</v>
      </c>
      <c r="O59" s="51"/>
      <c r="P59" s="53"/>
      <c r="R59" s="33"/>
    </row>
    <row r="60" spans="2:18" x14ac:dyDescent="0.3">
      <c r="B60" s="20"/>
      <c r="R60" s="21"/>
    </row>
    <row r="61" spans="2:18" s="1" customFormat="1" ht="15" x14ac:dyDescent="0.3">
      <c r="B61" s="32"/>
      <c r="D61" s="45" t="s">
        <v>56</v>
      </c>
      <c r="E61" s="46"/>
      <c r="F61" s="46"/>
      <c r="G61" s="46"/>
      <c r="H61" s="47"/>
      <c r="J61" s="45" t="s">
        <v>57</v>
      </c>
      <c r="K61" s="46"/>
      <c r="L61" s="46"/>
      <c r="M61" s="46"/>
      <c r="N61" s="46"/>
      <c r="O61" s="46"/>
      <c r="P61" s="47"/>
      <c r="R61" s="33"/>
    </row>
    <row r="62" spans="2:18" x14ac:dyDescent="0.3">
      <c r="B62" s="20"/>
      <c r="D62" s="48"/>
      <c r="H62" s="49"/>
      <c r="J62" s="48"/>
      <c r="P62" s="49"/>
      <c r="R62" s="21"/>
    </row>
    <row r="63" spans="2:18" x14ac:dyDescent="0.3">
      <c r="B63" s="20"/>
      <c r="D63" s="48"/>
      <c r="H63" s="49"/>
      <c r="J63" s="48"/>
      <c r="P63" s="49"/>
      <c r="R63" s="21"/>
    </row>
    <row r="64" spans="2:18" x14ac:dyDescent="0.3">
      <c r="B64" s="20"/>
      <c r="D64" s="48"/>
      <c r="H64" s="49"/>
      <c r="J64" s="48"/>
      <c r="P64" s="49"/>
      <c r="R64" s="21"/>
    </row>
    <row r="65" spans="2:18" x14ac:dyDescent="0.3">
      <c r="B65" s="20"/>
      <c r="D65" s="48"/>
      <c r="H65" s="49"/>
      <c r="J65" s="48"/>
      <c r="P65" s="49"/>
      <c r="R65" s="21"/>
    </row>
    <row r="66" spans="2:18" x14ac:dyDescent="0.3">
      <c r="B66" s="20"/>
      <c r="D66" s="48"/>
      <c r="H66" s="49"/>
      <c r="J66" s="48"/>
      <c r="P66" s="49"/>
      <c r="R66" s="21"/>
    </row>
    <row r="67" spans="2:18" x14ac:dyDescent="0.3">
      <c r="B67" s="20"/>
      <c r="D67" s="48"/>
      <c r="H67" s="49"/>
      <c r="J67" s="48"/>
      <c r="P67" s="49"/>
      <c r="R67" s="21"/>
    </row>
    <row r="68" spans="2:18" x14ac:dyDescent="0.3">
      <c r="B68" s="20"/>
      <c r="D68" s="48"/>
      <c r="H68" s="49"/>
      <c r="J68" s="48"/>
      <c r="P68" s="49"/>
      <c r="R68" s="21"/>
    </row>
    <row r="69" spans="2:18" x14ac:dyDescent="0.3">
      <c r="B69" s="20"/>
      <c r="D69" s="48"/>
      <c r="H69" s="49"/>
      <c r="J69" s="48"/>
      <c r="P69" s="49"/>
      <c r="R69" s="21"/>
    </row>
    <row r="70" spans="2:18" s="1" customFormat="1" ht="15" x14ac:dyDescent="0.3">
      <c r="B70" s="32"/>
      <c r="D70" s="50" t="s">
        <v>54</v>
      </c>
      <c r="E70" s="51"/>
      <c r="F70" s="51"/>
      <c r="G70" s="52" t="s">
        <v>55</v>
      </c>
      <c r="H70" s="53"/>
      <c r="J70" s="50" t="s">
        <v>54</v>
      </c>
      <c r="K70" s="51"/>
      <c r="L70" s="51"/>
      <c r="M70" s="51"/>
      <c r="N70" s="52" t="s">
        <v>55</v>
      </c>
      <c r="O70" s="51"/>
      <c r="P70" s="53"/>
      <c r="R70" s="33"/>
    </row>
    <row r="71" spans="2:18" s="1" customFormat="1" ht="14.45" customHeight="1" x14ac:dyDescent="0.3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6"/>
    </row>
    <row r="75" spans="2:18" s="1" customFormat="1" ht="6.95" customHeight="1" x14ac:dyDescent="0.3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9"/>
    </row>
    <row r="76" spans="2:18" s="1" customFormat="1" ht="36.950000000000003" customHeight="1" x14ac:dyDescent="0.3">
      <c r="B76" s="32"/>
      <c r="C76" s="208" t="s">
        <v>98</v>
      </c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33"/>
    </row>
    <row r="77" spans="2:18" s="1" customFormat="1" ht="6.95" customHeight="1" x14ac:dyDescent="0.3">
      <c r="B77" s="32"/>
      <c r="R77" s="33"/>
    </row>
    <row r="78" spans="2:18" s="1" customFormat="1" ht="36.950000000000003" customHeight="1" x14ac:dyDescent="0.3">
      <c r="B78" s="32"/>
      <c r="C78" s="63" t="s">
        <v>16</v>
      </c>
      <c r="F78" s="209" t="str">
        <f>F6</f>
        <v>Kolumbária Bratislava -Petržalka</v>
      </c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R78" s="33"/>
    </row>
    <row r="79" spans="2:18" s="1" customFormat="1" ht="6.95" customHeight="1" x14ac:dyDescent="0.3">
      <c r="B79" s="32"/>
      <c r="R79" s="33"/>
    </row>
    <row r="80" spans="2:18" s="1" customFormat="1" ht="18" customHeight="1" x14ac:dyDescent="0.3">
      <c r="B80" s="32"/>
      <c r="C80" s="27" t="s">
        <v>21</v>
      </c>
      <c r="F80" s="25" t="str">
        <f>F8</f>
        <v>Bratislava</v>
      </c>
      <c r="K80" s="27" t="s">
        <v>23</v>
      </c>
      <c r="M80" s="256" t="str">
        <f>IF(O8="","",O8)</f>
        <v>14. 6. 2024</v>
      </c>
      <c r="N80" s="188"/>
      <c r="O80" s="188"/>
      <c r="P80" s="188"/>
      <c r="R80" s="33"/>
    </row>
    <row r="81" spans="2:47" s="1" customFormat="1" ht="6.95" customHeight="1" x14ac:dyDescent="0.3">
      <c r="B81" s="32"/>
      <c r="R81" s="33"/>
    </row>
    <row r="82" spans="2:47" s="1" customFormat="1" ht="15" x14ac:dyDescent="0.3">
      <c r="B82" s="32"/>
      <c r="C82" s="27" t="s">
        <v>25</v>
      </c>
      <c r="F82" s="25" t="str">
        <f>E11</f>
        <v>Mariánum-Pohrebníctvo mesta Bratislava</v>
      </c>
      <c r="K82" s="27" t="s">
        <v>31</v>
      </c>
      <c r="M82" s="216" t="str">
        <f>E17</f>
        <v>ing.Arch. Matej Babuliak,Eva Babuliaková</v>
      </c>
      <c r="N82" s="188"/>
      <c r="O82" s="188"/>
      <c r="P82" s="188"/>
      <c r="Q82" s="188"/>
      <c r="R82" s="33"/>
    </row>
    <row r="83" spans="2:47" s="1" customFormat="1" ht="14.45" customHeight="1" x14ac:dyDescent="0.3">
      <c r="B83" s="32"/>
      <c r="C83" s="27" t="s">
        <v>29</v>
      </c>
      <c r="F83" s="25" t="str">
        <f>IF(E14="","",E14)</f>
        <v>Vyplň údaj</v>
      </c>
      <c r="K83" s="27" t="s">
        <v>34</v>
      </c>
      <c r="M83" s="216" t="str">
        <f>E20</f>
        <v>Ing.Ján Surán</v>
      </c>
      <c r="N83" s="188"/>
      <c r="O83" s="188"/>
      <c r="P83" s="188"/>
      <c r="Q83" s="188"/>
      <c r="R83" s="33"/>
    </row>
    <row r="84" spans="2:47" s="1" customFormat="1" ht="10.35" customHeight="1" x14ac:dyDescent="0.3">
      <c r="B84" s="32"/>
      <c r="R84" s="33"/>
    </row>
    <row r="85" spans="2:47" s="1" customFormat="1" ht="29.25" customHeight="1" x14ac:dyDescent="0.3">
      <c r="B85" s="32"/>
      <c r="C85" s="263" t="s">
        <v>99</v>
      </c>
      <c r="D85" s="255"/>
      <c r="E85" s="255"/>
      <c r="F85" s="255"/>
      <c r="G85" s="255"/>
      <c r="H85" s="263" t="s">
        <v>100</v>
      </c>
      <c r="I85" s="264"/>
      <c r="J85" s="264"/>
      <c r="K85" s="263" t="s">
        <v>101</v>
      </c>
      <c r="L85" s="255"/>
      <c r="M85" s="263" t="s">
        <v>102</v>
      </c>
      <c r="N85" s="255"/>
      <c r="O85" s="188"/>
      <c r="P85" s="188"/>
      <c r="Q85" s="188"/>
      <c r="R85" s="33"/>
    </row>
    <row r="86" spans="2:47" s="1" customFormat="1" ht="10.35" customHeight="1" x14ac:dyDescent="0.3">
      <c r="B86" s="32"/>
      <c r="R86" s="33"/>
    </row>
    <row r="87" spans="2:47" s="1" customFormat="1" ht="29.25" customHeight="1" x14ac:dyDescent="0.3">
      <c r="B87" s="32"/>
      <c r="C87" s="109" t="s">
        <v>103</v>
      </c>
      <c r="H87" s="192">
        <f>W125</f>
        <v>0</v>
      </c>
      <c r="I87" s="188"/>
      <c r="J87" s="188"/>
      <c r="K87" s="192">
        <f>X125</f>
        <v>0</v>
      </c>
      <c r="L87" s="188"/>
      <c r="M87" s="192">
        <f>M125</f>
        <v>0</v>
      </c>
      <c r="N87" s="188"/>
      <c r="O87" s="188"/>
      <c r="P87" s="188"/>
      <c r="Q87" s="188"/>
      <c r="R87" s="33"/>
      <c r="AU87" s="16" t="s">
        <v>104</v>
      </c>
    </row>
    <row r="88" spans="2:47" s="6" customFormat="1" ht="24.95" customHeight="1" x14ac:dyDescent="0.3">
      <c r="B88" s="110"/>
      <c r="D88" s="111" t="s">
        <v>105</v>
      </c>
      <c r="H88" s="260">
        <f>W126</f>
        <v>0</v>
      </c>
      <c r="I88" s="257"/>
      <c r="J88" s="257"/>
      <c r="K88" s="260">
        <f>X126</f>
        <v>0</v>
      </c>
      <c r="L88" s="257"/>
      <c r="M88" s="260">
        <f>M126</f>
        <v>0</v>
      </c>
      <c r="N88" s="257"/>
      <c r="O88" s="257"/>
      <c r="P88" s="257"/>
      <c r="Q88" s="257"/>
      <c r="R88" s="112"/>
    </row>
    <row r="89" spans="2:47" s="7" customFormat="1" ht="19.899999999999999" customHeight="1" x14ac:dyDescent="0.3">
      <c r="B89" s="113"/>
      <c r="D89" s="90" t="s">
        <v>106</v>
      </c>
      <c r="H89" s="190">
        <f>W127</f>
        <v>0</v>
      </c>
      <c r="I89" s="259"/>
      <c r="J89" s="259"/>
      <c r="K89" s="190">
        <f>X127</f>
        <v>0</v>
      </c>
      <c r="L89" s="259"/>
      <c r="M89" s="190">
        <f>M127</f>
        <v>0</v>
      </c>
      <c r="N89" s="259"/>
      <c r="O89" s="259"/>
      <c r="P89" s="259"/>
      <c r="Q89" s="259"/>
      <c r="R89" s="114"/>
    </row>
    <row r="90" spans="2:47" s="7" customFormat="1" ht="19.899999999999999" customHeight="1" x14ac:dyDescent="0.3">
      <c r="B90" s="113"/>
      <c r="D90" s="90" t="s">
        <v>107</v>
      </c>
      <c r="H90" s="190">
        <f>W154</f>
        <v>0</v>
      </c>
      <c r="I90" s="259"/>
      <c r="J90" s="259"/>
      <c r="K90" s="190">
        <f>X154</f>
        <v>0</v>
      </c>
      <c r="L90" s="259"/>
      <c r="M90" s="190">
        <f>M154</f>
        <v>0</v>
      </c>
      <c r="N90" s="259"/>
      <c r="O90" s="259"/>
      <c r="P90" s="259"/>
      <c r="Q90" s="259"/>
      <c r="R90" s="114"/>
    </row>
    <row r="91" spans="2:47" s="7" customFormat="1" ht="19.899999999999999" customHeight="1" x14ac:dyDescent="0.3">
      <c r="B91" s="113"/>
      <c r="D91" s="90" t="s">
        <v>108</v>
      </c>
      <c r="H91" s="190">
        <f>W174</f>
        <v>0</v>
      </c>
      <c r="I91" s="259"/>
      <c r="J91" s="259"/>
      <c r="K91" s="190">
        <f>X174</f>
        <v>0</v>
      </c>
      <c r="L91" s="259"/>
      <c r="M91" s="190">
        <f>M174</f>
        <v>0</v>
      </c>
      <c r="N91" s="259"/>
      <c r="O91" s="259"/>
      <c r="P91" s="259"/>
      <c r="Q91" s="259"/>
      <c r="R91" s="114"/>
    </row>
    <row r="92" spans="2:47" s="7" customFormat="1" ht="19.899999999999999" customHeight="1" x14ac:dyDescent="0.3">
      <c r="B92" s="113"/>
      <c r="D92" s="90" t="s">
        <v>109</v>
      </c>
      <c r="H92" s="190">
        <f>W187</f>
        <v>0</v>
      </c>
      <c r="I92" s="259"/>
      <c r="J92" s="259"/>
      <c r="K92" s="190">
        <f>X187</f>
        <v>0</v>
      </c>
      <c r="L92" s="259"/>
      <c r="M92" s="190">
        <f>M187</f>
        <v>0</v>
      </c>
      <c r="N92" s="259"/>
      <c r="O92" s="259"/>
      <c r="P92" s="259"/>
      <c r="Q92" s="259"/>
      <c r="R92" s="114"/>
    </row>
    <row r="93" spans="2:47" s="7" customFormat="1" ht="19.899999999999999" customHeight="1" x14ac:dyDescent="0.3">
      <c r="B93" s="113"/>
      <c r="D93" s="90" t="s">
        <v>110</v>
      </c>
      <c r="H93" s="190">
        <f>W195</f>
        <v>0</v>
      </c>
      <c r="I93" s="259"/>
      <c r="J93" s="259"/>
      <c r="K93" s="190">
        <f>X195</f>
        <v>0</v>
      </c>
      <c r="L93" s="259"/>
      <c r="M93" s="190">
        <f>M195</f>
        <v>0</v>
      </c>
      <c r="N93" s="259"/>
      <c r="O93" s="259"/>
      <c r="P93" s="259"/>
      <c r="Q93" s="259"/>
      <c r="R93" s="114"/>
    </row>
    <row r="94" spans="2:47" s="7" customFormat="1" ht="19.899999999999999" customHeight="1" x14ac:dyDescent="0.3">
      <c r="B94" s="113"/>
      <c r="D94" s="90" t="s">
        <v>111</v>
      </c>
      <c r="H94" s="190">
        <f>W199</f>
        <v>0</v>
      </c>
      <c r="I94" s="259"/>
      <c r="J94" s="259"/>
      <c r="K94" s="190">
        <f>X199</f>
        <v>0</v>
      </c>
      <c r="L94" s="259"/>
      <c r="M94" s="190">
        <f>M199</f>
        <v>0</v>
      </c>
      <c r="N94" s="259"/>
      <c r="O94" s="259"/>
      <c r="P94" s="259"/>
      <c r="Q94" s="259"/>
      <c r="R94" s="114"/>
    </row>
    <row r="95" spans="2:47" s="6" customFormat="1" ht="24.95" customHeight="1" x14ac:dyDescent="0.3">
      <c r="B95" s="110"/>
      <c r="D95" s="111" t="s">
        <v>112</v>
      </c>
      <c r="H95" s="260">
        <f>W204</f>
        <v>0</v>
      </c>
      <c r="I95" s="257"/>
      <c r="J95" s="257"/>
      <c r="K95" s="260">
        <f>X204</f>
        <v>0</v>
      </c>
      <c r="L95" s="257"/>
      <c r="M95" s="260">
        <f>M204</f>
        <v>0</v>
      </c>
      <c r="N95" s="257"/>
      <c r="O95" s="257"/>
      <c r="P95" s="257"/>
      <c r="Q95" s="257"/>
      <c r="R95" s="112"/>
    </row>
    <row r="96" spans="2:47" s="7" customFormat="1" ht="19.899999999999999" customHeight="1" x14ac:dyDescent="0.3">
      <c r="B96" s="113"/>
      <c r="D96" s="90" t="s">
        <v>113</v>
      </c>
      <c r="H96" s="190">
        <f>W205</f>
        <v>0</v>
      </c>
      <c r="I96" s="259"/>
      <c r="J96" s="259"/>
      <c r="K96" s="190">
        <f>X205</f>
        <v>0</v>
      </c>
      <c r="L96" s="259"/>
      <c r="M96" s="190">
        <f>M205</f>
        <v>0</v>
      </c>
      <c r="N96" s="259"/>
      <c r="O96" s="259"/>
      <c r="P96" s="259"/>
      <c r="Q96" s="259"/>
      <c r="R96" s="114"/>
    </row>
    <row r="97" spans="2:65" s="7" customFormat="1" ht="19.899999999999999" customHeight="1" x14ac:dyDescent="0.3">
      <c r="B97" s="113"/>
      <c r="D97" s="90" t="s">
        <v>114</v>
      </c>
      <c r="H97" s="190">
        <f>W211</f>
        <v>0</v>
      </c>
      <c r="I97" s="259"/>
      <c r="J97" s="259"/>
      <c r="K97" s="190">
        <f>X211</f>
        <v>0</v>
      </c>
      <c r="L97" s="259"/>
      <c r="M97" s="190">
        <f>M211</f>
        <v>0</v>
      </c>
      <c r="N97" s="259"/>
      <c r="O97" s="259"/>
      <c r="P97" s="259"/>
      <c r="Q97" s="259"/>
      <c r="R97" s="114"/>
    </row>
    <row r="98" spans="2:65" s="7" customFormat="1" ht="19.899999999999999" customHeight="1" x14ac:dyDescent="0.3">
      <c r="B98" s="113"/>
      <c r="D98" s="90" t="s">
        <v>115</v>
      </c>
      <c r="H98" s="190">
        <f>W215</f>
        <v>0</v>
      </c>
      <c r="I98" s="259"/>
      <c r="J98" s="259"/>
      <c r="K98" s="190">
        <f>X215</f>
        <v>0</v>
      </c>
      <c r="L98" s="259"/>
      <c r="M98" s="190">
        <f>M215</f>
        <v>0</v>
      </c>
      <c r="N98" s="259"/>
      <c r="O98" s="259"/>
      <c r="P98" s="259"/>
      <c r="Q98" s="259"/>
      <c r="R98" s="114"/>
    </row>
    <row r="99" spans="2:65" s="6" customFormat="1" ht="21.75" customHeight="1" x14ac:dyDescent="0.35">
      <c r="B99" s="110"/>
      <c r="D99" s="111" t="s">
        <v>116</v>
      </c>
      <c r="H99" s="232">
        <f>W219</f>
        <v>0</v>
      </c>
      <c r="I99" s="257"/>
      <c r="J99" s="257"/>
      <c r="K99" s="232">
        <f>X219</f>
        <v>0</v>
      </c>
      <c r="L99" s="257"/>
      <c r="M99" s="232">
        <f>M219</f>
        <v>0</v>
      </c>
      <c r="N99" s="257"/>
      <c r="O99" s="257"/>
      <c r="P99" s="257"/>
      <c r="Q99" s="257"/>
      <c r="R99" s="112"/>
    </row>
    <row r="100" spans="2:65" s="1" customFormat="1" ht="21.75" customHeight="1" x14ac:dyDescent="0.3">
      <c r="B100" s="32"/>
      <c r="R100" s="33"/>
    </row>
    <row r="101" spans="2:65" s="1" customFormat="1" ht="29.25" customHeight="1" x14ac:dyDescent="0.3">
      <c r="B101" s="32"/>
      <c r="C101" s="109" t="s">
        <v>117</v>
      </c>
      <c r="M101" s="258">
        <f>ROUND(M102+M103+M104+M105+M106+M107,2)</f>
        <v>0</v>
      </c>
      <c r="N101" s="188"/>
      <c r="O101" s="188"/>
      <c r="P101" s="188"/>
      <c r="Q101" s="188"/>
      <c r="R101" s="33"/>
      <c r="T101" s="115"/>
      <c r="U101" s="116" t="s">
        <v>42</v>
      </c>
    </row>
    <row r="102" spans="2:65" s="1" customFormat="1" ht="18" customHeight="1" x14ac:dyDescent="0.3">
      <c r="B102" s="32"/>
      <c r="D102" s="187" t="s">
        <v>118</v>
      </c>
      <c r="E102" s="188"/>
      <c r="F102" s="188"/>
      <c r="G102" s="188"/>
      <c r="H102" s="188"/>
      <c r="M102" s="189">
        <f>ROUND(M87*T102,2)</f>
        <v>0</v>
      </c>
      <c r="N102" s="188"/>
      <c r="O102" s="188"/>
      <c r="P102" s="188"/>
      <c r="Q102" s="188"/>
      <c r="R102" s="33"/>
      <c r="S102" s="117"/>
      <c r="T102" s="68"/>
      <c r="U102" s="118" t="s">
        <v>45</v>
      </c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9" t="s">
        <v>119</v>
      </c>
      <c r="AZ102" s="117"/>
      <c r="BA102" s="117"/>
      <c r="BB102" s="117"/>
      <c r="BC102" s="117"/>
      <c r="BD102" s="117"/>
      <c r="BE102" s="120">
        <f t="shared" ref="BE102:BE107" si="0">IF(U102="základná",M102,0)</f>
        <v>0</v>
      </c>
      <c r="BF102" s="120">
        <f t="shared" ref="BF102:BF107" si="1">IF(U102="znížená",M102,0)</f>
        <v>0</v>
      </c>
      <c r="BG102" s="120">
        <f t="shared" ref="BG102:BG107" si="2">IF(U102="zákl. prenesená",M102,0)</f>
        <v>0</v>
      </c>
      <c r="BH102" s="120">
        <f t="shared" ref="BH102:BH107" si="3">IF(U102="zníž. prenesená",M102,0)</f>
        <v>0</v>
      </c>
      <c r="BI102" s="120">
        <f t="shared" ref="BI102:BI107" si="4">IF(U102="nulová",M102,0)</f>
        <v>0</v>
      </c>
      <c r="BJ102" s="119" t="s">
        <v>120</v>
      </c>
      <c r="BK102" s="117"/>
      <c r="BL102" s="117"/>
      <c r="BM102" s="117"/>
    </row>
    <row r="103" spans="2:65" s="1" customFormat="1" ht="18" customHeight="1" x14ac:dyDescent="0.3">
      <c r="B103" s="32"/>
      <c r="D103" s="187" t="s">
        <v>121</v>
      </c>
      <c r="E103" s="188"/>
      <c r="F103" s="188"/>
      <c r="G103" s="188"/>
      <c r="H103" s="188"/>
      <c r="M103" s="189">
        <f>ROUND(M87*T103,2)</f>
        <v>0</v>
      </c>
      <c r="N103" s="188"/>
      <c r="O103" s="188"/>
      <c r="P103" s="188"/>
      <c r="Q103" s="188"/>
      <c r="R103" s="33"/>
      <c r="S103" s="117"/>
      <c r="T103" s="68"/>
      <c r="U103" s="118" t="s">
        <v>45</v>
      </c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9" t="s">
        <v>119</v>
      </c>
      <c r="AZ103" s="117"/>
      <c r="BA103" s="117"/>
      <c r="BB103" s="117"/>
      <c r="BC103" s="117"/>
      <c r="BD103" s="117"/>
      <c r="BE103" s="120">
        <f t="shared" si="0"/>
        <v>0</v>
      </c>
      <c r="BF103" s="120">
        <f t="shared" si="1"/>
        <v>0</v>
      </c>
      <c r="BG103" s="120">
        <f t="shared" si="2"/>
        <v>0</v>
      </c>
      <c r="BH103" s="120">
        <f t="shared" si="3"/>
        <v>0</v>
      </c>
      <c r="BI103" s="120">
        <f t="shared" si="4"/>
        <v>0</v>
      </c>
      <c r="BJ103" s="119" t="s">
        <v>120</v>
      </c>
      <c r="BK103" s="117"/>
      <c r="BL103" s="117"/>
      <c r="BM103" s="117"/>
    </row>
    <row r="104" spans="2:65" s="1" customFormat="1" ht="18" customHeight="1" x14ac:dyDescent="0.3">
      <c r="B104" s="32"/>
      <c r="D104" s="187" t="s">
        <v>122</v>
      </c>
      <c r="E104" s="188"/>
      <c r="F104" s="188"/>
      <c r="G104" s="188"/>
      <c r="H104" s="188"/>
      <c r="M104" s="189">
        <f>ROUND(M87*T104,2)</f>
        <v>0</v>
      </c>
      <c r="N104" s="188"/>
      <c r="O104" s="188"/>
      <c r="P104" s="188"/>
      <c r="Q104" s="188"/>
      <c r="R104" s="33"/>
      <c r="S104" s="117"/>
      <c r="T104" s="68"/>
      <c r="U104" s="118" t="s">
        <v>45</v>
      </c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9" t="s">
        <v>119</v>
      </c>
      <c r="AZ104" s="117"/>
      <c r="BA104" s="117"/>
      <c r="BB104" s="117"/>
      <c r="BC104" s="117"/>
      <c r="BD104" s="117"/>
      <c r="BE104" s="120">
        <f t="shared" si="0"/>
        <v>0</v>
      </c>
      <c r="BF104" s="120">
        <f t="shared" si="1"/>
        <v>0</v>
      </c>
      <c r="BG104" s="120">
        <f t="shared" si="2"/>
        <v>0</v>
      </c>
      <c r="BH104" s="120">
        <f t="shared" si="3"/>
        <v>0</v>
      </c>
      <c r="BI104" s="120">
        <f t="shared" si="4"/>
        <v>0</v>
      </c>
      <c r="BJ104" s="119" t="s">
        <v>120</v>
      </c>
      <c r="BK104" s="117"/>
      <c r="BL104" s="117"/>
      <c r="BM104" s="117"/>
    </row>
    <row r="105" spans="2:65" s="1" customFormat="1" ht="18" customHeight="1" x14ac:dyDescent="0.3">
      <c r="B105" s="32"/>
      <c r="D105" s="187" t="s">
        <v>123</v>
      </c>
      <c r="E105" s="188"/>
      <c r="F105" s="188"/>
      <c r="G105" s="188"/>
      <c r="H105" s="188"/>
      <c r="M105" s="189">
        <f>ROUND(M87*T105,2)</f>
        <v>0</v>
      </c>
      <c r="N105" s="188"/>
      <c r="O105" s="188"/>
      <c r="P105" s="188"/>
      <c r="Q105" s="188"/>
      <c r="R105" s="33"/>
      <c r="S105" s="117"/>
      <c r="T105" s="68"/>
      <c r="U105" s="118" t="s">
        <v>45</v>
      </c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9" t="s">
        <v>119</v>
      </c>
      <c r="AZ105" s="117"/>
      <c r="BA105" s="117"/>
      <c r="BB105" s="117"/>
      <c r="BC105" s="117"/>
      <c r="BD105" s="117"/>
      <c r="BE105" s="120">
        <f t="shared" si="0"/>
        <v>0</v>
      </c>
      <c r="BF105" s="120">
        <f t="shared" si="1"/>
        <v>0</v>
      </c>
      <c r="BG105" s="120">
        <f t="shared" si="2"/>
        <v>0</v>
      </c>
      <c r="BH105" s="120">
        <f t="shared" si="3"/>
        <v>0</v>
      </c>
      <c r="BI105" s="120">
        <f t="shared" si="4"/>
        <v>0</v>
      </c>
      <c r="BJ105" s="119" t="s">
        <v>120</v>
      </c>
      <c r="BK105" s="117"/>
      <c r="BL105" s="117"/>
      <c r="BM105" s="117"/>
    </row>
    <row r="106" spans="2:65" s="1" customFormat="1" ht="18" customHeight="1" x14ac:dyDescent="0.3">
      <c r="B106" s="32"/>
      <c r="D106" s="187" t="s">
        <v>124</v>
      </c>
      <c r="E106" s="188"/>
      <c r="F106" s="188"/>
      <c r="G106" s="188"/>
      <c r="H106" s="188"/>
      <c r="M106" s="189">
        <f>ROUND(M87*T106,2)</f>
        <v>0</v>
      </c>
      <c r="N106" s="188"/>
      <c r="O106" s="188"/>
      <c r="P106" s="188"/>
      <c r="Q106" s="188"/>
      <c r="R106" s="33"/>
      <c r="S106" s="117"/>
      <c r="T106" s="68"/>
      <c r="U106" s="118" t="s">
        <v>45</v>
      </c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9" t="s">
        <v>119</v>
      </c>
      <c r="AZ106" s="117"/>
      <c r="BA106" s="117"/>
      <c r="BB106" s="117"/>
      <c r="BC106" s="117"/>
      <c r="BD106" s="117"/>
      <c r="BE106" s="120">
        <f t="shared" si="0"/>
        <v>0</v>
      </c>
      <c r="BF106" s="120">
        <f t="shared" si="1"/>
        <v>0</v>
      </c>
      <c r="BG106" s="120">
        <f t="shared" si="2"/>
        <v>0</v>
      </c>
      <c r="BH106" s="120">
        <f t="shared" si="3"/>
        <v>0</v>
      </c>
      <c r="BI106" s="120">
        <f t="shared" si="4"/>
        <v>0</v>
      </c>
      <c r="BJ106" s="119" t="s">
        <v>120</v>
      </c>
      <c r="BK106" s="117"/>
      <c r="BL106" s="117"/>
      <c r="BM106" s="117"/>
    </row>
    <row r="107" spans="2:65" s="1" customFormat="1" ht="18" customHeight="1" x14ac:dyDescent="0.3">
      <c r="B107" s="32"/>
      <c r="D107" s="90" t="s">
        <v>125</v>
      </c>
      <c r="M107" s="189">
        <f>ROUND(M87*T107,2)</f>
        <v>0</v>
      </c>
      <c r="N107" s="188"/>
      <c r="O107" s="188"/>
      <c r="P107" s="188"/>
      <c r="Q107" s="188"/>
      <c r="R107" s="33"/>
      <c r="S107" s="117"/>
      <c r="T107" s="121"/>
      <c r="U107" s="122" t="s">
        <v>45</v>
      </c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9" t="s">
        <v>126</v>
      </c>
      <c r="AZ107" s="117"/>
      <c r="BA107" s="117"/>
      <c r="BB107" s="117"/>
      <c r="BC107" s="117"/>
      <c r="BD107" s="117"/>
      <c r="BE107" s="120">
        <f t="shared" si="0"/>
        <v>0</v>
      </c>
      <c r="BF107" s="120">
        <f t="shared" si="1"/>
        <v>0</v>
      </c>
      <c r="BG107" s="120">
        <f t="shared" si="2"/>
        <v>0</v>
      </c>
      <c r="BH107" s="120">
        <f t="shared" si="3"/>
        <v>0</v>
      </c>
      <c r="BI107" s="120">
        <f t="shared" si="4"/>
        <v>0</v>
      </c>
      <c r="BJ107" s="119" t="s">
        <v>120</v>
      </c>
      <c r="BK107" s="117"/>
      <c r="BL107" s="117"/>
      <c r="BM107" s="117"/>
    </row>
    <row r="108" spans="2:65" s="1" customFormat="1" x14ac:dyDescent="0.3">
      <c r="B108" s="32"/>
      <c r="R108" s="33"/>
    </row>
    <row r="109" spans="2:65" s="1" customFormat="1" ht="29.25" customHeight="1" x14ac:dyDescent="0.3">
      <c r="B109" s="32"/>
      <c r="C109" s="101" t="s">
        <v>94</v>
      </c>
      <c r="D109" s="102"/>
      <c r="E109" s="102"/>
      <c r="F109" s="102"/>
      <c r="G109" s="102"/>
      <c r="H109" s="102"/>
      <c r="I109" s="102"/>
      <c r="J109" s="102"/>
      <c r="K109" s="102"/>
      <c r="L109" s="184">
        <f>ROUND(SUM(M87+M101),2)</f>
        <v>0</v>
      </c>
      <c r="M109" s="255"/>
      <c r="N109" s="255"/>
      <c r="O109" s="255"/>
      <c r="P109" s="255"/>
      <c r="Q109" s="255"/>
      <c r="R109" s="33"/>
    </row>
    <row r="110" spans="2:65" s="1" customFormat="1" ht="6.95" customHeight="1" x14ac:dyDescent="0.3">
      <c r="B110" s="54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6"/>
    </row>
    <row r="114" spans="2:65" s="1" customFormat="1" ht="6.95" customHeight="1" x14ac:dyDescent="0.3"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9"/>
    </row>
    <row r="115" spans="2:65" s="1" customFormat="1" ht="36.950000000000003" customHeight="1" x14ac:dyDescent="0.3">
      <c r="B115" s="32"/>
      <c r="C115" s="208" t="s">
        <v>127</v>
      </c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33"/>
    </row>
    <row r="116" spans="2:65" s="1" customFormat="1" ht="6.95" customHeight="1" x14ac:dyDescent="0.3">
      <c r="B116" s="32"/>
      <c r="R116" s="33"/>
    </row>
    <row r="117" spans="2:65" s="1" customFormat="1" ht="36.950000000000003" customHeight="1" x14ac:dyDescent="0.3">
      <c r="B117" s="32"/>
      <c r="C117" s="63" t="s">
        <v>16</v>
      </c>
      <c r="F117" s="209" t="str">
        <f>F6</f>
        <v>Kolumbária Bratislava -Petržalka</v>
      </c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R117" s="33"/>
    </row>
    <row r="118" spans="2:65" s="1" customFormat="1" ht="6.95" customHeight="1" x14ac:dyDescent="0.3">
      <c r="B118" s="32"/>
      <c r="R118" s="33"/>
    </row>
    <row r="119" spans="2:65" s="1" customFormat="1" ht="18" customHeight="1" x14ac:dyDescent="0.3">
      <c r="B119" s="32"/>
      <c r="C119" s="27" t="s">
        <v>21</v>
      </c>
      <c r="F119" s="25" t="str">
        <f>F8</f>
        <v>Bratislava</v>
      </c>
      <c r="K119" s="27" t="s">
        <v>23</v>
      </c>
      <c r="M119" s="256" t="str">
        <f>IF(O8="","",O8)</f>
        <v>14. 6. 2024</v>
      </c>
      <c r="N119" s="188"/>
      <c r="O119" s="188"/>
      <c r="P119" s="188"/>
      <c r="R119" s="33"/>
    </row>
    <row r="120" spans="2:65" s="1" customFormat="1" ht="6.95" customHeight="1" x14ac:dyDescent="0.3">
      <c r="B120" s="32"/>
      <c r="R120" s="33"/>
    </row>
    <row r="121" spans="2:65" s="1" customFormat="1" ht="15" x14ac:dyDescent="0.3">
      <c r="B121" s="32"/>
      <c r="C121" s="27" t="s">
        <v>25</v>
      </c>
      <c r="F121" s="25" t="str">
        <f>E11</f>
        <v>Mariánum-Pohrebníctvo mesta Bratislava</v>
      </c>
      <c r="K121" s="27" t="s">
        <v>31</v>
      </c>
      <c r="M121" s="216" t="str">
        <f>E17</f>
        <v>ing.Arch. Matej Babuliak,Eva Babuliaková</v>
      </c>
      <c r="N121" s="188"/>
      <c r="O121" s="188"/>
      <c r="P121" s="188"/>
      <c r="Q121" s="188"/>
      <c r="R121" s="33"/>
    </row>
    <row r="122" spans="2:65" s="1" customFormat="1" ht="14.45" customHeight="1" x14ac:dyDescent="0.3">
      <c r="B122" s="32"/>
      <c r="C122" s="27" t="s">
        <v>29</v>
      </c>
      <c r="F122" s="25" t="str">
        <f>IF(E14="","",E14)</f>
        <v>Vyplň údaj</v>
      </c>
      <c r="K122" s="27" t="s">
        <v>34</v>
      </c>
      <c r="M122" s="216" t="str">
        <f>E20</f>
        <v>Ing.Ján Surán</v>
      </c>
      <c r="N122" s="188"/>
      <c r="O122" s="188"/>
      <c r="P122" s="188"/>
      <c r="Q122" s="188"/>
      <c r="R122" s="33"/>
    </row>
    <row r="123" spans="2:65" s="1" customFormat="1" ht="10.35" customHeight="1" x14ac:dyDescent="0.3">
      <c r="B123" s="32"/>
      <c r="R123" s="33"/>
    </row>
    <row r="124" spans="2:65" s="8" customFormat="1" ht="29.25" customHeight="1" x14ac:dyDescent="0.3">
      <c r="B124" s="123"/>
      <c r="C124" s="124" t="s">
        <v>128</v>
      </c>
      <c r="D124" s="125" t="s">
        <v>129</v>
      </c>
      <c r="E124" s="125" t="s">
        <v>60</v>
      </c>
      <c r="F124" s="252" t="s">
        <v>130</v>
      </c>
      <c r="G124" s="253"/>
      <c r="H124" s="253"/>
      <c r="I124" s="253"/>
      <c r="J124" s="125" t="s">
        <v>131</v>
      </c>
      <c r="K124" s="125" t="s">
        <v>132</v>
      </c>
      <c r="L124" s="125" t="s">
        <v>133</v>
      </c>
      <c r="M124" s="252" t="s">
        <v>134</v>
      </c>
      <c r="N124" s="253"/>
      <c r="O124" s="253"/>
      <c r="P124" s="252" t="s">
        <v>102</v>
      </c>
      <c r="Q124" s="254"/>
      <c r="R124" s="126"/>
      <c r="T124" s="70" t="s">
        <v>135</v>
      </c>
      <c r="U124" s="71" t="s">
        <v>42</v>
      </c>
      <c r="V124" s="71" t="s">
        <v>136</v>
      </c>
      <c r="W124" s="71" t="s">
        <v>137</v>
      </c>
      <c r="X124" s="71" t="s">
        <v>138</v>
      </c>
      <c r="Y124" s="71" t="s">
        <v>139</v>
      </c>
      <c r="Z124" s="71" t="s">
        <v>140</v>
      </c>
      <c r="AA124" s="71" t="s">
        <v>141</v>
      </c>
      <c r="AB124" s="71" t="s">
        <v>142</v>
      </c>
      <c r="AC124" s="71" t="s">
        <v>143</v>
      </c>
      <c r="AD124" s="71" t="s">
        <v>144</v>
      </c>
      <c r="AE124" s="72" t="s">
        <v>145</v>
      </c>
    </row>
    <row r="125" spans="2:65" s="1" customFormat="1" ht="29.25" customHeight="1" x14ac:dyDescent="0.35">
      <c r="B125" s="32"/>
      <c r="C125" s="74" t="s">
        <v>97</v>
      </c>
      <c r="M125" s="230">
        <f>BK125</f>
        <v>0</v>
      </c>
      <c r="N125" s="231"/>
      <c r="O125" s="231"/>
      <c r="P125" s="231"/>
      <c r="Q125" s="231"/>
      <c r="R125" s="33"/>
      <c r="T125" s="73"/>
      <c r="U125" s="46"/>
      <c r="V125" s="46"/>
      <c r="W125" s="127">
        <f>W126+W204+W219</f>
        <v>0</v>
      </c>
      <c r="X125" s="127">
        <f>X126+X204+X219</f>
        <v>0</v>
      </c>
      <c r="Y125" s="46"/>
      <c r="Z125" s="128">
        <f>Z126+Z204+Z219</f>
        <v>0</v>
      </c>
      <c r="AA125" s="46"/>
      <c r="AB125" s="128">
        <f>AB126+AB204+AB219</f>
        <v>47.683953079999995</v>
      </c>
      <c r="AC125" s="46"/>
      <c r="AD125" s="128">
        <f>AD126+AD204+AD219</f>
        <v>0</v>
      </c>
      <c r="AE125" s="47"/>
      <c r="AT125" s="16" t="s">
        <v>79</v>
      </c>
      <c r="AU125" s="16" t="s">
        <v>104</v>
      </c>
      <c r="BK125" s="129">
        <f>BK126+BK204+BK219</f>
        <v>0</v>
      </c>
    </row>
    <row r="126" spans="2:65" s="9" customFormat="1" ht="37.35" customHeight="1" x14ac:dyDescent="0.35">
      <c r="B126" s="130"/>
      <c r="D126" s="131" t="s">
        <v>105</v>
      </c>
      <c r="E126" s="131"/>
      <c r="F126" s="131"/>
      <c r="G126" s="131"/>
      <c r="H126" s="131"/>
      <c r="I126" s="131"/>
      <c r="J126" s="131"/>
      <c r="K126" s="131"/>
      <c r="L126" s="131"/>
      <c r="M126" s="232">
        <f>BK126</f>
        <v>0</v>
      </c>
      <c r="N126" s="233"/>
      <c r="O126" s="233"/>
      <c r="P126" s="233"/>
      <c r="Q126" s="233"/>
      <c r="R126" s="132"/>
      <c r="T126" s="133"/>
      <c r="W126" s="134">
        <f>W127+W154+W174+W187+W195+W199</f>
        <v>0</v>
      </c>
      <c r="X126" s="134">
        <f>X127+X154+X174+X187+X195+X199</f>
        <v>0</v>
      </c>
      <c r="Z126" s="135">
        <f>Z127+Z154+Z174+Z187+Z195+Z199</f>
        <v>0</v>
      </c>
      <c r="AB126" s="135">
        <f>AB127+AB154+AB174+AB187+AB195+AB199</f>
        <v>31.428607879999994</v>
      </c>
      <c r="AD126" s="135">
        <f>AD127+AD154+AD174+AD187+AD195+AD199</f>
        <v>0</v>
      </c>
      <c r="AE126" s="136"/>
      <c r="AR126" s="137" t="s">
        <v>84</v>
      </c>
      <c r="AT126" s="138" t="s">
        <v>79</v>
      </c>
      <c r="AU126" s="138" t="s">
        <v>80</v>
      </c>
      <c r="AY126" s="137" t="s">
        <v>146</v>
      </c>
      <c r="BK126" s="139">
        <f>BK127+BK154+BK174+BK187+BK195+BK199</f>
        <v>0</v>
      </c>
    </row>
    <row r="127" spans="2:65" s="9" customFormat="1" ht="19.899999999999999" customHeight="1" x14ac:dyDescent="0.3">
      <c r="B127" s="130"/>
      <c r="D127" s="140" t="s">
        <v>106</v>
      </c>
      <c r="E127" s="140"/>
      <c r="F127" s="140"/>
      <c r="G127" s="140"/>
      <c r="H127" s="140"/>
      <c r="I127" s="140"/>
      <c r="J127" s="140"/>
      <c r="K127" s="140"/>
      <c r="L127" s="140"/>
      <c r="M127" s="234">
        <f>BK127</f>
        <v>0</v>
      </c>
      <c r="N127" s="235"/>
      <c r="O127" s="235"/>
      <c r="P127" s="235"/>
      <c r="Q127" s="235"/>
      <c r="R127" s="132"/>
      <c r="T127" s="133"/>
      <c r="W127" s="134">
        <f>SUM(W128:W153)</f>
        <v>0</v>
      </c>
      <c r="X127" s="134">
        <f>SUM(X128:X153)</f>
        <v>0</v>
      </c>
      <c r="Z127" s="135">
        <f>SUM(Z128:Z153)</f>
        <v>0</v>
      </c>
      <c r="AB127" s="135">
        <f>SUM(AB128:AB153)</f>
        <v>1.0960000000000001</v>
      </c>
      <c r="AD127" s="135">
        <f>SUM(AD128:AD153)</f>
        <v>0</v>
      </c>
      <c r="AE127" s="136"/>
      <c r="AR127" s="137" t="s">
        <v>84</v>
      </c>
      <c r="AT127" s="138" t="s">
        <v>79</v>
      </c>
      <c r="AU127" s="138" t="s">
        <v>84</v>
      </c>
      <c r="AY127" s="137" t="s">
        <v>146</v>
      </c>
      <c r="BK127" s="139">
        <f>SUM(BK128:BK153)</f>
        <v>0</v>
      </c>
    </row>
    <row r="128" spans="2:65" s="1" customFormat="1" ht="31.5" customHeight="1" x14ac:dyDescent="0.3">
      <c r="B128" s="32"/>
      <c r="C128" s="141" t="s">
        <v>147</v>
      </c>
      <c r="D128" s="141" t="s">
        <v>148</v>
      </c>
      <c r="E128" s="142" t="s">
        <v>149</v>
      </c>
      <c r="F128" s="240" t="s">
        <v>150</v>
      </c>
      <c r="G128" s="228"/>
      <c r="H128" s="228"/>
      <c r="I128" s="228"/>
      <c r="J128" s="143" t="s">
        <v>151</v>
      </c>
      <c r="K128" s="144">
        <v>3</v>
      </c>
      <c r="L128" s="145">
        <v>0</v>
      </c>
      <c r="M128" s="229">
        <v>0</v>
      </c>
      <c r="N128" s="228"/>
      <c r="O128" s="228"/>
      <c r="P128" s="227">
        <f>ROUND(V128*K128,3)</f>
        <v>0</v>
      </c>
      <c r="Q128" s="228"/>
      <c r="R128" s="33"/>
      <c r="T128" s="146" t="s">
        <v>19</v>
      </c>
      <c r="U128" s="39" t="s">
        <v>45</v>
      </c>
      <c r="V128" s="147">
        <f>L128+M128</f>
        <v>0</v>
      </c>
      <c r="W128" s="147">
        <f>ROUND(L128*K128,3)</f>
        <v>0</v>
      </c>
      <c r="X128" s="147">
        <f>ROUND(M128*K128,3)</f>
        <v>0</v>
      </c>
      <c r="Z128" s="148">
        <f>Y128*K128</f>
        <v>0</v>
      </c>
      <c r="AA128" s="148">
        <v>0</v>
      </c>
      <c r="AB128" s="148">
        <f>AA128*K128</f>
        <v>0</v>
      </c>
      <c r="AC128" s="148">
        <v>0</v>
      </c>
      <c r="AD128" s="148">
        <f>AC128*K128</f>
        <v>0</v>
      </c>
      <c r="AE128" s="149" t="s">
        <v>19</v>
      </c>
      <c r="AR128" s="16" t="s">
        <v>147</v>
      </c>
      <c r="AT128" s="16" t="s">
        <v>148</v>
      </c>
      <c r="AU128" s="16" t="s">
        <v>120</v>
      </c>
      <c r="AY128" s="16" t="s">
        <v>146</v>
      </c>
      <c r="BE128" s="94">
        <f>IF(U128="základná",P128,0)</f>
        <v>0</v>
      </c>
      <c r="BF128" s="94">
        <f>IF(U128="znížená",P128,0)</f>
        <v>0</v>
      </c>
      <c r="BG128" s="94">
        <f>IF(U128="zákl. prenesená",P128,0)</f>
        <v>0</v>
      </c>
      <c r="BH128" s="94">
        <f>IF(U128="zníž. prenesená",P128,0)</f>
        <v>0</v>
      </c>
      <c r="BI128" s="94">
        <f>IF(U128="nulová",P128,0)</f>
        <v>0</v>
      </c>
      <c r="BJ128" s="16" t="s">
        <v>120</v>
      </c>
      <c r="BK128" s="150">
        <f>ROUND(V128*K128,3)</f>
        <v>0</v>
      </c>
      <c r="BL128" s="16" t="s">
        <v>147</v>
      </c>
      <c r="BM128" s="16" t="s">
        <v>152</v>
      </c>
    </row>
    <row r="129" spans="2:65" s="1" customFormat="1" ht="31.5" customHeight="1" x14ac:dyDescent="0.3">
      <c r="B129" s="32"/>
      <c r="C129" s="141" t="s">
        <v>153</v>
      </c>
      <c r="D129" s="141" t="s">
        <v>148</v>
      </c>
      <c r="E129" s="142" t="s">
        <v>154</v>
      </c>
      <c r="F129" s="240" t="s">
        <v>155</v>
      </c>
      <c r="G129" s="228"/>
      <c r="H129" s="228"/>
      <c r="I129" s="228"/>
      <c r="J129" s="143" t="s">
        <v>151</v>
      </c>
      <c r="K129" s="144">
        <v>3</v>
      </c>
      <c r="L129" s="145">
        <v>0</v>
      </c>
      <c r="M129" s="229">
        <v>0</v>
      </c>
      <c r="N129" s="228"/>
      <c r="O129" s="228"/>
      <c r="P129" s="227">
        <f>ROUND(V129*K129,3)</f>
        <v>0</v>
      </c>
      <c r="Q129" s="228"/>
      <c r="R129" s="33"/>
      <c r="T129" s="146" t="s">
        <v>19</v>
      </c>
      <c r="U129" s="39" t="s">
        <v>45</v>
      </c>
      <c r="V129" s="147">
        <f>L129+M129</f>
        <v>0</v>
      </c>
      <c r="W129" s="147">
        <f>ROUND(L129*K129,3)</f>
        <v>0</v>
      </c>
      <c r="X129" s="147">
        <f>ROUND(M129*K129,3)</f>
        <v>0</v>
      </c>
      <c r="Z129" s="148">
        <f>Y129*K129</f>
        <v>0</v>
      </c>
      <c r="AA129" s="148">
        <v>0</v>
      </c>
      <c r="AB129" s="148">
        <f>AA129*K129</f>
        <v>0</v>
      </c>
      <c r="AC129" s="148">
        <v>0</v>
      </c>
      <c r="AD129" s="148">
        <f>AC129*K129</f>
        <v>0</v>
      </c>
      <c r="AE129" s="149" t="s">
        <v>19</v>
      </c>
      <c r="AR129" s="16" t="s">
        <v>147</v>
      </c>
      <c r="AT129" s="16" t="s">
        <v>148</v>
      </c>
      <c r="AU129" s="16" t="s">
        <v>120</v>
      </c>
      <c r="AY129" s="16" t="s">
        <v>146</v>
      </c>
      <c r="BE129" s="94">
        <f>IF(U129="základná",P129,0)</f>
        <v>0</v>
      </c>
      <c r="BF129" s="94">
        <f>IF(U129="znížená",P129,0)</f>
        <v>0</v>
      </c>
      <c r="BG129" s="94">
        <f>IF(U129="zákl. prenesená",P129,0)</f>
        <v>0</v>
      </c>
      <c r="BH129" s="94">
        <f>IF(U129="zníž. prenesená",P129,0)</f>
        <v>0</v>
      </c>
      <c r="BI129" s="94">
        <f>IF(U129="nulová",P129,0)</f>
        <v>0</v>
      </c>
      <c r="BJ129" s="16" t="s">
        <v>120</v>
      </c>
      <c r="BK129" s="150">
        <f>ROUND(V129*K129,3)</f>
        <v>0</v>
      </c>
      <c r="BL129" s="16" t="s">
        <v>147</v>
      </c>
      <c r="BM129" s="16" t="s">
        <v>156</v>
      </c>
    </row>
    <row r="130" spans="2:65" s="10" customFormat="1" ht="22.5" customHeight="1" x14ac:dyDescent="0.3">
      <c r="B130" s="151"/>
      <c r="E130" s="152" t="s">
        <v>19</v>
      </c>
      <c r="F130" s="248" t="s">
        <v>157</v>
      </c>
      <c r="G130" s="249"/>
      <c r="H130" s="249"/>
      <c r="I130" s="249"/>
      <c r="K130" s="153" t="s">
        <v>19</v>
      </c>
      <c r="R130" s="154"/>
      <c r="T130" s="155"/>
      <c r="AE130" s="156"/>
      <c r="AT130" s="153" t="s">
        <v>158</v>
      </c>
      <c r="AU130" s="153" t="s">
        <v>120</v>
      </c>
      <c r="AV130" s="10" t="s">
        <v>84</v>
      </c>
      <c r="AW130" s="10" t="s">
        <v>5</v>
      </c>
      <c r="AX130" s="10" t="s">
        <v>80</v>
      </c>
      <c r="AY130" s="153" t="s">
        <v>146</v>
      </c>
    </row>
    <row r="131" spans="2:65" s="11" customFormat="1" ht="22.5" customHeight="1" x14ac:dyDescent="0.3">
      <c r="B131" s="157"/>
      <c r="E131" s="158" t="s">
        <v>19</v>
      </c>
      <c r="F131" s="245" t="s">
        <v>159</v>
      </c>
      <c r="G131" s="244"/>
      <c r="H131" s="244"/>
      <c r="I131" s="244"/>
      <c r="K131" s="159">
        <v>2.8319999999999999</v>
      </c>
      <c r="R131" s="160"/>
      <c r="T131" s="161"/>
      <c r="AE131" s="162"/>
      <c r="AT131" s="158" t="s">
        <v>158</v>
      </c>
      <c r="AU131" s="158" t="s">
        <v>120</v>
      </c>
      <c r="AV131" s="11" t="s">
        <v>120</v>
      </c>
      <c r="AW131" s="11" t="s">
        <v>5</v>
      </c>
      <c r="AX131" s="11" t="s">
        <v>80</v>
      </c>
      <c r="AY131" s="158" t="s">
        <v>146</v>
      </c>
    </row>
    <row r="132" spans="2:65" s="11" customFormat="1" ht="22.5" customHeight="1" x14ac:dyDescent="0.3">
      <c r="B132" s="157"/>
      <c r="E132" s="158" t="s">
        <v>19</v>
      </c>
      <c r="F132" s="245" t="s">
        <v>160</v>
      </c>
      <c r="G132" s="244"/>
      <c r="H132" s="244"/>
      <c r="I132" s="244"/>
      <c r="K132" s="159">
        <v>0.16800000000000001</v>
      </c>
      <c r="R132" s="160"/>
      <c r="T132" s="161"/>
      <c r="AE132" s="162"/>
      <c r="AT132" s="158" t="s">
        <v>158</v>
      </c>
      <c r="AU132" s="158" t="s">
        <v>120</v>
      </c>
      <c r="AV132" s="11" t="s">
        <v>120</v>
      </c>
      <c r="AW132" s="11" t="s">
        <v>5</v>
      </c>
      <c r="AX132" s="11" t="s">
        <v>80</v>
      </c>
      <c r="AY132" s="158" t="s">
        <v>146</v>
      </c>
    </row>
    <row r="133" spans="2:65" s="12" customFormat="1" ht="22.5" customHeight="1" x14ac:dyDescent="0.3">
      <c r="B133" s="163"/>
      <c r="E133" s="164" t="s">
        <v>19</v>
      </c>
      <c r="F133" s="246" t="s">
        <v>161</v>
      </c>
      <c r="G133" s="247"/>
      <c r="H133" s="247"/>
      <c r="I133" s="247"/>
      <c r="K133" s="165">
        <v>3</v>
      </c>
      <c r="R133" s="166"/>
      <c r="T133" s="167"/>
      <c r="AE133" s="168"/>
      <c r="AT133" s="169" t="s">
        <v>158</v>
      </c>
      <c r="AU133" s="169" t="s">
        <v>120</v>
      </c>
      <c r="AV133" s="12" t="s">
        <v>147</v>
      </c>
      <c r="AW133" s="12" t="s">
        <v>5</v>
      </c>
      <c r="AX133" s="12" t="s">
        <v>84</v>
      </c>
      <c r="AY133" s="169" t="s">
        <v>146</v>
      </c>
    </row>
    <row r="134" spans="2:65" s="1" customFormat="1" ht="22.5" customHeight="1" x14ac:dyDescent="0.3">
      <c r="B134" s="32"/>
      <c r="C134" s="141" t="s">
        <v>84</v>
      </c>
      <c r="D134" s="141" t="s">
        <v>148</v>
      </c>
      <c r="E134" s="142" t="s">
        <v>162</v>
      </c>
      <c r="F134" s="240" t="s">
        <v>163</v>
      </c>
      <c r="G134" s="228"/>
      <c r="H134" s="228"/>
      <c r="I134" s="228"/>
      <c r="J134" s="143" t="s">
        <v>151</v>
      </c>
      <c r="K134" s="144">
        <v>3.9620000000000002</v>
      </c>
      <c r="L134" s="145">
        <v>0</v>
      </c>
      <c r="M134" s="229">
        <v>0</v>
      </c>
      <c r="N134" s="228"/>
      <c r="O134" s="228"/>
      <c r="P134" s="227">
        <f>ROUND(V134*K134,3)</f>
        <v>0</v>
      </c>
      <c r="Q134" s="228"/>
      <c r="R134" s="33"/>
      <c r="T134" s="146" t="s">
        <v>19</v>
      </c>
      <c r="U134" s="39" t="s">
        <v>45</v>
      </c>
      <c r="V134" s="147">
        <f>L134+M134</f>
        <v>0</v>
      </c>
      <c r="W134" s="147">
        <f>ROUND(L134*K134,3)</f>
        <v>0</v>
      </c>
      <c r="X134" s="147">
        <f>ROUND(M134*K134,3)</f>
        <v>0</v>
      </c>
      <c r="Z134" s="148">
        <f>Y134*K134</f>
        <v>0</v>
      </c>
      <c r="AA134" s="148">
        <v>0</v>
      </c>
      <c r="AB134" s="148">
        <f>AA134*K134</f>
        <v>0</v>
      </c>
      <c r="AC134" s="148">
        <v>0</v>
      </c>
      <c r="AD134" s="148">
        <f>AC134*K134</f>
        <v>0</v>
      </c>
      <c r="AE134" s="149" t="s">
        <v>19</v>
      </c>
      <c r="AR134" s="16" t="s">
        <v>147</v>
      </c>
      <c r="AT134" s="16" t="s">
        <v>148</v>
      </c>
      <c r="AU134" s="16" t="s">
        <v>120</v>
      </c>
      <c r="AY134" s="16" t="s">
        <v>146</v>
      </c>
      <c r="BE134" s="94">
        <f>IF(U134="základná",P134,0)</f>
        <v>0</v>
      </c>
      <c r="BF134" s="94">
        <f>IF(U134="znížená",P134,0)</f>
        <v>0</v>
      </c>
      <c r="BG134" s="94">
        <f>IF(U134="zákl. prenesená",P134,0)</f>
        <v>0</v>
      </c>
      <c r="BH134" s="94">
        <f>IF(U134="zníž. prenesená",P134,0)</f>
        <v>0</v>
      </c>
      <c r="BI134" s="94">
        <f>IF(U134="nulová",P134,0)</f>
        <v>0</v>
      </c>
      <c r="BJ134" s="16" t="s">
        <v>120</v>
      </c>
      <c r="BK134" s="150">
        <f>ROUND(V134*K134,3)</f>
        <v>0</v>
      </c>
      <c r="BL134" s="16" t="s">
        <v>147</v>
      </c>
      <c r="BM134" s="16" t="s">
        <v>164</v>
      </c>
    </row>
    <row r="135" spans="2:65" s="10" customFormat="1" ht="22.5" customHeight="1" x14ac:dyDescent="0.3">
      <c r="B135" s="151"/>
      <c r="E135" s="152" t="s">
        <v>19</v>
      </c>
      <c r="F135" s="248" t="s">
        <v>165</v>
      </c>
      <c r="G135" s="249"/>
      <c r="H135" s="249"/>
      <c r="I135" s="249"/>
      <c r="K135" s="153" t="s">
        <v>19</v>
      </c>
      <c r="R135" s="154"/>
      <c r="T135" s="155"/>
      <c r="AE135" s="156"/>
      <c r="AT135" s="153" t="s">
        <v>158</v>
      </c>
      <c r="AU135" s="153" t="s">
        <v>120</v>
      </c>
      <c r="AV135" s="10" t="s">
        <v>84</v>
      </c>
      <c r="AW135" s="10" t="s">
        <v>5</v>
      </c>
      <c r="AX135" s="10" t="s">
        <v>80</v>
      </c>
      <c r="AY135" s="153" t="s">
        <v>146</v>
      </c>
    </row>
    <row r="136" spans="2:65" s="11" customFormat="1" ht="22.5" customHeight="1" x14ac:dyDescent="0.3">
      <c r="B136" s="157"/>
      <c r="E136" s="158" t="s">
        <v>19</v>
      </c>
      <c r="F136" s="245" t="s">
        <v>166</v>
      </c>
      <c r="G136" s="244"/>
      <c r="H136" s="244"/>
      <c r="I136" s="244"/>
      <c r="K136" s="159">
        <v>3.9620000000000002</v>
      </c>
      <c r="R136" s="160"/>
      <c r="T136" s="161"/>
      <c r="AE136" s="162"/>
      <c r="AT136" s="158" t="s">
        <v>158</v>
      </c>
      <c r="AU136" s="158" t="s">
        <v>120</v>
      </c>
      <c r="AV136" s="11" t="s">
        <v>120</v>
      </c>
      <c r="AW136" s="11" t="s">
        <v>5</v>
      </c>
      <c r="AX136" s="11" t="s">
        <v>84</v>
      </c>
      <c r="AY136" s="158" t="s">
        <v>146</v>
      </c>
    </row>
    <row r="137" spans="2:65" s="1" customFormat="1" ht="44.25" customHeight="1" x14ac:dyDescent="0.3">
      <c r="B137" s="32"/>
      <c r="C137" s="141" t="s">
        <v>120</v>
      </c>
      <c r="D137" s="141" t="s">
        <v>148</v>
      </c>
      <c r="E137" s="142" t="s">
        <v>167</v>
      </c>
      <c r="F137" s="240" t="s">
        <v>168</v>
      </c>
      <c r="G137" s="228"/>
      <c r="H137" s="228"/>
      <c r="I137" s="228"/>
      <c r="J137" s="143" t="s">
        <v>151</v>
      </c>
      <c r="K137" s="144">
        <v>3.9620000000000002</v>
      </c>
      <c r="L137" s="145">
        <v>0</v>
      </c>
      <c r="M137" s="229">
        <v>0</v>
      </c>
      <c r="N137" s="228"/>
      <c r="O137" s="228"/>
      <c r="P137" s="227">
        <f>ROUND(V137*K137,3)</f>
        <v>0</v>
      </c>
      <c r="Q137" s="228"/>
      <c r="R137" s="33"/>
      <c r="T137" s="146" t="s">
        <v>19</v>
      </c>
      <c r="U137" s="39" t="s">
        <v>45</v>
      </c>
      <c r="V137" s="147">
        <f>L137+M137</f>
        <v>0</v>
      </c>
      <c r="W137" s="147">
        <f>ROUND(L137*K137,3)</f>
        <v>0</v>
      </c>
      <c r="X137" s="147">
        <f>ROUND(M137*K137,3)</f>
        <v>0</v>
      </c>
      <c r="Z137" s="148">
        <f>Y137*K137</f>
        <v>0</v>
      </c>
      <c r="AA137" s="148">
        <v>0</v>
      </c>
      <c r="AB137" s="148">
        <f>AA137*K137</f>
        <v>0</v>
      </c>
      <c r="AC137" s="148">
        <v>0</v>
      </c>
      <c r="AD137" s="148">
        <f>AC137*K137</f>
        <v>0</v>
      </c>
      <c r="AE137" s="149" t="s">
        <v>19</v>
      </c>
      <c r="AR137" s="16" t="s">
        <v>147</v>
      </c>
      <c r="AT137" s="16" t="s">
        <v>148</v>
      </c>
      <c r="AU137" s="16" t="s">
        <v>120</v>
      </c>
      <c r="AY137" s="16" t="s">
        <v>146</v>
      </c>
      <c r="BE137" s="94">
        <f>IF(U137="základná",P137,0)</f>
        <v>0</v>
      </c>
      <c r="BF137" s="94">
        <f>IF(U137="znížená",P137,0)</f>
        <v>0</v>
      </c>
      <c r="BG137" s="94">
        <f>IF(U137="zákl. prenesená",P137,0)</f>
        <v>0</v>
      </c>
      <c r="BH137" s="94">
        <f>IF(U137="zníž. prenesená",P137,0)</f>
        <v>0</v>
      </c>
      <c r="BI137" s="94">
        <f>IF(U137="nulová",P137,0)</f>
        <v>0</v>
      </c>
      <c r="BJ137" s="16" t="s">
        <v>120</v>
      </c>
      <c r="BK137" s="150">
        <f>ROUND(V137*K137,3)</f>
        <v>0</v>
      </c>
      <c r="BL137" s="16" t="s">
        <v>147</v>
      </c>
      <c r="BM137" s="16" t="s">
        <v>169</v>
      </c>
    </row>
    <row r="138" spans="2:65" s="1" customFormat="1" ht="31.5" customHeight="1" x14ac:dyDescent="0.3">
      <c r="B138" s="32"/>
      <c r="C138" s="141" t="s">
        <v>170</v>
      </c>
      <c r="D138" s="141" t="s">
        <v>148</v>
      </c>
      <c r="E138" s="142" t="s">
        <v>171</v>
      </c>
      <c r="F138" s="240" t="s">
        <v>172</v>
      </c>
      <c r="G138" s="228"/>
      <c r="H138" s="228"/>
      <c r="I138" s="228"/>
      <c r="J138" s="143" t="s">
        <v>151</v>
      </c>
      <c r="K138" s="144">
        <v>6.9619999999999997</v>
      </c>
      <c r="L138" s="145">
        <v>0</v>
      </c>
      <c r="M138" s="229">
        <v>0</v>
      </c>
      <c r="N138" s="228"/>
      <c r="O138" s="228"/>
      <c r="P138" s="227">
        <f>ROUND(V138*K138,3)</f>
        <v>0</v>
      </c>
      <c r="Q138" s="228"/>
      <c r="R138" s="33"/>
      <c r="T138" s="146" t="s">
        <v>19</v>
      </c>
      <c r="U138" s="39" t="s">
        <v>45</v>
      </c>
      <c r="V138" s="147">
        <f>L138+M138</f>
        <v>0</v>
      </c>
      <c r="W138" s="147">
        <f>ROUND(L138*K138,3)</f>
        <v>0</v>
      </c>
      <c r="X138" s="147">
        <f>ROUND(M138*K138,3)</f>
        <v>0</v>
      </c>
      <c r="Z138" s="148">
        <f>Y138*K138</f>
        <v>0</v>
      </c>
      <c r="AA138" s="148">
        <v>0</v>
      </c>
      <c r="AB138" s="148">
        <f>AA138*K138</f>
        <v>0</v>
      </c>
      <c r="AC138" s="148">
        <v>0</v>
      </c>
      <c r="AD138" s="148">
        <f>AC138*K138</f>
        <v>0</v>
      </c>
      <c r="AE138" s="149" t="s">
        <v>19</v>
      </c>
      <c r="AR138" s="16" t="s">
        <v>147</v>
      </c>
      <c r="AT138" s="16" t="s">
        <v>148</v>
      </c>
      <c r="AU138" s="16" t="s">
        <v>120</v>
      </c>
      <c r="AY138" s="16" t="s">
        <v>146</v>
      </c>
      <c r="BE138" s="94">
        <f>IF(U138="základná",P138,0)</f>
        <v>0</v>
      </c>
      <c r="BF138" s="94">
        <f>IF(U138="znížená",P138,0)</f>
        <v>0</v>
      </c>
      <c r="BG138" s="94">
        <f>IF(U138="zákl. prenesená",P138,0)</f>
        <v>0</v>
      </c>
      <c r="BH138" s="94">
        <f>IF(U138="zníž. prenesená",P138,0)</f>
        <v>0</v>
      </c>
      <c r="BI138" s="94">
        <f>IF(U138="nulová",P138,0)</f>
        <v>0</v>
      </c>
      <c r="BJ138" s="16" t="s">
        <v>120</v>
      </c>
      <c r="BK138" s="150">
        <f>ROUND(V138*K138,3)</f>
        <v>0</v>
      </c>
      <c r="BL138" s="16" t="s">
        <v>147</v>
      </c>
      <c r="BM138" s="16" t="s">
        <v>173</v>
      </c>
    </row>
    <row r="139" spans="2:65" s="11" customFormat="1" ht="22.5" customHeight="1" x14ac:dyDescent="0.3">
      <c r="B139" s="157"/>
      <c r="E139" s="158" t="s">
        <v>19</v>
      </c>
      <c r="F139" s="243" t="s">
        <v>174</v>
      </c>
      <c r="G139" s="244"/>
      <c r="H139" s="244"/>
      <c r="I139" s="244"/>
      <c r="K139" s="159">
        <v>6.9619999999999997</v>
      </c>
      <c r="R139" s="160"/>
      <c r="T139" s="161"/>
      <c r="AE139" s="162"/>
      <c r="AT139" s="158" t="s">
        <v>158</v>
      </c>
      <c r="AU139" s="158" t="s">
        <v>120</v>
      </c>
      <c r="AV139" s="11" t="s">
        <v>120</v>
      </c>
      <c r="AW139" s="11" t="s">
        <v>5</v>
      </c>
      <c r="AX139" s="11" t="s">
        <v>84</v>
      </c>
      <c r="AY139" s="158" t="s">
        <v>146</v>
      </c>
    </row>
    <row r="140" spans="2:65" s="1" customFormat="1" ht="44.25" customHeight="1" x14ac:dyDescent="0.3">
      <c r="B140" s="32"/>
      <c r="C140" s="141" t="s">
        <v>175</v>
      </c>
      <c r="D140" s="141" t="s">
        <v>148</v>
      </c>
      <c r="E140" s="142" t="s">
        <v>176</v>
      </c>
      <c r="F140" s="240" t="s">
        <v>177</v>
      </c>
      <c r="G140" s="228"/>
      <c r="H140" s="228"/>
      <c r="I140" s="228"/>
      <c r="J140" s="143" t="s">
        <v>151</v>
      </c>
      <c r="K140" s="144">
        <v>6.9619999999999997</v>
      </c>
      <c r="L140" s="145">
        <v>0</v>
      </c>
      <c r="M140" s="229">
        <v>0</v>
      </c>
      <c r="N140" s="228"/>
      <c r="O140" s="228"/>
      <c r="P140" s="227">
        <f>ROUND(V140*K140,3)</f>
        <v>0</v>
      </c>
      <c r="Q140" s="228"/>
      <c r="R140" s="33"/>
      <c r="T140" s="146" t="s">
        <v>19</v>
      </c>
      <c r="U140" s="39" t="s">
        <v>45</v>
      </c>
      <c r="V140" s="147">
        <f>L140+M140</f>
        <v>0</v>
      </c>
      <c r="W140" s="147">
        <f>ROUND(L140*K140,3)</f>
        <v>0</v>
      </c>
      <c r="X140" s="147">
        <f>ROUND(M140*K140,3)</f>
        <v>0</v>
      </c>
      <c r="Z140" s="148">
        <f>Y140*K140</f>
        <v>0</v>
      </c>
      <c r="AA140" s="148">
        <v>0</v>
      </c>
      <c r="AB140" s="148">
        <f>AA140*K140</f>
        <v>0</v>
      </c>
      <c r="AC140" s="148">
        <v>0</v>
      </c>
      <c r="AD140" s="148">
        <f>AC140*K140</f>
        <v>0</v>
      </c>
      <c r="AE140" s="149" t="s">
        <v>19</v>
      </c>
      <c r="AR140" s="16" t="s">
        <v>147</v>
      </c>
      <c r="AT140" s="16" t="s">
        <v>148</v>
      </c>
      <c r="AU140" s="16" t="s">
        <v>120</v>
      </c>
      <c r="AY140" s="16" t="s">
        <v>146</v>
      </c>
      <c r="BE140" s="94">
        <f>IF(U140="základná",P140,0)</f>
        <v>0</v>
      </c>
      <c r="BF140" s="94">
        <f>IF(U140="znížená",P140,0)</f>
        <v>0</v>
      </c>
      <c r="BG140" s="94">
        <f>IF(U140="zákl. prenesená",P140,0)</f>
        <v>0</v>
      </c>
      <c r="BH140" s="94">
        <f>IF(U140="zníž. prenesená",P140,0)</f>
        <v>0</v>
      </c>
      <c r="BI140" s="94">
        <f>IF(U140="nulová",P140,0)</f>
        <v>0</v>
      </c>
      <c r="BJ140" s="16" t="s">
        <v>120</v>
      </c>
      <c r="BK140" s="150">
        <f>ROUND(V140*K140,3)</f>
        <v>0</v>
      </c>
      <c r="BL140" s="16" t="s">
        <v>147</v>
      </c>
      <c r="BM140" s="16" t="s">
        <v>178</v>
      </c>
    </row>
    <row r="141" spans="2:65" s="1" customFormat="1" ht="57" customHeight="1" x14ac:dyDescent="0.3">
      <c r="B141" s="32"/>
      <c r="C141" s="141" t="s">
        <v>179</v>
      </c>
      <c r="D141" s="141" t="s">
        <v>148</v>
      </c>
      <c r="E141" s="142" t="s">
        <v>180</v>
      </c>
      <c r="F141" s="240" t="s">
        <v>181</v>
      </c>
      <c r="G141" s="228"/>
      <c r="H141" s="228"/>
      <c r="I141" s="228"/>
      <c r="J141" s="143" t="s">
        <v>151</v>
      </c>
      <c r="K141" s="144">
        <v>69.62</v>
      </c>
      <c r="L141" s="145">
        <v>0</v>
      </c>
      <c r="M141" s="229">
        <v>0</v>
      </c>
      <c r="N141" s="228"/>
      <c r="O141" s="228"/>
      <c r="P141" s="227">
        <f>ROUND(V141*K141,3)</f>
        <v>0</v>
      </c>
      <c r="Q141" s="228"/>
      <c r="R141" s="33"/>
      <c r="T141" s="146" t="s">
        <v>19</v>
      </c>
      <c r="U141" s="39" t="s">
        <v>45</v>
      </c>
      <c r="V141" s="147">
        <f>L141+M141</f>
        <v>0</v>
      </c>
      <c r="W141" s="147">
        <f>ROUND(L141*K141,3)</f>
        <v>0</v>
      </c>
      <c r="X141" s="147">
        <f>ROUND(M141*K141,3)</f>
        <v>0</v>
      </c>
      <c r="Z141" s="148">
        <f>Y141*K141</f>
        <v>0</v>
      </c>
      <c r="AA141" s="148">
        <v>0</v>
      </c>
      <c r="AB141" s="148">
        <f>AA141*K141</f>
        <v>0</v>
      </c>
      <c r="AC141" s="148">
        <v>0</v>
      </c>
      <c r="AD141" s="148">
        <f>AC141*K141</f>
        <v>0</v>
      </c>
      <c r="AE141" s="149" t="s">
        <v>19</v>
      </c>
      <c r="AR141" s="16" t="s">
        <v>147</v>
      </c>
      <c r="AT141" s="16" t="s">
        <v>148</v>
      </c>
      <c r="AU141" s="16" t="s">
        <v>120</v>
      </c>
      <c r="AY141" s="16" t="s">
        <v>146</v>
      </c>
      <c r="BE141" s="94">
        <f>IF(U141="základná",P141,0)</f>
        <v>0</v>
      </c>
      <c r="BF141" s="94">
        <f>IF(U141="znížená",P141,0)</f>
        <v>0</v>
      </c>
      <c r="BG141" s="94">
        <f>IF(U141="zákl. prenesená",P141,0)</f>
        <v>0</v>
      </c>
      <c r="BH141" s="94">
        <f>IF(U141="zníž. prenesená",P141,0)</f>
        <v>0</v>
      </c>
      <c r="BI141" s="94">
        <f>IF(U141="nulová",P141,0)</f>
        <v>0</v>
      </c>
      <c r="BJ141" s="16" t="s">
        <v>120</v>
      </c>
      <c r="BK141" s="150">
        <f>ROUND(V141*K141,3)</f>
        <v>0</v>
      </c>
      <c r="BL141" s="16" t="s">
        <v>147</v>
      </c>
      <c r="BM141" s="16" t="s">
        <v>182</v>
      </c>
    </row>
    <row r="142" spans="2:65" s="1" customFormat="1" ht="31.5" customHeight="1" x14ac:dyDescent="0.3">
      <c r="B142" s="32"/>
      <c r="C142" s="141" t="s">
        <v>183</v>
      </c>
      <c r="D142" s="141" t="s">
        <v>148</v>
      </c>
      <c r="E142" s="142" t="s">
        <v>184</v>
      </c>
      <c r="F142" s="240" t="s">
        <v>185</v>
      </c>
      <c r="G142" s="228"/>
      <c r="H142" s="228"/>
      <c r="I142" s="228"/>
      <c r="J142" s="143" t="s">
        <v>151</v>
      </c>
      <c r="K142" s="144">
        <v>6.9619999999999997</v>
      </c>
      <c r="L142" s="145">
        <v>0</v>
      </c>
      <c r="M142" s="229">
        <v>0</v>
      </c>
      <c r="N142" s="228"/>
      <c r="O142" s="228"/>
      <c r="P142" s="227">
        <f>ROUND(V142*K142,3)</f>
        <v>0</v>
      </c>
      <c r="Q142" s="228"/>
      <c r="R142" s="33"/>
      <c r="T142" s="146" t="s">
        <v>19</v>
      </c>
      <c r="U142" s="39" t="s">
        <v>45</v>
      </c>
      <c r="V142" s="147">
        <f>L142+M142</f>
        <v>0</v>
      </c>
      <c r="W142" s="147">
        <f>ROUND(L142*K142,3)</f>
        <v>0</v>
      </c>
      <c r="X142" s="147">
        <f>ROUND(M142*K142,3)</f>
        <v>0</v>
      </c>
      <c r="Z142" s="148">
        <f>Y142*K142</f>
        <v>0</v>
      </c>
      <c r="AA142" s="148">
        <v>0</v>
      </c>
      <c r="AB142" s="148">
        <f>AA142*K142</f>
        <v>0</v>
      </c>
      <c r="AC142" s="148">
        <v>0</v>
      </c>
      <c r="AD142" s="148">
        <f>AC142*K142</f>
        <v>0</v>
      </c>
      <c r="AE142" s="149" t="s">
        <v>19</v>
      </c>
      <c r="AR142" s="16" t="s">
        <v>147</v>
      </c>
      <c r="AT142" s="16" t="s">
        <v>148</v>
      </c>
      <c r="AU142" s="16" t="s">
        <v>120</v>
      </c>
      <c r="AY142" s="16" t="s">
        <v>146</v>
      </c>
      <c r="BE142" s="94">
        <f>IF(U142="základná",P142,0)</f>
        <v>0</v>
      </c>
      <c r="BF142" s="94">
        <f>IF(U142="znížená",P142,0)</f>
        <v>0</v>
      </c>
      <c r="BG142" s="94">
        <f>IF(U142="zákl. prenesená",P142,0)</f>
        <v>0</v>
      </c>
      <c r="BH142" s="94">
        <f>IF(U142="zníž. prenesená",P142,0)</f>
        <v>0</v>
      </c>
      <c r="BI142" s="94">
        <f>IF(U142="nulová",P142,0)</f>
        <v>0</v>
      </c>
      <c r="BJ142" s="16" t="s">
        <v>120</v>
      </c>
      <c r="BK142" s="150">
        <f>ROUND(V142*K142,3)</f>
        <v>0</v>
      </c>
      <c r="BL142" s="16" t="s">
        <v>147</v>
      </c>
      <c r="BM142" s="16" t="s">
        <v>186</v>
      </c>
    </row>
    <row r="143" spans="2:65" s="1" customFormat="1" ht="22.5" customHeight="1" x14ac:dyDescent="0.3">
      <c r="B143" s="32"/>
      <c r="C143" s="141" t="s">
        <v>187</v>
      </c>
      <c r="D143" s="141" t="s">
        <v>148</v>
      </c>
      <c r="E143" s="142" t="s">
        <v>188</v>
      </c>
      <c r="F143" s="240" t="s">
        <v>189</v>
      </c>
      <c r="G143" s="228"/>
      <c r="H143" s="228"/>
      <c r="I143" s="228"/>
      <c r="J143" s="143" t="s">
        <v>190</v>
      </c>
      <c r="K143" s="144">
        <v>11.997999999999999</v>
      </c>
      <c r="L143" s="145">
        <v>0</v>
      </c>
      <c r="M143" s="229">
        <v>0</v>
      </c>
      <c r="N143" s="228"/>
      <c r="O143" s="228"/>
      <c r="P143" s="227">
        <f>ROUND(V143*K143,3)</f>
        <v>0</v>
      </c>
      <c r="Q143" s="228"/>
      <c r="R143" s="33"/>
      <c r="T143" s="146" t="s">
        <v>19</v>
      </c>
      <c r="U143" s="39" t="s">
        <v>45</v>
      </c>
      <c r="V143" s="147">
        <f>L143+M143</f>
        <v>0</v>
      </c>
      <c r="W143" s="147">
        <f>ROUND(L143*K143,3)</f>
        <v>0</v>
      </c>
      <c r="X143" s="147">
        <f>ROUND(M143*K143,3)</f>
        <v>0</v>
      </c>
      <c r="Z143" s="148">
        <f>Y143*K143</f>
        <v>0</v>
      </c>
      <c r="AA143" s="148">
        <v>0</v>
      </c>
      <c r="AB143" s="148">
        <f>AA143*K143</f>
        <v>0</v>
      </c>
      <c r="AC143" s="148">
        <v>0</v>
      </c>
      <c r="AD143" s="148">
        <f>AC143*K143</f>
        <v>0</v>
      </c>
      <c r="AE143" s="149" t="s">
        <v>19</v>
      </c>
      <c r="AR143" s="16" t="s">
        <v>147</v>
      </c>
      <c r="AT143" s="16" t="s">
        <v>148</v>
      </c>
      <c r="AU143" s="16" t="s">
        <v>120</v>
      </c>
      <c r="AY143" s="16" t="s">
        <v>146</v>
      </c>
      <c r="BE143" s="94">
        <f>IF(U143="základná",P143,0)</f>
        <v>0</v>
      </c>
      <c r="BF143" s="94">
        <f>IF(U143="znížená",P143,0)</f>
        <v>0</v>
      </c>
      <c r="BG143" s="94">
        <f>IF(U143="zákl. prenesená",P143,0)</f>
        <v>0</v>
      </c>
      <c r="BH143" s="94">
        <f>IF(U143="zníž. prenesená",P143,0)</f>
        <v>0</v>
      </c>
      <c r="BI143" s="94">
        <f>IF(U143="nulová",P143,0)</f>
        <v>0</v>
      </c>
      <c r="BJ143" s="16" t="s">
        <v>120</v>
      </c>
      <c r="BK143" s="150">
        <f>ROUND(V143*K143,3)</f>
        <v>0</v>
      </c>
      <c r="BL143" s="16" t="s">
        <v>147</v>
      </c>
      <c r="BM143" s="16" t="s">
        <v>191</v>
      </c>
    </row>
    <row r="144" spans="2:65" s="10" customFormat="1" ht="22.5" customHeight="1" x14ac:dyDescent="0.3">
      <c r="B144" s="151"/>
      <c r="E144" s="152" t="s">
        <v>19</v>
      </c>
      <c r="F144" s="248" t="s">
        <v>192</v>
      </c>
      <c r="G144" s="249"/>
      <c r="H144" s="249"/>
      <c r="I144" s="249"/>
      <c r="K144" s="153" t="s">
        <v>19</v>
      </c>
      <c r="R144" s="154"/>
      <c r="T144" s="155"/>
      <c r="AE144" s="156"/>
      <c r="AT144" s="153" t="s">
        <v>158</v>
      </c>
      <c r="AU144" s="153" t="s">
        <v>120</v>
      </c>
      <c r="AV144" s="10" t="s">
        <v>84</v>
      </c>
      <c r="AW144" s="10" t="s">
        <v>5</v>
      </c>
      <c r="AX144" s="10" t="s">
        <v>80</v>
      </c>
      <c r="AY144" s="153" t="s">
        <v>146</v>
      </c>
    </row>
    <row r="145" spans="2:65" s="11" customFormat="1" ht="22.5" customHeight="1" x14ac:dyDescent="0.3">
      <c r="B145" s="157"/>
      <c r="E145" s="158" t="s">
        <v>19</v>
      </c>
      <c r="F145" s="245" t="s">
        <v>193</v>
      </c>
      <c r="G145" s="244"/>
      <c r="H145" s="244"/>
      <c r="I145" s="244"/>
      <c r="K145" s="159">
        <v>11.327999999999999</v>
      </c>
      <c r="R145" s="160"/>
      <c r="T145" s="161"/>
      <c r="AE145" s="162"/>
      <c r="AT145" s="158" t="s">
        <v>158</v>
      </c>
      <c r="AU145" s="158" t="s">
        <v>120</v>
      </c>
      <c r="AV145" s="11" t="s">
        <v>120</v>
      </c>
      <c r="AW145" s="11" t="s">
        <v>5</v>
      </c>
      <c r="AX145" s="11" t="s">
        <v>80</v>
      </c>
      <c r="AY145" s="158" t="s">
        <v>146</v>
      </c>
    </row>
    <row r="146" spans="2:65" s="11" customFormat="1" ht="22.5" customHeight="1" x14ac:dyDescent="0.3">
      <c r="B146" s="157"/>
      <c r="E146" s="158" t="s">
        <v>19</v>
      </c>
      <c r="F146" s="245" t="s">
        <v>194</v>
      </c>
      <c r="G146" s="244"/>
      <c r="H146" s="244"/>
      <c r="I146" s="244"/>
      <c r="K146" s="159">
        <v>0.67</v>
      </c>
      <c r="R146" s="160"/>
      <c r="T146" s="161"/>
      <c r="AE146" s="162"/>
      <c r="AT146" s="158" t="s">
        <v>158</v>
      </c>
      <c r="AU146" s="158" t="s">
        <v>120</v>
      </c>
      <c r="AV146" s="11" t="s">
        <v>120</v>
      </c>
      <c r="AW146" s="11" t="s">
        <v>5</v>
      </c>
      <c r="AX146" s="11" t="s">
        <v>80</v>
      </c>
      <c r="AY146" s="158" t="s">
        <v>146</v>
      </c>
    </row>
    <row r="147" spans="2:65" s="12" customFormat="1" ht="22.5" customHeight="1" x14ac:dyDescent="0.3">
      <c r="B147" s="163"/>
      <c r="E147" s="164" t="s">
        <v>19</v>
      </c>
      <c r="F147" s="246" t="s">
        <v>161</v>
      </c>
      <c r="G147" s="247"/>
      <c r="H147" s="247"/>
      <c r="I147" s="247"/>
      <c r="K147" s="165">
        <v>11.997999999999999</v>
      </c>
      <c r="R147" s="166"/>
      <c r="T147" s="167"/>
      <c r="AE147" s="168"/>
      <c r="AT147" s="169" t="s">
        <v>158</v>
      </c>
      <c r="AU147" s="169" t="s">
        <v>120</v>
      </c>
      <c r="AV147" s="12" t="s">
        <v>147</v>
      </c>
      <c r="AW147" s="12" t="s">
        <v>5</v>
      </c>
      <c r="AX147" s="12" t="s">
        <v>84</v>
      </c>
      <c r="AY147" s="169" t="s">
        <v>146</v>
      </c>
    </row>
    <row r="148" spans="2:65" s="1" customFormat="1" ht="22.5" customHeight="1" x14ac:dyDescent="0.3">
      <c r="B148" s="32"/>
      <c r="C148" s="141" t="s">
        <v>195</v>
      </c>
      <c r="D148" s="141" t="s">
        <v>148</v>
      </c>
      <c r="E148" s="142" t="s">
        <v>196</v>
      </c>
      <c r="F148" s="240" t="s">
        <v>197</v>
      </c>
      <c r="G148" s="228"/>
      <c r="H148" s="228"/>
      <c r="I148" s="228"/>
      <c r="J148" s="143" t="s">
        <v>151</v>
      </c>
      <c r="K148" s="144">
        <v>6.9619999999999997</v>
      </c>
      <c r="L148" s="145">
        <v>0</v>
      </c>
      <c r="M148" s="229">
        <v>0</v>
      </c>
      <c r="N148" s="228"/>
      <c r="O148" s="228"/>
      <c r="P148" s="227">
        <f>ROUND(V148*K148,3)</f>
        <v>0</v>
      </c>
      <c r="Q148" s="228"/>
      <c r="R148" s="33"/>
      <c r="T148" s="146" t="s">
        <v>19</v>
      </c>
      <c r="U148" s="39" t="s">
        <v>45</v>
      </c>
      <c r="V148" s="147">
        <f>L148+M148</f>
        <v>0</v>
      </c>
      <c r="W148" s="147">
        <f>ROUND(L148*K148,3)</f>
        <v>0</v>
      </c>
      <c r="X148" s="147">
        <f>ROUND(M148*K148,3)</f>
        <v>0</v>
      </c>
      <c r="Z148" s="148">
        <f>Y148*K148</f>
        <v>0</v>
      </c>
      <c r="AA148" s="148">
        <v>0</v>
      </c>
      <c r="AB148" s="148">
        <f>AA148*K148</f>
        <v>0</v>
      </c>
      <c r="AC148" s="148">
        <v>0</v>
      </c>
      <c r="AD148" s="148">
        <f>AC148*K148</f>
        <v>0</v>
      </c>
      <c r="AE148" s="149" t="s">
        <v>19</v>
      </c>
      <c r="AR148" s="16" t="s">
        <v>147</v>
      </c>
      <c r="AT148" s="16" t="s">
        <v>148</v>
      </c>
      <c r="AU148" s="16" t="s">
        <v>120</v>
      </c>
      <c r="AY148" s="16" t="s">
        <v>146</v>
      </c>
      <c r="BE148" s="94">
        <f>IF(U148="základná",P148,0)</f>
        <v>0</v>
      </c>
      <c r="BF148" s="94">
        <f>IF(U148="znížená",P148,0)</f>
        <v>0</v>
      </c>
      <c r="BG148" s="94">
        <f>IF(U148="zákl. prenesená",P148,0)</f>
        <v>0</v>
      </c>
      <c r="BH148" s="94">
        <f>IF(U148="zníž. prenesená",P148,0)</f>
        <v>0</v>
      </c>
      <c r="BI148" s="94">
        <f>IF(U148="nulová",P148,0)</f>
        <v>0</v>
      </c>
      <c r="BJ148" s="16" t="s">
        <v>120</v>
      </c>
      <c r="BK148" s="150">
        <f>ROUND(V148*K148,3)</f>
        <v>0</v>
      </c>
      <c r="BL148" s="16" t="s">
        <v>147</v>
      </c>
      <c r="BM148" s="16" t="s">
        <v>198</v>
      </c>
    </row>
    <row r="149" spans="2:65" s="1" customFormat="1" ht="31.5" customHeight="1" x14ac:dyDescent="0.3">
      <c r="B149" s="32"/>
      <c r="C149" s="141" t="s">
        <v>199</v>
      </c>
      <c r="D149" s="141" t="s">
        <v>148</v>
      </c>
      <c r="E149" s="142" t="s">
        <v>200</v>
      </c>
      <c r="F149" s="240" t="s">
        <v>201</v>
      </c>
      <c r="G149" s="228"/>
      <c r="H149" s="228"/>
      <c r="I149" s="228"/>
      <c r="J149" s="143" t="s">
        <v>202</v>
      </c>
      <c r="K149" s="144">
        <v>10.791</v>
      </c>
      <c r="L149" s="145">
        <v>0</v>
      </c>
      <c r="M149" s="229">
        <v>0</v>
      </c>
      <c r="N149" s="228"/>
      <c r="O149" s="228"/>
      <c r="P149" s="227">
        <f>ROUND(V149*K149,3)</f>
        <v>0</v>
      </c>
      <c r="Q149" s="228"/>
      <c r="R149" s="33"/>
      <c r="T149" s="146" t="s">
        <v>19</v>
      </c>
      <c r="U149" s="39" t="s">
        <v>45</v>
      </c>
      <c r="V149" s="147">
        <f>L149+M149</f>
        <v>0</v>
      </c>
      <c r="W149" s="147">
        <f>ROUND(L149*K149,3)</f>
        <v>0</v>
      </c>
      <c r="X149" s="147">
        <f>ROUND(M149*K149,3)</f>
        <v>0</v>
      </c>
      <c r="Z149" s="148">
        <f>Y149*K149</f>
        <v>0</v>
      </c>
      <c r="AA149" s="148">
        <v>0</v>
      </c>
      <c r="AB149" s="148">
        <f>AA149*K149</f>
        <v>0</v>
      </c>
      <c r="AC149" s="148">
        <v>0</v>
      </c>
      <c r="AD149" s="148">
        <f>AC149*K149</f>
        <v>0</v>
      </c>
      <c r="AE149" s="149" t="s">
        <v>19</v>
      </c>
      <c r="AR149" s="16" t="s">
        <v>147</v>
      </c>
      <c r="AT149" s="16" t="s">
        <v>148</v>
      </c>
      <c r="AU149" s="16" t="s">
        <v>120</v>
      </c>
      <c r="AY149" s="16" t="s">
        <v>146</v>
      </c>
      <c r="BE149" s="94">
        <f>IF(U149="základná",P149,0)</f>
        <v>0</v>
      </c>
      <c r="BF149" s="94">
        <f>IF(U149="znížená",P149,0)</f>
        <v>0</v>
      </c>
      <c r="BG149" s="94">
        <f>IF(U149="zákl. prenesená",P149,0)</f>
        <v>0</v>
      </c>
      <c r="BH149" s="94">
        <f>IF(U149="zníž. prenesená",P149,0)</f>
        <v>0</v>
      </c>
      <c r="BI149" s="94">
        <f>IF(U149="nulová",P149,0)</f>
        <v>0</v>
      </c>
      <c r="BJ149" s="16" t="s">
        <v>120</v>
      </c>
      <c r="BK149" s="150">
        <f>ROUND(V149*K149,3)</f>
        <v>0</v>
      </c>
      <c r="BL149" s="16" t="s">
        <v>147</v>
      </c>
      <c r="BM149" s="16" t="s">
        <v>203</v>
      </c>
    </row>
    <row r="150" spans="2:65" s="1" customFormat="1" ht="31.5" customHeight="1" x14ac:dyDescent="0.3">
      <c r="B150" s="32"/>
      <c r="C150" s="141" t="s">
        <v>204</v>
      </c>
      <c r="D150" s="141" t="s">
        <v>148</v>
      </c>
      <c r="E150" s="142" t="s">
        <v>205</v>
      </c>
      <c r="F150" s="240" t="s">
        <v>206</v>
      </c>
      <c r="G150" s="228"/>
      <c r="H150" s="228"/>
      <c r="I150" s="228"/>
      <c r="J150" s="143" t="s">
        <v>151</v>
      </c>
      <c r="K150" s="144">
        <v>0.626</v>
      </c>
      <c r="L150" s="145">
        <v>0</v>
      </c>
      <c r="M150" s="229">
        <v>0</v>
      </c>
      <c r="N150" s="228"/>
      <c r="O150" s="228"/>
      <c r="P150" s="227">
        <f>ROUND(V150*K150,3)</f>
        <v>0</v>
      </c>
      <c r="Q150" s="228"/>
      <c r="R150" s="33"/>
      <c r="T150" s="146" t="s">
        <v>19</v>
      </c>
      <c r="U150" s="39" t="s">
        <v>45</v>
      </c>
      <c r="V150" s="147">
        <f>L150+M150</f>
        <v>0</v>
      </c>
      <c r="W150" s="147">
        <f>ROUND(L150*K150,3)</f>
        <v>0</v>
      </c>
      <c r="X150" s="147">
        <f>ROUND(M150*K150,3)</f>
        <v>0</v>
      </c>
      <c r="Z150" s="148">
        <f>Y150*K150</f>
        <v>0</v>
      </c>
      <c r="AA150" s="148">
        <v>0</v>
      </c>
      <c r="AB150" s="148">
        <f>AA150*K150</f>
        <v>0</v>
      </c>
      <c r="AC150" s="148">
        <v>0</v>
      </c>
      <c r="AD150" s="148">
        <f>AC150*K150</f>
        <v>0</v>
      </c>
      <c r="AE150" s="149" t="s">
        <v>19</v>
      </c>
      <c r="AR150" s="16" t="s">
        <v>147</v>
      </c>
      <c r="AT150" s="16" t="s">
        <v>148</v>
      </c>
      <c r="AU150" s="16" t="s">
        <v>120</v>
      </c>
      <c r="AY150" s="16" t="s">
        <v>146</v>
      </c>
      <c r="BE150" s="94">
        <f>IF(U150="základná",P150,0)</f>
        <v>0</v>
      </c>
      <c r="BF150" s="94">
        <f>IF(U150="znížená",P150,0)</f>
        <v>0</v>
      </c>
      <c r="BG150" s="94">
        <f>IF(U150="zákl. prenesená",P150,0)</f>
        <v>0</v>
      </c>
      <c r="BH150" s="94">
        <f>IF(U150="zníž. prenesená",P150,0)</f>
        <v>0</v>
      </c>
      <c r="BI150" s="94">
        <f>IF(U150="nulová",P150,0)</f>
        <v>0</v>
      </c>
      <c r="BJ150" s="16" t="s">
        <v>120</v>
      </c>
      <c r="BK150" s="150">
        <f>ROUND(V150*K150,3)</f>
        <v>0</v>
      </c>
      <c r="BL150" s="16" t="s">
        <v>147</v>
      </c>
      <c r="BM150" s="16" t="s">
        <v>207</v>
      </c>
    </row>
    <row r="151" spans="2:65" s="11" customFormat="1" ht="22.5" customHeight="1" x14ac:dyDescent="0.3">
      <c r="B151" s="157"/>
      <c r="E151" s="158" t="s">
        <v>19</v>
      </c>
      <c r="F151" s="243" t="s">
        <v>208</v>
      </c>
      <c r="G151" s="244"/>
      <c r="H151" s="244"/>
      <c r="I151" s="244"/>
      <c r="K151" s="159">
        <v>0.626</v>
      </c>
      <c r="R151" s="160"/>
      <c r="T151" s="161"/>
      <c r="AE151" s="162"/>
      <c r="AT151" s="158" t="s">
        <v>158</v>
      </c>
      <c r="AU151" s="158" t="s">
        <v>120</v>
      </c>
      <c r="AV151" s="11" t="s">
        <v>120</v>
      </c>
      <c r="AW151" s="11" t="s">
        <v>5</v>
      </c>
      <c r="AX151" s="11" t="s">
        <v>84</v>
      </c>
      <c r="AY151" s="158" t="s">
        <v>146</v>
      </c>
    </row>
    <row r="152" spans="2:65" s="1" customFormat="1" ht="22.5" customHeight="1" x14ac:dyDescent="0.3">
      <c r="B152" s="32"/>
      <c r="C152" s="170" t="s">
        <v>209</v>
      </c>
      <c r="D152" s="170" t="s">
        <v>210</v>
      </c>
      <c r="E152" s="171" t="s">
        <v>211</v>
      </c>
      <c r="F152" s="241" t="s">
        <v>212</v>
      </c>
      <c r="G152" s="242"/>
      <c r="H152" s="242"/>
      <c r="I152" s="242"/>
      <c r="J152" s="172" t="s">
        <v>202</v>
      </c>
      <c r="K152" s="173">
        <v>1.0960000000000001</v>
      </c>
      <c r="L152" s="174">
        <v>0</v>
      </c>
      <c r="M152" s="242"/>
      <c r="N152" s="242"/>
      <c r="O152" s="228"/>
      <c r="P152" s="227">
        <f>ROUND(V152*K152,3)</f>
        <v>0</v>
      </c>
      <c r="Q152" s="228"/>
      <c r="R152" s="33"/>
      <c r="T152" s="146" t="s">
        <v>19</v>
      </c>
      <c r="U152" s="39" t="s">
        <v>45</v>
      </c>
      <c r="V152" s="147">
        <f>L152+M152</f>
        <v>0</v>
      </c>
      <c r="W152" s="147">
        <f>ROUND(L152*K152,3)</f>
        <v>0</v>
      </c>
      <c r="X152" s="147">
        <f>ROUND(M152*K152,3)</f>
        <v>0</v>
      </c>
      <c r="Z152" s="148">
        <f>Y152*K152</f>
        <v>0</v>
      </c>
      <c r="AA152" s="148">
        <v>1</v>
      </c>
      <c r="AB152" s="148">
        <f>AA152*K152</f>
        <v>1.0960000000000001</v>
      </c>
      <c r="AC152" s="148">
        <v>0</v>
      </c>
      <c r="AD152" s="148">
        <f>AC152*K152</f>
        <v>0</v>
      </c>
      <c r="AE152" s="149" t="s">
        <v>19</v>
      </c>
      <c r="AR152" s="16" t="s">
        <v>179</v>
      </c>
      <c r="AT152" s="16" t="s">
        <v>210</v>
      </c>
      <c r="AU152" s="16" t="s">
        <v>120</v>
      </c>
      <c r="AY152" s="16" t="s">
        <v>146</v>
      </c>
      <c r="BE152" s="94">
        <f>IF(U152="základná",P152,0)</f>
        <v>0</v>
      </c>
      <c r="BF152" s="94">
        <f>IF(U152="znížená",P152,0)</f>
        <v>0</v>
      </c>
      <c r="BG152" s="94">
        <f>IF(U152="zákl. prenesená",P152,0)</f>
        <v>0</v>
      </c>
      <c r="BH152" s="94">
        <f>IF(U152="zníž. prenesená",P152,0)</f>
        <v>0</v>
      </c>
      <c r="BI152" s="94">
        <f>IF(U152="nulová",P152,0)</f>
        <v>0</v>
      </c>
      <c r="BJ152" s="16" t="s">
        <v>120</v>
      </c>
      <c r="BK152" s="150">
        <f>ROUND(V152*K152,3)</f>
        <v>0</v>
      </c>
      <c r="BL152" s="16" t="s">
        <v>147</v>
      </c>
      <c r="BM152" s="16" t="s">
        <v>213</v>
      </c>
    </row>
    <row r="153" spans="2:65" s="1" customFormat="1" ht="31.5" customHeight="1" x14ac:dyDescent="0.3">
      <c r="B153" s="32"/>
      <c r="C153" s="141" t="s">
        <v>214</v>
      </c>
      <c r="D153" s="141" t="s">
        <v>148</v>
      </c>
      <c r="E153" s="142" t="s">
        <v>215</v>
      </c>
      <c r="F153" s="240" t="s">
        <v>216</v>
      </c>
      <c r="G153" s="228"/>
      <c r="H153" s="228"/>
      <c r="I153" s="228"/>
      <c r="J153" s="143" t="s">
        <v>217</v>
      </c>
      <c r="K153" s="144">
        <v>4</v>
      </c>
      <c r="L153" s="145">
        <v>0</v>
      </c>
      <c r="M153" s="229">
        <v>0</v>
      </c>
      <c r="N153" s="228"/>
      <c r="O153" s="228"/>
      <c r="P153" s="227">
        <f>ROUND(V153*K153,3)</f>
        <v>0</v>
      </c>
      <c r="Q153" s="228"/>
      <c r="R153" s="33"/>
      <c r="T153" s="146" t="s">
        <v>19</v>
      </c>
      <c r="U153" s="39" t="s">
        <v>45</v>
      </c>
      <c r="V153" s="147">
        <f>L153+M153</f>
        <v>0</v>
      </c>
      <c r="W153" s="147">
        <f>ROUND(L153*K153,3)</f>
        <v>0</v>
      </c>
      <c r="X153" s="147">
        <f>ROUND(M153*K153,3)</f>
        <v>0</v>
      </c>
      <c r="Z153" s="148">
        <f>Y153*K153</f>
        <v>0</v>
      </c>
      <c r="AA153" s="148">
        <v>0</v>
      </c>
      <c r="AB153" s="148">
        <f>AA153*K153</f>
        <v>0</v>
      </c>
      <c r="AC153" s="148">
        <v>0</v>
      </c>
      <c r="AD153" s="148">
        <f>AC153*K153</f>
        <v>0</v>
      </c>
      <c r="AE153" s="149" t="s">
        <v>19</v>
      </c>
      <c r="AR153" s="16" t="s">
        <v>147</v>
      </c>
      <c r="AT153" s="16" t="s">
        <v>148</v>
      </c>
      <c r="AU153" s="16" t="s">
        <v>120</v>
      </c>
      <c r="AY153" s="16" t="s">
        <v>146</v>
      </c>
      <c r="BE153" s="94">
        <f>IF(U153="základná",P153,0)</f>
        <v>0</v>
      </c>
      <c r="BF153" s="94">
        <f>IF(U153="znížená",P153,0)</f>
        <v>0</v>
      </c>
      <c r="BG153" s="94">
        <f>IF(U153="zákl. prenesená",P153,0)</f>
        <v>0</v>
      </c>
      <c r="BH153" s="94">
        <f>IF(U153="zníž. prenesená",P153,0)</f>
        <v>0</v>
      </c>
      <c r="BI153" s="94">
        <f>IF(U153="nulová",P153,0)</f>
        <v>0</v>
      </c>
      <c r="BJ153" s="16" t="s">
        <v>120</v>
      </c>
      <c r="BK153" s="150">
        <f>ROUND(V153*K153,3)</f>
        <v>0</v>
      </c>
      <c r="BL153" s="16" t="s">
        <v>147</v>
      </c>
      <c r="BM153" s="16" t="s">
        <v>218</v>
      </c>
    </row>
    <row r="154" spans="2:65" s="9" customFormat="1" ht="29.85" customHeight="1" x14ac:dyDescent="0.3">
      <c r="B154" s="130"/>
      <c r="D154" s="140" t="s">
        <v>107</v>
      </c>
      <c r="E154" s="140"/>
      <c r="F154" s="140"/>
      <c r="G154" s="140"/>
      <c r="H154" s="140"/>
      <c r="I154" s="140"/>
      <c r="J154" s="140"/>
      <c r="K154" s="140"/>
      <c r="L154" s="140"/>
      <c r="M154" s="236">
        <f>BK154</f>
        <v>0</v>
      </c>
      <c r="N154" s="237"/>
      <c r="O154" s="237"/>
      <c r="P154" s="237"/>
      <c r="Q154" s="237"/>
      <c r="R154" s="132"/>
      <c r="T154" s="133"/>
      <c r="W154" s="134">
        <f>SUM(W155:W173)</f>
        <v>0</v>
      </c>
      <c r="X154" s="134">
        <f>SUM(X155:X173)</f>
        <v>0</v>
      </c>
      <c r="Z154" s="135">
        <f>SUM(Z155:Z173)</f>
        <v>0</v>
      </c>
      <c r="AB154" s="135">
        <f>SUM(AB155:AB173)</f>
        <v>9.4793939999999974</v>
      </c>
      <c r="AD154" s="135">
        <f>SUM(AD155:AD173)</f>
        <v>0</v>
      </c>
      <c r="AE154" s="136"/>
      <c r="AR154" s="137" t="s">
        <v>84</v>
      </c>
      <c r="AT154" s="138" t="s">
        <v>79</v>
      </c>
      <c r="AU154" s="138" t="s">
        <v>84</v>
      </c>
      <c r="AY154" s="137" t="s">
        <v>146</v>
      </c>
      <c r="BK154" s="139">
        <f>SUM(BK155:BK173)</f>
        <v>0</v>
      </c>
    </row>
    <row r="155" spans="2:65" s="1" customFormat="1" ht="44.25" customHeight="1" x14ac:dyDescent="0.3">
      <c r="B155" s="32"/>
      <c r="C155" s="141" t="s">
        <v>219</v>
      </c>
      <c r="D155" s="141" t="s">
        <v>148</v>
      </c>
      <c r="E155" s="142" t="s">
        <v>220</v>
      </c>
      <c r="F155" s="240" t="s">
        <v>221</v>
      </c>
      <c r="G155" s="228"/>
      <c r="H155" s="228"/>
      <c r="I155" s="228"/>
      <c r="J155" s="143" t="s">
        <v>151</v>
      </c>
      <c r="K155" s="144">
        <v>2.5019999999999998</v>
      </c>
      <c r="L155" s="145">
        <v>0</v>
      </c>
      <c r="M155" s="229">
        <v>0</v>
      </c>
      <c r="N155" s="228"/>
      <c r="O155" s="228"/>
      <c r="P155" s="227">
        <f>ROUND(V155*K155,3)</f>
        <v>0</v>
      </c>
      <c r="Q155" s="228"/>
      <c r="R155" s="33"/>
      <c r="T155" s="146" t="s">
        <v>19</v>
      </c>
      <c r="U155" s="39" t="s">
        <v>45</v>
      </c>
      <c r="V155" s="147">
        <f>L155+M155</f>
        <v>0</v>
      </c>
      <c r="W155" s="147">
        <f>ROUND(L155*K155,3)</f>
        <v>0</v>
      </c>
      <c r="X155" s="147">
        <f>ROUND(M155*K155,3)</f>
        <v>0</v>
      </c>
      <c r="Z155" s="148">
        <f>Y155*K155</f>
        <v>0</v>
      </c>
      <c r="AA155" s="148">
        <v>1.30819</v>
      </c>
      <c r="AB155" s="148">
        <f>AA155*K155</f>
        <v>3.2730913799999994</v>
      </c>
      <c r="AC155" s="148">
        <v>0</v>
      </c>
      <c r="AD155" s="148">
        <f>AC155*K155</f>
        <v>0</v>
      </c>
      <c r="AE155" s="149" t="s">
        <v>19</v>
      </c>
      <c r="AR155" s="16" t="s">
        <v>147</v>
      </c>
      <c r="AT155" s="16" t="s">
        <v>148</v>
      </c>
      <c r="AU155" s="16" t="s">
        <v>120</v>
      </c>
      <c r="AY155" s="16" t="s">
        <v>146</v>
      </c>
      <c r="BE155" s="94">
        <f>IF(U155="základná",P155,0)</f>
        <v>0</v>
      </c>
      <c r="BF155" s="94">
        <f>IF(U155="znížená",P155,0)</f>
        <v>0</v>
      </c>
      <c r="BG155" s="94">
        <f>IF(U155="zákl. prenesená",P155,0)</f>
        <v>0</v>
      </c>
      <c r="BH155" s="94">
        <f>IF(U155="zníž. prenesená",P155,0)</f>
        <v>0</v>
      </c>
      <c r="BI155" s="94">
        <f>IF(U155="nulová",P155,0)</f>
        <v>0</v>
      </c>
      <c r="BJ155" s="16" t="s">
        <v>120</v>
      </c>
      <c r="BK155" s="150">
        <f>ROUND(V155*K155,3)</f>
        <v>0</v>
      </c>
      <c r="BL155" s="16" t="s">
        <v>147</v>
      </c>
      <c r="BM155" s="16" t="s">
        <v>222</v>
      </c>
    </row>
    <row r="156" spans="2:65" s="10" customFormat="1" ht="22.5" customHeight="1" x14ac:dyDescent="0.3">
      <c r="B156" s="151"/>
      <c r="E156" s="152" t="s">
        <v>19</v>
      </c>
      <c r="F156" s="248" t="s">
        <v>223</v>
      </c>
      <c r="G156" s="249"/>
      <c r="H156" s="249"/>
      <c r="I156" s="249"/>
      <c r="K156" s="153" t="s">
        <v>19</v>
      </c>
      <c r="R156" s="154"/>
      <c r="T156" s="155"/>
      <c r="AE156" s="156"/>
      <c r="AT156" s="153" t="s">
        <v>158</v>
      </c>
      <c r="AU156" s="153" t="s">
        <v>120</v>
      </c>
      <c r="AV156" s="10" t="s">
        <v>84</v>
      </c>
      <c r="AW156" s="10" t="s">
        <v>5</v>
      </c>
      <c r="AX156" s="10" t="s">
        <v>80</v>
      </c>
      <c r="AY156" s="153" t="s">
        <v>146</v>
      </c>
    </row>
    <row r="157" spans="2:65" s="11" customFormat="1" ht="22.5" customHeight="1" x14ac:dyDescent="0.3">
      <c r="B157" s="157"/>
      <c r="E157" s="158" t="s">
        <v>19</v>
      </c>
      <c r="F157" s="245" t="s">
        <v>224</v>
      </c>
      <c r="G157" s="244"/>
      <c r="H157" s="244"/>
      <c r="I157" s="244"/>
      <c r="K157" s="159">
        <v>2.5019999999999998</v>
      </c>
      <c r="R157" s="160"/>
      <c r="T157" s="161"/>
      <c r="AE157" s="162"/>
      <c r="AT157" s="158" t="s">
        <v>158</v>
      </c>
      <c r="AU157" s="158" t="s">
        <v>120</v>
      </c>
      <c r="AV157" s="11" t="s">
        <v>120</v>
      </c>
      <c r="AW157" s="11" t="s">
        <v>5</v>
      </c>
      <c r="AX157" s="11" t="s">
        <v>84</v>
      </c>
      <c r="AY157" s="158" t="s">
        <v>146</v>
      </c>
    </row>
    <row r="158" spans="2:65" s="1" customFormat="1" ht="22.5" customHeight="1" x14ac:dyDescent="0.3">
      <c r="B158" s="32"/>
      <c r="C158" s="170" t="s">
        <v>225</v>
      </c>
      <c r="D158" s="170" t="s">
        <v>210</v>
      </c>
      <c r="E158" s="171" t="s">
        <v>226</v>
      </c>
      <c r="F158" s="241" t="s">
        <v>227</v>
      </c>
      <c r="G158" s="242"/>
      <c r="H158" s="242"/>
      <c r="I158" s="242"/>
      <c r="J158" s="172" t="s">
        <v>217</v>
      </c>
      <c r="K158" s="173">
        <v>102.08199999999999</v>
      </c>
      <c r="L158" s="174">
        <v>0</v>
      </c>
      <c r="M158" s="242"/>
      <c r="N158" s="242"/>
      <c r="O158" s="228"/>
      <c r="P158" s="227">
        <f>ROUND(V158*K158,3)</f>
        <v>0</v>
      </c>
      <c r="Q158" s="228"/>
      <c r="R158" s="33"/>
      <c r="T158" s="146" t="s">
        <v>19</v>
      </c>
      <c r="U158" s="39" t="s">
        <v>45</v>
      </c>
      <c r="V158" s="147">
        <f>L158+M158</f>
        <v>0</v>
      </c>
      <c r="W158" s="147">
        <f>ROUND(L158*K158,3)</f>
        <v>0</v>
      </c>
      <c r="X158" s="147">
        <f>ROUND(M158*K158,3)</f>
        <v>0</v>
      </c>
      <c r="Z158" s="148">
        <f>Y158*K158</f>
        <v>0</v>
      </c>
      <c r="AA158" s="148">
        <v>2.1000000000000001E-2</v>
      </c>
      <c r="AB158" s="148">
        <f>AA158*K158</f>
        <v>2.1437219999999999</v>
      </c>
      <c r="AC158" s="148">
        <v>0</v>
      </c>
      <c r="AD158" s="148">
        <f>AC158*K158</f>
        <v>0</v>
      </c>
      <c r="AE158" s="149" t="s">
        <v>19</v>
      </c>
      <c r="AR158" s="16" t="s">
        <v>179</v>
      </c>
      <c r="AT158" s="16" t="s">
        <v>210</v>
      </c>
      <c r="AU158" s="16" t="s">
        <v>120</v>
      </c>
      <c r="AY158" s="16" t="s">
        <v>146</v>
      </c>
      <c r="BE158" s="94">
        <f>IF(U158="základná",P158,0)</f>
        <v>0</v>
      </c>
      <c r="BF158" s="94">
        <f>IF(U158="znížená",P158,0)</f>
        <v>0</v>
      </c>
      <c r="BG158" s="94">
        <f>IF(U158="zákl. prenesená",P158,0)</f>
        <v>0</v>
      </c>
      <c r="BH158" s="94">
        <f>IF(U158="zníž. prenesená",P158,0)</f>
        <v>0</v>
      </c>
      <c r="BI158" s="94">
        <f>IF(U158="nulová",P158,0)</f>
        <v>0</v>
      </c>
      <c r="BJ158" s="16" t="s">
        <v>120</v>
      </c>
      <c r="BK158" s="150">
        <f>ROUND(V158*K158,3)</f>
        <v>0</v>
      </c>
      <c r="BL158" s="16" t="s">
        <v>147</v>
      </c>
      <c r="BM158" s="16" t="s">
        <v>228</v>
      </c>
    </row>
    <row r="159" spans="2:65" s="1" customFormat="1" ht="22.5" customHeight="1" x14ac:dyDescent="0.3">
      <c r="B159" s="32"/>
      <c r="F159" s="251" t="s">
        <v>229</v>
      </c>
      <c r="G159" s="188"/>
      <c r="H159" s="188"/>
      <c r="I159" s="188"/>
      <c r="R159" s="33"/>
      <c r="T159" s="68"/>
      <c r="AE159" s="67"/>
      <c r="AT159" s="16" t="s">
        <v>230</v>
      </c>
      <c r="AU159" s="16" t="s">
        <v>120</v>
      </c>
    </row>
    <row r="160" spans="2:65" s="1" customFormat="1" ht="22.5" customHeight="1" x14ac:dyDescent="0.3">
      <c r="B160" s="32"/>
      <c r="C160" s="141" t="s">
        <v>231</v>
      </c>
      <c r="D160" s="141" t="s">
        <v>148</v>
      </c>
      <c r="E160" s="142" t="s">
        <v>232</v>
      </c>
      <c r="F160" s="240" t="s">
        <v>233</v>
      </c>
      <c r="G160" s="228"/>
      <c r="H160" s="228"/>
      <c r="I160" s="228"/>
      <c r="J160" s="143" t="s">
        <v>151</v>
      </c>
      <c r="K160" s="144">
        <v>0.83399999999999996</v>
      </c>
      <c r="L160" s="145">
        <v>0</v>
      </c>
      <c r="M160" s="229">
        <v>0</v>
      </c>
      <c r="N160" s="228"/>
      <c r="O160" s="228"/>
      <c r="P160" s="227">
        <f>ROUND(V160*K160,3)</f>
        <v>0</v>
      </c>
      <c r="Q160" s="228"/>
      <c r="R160" s="33"/>
      <c r="T160" s="146" t="s">
        <v>19</v>
      </c>
      <c r="U160" s="39" t="s">
        <v>45</v>
      </c>
      <c r="V160" s="147">
        <f>L160+M160</f>
        <v>0</v>
      </c>
      <c r="W160" s="147">
        <f>ROUND(L160*K160,3)</f>
        <v>0</v>
      </c>
      <c r="X160" s="147">
        <f>ROUND(M160*K160,3)</f>
        <v>0</v>
      </c>
      <c r="Z160" s="148">
        <f>Y160*K160</f>
        <v>0</v>
      </c>
      <c r="AA160" s="148">
        <v>2.19407</v>
      </c>
      <c r="AB160" s="148">
        <f>AA160*K160</f>
        <v>1.8298543799999998</v>
      </c>
      <c r="AC160" s="148">
        <v>0</v>
      </c>
      <c r="AD160" s="148">
        <f>AC160*K160</f>
        <v>0</v>
      </c>
      <c r="AE160" s="149" t="s">
        <v>19</v>
      </c>
      <c r="AR160" s="16" t="s">
        <v>147</v>
      </c>
      <c r="AT160" s="16" t="s">
        <v>148</v>
      </c>
      <c r="AU160" s="16" t="s">
        <v>120</v>
      </c>
      <c r="AY160" s="16" t="s">
        <v>146</v>
      </c>
      <c r="BE160" s="94">
        <f>IF(U160="základná",P160,0)</f>
        <v>0</v>
      </c>
      <c r="BF160" s="94">
        <f>IF(U160="znížená",P160,0)</f>
        <v>0</v>
      </c>
      <c r="BG160" s="94">
        <f>IF(U160="zákl. prenesená",P160,0)</f>
        <v>0</v>
      </c>
      <c r="BH160" s="94">
        <f>IF(U160="zníž. prenesená",P160,0)</f>
        <v>0</v>
      </c>
      <c r="BI160" s="94">
        <f>IF(U160="nulová",P160,0)</f>
        <v>0</v>
      </c>
      <c r="BJ160" s="16" t="s">
        <v>120</v>
      </c>
      <c r="BK160" s="150">
        <f>ROUND(V160*K160,3)</f>
        <v>0</v>
      </c>
      <c r="BL160" s="16" t="s">
        <v>147</v>
      </c>
      <c r="BM160" s="16" t="s">
        <v>234</v>
      </c>
    </row>
    <row r="161" spans="2:65" s="10" customFormat="1" ht="22.5" customHeight="1" x14ac:dyDescent="0.3">
      <c r="B161" s="151"/>
      <c r="E161" s="152" t="s">
        <v>19</v>
      </c>
      <c r="F161" s="248" t="s">
        <v>235</v>
      </c>
      <c r="G161" s="249"/>
      <c r="H161" s="249"/>
      <c r="I161" s="249"/>
      <c r="K161" s="153" t="s">
        <v>19</v>
      </c>
      <c r="R161" s="154"/>
      <c r="T161" s="155"/>
      <c r="AE161" s="156"/>
      <c r="AT161" s="153" t="s">
        <v>158</v>
      </c>
      <c r="AU161" s="153" t="s">
        <v>120</v>
      </c>
      <c r="AV161" s="10" t="s">
        <v>84</v>
      </c>
      <c r="AW161" s="10" t="s">
        <v>5</v>
      </c>
      <c r="AX161" s="10" t="s">
        <v>80</v>
      </c>
      <c r="AY161" s="153" t="s">
        <v>146</v>
      </c>
    </row>
    <row r="162" spans="2:65" s="11" customFormat="1" ht="22.5" customHeight="1" x14ac:dyDescent="0.3">
      <c r="B162" s="157"/>
      <c r="E162" s="158" t="s">
        <v>19</v>
      </c>
      <c r="F162" s="245" t="s">
        <v>236</v>
      </c>
      <c r="G162" s="244"/>
      <c r="H162" s="244"/>
      <c r="I162" s="244"/>
      <c r="K162" s="159">
        <v>0.41699999999999998</v>
      </c>
      <c r="R162" s="160"/>
      <c r="T162" s="161"/>
      <c r="AE162" s="162"/>
      <c r="AT162" s="158" t="s">
        <v>158</v>
      </c>
      <c r="AU162" s="158" t="s">
        <v>120</v>
      </c>
      <c r="AV162" s="11" t="s">
        <v>120</v>
      </c>
      <c r="AW162" s="11" t="s">
        <v>5</v>
      </c>
      <c r="AX162" s="11" t="s">
        <v>80</v>
      </c>
      <c r="AY162" s="158" t="s">
        <v>146</v>
      </c>
    </row>
    <row r="163" spans="2:65" s="10" customFormat="1" ht="22.5" customHeight="1" x14ac:dyDescent="0.3">
      <c r="B163" s="151"/>
      <c r="E163" s="152" t="s">
        <v>19</v>
      </c>
      <c r="F163" s="250" t="s">
        <v>237</v>
      </c>
      <c r="G163" s="249"/>
      <c r="H163" s="249"/>
      <c r="I163" s="249"/>
      <c r="K163" s="153" t="s">
        <v>19</v>
      </c>
      <c r="R163" s="154"/>
      <c r="T163" s="155"/>
      <c r="AE163" s="156"/>
      <c r="AT163" s="153" t="s">
        <v>158</v>
      </c>
      <c r="AU163" s="153" t="s">
        <v>120</v>
      </c>
      <c r="AV163" s="10" t="s">
        <v>84</v>
      </c>
      <c r="AW163" s="10" t="s">
        <v>5</v>
      </c>
      <c r="AX163" s="10" t="s">
        <v>80</v>
      </c>
      <c r="AY163" s="153" t="s">
        <v>146</v>
      </c>
    </row>
    <row r="164" spans="2:65" s="11" customFormat="1" ht="22.5" customHeight="1" x14ac:dyDescent="0.3">
      <c r="B164" s="157"/>
      <c r="E164" s="158" t="s">
        <v>19</v>
      </c>
      <c r="F164" s="245" t="s">
        <v>236</v>
      </c>
      <c r="G164" s="244"/>
      <c r="H164" s="244"/>
      <c r="I164" s="244"/>
      <c r="K164" s="159">
        <v>0.41699999999999998</v>
      </c>
      <c r="R164" s="160"/>
      <c r="T164" s="161"/>
      <c r="AE164" s="162"/>
      <c r="AT164" s="158" t="s">
        <v>158</v>
      </c>
      <c r="AU164" s="158" t="s">
        <v>120</v>
      </c>
      <c r="AV164" s="11" t="s">
        <v>120</v>
      </c>
      <c r="AW164" s="11" t="s">
        <v>5</v>
      </c>
      <c r="AX164" s="11" t="s">
        <v>80</v>
      </c>
      <c r="AY164" s="158" t="s">
        <v>146</v>
      </c>
    </row>
    <row r="165" spans="2:65" s="12" customFormat="1" ht="22.5" customHeight="1" x14ac:dyDescent="0.3">
      <c r="B165" s="163"/>
      <c r="E165" s="164" t="s">
        <v>19</v>
      </c>
      <c r="F165" s="246" t="s">
        <v>161</v>
      </c>
      <c r="G165" s="247"/>
      <c r="H165" s="247"/>
      <c r="I165" s="247"/>
      <c r="K165" s="165">
        <v>0.83399999999999996</v>
      </c>
      <c r="R165" s="166"/>
      <c r="T165" s="167"/>
      <c r="AE165" s="168"/>
      <c r="AT165" s="169" t="s">
        <v>158</v>
      </c>
      <c r="AU165" s="169" t="s">
        <v>120</v>
      </c>
      <c r="AV165" s="12" t="s">
        <v>147</v>
      </c>
      <c r="AW165" s="12" t="s">
        <v>5</v>
      </c>
      <c r="AX165" s="12" t="s">
        <v>84</v>
      </c>
      <c r="AY165" s="169" t="s">
        <v>146</v>
      </c>
    </row>
    <row r="166" spans="2:65" s="1" customFormat="1" ht="22.5" customHeight="1" x14ac:dyDescent="0.3">
      <c r="B166" s="32"/>
      <c r="C166" s="141" t="s">
        <v>238</v>
      </c>
      <c r="D166" s="141" t="s">
        <v>148</v>
      </c>
      <c r="E166" s="142" t="s">
        <v>239</v>
      </c>
      <c r="F166" s="240" t="s">
        <v>240</v>
      </c>
      <c r="G166" s="228"/>
      <c r="H166" s="228"/>
      <c r="I166" s="228"/>
      <c r="J166" s="143" t="s">
        <v>151</v>
      </c>
      <c r="K166" s="144">
        <v>0.83399999999999996</v>
      </c>
      <c r="L166" s="145">
        <v>0</v>
      </c>
      <c r="M166" s="229">
        <v>0</v>
      </c>
      <c r="N166" s="228"/>
      <c r="O166" s="228"/>
      <c r="P166" s="227">
        <f>ROUND(V166*K166,3)</f>
        <v>0</v>
      </c>
      <c r="Q166" s="228"/>
      <c r="R166" s="33"/>
      <c r="T166" s="146" t="s">
        <v>19</v>
      </c>
      <c r="U166" s="39" t="s">
        <v>45</v>
      </c>
      <c r="V166" s="147">
        <f>L166+M166</f>
        <v>0</v>
      </c>
      <c r="W166" s="147">
        <f>ROUND(L166*K166,3)</f>
        <v>0</v>
      </c>
      <c r="X166" s="147">
        <f>ROUND(M166*K166,3)</f>
        <v>0</v>
      </c>
      <c r="Z166" s="148">
        <f>Y166*K166</f>
        <v>0</v>
      </c>
      <c r="AA166" s="148">
        <v>0</v>
      </c>
      <c r="AB166" s="148">
        <f>AA166*K166</f>
        <v>0</v>
      </c>
      <c r="AC166" s="148">
        <v>0</v>
      </c>
      <c r="AD166" s="148">
        <f>AC166*K166</f>
        <v>0</v>
      </c>
      <c r="AE166" s="149" t="s">
        <v>19</v>
      </c>
      <c r="AR166" s="16" t="s">
        <v>147</v>
      </c>
      <c r="AT166" s="16" t="s">
        <v>148</v>
      </c>
      <c r="AU166" s="16" t="s">
        <v>120</v>
      </c>
      <c r="AY166" s="16" t="s">
        <v>146</v>
      </c>
      <c r="BE166" s="94">
        <f>IF(U166="základná",P166,0)</f>
        <v>0</v>
      </c>
      <c r="BF166" s="94">
        <f>IF(U166="znížená",P166,0)</f>
        <v>0</v>
      </c>
      <c r="BG166" s="94">
        <f>IF(U166="zákl. prenesená",P166,0)</f>
        <v>0</v>
      </c>
      <c r="BH166" s="94">
        <f>IF(U166="zníž. prenesená",P166,0)</f>
        <v>0</v>
      </c>
      <c r="BI166" s="94">
        <f>IF(U166="nulová",P166,0)</f>
        <v>0</v>
      </c>
      <c r="BJ166" s="16" t="s">
        <v>120</v>
      </c>
      <c r="BK166" s="150">
        <f>ROUND(V166*K166,3)</f>
        <v>0</v>
      </c>
      <c r="BL166" s="16" t="s">
        <v>147</v>
      </c>
      <c r="BM166" s="16" t="s">
        <v>241</v>
      </c>
    </row>
    <row r="167" spans="2:65" s="1" customFormat="1" ht="31.5" customHeight="1" x14ac:dyDescent="0.3">
      <c r="B167" s="32"/>
      <c r="C167" s="170" t="s">
        <v>242</v>
      </c>
      <c r="D167" s="170" t="s">
        <v>210</v>
      </c>
      <c r="E167" s="171" t="s">
        <v>243</v>
      </c>
      <c r="F167" s="241" t="s">
        <v>244</v>
      </c>
      <c r="G167" s="242"/>
      <c r="H167" s="242"/>
      <c r="I167" s="242"/>
      <c r="J167" s="172" t="s">
        <v>151</v>
      </c>
      <c r="K167" s="173">
        <v>0.84199999999999997</v>
      </c>
      <c r="L167" s="174">
        <v>0</v>
      </c>
      <c r="M167" s="242"/>
      <c r="N167" s="242"/>
      <c r="O167" s="228"/>
      <c r="P167" s="227">
        <f>ROUND(V167*K167,3)</f>
        <v>0</v>
      </c>
      <c r="Q167" s="228"/>
      <c r="R167" s="33"/>
      <c r="T167" s="146" t="s">
        <v>19</v>
      </c>
      <c r="U167" s="39" t="s">
        <v>45</v>
      </c>
      <c r="V167" s="147">
        <f>L167+M167</f>
        <v>0</v>
      </c>
      <c r="W167" s="147">
        <f>ROUND(L167*K167,3)</f>
        <v>0</v>
      </c>
      <c r="X167" s="147">
        <f>ROUND(M167*K167,3)</f>
        <v>0</v>
      </c>
      <c r="Z167" s="148">
        <f>Y167*K167</f>
        <v>0</v>
      </c>
      <c r="AA167" s="148">
        <v>2.1723499999999998</v>
      </c>
      <c r="AB167" s="148">
        <f>AA167*K167</f>
        <v>1.8291186999999998</v>
      </c>
      <c r="AC167" s="148">
        <v>0</v>
      </c>
      <c r="AD167" s="148">
        <f>AC167*K167</f>
        <v>0</v>
      </c>
      <c r="AE167" s="149" t="s">
        <v>19</v>
      </c>
      <c r="AR167" s="16" t="s">
        <v>179</v>
      </c>
      <c r="AT167" s="16" t="s">
        <v>210</v>
      </c>
      <c r="AU167" s="16" t="s">
        <v>120</v>
      </c>
      <c r="AY167" s="16" t="s">
        <v>146</v>
      </c>
      <c r="BE167" s="94">
        <f>IF(U167="základná",P167,0)</f>
        <v>0</v>
      </c>
      <c r="BF167" s="94">
        <f>IF(U167="znížená",P167,0)</f>
        <v>0</v>
      </c>
      <c r="BG167" s="94">
        <f>IF(U167="zákl. prenesená",P167,0)</f>
        <v>0</v>
      </c>
      <c r="BH167" s="94">
        <f>IF(U167="zníž. prenesená",P167,0)</f>
        <v>0</v>
      </c>
      <c r="BI167" s="94">
        <f>IF(U167="nulová",P167,0)</f>
        <v>0</v>
      </c>
      <c r="BJ167" s="16" t="s">
        <v>120</v>
      </c>
      <c r="BK167" s="150">
        <f>ROUND(V167*K167,3)</f>
        <v>0</v>
      </c>
      <c r="BL167" s="16" t="s">
        <v>147</v>
      </c>
      <c r="BM167" s="16" t="s">
        <v>245</v>
      </c>
    </row>
    <row r="168" spans="2:65" s="1" customFormat="1" ht="31.5" customHeight="1" x14ac:dyDescent="0.3">
      <c r="B168" s="32"/>
      <c r="C168" s="141" t="s">
        <v>246</v>
      </c>
      <c r="D168" s="141" t="s">
        <v>148</v>
      </c>
      <c r="E168" s="142" t="s">
        <v>247</v>
      </c>
      <c r="F168" s="240" t="s">
        <v>248</v>
      </c>
      <c r="G168" s="228"/>
      <c r="H168" s="228"/>
      <c r="I168" s="228"/>
      <c r="J168" s="143" t="s">
        <v>202</v>
      </c>
      <c r="K168" s="144">
        <v>0.4</v>
      </c>
      <c r="L168" s="145">
        <v>0</v>
      </c>
      <c r="M168" s="229">
        <v>0</v>
      </c>
      <c r="N168" s="228"/>
      <c r="O168" s="228"/>
      <c r="P168" s="227">
        <f>ROUND(V168*K168,3)</f>
        <v>0</v>
      </c>
      <c r="Q168" s="228"/>
      <c r="R168" s="33"/>
      <c r="T168" s="146" t="s">
        <v>19</v>
      </c>
      <c r="U168" s="39" t="s">
        <v>45</v>
      </c>
      <c r="V168" s="147">
        <f>L168+M168</f>
        <v>0</v>
      </c>
      <c r="W168" s="147">
        <f>ROUND(L168*K168,3)</f>
        <v>0</v>
      </c>
      <c r="X168" s="147">
        <f>ROUND(M168*K168,3)</f>
        <v>0</v>
      </c>
      <c r="Z168" s="148">
        <f>Y168*K168</f>
        <v>0</v>
      </c>
      <c r="AA168" s="148">
        <v>1.002</v>
      </c>
      <c r="AB168" s="148">
        <f>AA168*K168</f>
        <v>0.40080000000000005</v>
      </c>
      <c r="AC168" s="148">
        <v>0</v>
      </c>
      <c r="AD168" s="148">
        <f>AC168*K168</f>
        <v>0</v>
      </c>
      <c r="AE168" s="149" t="s">
        <v>19</v>
      </c>
      <c r="AR168" s="16" t="s">
        <v>147</v>
      </c>
      <c r="AT168" s="16" t="s">
        <v>148</v>
      </c>
      <c r="AU168" s="16" t="s">
        <v>120</v>
      </c>
      <c r="AY168" s="16" t="s">
        <v>146</v>
      </c>
      <c r="BE168" s="94">
        <f>IF(U168="základná",P168,0)</f>
        <v>0</v>
      </c>
      <c r="BF168" s="94">
        <f>IF(U168="znížená",P168,0)</f>
        <v>0</v>
      </c>
      <c r="BG168" s="94">
        <f>IF(U168="zákl. prenesená",P168,0)</f>
        <v>0</v>
      </c>
      <c r="BH168" s="94">
        <f>IF(U168="zníž. prenesená",P168,0)</f>
        <v>0</v>
      </c>
      <c r="BI168" s="94">
        <f>IF(U168="nulová",P168,0)</f>
        <v>0</v>
      </c>
      <c r="BJ168" s="16" t="s">
        <v>120</v>
      </c>
      <c r="BK168" s="150">
        <f>ROUND(V168*K168,3)</f>
        <v>0</v>
      </c>
      <c r="BL168" s="16" t="s">
        <v>147</v>
      </c>
      <c r="BM168" s="16" t="s">
        <v>249</v>
      </c>
    </row>
    <row r="169" spans="2:65" s="1" customFormat="1" ht="31.5" customHeight="1" x14ac:dyDescent="0.3">
      <c r="B169" s="32"/>
      <c r="C169" s="141" t="s">
        <v>250</v>
      </c>
      <c r="D169" s="141" t="s">
        <v>148</v>
      </c>
      <c r="E169" s="142" t="s">
        <v>251</v>
      </c>
      <c r="F169" s="240" t="s">
        <v>252</v>
      </c>
      <c r="G169" s="228"/>
      <c r="H169" s="228"/>
      <c r="I169" s="228"/>
      <c r="J169" s="143" t="s">
        <v>190</v>
      </c>
      <c r="K169" s="144">
        <v>11.997999999999999</v>
      </c>
      <c r="L169" s="145">
        <v>0</v>
      </c>
      <c r="M169" s="229">
        <v>0</v>
      </c>
      <c r="N169" s="228"/>
      <c r="O169" s="228"/>
      <c r="P169" s="227">
        <f>ROUND(V169*K169,3)</f>
        <v>0</v>
      </c>
      <c r="Q169" s="228"/>
      <c r="R169" s="33"/>
      <c r="T169" s="146" t="s">
        <v>19</v>
      </c>
      <c r="U169" s="39" t="s">
        <v>45</v>
      </c>
      <c r="V169" s="147">
        <f>L169+M169</f>
        <v>0</v>
      </c>
      <c r="W169" s="147">
        <f>ROUND(L169*K169,3)</f>
        <v>0</v>
      </c>
      <c r="X169" s="147">
        <f>ROUND(M169*K169,3)</f>
        <v>0</v>
      </c>
      <c r="Z169" s="148">
        <f>Y169*K169</f>
        <v>0</v>
      </c>
      <c r="AA169" s="148">
        <v>3.0000000000000001E-5</v>
      </c>
      <c r="AB169" s="148">
        <f>AA169*K169</f>
        <v>3.5994E-4</v>
      </c>
      <c r="AC169" s="148">
        <v>0</v>
      </c>
      <c r="AD169" s="148">
        <f>AC169*K169</f>
        <v>0</v>
      </c>
      <c r="AE169" s="149" t="s">
        <v>19</v>
      </c>
      <c r="AR169" s="16" t="s">
        <v>147</v>
      </c>
      <c r="AT169" s="16" t="s">
        <v>148</v>
      </c>
      <c r="AU169" s="16" t="s">
        <v>120</v>
      </c>
      <c r="AY169" s="16" t="s">
        <v>146</v>
      </c>
      <c r="BE169" s="94">
        <f>IF(U169="základná",P169,0)</f>
        <v>0</v>
      </c>
      <c r="BF169" s="94">
        <f>IF(U169="znížená",P169,0)</f>
        <v>0</v>
      </c>
      <c r="BG169" s="94">
        <f>IF(U169="zákl. prenesená",P169,0)</f>
        <v>0</v>
      </c>
      <c r="BH169" s="94">
        <f>IF(U169="zníž. prenesená",P169,0)</f>
        <v>0</v>
      </c>
      <c r="BI169" s="94">
        <f>IF(U169="nulová",P169,0)</f>
        <v>0</v>
      </c>
      <c r="BJ169" s="16" t="s">
        <v>120</v>
      </c>
      <c r="BK169" s="150">
        <f>ROUND(V169*K169,3)</f>
        <v>0</v>
      </c>
      <c r="BL169" s="16" t="s">
        <v>147</v>
      </c>
      <c r="BM169" s="16" t="s">
        <v>253</v>
      </c>
    </row>
    <row r="170" spans="2:65" s="11" customFormat="1" ht="22.5" customHeight="1" x14ac:dyDescent="0.3">
      <c r="B170" s="157"/>
      <c r="E170" s="158" t="s">
        <v>19</v>
      </c>
      <c r="F170" s="243" t="s">
        <v>193</v>
      </c>
      <c r="G170" s="244"/>
      <c r="H170" s="244"/>
      <c r="I170" s="244"/>
      <c r="K170" s="159">
        <v>11.327999999999999</v>
      </c>
      <c r="R170" s="160"/>
      <c r="T170" s="161"/>
      <c r="AE170" s="162"/>
      <c r="AT170" s="158" t="s">
        <v>158</v>
      </c>
      <c r="AU170" s="158" t="s">
        <v>120</v>
      </c>
      <c r="AV170" s="11" t="s">
        <v>120</v>
      </c>
      <c r="AW170" s="11" t="s">
        <v>5</v>
      </c>
      <c r="AX170" s="11" t="s">
        <v>80</v>
      </c>
      <c r="AY170" s="158" t="s">
        <v>146</v>
      </c>
    </row>
    <row r="171" spans="2:65" s="11" customFormat="1" ht="22.5" customHeight="1" x14ac:dyDescent="0.3">
      <c r="B171" s="157"/>
      <c r="E171" s="158" t="s">
        <v>19</v>
      </c>
      <c r="F171" s="245" t="s">
        <v>254</v>
      </c>
      <c r="G171" s="244"/>
      <c r="H171" s="244"/>
      <c r="I171" s="244"/>
      <c r="K171" s="159">
        <v>0.67</v>
      </c>
      <c r="R171" s="160"/>
      <c r="T171" s="161"/>
      <c r="AE171" s="162"/>
      <c r="AT171" s="158" t="s">
        <v>158</v>
      </c>
      <c r="AU171" s="158" t="s">
        <v>120</v>
      </c>
      <c r="AV171" s="11" t="s">
        <v>120</v>
      </c>
      <c r="AW171" s="11" t="s">
        <v>5</v>
      </c>
      <c r="AX171" s="11" t="s">
        <v>80</v>
      </c>
      <c r="AY171" s="158" t="s">
        <v>146</v>
      </c>
    </row>
    <row r="172" spans="2:65" s="12" customFormat="1" ht="22.5" customHeight="1" x14ac:dyDescent="0.3">
      <c r="B172" s="163"/>
      <c r="E172" s="164" t="s">
        <v>19</v>
      </c>
      <c r="F172" s="246" t="s">
        <v>161</v>
      </c>
      <c r="G172" s="247"/>
      <c r="H172" s="247"/>
      <c r="I172" s="247"/>
      <c r="K172" s="165">
        <v>11.997999999999999</v>
      </c>
      <c r="R172" s="166"/>
      <c r="T172" s="167"/>
      <c r="AE172" s="168"/>
      <c r="AT172" s="169" t="s">
        <v>158</v>
      </c>
      <c r="AU172" s="169" t="s">
        <v>120</v>
      </c>
      <c r="AV172" s="12" t="s">
        <v>147</v>
      </c>
      <c r="AW172" s="12" t="s">
        <v>5</v>
      </c>
      <c r="AX172" s="12" t="s">
        <v>84</v>
      </c>
      <c r="AY172" s="169" t="s">
        <v>146</v>
      </c>
    </row>
    <row r="173" spans="2:65" s="1" customFormat="1" ht="31.5" customHeight="1" x14ac:dyDescent="0.3">
      <c r="B173" s="32"/>
      <c r="C173" s="170" t="s">
        <v>255</v>
      </c>
      <c r="D173" s="170" t="s">
        <v>210</v>
      </c>
      <c r="E173" s="171" t="s">
        <v>256</v>
      </c>
      <c r="F173" s="241" t="s">
        <v>257</v>
      </c>
      <c r="G173" s="242"/>
      <c r="H173" s="242"/>
      <c r="I173" s="242"/>
      <c r="J173" s="172" t="s">
        <v>190</v>
      </c>
      <c r="K173" s="173">
        <v>12.238</v>
      </c>
      <c r="L173" s="174">
        <v>0</v>
      </c>
      <c r="M173" s="242"/>
      <c r="N173" s="242"/>
      <c r="O173" s="228"/>
      <c r="P173" s="227">
        <f>ROUND(V173*K173,3)</f>
        <v>0</v>
      </c>
      <c r="Q173" s="228"/>
      <c r="R173" s="33"/>
      <c r="T173" s="146" t="s">
        <v>19</v>
      </c>
      <c r="U173" s="39" t="s">
        <v>45</v>
      </c>
      <c r="V173" s="147">
        <f>L173+M173</f>
        <v>0</v>
      </c>
      <c r="W173" s="147">
        <f>ROUND(L173*K173,3)</f>
        <v>0</v>
      </c>
      <c r="X173" s="147">
        <f>ROUND(M173*K173,3)</f>
        <v>0</v>
      </c>
      <c r="Z173" s="148">
        <f>Y173*K173</f>
        <v>0</v>
      </c>
      <c r="AA173" s="148">
        <v>2.0000000000000001E-4</v>
      </c>
      <c r="AB173" s="148">
        <f>AA173*K173</f>
        <v>2.4475999999999999E-3</v>
      </c>
      <c r="AC173" s="148">
        <v>0</v>
      </c>
      <c r="AD173" s="148">
        <f>AC173*K173</f>
        <v>0</v>
      </c>
      <c r="AE173" s="149" t="s">
        <v>19</v>
      </c>
      <c r="AR173" s="16" t="s">
        <v>179</v>
      </c>
      <c r="AT173" s="16" t="s">
        <v>210</v>
      </c>
      <c r="AU173" s="16" t="s">
        <v>120</v>
      </c>
      <c r="AY173" s="16" t="s">
        <v>146</v>
      </c>
      <c r="BE173" s="94">
        <f>IF(U173="základná",P173,0)</f>
        <v>0</v>
      </c>
      <c r="BF173" s="94">
        <f>IF(U173="znížená",P173,0)</f>
        <v>0</v>
      </c>
      <c r="BG173" s="94">
        <f>IF(U173="zákl. prenesená",P173,0)</f>
        <v>0</v>
      </c>
      <c r="BH173" s="94">
        <f>IF(U173="zníž. prenesená",P173,0)</f>
        <v>0</v>
      </c>
      <c r="BI173" s="94">
        <f>IF(U173="nulová",P173,0)</f>
        <v>0</v>
      </c>
      <c r="BJ173" s="16" t="s">
        <v>120</v>
      </c>
      <c r="BK173" s="150">
        <f>ROUND(V173*K173,3)</f>
        <v>0</v>
      </c>
      <c r="BL173" s="16" t="s">
        <v>147</v>
      </c>
      <c r="BM173" s="16" t="s">
        <v>258</v>
      </c>
    </row>
    <row r="174" spans="2:65" s="9" customFormat="1" ht="29.85" customHeight="1" x14ac:dyDescent="0.3">
      <c r="B174" s="130"/>
      <c r="D174" s="140" t="s">
        <v>108</v>
      </c>
      <c r="E174" s="140"/>
      <c r="F174" s="140"/>
      <c r="G174" s="140"/>
      <c r="H174" s="140"/>
      <c r="I174" s="140"/>
      <c r="J174" s="140"/>
      <c r="K174" s="140"/>
      <c r="L174" s="140"/>
      <c r="M174" s="236">
        <f>BK174</f>
        <v>0</v>
      </c>
      <c r="N174" s="237"/>
      <c r="O174" s="237"/>
      <c r="P174" s="237"/>
      <c r="Q174" s="237"/>
      <c r="R174" s="132"/>
      <c r="T174" s="133"/>
      <c r="W174" s="134">
        <f>SUM(W175:W186)</f>
        <v>0</v>
      </c>
      <c r="X174" s="134">
        <f>SUM(X175:X186)</f>
        <v>0</v>
      </c>
      <c r="Z174" s="135">
        <f>SUM(Z175:Z186)</f>
        <v>0</v>
      </c>
      <c r="AB174" s="135">
        <f>SUM(AB175:AB186)</f>
        <v>12.623375500000002</v>
      </c>
      <c r="AD174" s="135">
        <f>SUM(AD175:AD186)</f>
        <v>0</v>
      </c>
      <c r="AE174" s="136"/>
      <c r="AR174" s="137" t="s">
        <v>84</v>
      </c>
      <c r="AT174" s="138" t="s">
        <v>79</v>
      </c>
      <c r="AU174" s="138" t="s">
        <v>84</v>
      </c>
      <c r="AY174" s="137" t="s">
        <v>146</v>
      </c>
      <c r="BK174" s="139">
        <f>SUM(BK175:BK186)</f>
        <v>0</v>
      </c>
    </row>
    <row r="175" spans="2:65" s="1" customFormat="1" ht="22.5" customHeight="1" x14ac:dyDescent="0.3">
      <c r="B175" s="32"/>
      <c r="C175" s="141" t="s">
        <v>259</v>
      </c>
      <c r="D175" s="141" t="s">
        <v>148</v>
      </c>
      <c r="E175" s="142" t="s">
        <v>260</v>
      </c>
      <c r="F175" s="240" t="s">
        <v>261</v>
      </c>
      <c r="G175" s="228"/>
      <c r="H175" s="228"/>
      <c r="I175" s="228"/>
      <c r="J175" s="143" t="s">
        <v>151</v>
      </c>
      <c r="K175" s="144">
        <v>2.1680000000000001</v>
      </c>
      <c r="L175" s="145">
        <v>0</v>
      </c>
      <c r="M175" s="229">
        <v>0</v>
      </c>
      <c r="N175" s="228"/>
      <c r="O175" s="228"/>
      <c r="P175" s="227">
        <f>ROUND(V175*K175,3)</f>
        <v>0</v>
      </c>
      <c r="Q175" s="228"/>
      <c r="R175" s="33"/>
      <c r="T175" s="146" t="s">
        <v>19</v>
      </c>
      <c r="U175" s="39" t="s">
        <v>45</v>
      </c>
      <c r="V175" s="147">
        <f>L175+M175</f>
        <v>0</v>
      </c>
      <c r="W175" s="147">
        <f>ROUND(L175*K175,3)</f>
        <v>0</v>
      </c>
      <c r="X175" s="147">
        <f>ROUND(M175*K175,3)</f>
        <v>0</v>
      </c>
      <c r="Z175" s="148">
        <f>Y175*K175</f>
        <v>0</v>
      </c>
      <c r="AA175" s="148">
        <v>2.21191</v>
      </c>
      <c r="AB175" s="148">
        <f>AA175*K175</f>
        <v>4.79542088</v>
      </c>
      <c r="AC175" s="148">
        <v>0</v>
      </c>
      <c r="AD175" s="148">
        <f>AC175*K175</f>
        <v>0</v>
      </c>
      <c r="AE175" s="149" t="s">
        <v>19</v>
      </c>
      <c r="AR175" s="16" t="s">
        <v>147</v>
      </c>
      <c r="AT175" s="16" t="s">
        <v>148</v>
      </c>
      <c r="AU175" s="16" t="s">
        <v>120</v>
      </c>
      <c r="AY175" s="16" t="s">
        <v>146</v>
      </c>
      <c r="BE175" s="94">
        <f>IF(U175="základná",P175,0)</f>
        <v>0</v>
      </c>
      <c r="BF175" s="94">
        <f>IF(U175="znížená",P175,0)</f>
        <v>0</v>
      </c>
      <c r="BG175" s="94">
        <f>IF(U175="zákl. prenesená",P175,0)</f>
        <v>0</v>
      </c>
      <c r="BH175" s="94">
        <f>IF(U175="zníž. prenesená",P175,0)</f>
        <v>0</v>
      </c>
      <c r="BI175" s="94">
        <f>IF(U175="nulová",P175,0)</f>
        <v>0</v>
      </c>
      <c r="BJ175" s="16" t="s">
        <v>120</v>
      </c>
      <c r="BK175" s="150">
        <f>ROUND(V175*K175,3)</f>
        <v>0</v>
      </c>
      <c r="BL175" s="16" t="s">
        <v>147</v>
      </c>
      <c r="BM175" s="16" t="s">
        <v>262</v>
      </c>
    </row>
    <row r="176" spans="2:65" s="10" customFormat="1" ht="22.5" customHeight="1" x14ac:dyDescent="0.3">
      <c r="B176" s="151"/>
      <c r="E176" s="152" t="s">
        <v>19</v>
      </c>
      <c r="F176" s="248" t="s">
        <v>263</v>
      </c>
      <c r="G176" s="249"/>
      <c r="H176" s="249"/>
      <c r="I176" s="249"/>
      <c r="K176" s="153" t="s">
        <v>19</v>
      </c>
      <c r="R176" s="154"/>
      <c r="T176" s="155"/>
      <c r="AE176" s="156"/>
      <c r="AT176" s="153" t="s">
        <v>158</v>
      </c>
      <c r="AU176" s="153" t="s">
        <v>120</v>
      </c>
      <c r="AV176" s="10" t="s">
        <v>84</v>
      </c>
      <c r="AW176" s="10" t="s">
        <v>5</v>
      </c>
      <c r="AX176" s="10" t="s">
        <v>80</v>
      </c>
      <c r="AY176" s="153" t="s">
        <v>146</v>
      </c>
    </row>
    <row r="177" spans="2:65" s="11" customFormat="1" ht="22.5" customHeight="1" x14ac:dyDescent="0.3">
      <c r="B177" s="157"/>
      <c r="E177" s="158" t="s">
        <v>19</v>
      </c>
      <c r="F177" s="245" t="s">
        <v>264</v>
      </c>
      <c r="G177" s="244"/>
      <c r="H177" s="244"/>
      <c r="I177" s="244"/>
      <c r="K177" s="159">
        <v>2.1680000000000001</v>
      </c>
      <c r="R177" s="160"/>
      <c r="T177" s="161"/>
      <c r="AE177" s="162"/>
      <c r="AT177" s="158" t="s">
        <v>158</v>
      </c>
      <c r="AU177" s="158" t="s">
        <v>120</v>
      </c>
      <c r="AV177" s="11" t="s">
        <v>120</v>
      </c>
      <c r="AW177" s="11" t="s">
        <v>5</v>
      </c>
      <c r="AX177" s="11" t="s">
        <v>84</v>
      </c>
      <c r="AY177" s="158" t="s">
        <v>146</v>
      </c>
    </row>
    <row r="178" spans="2:65" s="1" customFormat="1" ht="31.5" customHeight="1" x14ac:dyDescent="0.3">
      <c r="B178" s="32"/>
      <c r="C178" s="141" t="s">
        <v>265</v>
      </c>
      <c r="D178" s="141" t="s">
        <v>148</v>
      </c>
      <c r="E178" s="142" t="s">
        <v>266</v>
      </c>
      <c r="F178" s="240" t="s">
        <v>267</v>
      </c>
      <c r="G178" s="228"/>
      <c r="H178" s="228"/>
      <c r="I178" s="228"/>
      <c r="J178" s="143" t="s">
        <v>151</v>
      </c>
      <c r="K178" s="144">
        <v>2.1680000000000001</v>
      </c>
      <c r="L178" s="145">
        <v>0</v>
      </c>
      <c r="M178" s="229">
        <v>0</v>
      </c>
      <c r="N178" s="228"/>
      <c r="O178" s="228"/>
      <c r="P178" s="227">
        <f>ROUND(V178*K178,3)</f>
        <v>0</v>
      </c>
      <c r="Q178" s="228"/>
      <c r="R178" s="33"/>
      <c r="T178" s="146" t="s">
        <v>19</v>
      </c>
      <c r="U178" s="39" t="s">
        <v>45</v>
      </c>
      <c r="V178" s="147">
        <f>L178+M178</f>
        <v>0</v>
      </c>
      <c r="W178" s="147">
        <f>ROUND(L178*K178,3)</f>
        <v>0</v>
      </c>
      <c r="X178" s="147">
        <f>ROUND(M178*K178,3)</f>
        <v>0</v>
      </c>
      <c r="Z178" s="148">
        <f>Y178*K178</f>
        <v>0</v>
      </c>
      <c r="AA178" s="148">
        <v>1.0000000000000001E-5</v>
      </c>
      <c r="AB178" s="148">
        <f>AA178*K178</f>
        <v>2.1680000000000002E-5</v>
      </c>
      <c r="AC178" s="148">
        <v>0</v>
      </c>
      <c r="AD178" s="148">
        <f>AC178*K178</f>
        <v>0</v>
      </c>
      <c r="AE178" s="149" t="s">
        <v>19</v>
      </c>
      <c r="AR178" s="16" t="s">
        <v>147</v>
      </c>
      <c r="AT178" s="16" t="s">
        <v>148</v>
      </c>
      <c r="AU178" s="16" t="s">
        <v>120</v>
      </c>
      <c r="AY178" s="16" t="s">
        <v>146</v>
      </c>
      <c r="BE178" s="94">
        <f>IF(U178="základná",P178,0)</f>
        <v>0</v>
      </c>
      <c r="BF178" s="94">
        <f>IF(U178="znížená",P178,0)</f>
        <v>0</v>
      </c>
      <c r="BG178" s="94">
        <f>IF(U178="zákl. prenesená",P178,0)</f>
        <v>0</v>
      </c>
      <c r="BH178" s="94">
        <f>IF(U178="zníž. prenesená",P178,0)</f>
        <v>0</v>
      </c>
      <c r="BI178" s="94">
        <f>IF(U178="nulová",P178,0)</f>
        <v>0</v>
      </c>
      <c r="BJ178" s="16" t="s">
        <v>120</v>
      </c>
      <c r="BK178" s="150">
        <f>ROUND(V178*K178,3)</f>
        <v>0</v>
      </c>
      <c r="BL178" s="16" t="s">
        <v>147</v>
      </c>
      <c r="BM178" s="16" t="s">
        <v>268</v>
      </c>
    </row>
    <row r="179" spans="2:65" s="1" customFormat="1" ht="31.5" customHeight="1" x14ac:dyDescent="0.3">
      <c r="B179" s="32"/>
      <c r="C179" s="170" t="s">
        <v>269</v>
      </c>
      <c r="D179" s="170" t="s">
        <v>210</v>
      </c>
      <c r="E179" s="171" t="s">
        <v>270</v>
      </c>
      <c r="F179" s="241" t="s">
        <v>271</v>
      </c>
      <c r="G179" s="242"/>
      <c r="H179" s="242"/>
      <c r="I179" s="242"/>
      <c r="J179" s="172" t="s">
        <v>151</v>
      </c>
      <c r="K179" s="173">
        <v>2.19</v>
      </c>
      <c r="L179" s="174">
        <v>0</v>
      </c>
      <c r="M179" s="242"/>
      <c r="N179" s="242"/>
      <c r="O179" s="228"/>
      <c r="P179" s="227">
        <f>ROUND(V179*K179,3)</f>
        <v>0</v>
      </c>
      <c r="Q179" s="228"/>
      <c r="R179" s="33"/>
      <c r="T179" s="146" t="s">
        <v>19</v>
      </c>
      <c r="U179" s="39" t="s">
        <v>45</v>
      </c>
      <c r="V179" s="147">
        <f>L179+M179</f>
        <v>0</v>
      </c>
      <c r="W179" s="147">
        <f>ROUND(L179*K179,3)</f>
        <v>0</v>
      </c>
      <c r="X179" s="147">
        <f>ROUND(M179*K179,3)</f>
        <v>0</v>
      </c>
      <c r="Z179" s="148">
        <f>Y179*K179</f>
        <v>0</v>
      </c>
      <c r="AA179" s="148">
        <v>2.19</v>
      </c>
      <c r="AB179" s="148">
        <f>AA179*K179</f>
        <v>4.7961</v>
      </c>
      <c r="AC179" s="148">
        <v>0</v>
      </c>
      <c r="AD179" s="148">
        <f>AC179*K179</f>
        <v>0</v>
      </c>
      <c r="AE179" s="149" t="s">
        <v>19</v>
      </c>
      <c r="AR179" s="16" t="s">
        <v>179</v>
      </c>
      <c r="AT179" s="16" t="s">
        <v>210</v>
      </c>
      <c r="AU179" s="16" t="s">
        <v>120</v>
      </c>
      <c r="AY179" s="16" t="s">
        <v>146</v>
      </c>
      <c r="BE179" s="94">
        <f>IF(U179="základná",P179,0)</f>
        <v>0</v>
      </c>
      <c r="BF179" s="94">
        <f>IF(U179="znížená",P179,0)</f>
        <v>0</v>
      </c>
      <c r="BG179" s="94">
        <f>IF(U179="zákl. prenesená",P179,0)</f>
        <v>0</v>
      </c>
      <c r="BH179" s="94">
        <f>IF(U179="zníž. prenesená",P179,0)</f>
        <v>0</v>
      </c>
      <c r="BI179" s="94">
        <f>IF(U179="nulová",P179,0)</f>
        <v>0</v>
      </c>
      <c r="BJ179" s="16" t="s">
        <v>120</v>
      </c>
      <c r="BK179" s="150">
        <f>ROUND(V179*K179,3)</f>
        <v>0</v>
      </c>
      <c r="BL179" s="16" t="s">
        <v>147</v>
      </c>
      <c r="BM179" s="16" t="s">
        <v>272</v>
      </c>
    </row>
    <row r="180" spans="2:65" s="1" customFormat="1" ht="31.5" customHeight="1" x14ac:dyDescent="0.3">
      <c r="B180" s="32"/>
      <c r="C180" s="141" t="s">
        <v>273</v>
      </c>
      <c r="D180" s="141" t="s">
        <v>148</v>
      </c>
      <c r="E180" s="142" t="s">
        <v>274</v>
      </c>
      <c r="F180" s="240" t="s">
        <v>275</v>
      </c>
      <c r="G180" s="228"/>
      <c r="H180" s="228"/>
      <c r="I180" s="228"/>
      <c r="J180" s="143" t="s">
        <v>190</v>
      </c>
      <c r="K180" s="144">
        <v>10.234</v>
      </c>
      <c r="L180" s="145">
        <v>0</v>
      </c>
      <c r="M180" s="229">
        <v>0</v>
      </c>
      <c r="N180" s="228"/>
      <c r="O180" s="228"/>
      <c r="P180" s="227">
        <f>ROUND(V180*K180,3)</f>
        <v>0</v>
      </c>
      <c r="Q180" s="228"/>
      <c r="R180" s="33"/>
      <c r="T180" s="146" t="s">
        <v>19</v>
      </c>
      <c r="U180" s="39" t="s">
        <v>45</v>
      </c>
      <c r="V180" s="147">
        <f>L180+M180</f>
        <v>0</v>
      </c>
      <c r="W180" s="147">
        <f>ROUND(L180*K180,3)</f>
        <v>0</v>
      </c>
      <c r="X180" s="147">
        <f>ROUND(M180*K180,3)</f>
        <v>0</v>
      </c>
      <c r="Z180" s="148">
        <f>Y180*K180</f>
        <v>0</v>
      </c>
      <c r="AA180" s="148">
        <v>2.16E-3</v>
      </c>
      <c r="AB180" s="148">
        <f>AA180*K180</f>
        <v>2.2105440000000001E-2</v>
      </c>
      <c r="AC180" s="148">
        <v>0</v>
      </c>
      <c r="AD180" s="148">
        <f>AC180*K180</f>
        <v>0</v>
      </c>
      <c r="AE180" s="149" t="s">
        <v>19</v>
      </c>
      <c r="AR180" s="16" t="s">
        <v>147</v>
      </c>
      <c r="AT180" s="16" t="s">
        <v>148</v>
      </c>
      <c r="AU180" s="16" t="s">
        <v>120</v>
      </c>
      <c r="AY180" s="16" t="s">
        <v>146</v>
      </c>
      <c r="BE180" s="94">
        <f>IF(U180="základná",P180,0)</f>
        <v>0</v>
      </c>
      <c r="BF180" s="94">
        <f>IF(U180="znížená",P180,0)</f>
        <v>0</v>
      </c>
      <c r="BG180" s="94">
        <f>IF(U180="zákl. prenesená",P180,0)</f>
        <v>0</v>
      </c>
      <c r="BH180" s="94">
        <f>IF(U180="zníž. prenesená",P180,0)</f>
        <v>0</v>
      </c>
      <c r="BI180" s="94">
        <f>IF(U180="nulová",P180,0)</f>
        <v>0</v>
      </c>
      <c r="BJ180" s="16" t="s">
        <v>120</v>
      </c>
      <c r="BK180" s="150">
        <f>ROUND(V180*K180,3)</f>
        <v>0</v>
      </c>
      <c r="BL180" s="16" t="s">
        <v>147</v>
      </c>
      <c r="BM180" s="16" t="s">
        <v>276</v>
      </c>
    </row>
    <row r="181" spans="2:65" s="11" customFormat="1" ht="22.5" customHeight="1" x14ac:dyDescent="0.3">
      <c r="B181" s="157"/>
      <c r="E181" s="158" t="s">
        <v>19</v>
      </c>
      <c r="F181" s="243" t="s">
        <v>277</v>
      </c>
      <c r="G181" s="244"/>
      <c r="H181" s="244"/>
      <c r="I181" s="244"/>
      <c r="K181" s="159">
        <v>10.234</v>
      </c>
      <c r="R181" s="160"/>
      <c r="T181" s="161"/>
      <c r="AE181" s="162"/>
      <c r="AT181" s="158" t="s">
        <v>158</v>
      </c>
      <c r="AU181" s="158" t="s">
        <v>120</v>
      </c>
      <c r="AV181" s="11" t="s">
        <v>120</v>
      </c>
      <c r="AW181" s="11" t="s">
        <v>5</v>
      </c>
      <c r="AX181" s="11" t="s">
        <v>84</v>
      </c>
      <c r="AY181" s="158" t="s">
        <v>146</v>
      </c>
    </row>
    <row r="182" spans="2:65" s="1" customFormat="1" ht="31.5" customHeight="1" x14ac:dyDescent="0.3">
      <c r="B182" s="32"/>
      <c r="C182" s="141" t="s">
        <v>278</v>
      </c>
      <c r="D182" s="141" t="s">
        <v>148</v>
      </c>
      <c r="E182" s="142" t="s">
        <v>279</v>
      </c>
      <c r="F182" s="240" t="s">
        <v>280</v>
      </c>
      <c r="G182" s="228"/>
      <c r="H182" s="228"/>
      <c r="I182" s="228"/>
      <c r="J182" s="143" t="s">
        <v>190</v>
      </c>
      <c r="K182" s="144">
        <v>10.234</v>
      </c>
      <c r="L182" s="145">
        <v>0</v>
      </c>
      <c r="M182" s="229">
        <v>0</v>
      </c>
      <c r="N182" s="228"/>
      <c r="O182" s="228"/>
      <c r="P182" s="227">
        <f>ROUND(V182*K182,3)</f>
        <v>0</v>
      </c>
      <c r="Q182" s="228"/>
      <c r="R182" s="33"/>
      <c r="T182" s="146" t="s">
        <v>19</v>
      </c>
      <c r="U182" s="39" t="s">
        <v>45</v>
      </c>
      <c r="V182" s="147">
        <f>L182+M182</f>
        <v>0</v>
      </c>
      <c r="W182" s="147">
        <f>ROUND(L182*K182,3)</f>
        <v>0</v>
      </c>
      <c r="X182" s="147">
        <f>ROUND(M182*K182,3)</f>
        <v>0</v>
      </c>
      <c r="Z182" s="148">
        <f>Y182*K182</f>
        <v>0</v>
      </c>
      <c r="AA182" s="148">
        <v>0</v>
      </c>
      <c r="AB182" s="148">
        <f>AA182*K182</f>
        <v>0</v>
      </c>
      <c r="AC182" s="148">
        <v>0</v>
      </c>
      <c r="AD182" s="148">
        <f>AC182*K182</f>
        <v>0</v>
      </c>
      <c r="AE182" s="149" t="s">
        <v>19</v>
      </c>
      <c r="AR182" s="16" t="s">
        <v>147</v>
      </c>
      <c r="AT182" s="16" t="s">
        <v>148</v>
      </c>
      <c r="AU182" s="16" t="s">
        <v>120</v>
      </c>
      <c r="AY182" s="16" t="s">
        <v>146</v>
      </c>
      <c r="BE182" s="94">
        <f>IF(U182="základná",P182,0)</f>
        <v>0</v>
      </c>
      <c r="BF182" s="94">
        <f>IF(U182="znížená",P182,0)</f>
        <v>0</v>
      </c>
      <c r="BG182" s="94">
        <f>IF(U182="zákl. prenesená",P182,0)</f>
        <v>0</v>
      </c>
      <c r="BH182" s="94">
        <f>IF(U182="zníž. prenesená",P182,0)</f>
        <v>0</v>
      </c>
      <c r="BI182" s="94">
        <f>IF(U182="nulová",P182,0)</f>
        <v>0</v>
      </c>
      <c r="BJ182" s="16" t="s">
        <v>120</v>
      </c>
      <c r="BK182" s="150">
        <f>ROUND(V182*K182,3)</f>
        <v>0</v>
      </c>
      <c r="BL182" s="16" t="s">
        <v>147</v>
      </c>
      <c r="BM182" s="16" t="s">
        <v>281</v>
      </c>
    </row>
    <row r="183" spans="2:65" s="1" customFormat="1" ht="22.5" customHeight="1" x14ac:dyDescent="0.3">
      <c r="B183" s="32"/>
      <c r="C183" s="141" t="s">
        <v>282</v>
      </c>
      <c r="D183" s="141" t="s">
        <v>148</v>
      </c>
      <c r="E183" s="142" t="s">
        <v>283</v>
      </c>
      <c r="F183" s="240" t="s">
        <v>284</v>
      </c>
      <c r="G183" s="228"/>
      <c r="H183" s="228"/>
      <c r="I183" s="228"/>
      <c r="J183" s="143" t="s">
        <v>202</v>
      </c>
      <c r="K183" s="144">
        <v>0.75</v>
      </c>
      <c r="L183" s="145">
        <v>0</v>
      </c>
      <c r="M183" s="229">
        <v>0</v>
      </c>
      <c r="N183" s="228"/>
      <c r="O183" s="228"/>
      <c r="P183" s="227">
        <f>ROUND(V183*K183,3)</f>
        <v>0</v>
      </c>
      <c r="Q183" s="228"/>
      <c r="R183" s="33"/>
      <c r="T183" s="146" t="s">
        <v>19</v>
      </c>
      <c r="U183" s="39" t="s">
        <v>45</v>
      </c>
      <c r="V183" s="147">
        <f>L183+M183</f>
        <v>0</v>
      </c>
      <c r="W183" s="147">
        <f>ROUND(L183*K183,3)</f>
        <v>0</v>
      </c>
      <c r="X183" s="147">
        <f>ROUND(M183*K183,3)</f>
        <v>0</v>
      </c>
      <c r="Z183" s="148">
        <f>Y183*K183</f>
        <v>0</v>
      </c>
      <c r="AA183" s="148">
        <v>1.0156099999999999</v>
      </c>
      <c r="AB183" s="148">
        <f>AA183*K183</f>
        <v>0.76170749999999998</v>
      </c>
      <c r="AC183" s="148">
        <v>0</v>
      </c>
      <c r="AD183" s="148">
        <f>AC183*K183</f>
        <v>0</v>
      </c>
      <c r="AE183" s="149" t="s">
        <v>19</v>
      </c>
      <c r="AR183" s="16" t="s">
        <v>147</v>
      </c>
      <c r="AT183" s="16" t="s">
        <v>148</v>
      </c>
      <c r="AU183" s="16" t="s">
        <v>120</v>
      </c>
      <c r="AY183" s="16" t="s">
        <v>146</v>
      </c>
      <c r="BE183" s="94">
        <f>IF(U183="základná",P183,0)</f>
        <v>0</v>
      </c>
      <c r="BF183" s="94">
        <f>IF(U183="znížená",P183,0)</f>
        <v>0</v>
      </c>
      <c r="BG183" s="94">
        <f>IF(U183="zákl. prenesená",P183,0)</f>
        <v>0</v>
      </c>
      <c r="BH183" s="94">
        <f>IF(U183="zníž. prenesená",P183,0)</f>
        <v>0</v>
      </c>
      <c r="BI183" s="94">
        <f>IF(U183="nulová",P183,0)</f>
        <v>0</v>
      </c>
      <c r="BJ183" s="16" t="s">
        <v>120</v>
      </c>
      <c r="BK183" s="150">
        <f>ROUND(V183*K183,3)</f>
        <v>0</v>
      </c>
      <c r="BL183" s="16" t="s">
        <v>147</v>
      </c>
      <c r="BM183" s="16" t="s">
        <v>285</v>
      </c>
    </row>
    <row r="184" spans="2:65" s="1" customFormat="1" ht="31.5" customHeight="1" x14ac:dyDescent="0.3">
      <c r="B184" s="32"/>
      <c r="C184" s="141" t="s">
        <v>286</v>
      </c>
      <c r="D184" s="141" t="s">
        <v>148</v>
      </c>
      <c r="E184" s="142" t="s">
        <v>287</v>
      </c>
      <c r="F184" s="240" t="s">
        <v>288</v>
      </c>
      <c r="G184" s="228"/>
      <c r="H184" s="228"/>
      <c r="I184" s="228"/>
      <c r="J184" s="143" t="s">
        <v>217</v>
      </c>
      <c r="K184" s="144">
        <v>54</v>
      </c>
      <c r="L184" s="145">
        <v>0</v>
      </c>
      <c r="M184" s="229">
        <v>0</v>
      </c>
      <c r="N184" s="228"/>
      <c r="O184" s="228"/>
      <c r="P184" s="227">
        <f>ROUND(V184*K184,3)</f>
        <v>0</v>
      </c>
      <c r="Q184" s="228"/>
      <c r="R184" s="33"/>
      <c r="T184" s="146" t="s">
        <v>19</v>
      </c>
      <c r="U184" s="39" t="s">
        <v>45</v>
      </c>
      <c r="V184" s="147">
        <f>L184+M184</f>
        <v>0</v>
      </c>
      <c r="W184" s="147">
        <f>ROUND(L184*K184,3)</f>
        <v>0</v>
      </c>
      <c r="X184" s="147">
        <f>ROUND(M184*K184,3)</f>
        <v>0</v>
      </c>
      <c r="Z184" s="148">
        <f>Y184*K184</f>
        <v>0</v>
      </c>
      <c r="AA184" s="148">
        <v>2.2630000000000001E-2</v>
      </c>
      <c r="AB184" s="148">
        <f>AA184*K184</f>
        <v>1.2220200000000001</v>
      </c>
      <c r="AC184" s="148">
        <v>0</v>
      </c>
      <c r="AD184" s="148">
        <f>AC184*K184</f>
        <v>0</v>
      </c>
      <c r="AE184" s="149" t="s">
        <v>19</v>
      </c>
      <c r="AR184" s="16" t="s">
        <v>147</v>
      </c>
      <c r="AT184" s="16" t="s">
        <v>148</v>
      </c>
      <c r="AU184" s="16" t="s">
        <v>120</v>
      </c>
      <c r="AY184" s="16" t="s">
        <v>146</v>
      </c>
      <c r="BE184" s="94">
        <f>IF(U184="základná",P184,0)</f>
        <v>0</v>
      </c>
      <c r="BF184" s="94">
        <f>IF(U184="znížená",P184,0)</f>
        <v>0</v>
      </c>
      <c r="BG184" s="94">
        <f>IF(U184="zákl. prenesená",P184,0)</f>
        <v>0</v>
      </c>
      <c r="BH184" s="94">
        <f>IF(U184="zníž. prenesená",P184,0)</f>
        <v>0</v>
      </c>
      <c r="BI184" s="94">
        <f>IF(U184="nulová",P184,0)</f>
        <v>0</v>
      </c>
      <c r="BJ184" s="16" t="s">
        <v>120</v>
      </c>
      <c r="BK184" s="150">
        <f>ROUND(V184*K184,3)</f>
        <v>0</v>
      </c>
      <c r="BL184" s="16" t="s">
        <v>147</v>
      </c>
      <c r="BM184" s="16" t="s">
        <v>289</v>
      </c>
    </row>
    <row r="185" spans="2:65" s="11" customFormat="1" ht="22.5" customHeight="1" x14ac:dyDescent="0.3">
      <c r="B185" s="157"/>
      <c r="E185" s="158" t="s">
        <v>19</v>
      </c>
      <c r="F185" s="243" t="s">
        <v>290</v>
      </c>
      <c r="G185" s="244"/>
      <c r="H185" s="244"/>
      <c r="I185" s="244"/>
      <c r="K185" s="159">
        <v>54</v>
      </c>
      <c r="R185" s="160"/>
      <c r="T185" s="161"/>
      <c r="AE185" s="162"/>
      <c r="AT185" s="158" t="s">
        <v>158</v>
      </c>
      <c r="AU185" s="158" t="s">
        <v>120</v>
      </c>
      <c r="AV185" s="11" t="s">
        <v>120</v>
      </c>
      <c r="AW185" s="11" t="s">
        <v>5</v>
      </c>
      <c r="AX185" s="11" t="s">
        <v>84</v>
      </c>
      <c r="AY185" s="158" t="s">
        <v>146</v>
      </c>
    </row>
    <row r="186" spans="2:65" s="1" customFormat="1" ht="22.5" customHeight="1" x14ac:dyDescent="0.3">
      <c r="B186" s="32"/>
      <c r="C186" s="170" t="s">
        <v>291</v>
      </c>
      <c r="D186" s="170" t="s">
        <v>210</v>
      </c>
      <c r="E186" s="171" t="s">
        <v>292</v>
      </c>
      <c r="F186" s="241" t="s">
        <v>293</v>
      </c>
      <c r="G186" s="242"/>
      <c r="H186" s="242"/>
      <c r="I186" s="242"/>
      <c r="J186" s="172" t="s">
        <v>217</v>
      </c>
      <c r="K186" s="173">
        <v>54</v>
      </c>
      <c r="L186" s="174">
        <v>0</v>
      </c>
      <c r="M186" s="242"/>
      <c r="N186" s="242"/>
      <c r="O186" s="228"/>
      <c r="P186" s="227">
        <f>ROUND(V186*K186,3)</f>
        <v>0</v>
      </c>
      <c r="Q186" s="228"/>
      <c r="R186" s="33"/>
      <c r="T186" s="146" t="s">
        <v>19</v>
      </c>
      <c r="U186" s="39" t="s">
        <v>45</v>
      </c>
      <c r="V186" s="147">
        <f>L186+M186</f>
        <v>0</v>
      </c>
      <c r="W186" s="147">
        <f>ROUND(L186*K186,3)</f>
        <v>0</v>
      </c>
      <c r="X186" s="147">
        <f>ROUND(M186*K186,3)</f>
        <v>0</v>
      </c>
      <c r="Z186" s="148">
        <f>Y186*K186</f>
        <v>0</v>
      </c>
      <c r="AA186" s="148">
        <v>1.9E-2</v>
      </c>
      <c r="AB186" s="148">
        <f>AA186*K186</f>
        <v>1.026</v>
      </c>
      <c r="AC186" s="148">
        <v>0</v>
      </c>
      <c r="AD186" s="148">
        <f>AC186*K186</f>
        <v>0</v>
      </c>
      <c r="AE186" s="149" t="s">
        <v>19</v>
      </c>
      <c r="AR186" s="16" t="s">
        <v>179</v>
      </c>
      <c r="AT186" s="16" t="s">
        <v>210</v>
      </c>
      <c r="AU186" s="16" t="s">
        <v>120</v>
      </c>
      <c r="AY186" s="16" t="s">
        <v>146</v>
      </c>
      <c r="BE186" s="94">
        <f>IF(U186="základná",P186,0)</f>
        <v>0</v>
      </c>
      <c r="BF186" s="94">
        <f>IF(U186="znížená",P186,0)</f>
        <v>0</v>
      </c>
      <c r="BG186" s="94">
        <f>IF(U186="zákl. prenesená",P186,0)</f>
        <v>0</v>
      </c>
      <c r="BH186" s="94">
        <f>IF(U186="zníž. prenesená",P186,0)</f>
        <v>0</v>
      </c>
      <c r="BI186" s="94">
        <f>IF(U186="nulová",P186,0)</f>
        <v>0</v>
      </c>
      <c r="BJ186" s="16" t="s">
        <v>120</v>
      </c>
      <c r="BK186" s="150">
        <f>ROUND(V186*K186,3)</f>
        <v>0</v>
      </c>
      <c r="BL186" s="16" t="s">
        <v>147</v>
      </c>
      <c r="BM186" s="16" t="s">
        <v>294</v>
      </c>
    </row>
    <row r="187" spans="2:65" s="9" customFormat="1" ht="29.85" customHeight="1" x14ac:dyDescent="0.3">
      <c r="B187" s="130"/>
      <c r="D187" s="140" t="s">
        <v>109</v>
      </c>
      <c r="E187" s="140"/>
      <c r="F187" s="140"/>
      <c r="G187" s="140"/>
      <c r="H187" s="140"/>
      <c r="I187" s="140"/>
      <c r="J187" s="140"/>
      <c r="K187" s="140"/>
      <c r="L187" s="140"/>
      <c r="M187" s="236">
        <f>BK187</f>
        <v>0</v>
      </c>
      <c r="N187" s="237"/>
      <c r="O187" s="237"/>
      <c r="P187" s="237"/>
      <c r="Q187" s="237"/>
      <c r="R187" s="132"/>
      <c r="T187" s="133"/>
      <c r="W187" s="134">
        <f>SUM(W188:W194)</f>
        <v>0</v>
      </c>
      <c r="X187" s="134">
        <f>SUM(X188:X194)</f>
        <v>0</v>
      </c>
      <c r="Z187" s="135">
        <f>SUM(Z188:Z194)</f>
        <v>0</v>
      </c>
      <c r="AB187" s="135">
        <f>SUM(AB188:AB194)</f>
        <v>6.7419889799999995</v>
      </c>
      <c r="AD187" s="135">
        <f>SUM(AD188:AD194)</f>
        <v>0</v>
      </c>
      <c r="AE187" s="136"/>
      <c r="AR187" s="137" t="s">
        <v>84</v>
      </c>
      <c r="AT187" s="138" t="s">
        <v>79</v>
      </c>
      <c r="AU187" s="138" t="s">
        <v>84</v>
      </c>
      <c r="AY187" s="137" t="s">
        <v>146</v>
      </c>
      <c r="BK187" s="139">
        <f>SUM(BK188:BK194)</f>
        <v>0</v>
      </c>
    </row>
    <row r="188" spans="2:65" s="1" customFormat="1" ht="44.25" customHeight="1" x14ac:dyDescent="0.3">
      <c r="B188" s="32"/>
      <c r="C188" s="141" t="s">
        <v>295</v>
      </c>
      <c r="D188" s="141" t="s">
        <v>148</v>
      </c>
      <c r="E188" s="142" t="s">
        <v>296</v>
      </c>
      <c r="F188" s="240" t="s">
        <v>297</v>
      </c>
      <c r="G188" s="228"/>
      <c r="H188" s="228"/>
      <c r="I188" s="228"/>
      <c r="J188" s="143" t="s">
        <v>190</v>
      </c>
      <c r="K188" s="144">
        <v>12.417999999999999</v>
      </c>
      <c r="L188" s="145">
        <v>0</v>
      </c>
      <c r="M188" s="229">
        <v>0</v>
      </c>
      <c r="N188" s="228"/>
      <c r="O188" s="228"/>
      <c r="P188" s="227">
        <f>ROUND(V188*K188,3)</f>
        <v>0</v>
      </c>
      <c r="Q188" s="228"/>
      <c r="R188" s="33"/>
      <c r="T188" s="146" t="s">
        <v>19</v>
      </c>
      <c r="U188" s="39" t="s">
        <v>45</v>
      </c>
      <c r="V188" s="147">
        <f>L188+M188</f>
        <v>0</v>
      </c>
      <c r="W188" s="147">
        <f>ROUND(L188*K188,3)</f>
        <v>0</v>
      </c>
      <c r="X188" s="147">
        <f>ROUND(M188*K188,3)</f>
        <v>0</v>
      </c>
      <c r="Z188" s="148">
        <f>Y188*K188</f>
        <v>0</v>
      </c>
      <c r="AA188" s="148">
        <v>0.30360999999999999</v>
      </c>
      <c r="AB188" s="148">
        <f>AA188*K188</f>
        <v>3.7702289799999997</v>
      </c>
      <c r="AC188" s="148">
        <v>0</v>
      </c>
      <c r="AD188" s="148">
        <f>AC188*K188</f>
        <v>0</v>
      </c>
      <c r="AE188" s="149" t="s">
        <v>19</v>
      </c>
      <c r="AR188" s="16" t="s">
        <v>147</v>
      </c>
      <c r="AT188" s="16" t="s">
        <v>148</v>
      </c>
      <c r="AU188" s="16" t="s">
        <v>120</v>
      </c>
      <c r="AY188" s="16" t="s">
        <v>146</v>
      </c>
      <c r="BE188" s="94">
        <f>IF(U188="základná",P188,0)</f>
        <v>0</v>
      </c>
      <c r="BF188" s="94">
        <f>IF(U188="znížená",P188,0)</f>
        <v>0</v>
      </c>
      <c r="BG188" s="94">
        <f>IF(U188="zákl. prenesená",P188,0)</f>
        <v>0</v>
      </c>
      <c r="BH188" s="94">
        <f>IF(U188="zníž. prenesená",P188,0)</f>
        <v>0</v>
      </c>
      <c r="BI188" s="94">
        <f>IF(U188="nulová",P188,0)</f>
        <v>0</v>
      </c>
      <c r="BJ188" s="16" t="s">
        <v>120</v>
      </c>
      <c r="BK188" s="150">
        <f>ROUND(V188*K188,3)</f>
        <v>0</v>
      </c>
      <c r="BL188" s="16" t="s">
        <v>147</v>
      </c>
      <c r="BM188" s="16" t="s">
        <v>298</v>
      </c>
    </row>
    <row r="189" spans="2:65" s="11" customFormat="1" ht="22.5" customHeight="1" x14ac:dyDescent="0.3">
      <c r="B189" s="157"/>
      <c r="E189" s="158" t="s">
        <v>19</v>
      </c>
      <c r="F189" s="243" t="s">
        <v>193</v>
      </c>
      <c r="G189" s="244"/>
      <c r="H189" s="244"/>
      <c r="I189" s="244"/>
      <c r="K189" s="159">
        <v>11.327999999999999</v>
      </c>
      <c r="R189" s="160"/>
      <c r="T189" s="161"/>
      <c r="AE189" s="162"/>
      <c r="AT189" s="158" t="s">
        <v>158</v>
      </c>
      <c r="AU189" s="158" t="s">
        <v>120</v>
      </c>
      <c r="AV189" s="11" t="s">
        <v>120</v>
      </c>
      <c r="AW189" s="11" t="s">
        <v>5</v>
      </c>
      <c r="AX189" s="11" t="s">
        <v>80</v>
      </c>
      <c r="AY189" s="158" t="s">
        <v>146</v>
      </c>
    </row>
    <row r="190" spans="2:65" s="11" customFormat="1" ht="22.5" customHeight="1" x14ac:dyDescent="0.3">
      <c r="B190" s="157"/>
      <c r="E190" s="158" t="s">
        <v>19</v>
      </c>
      <c r="F190" s="245" t="s">
        <v>254</v>
      </c>
      <c r="G190" s="244"/>
      <c r="H190" s="244"/>
      <c r="I190" s="244"/>
      <c r="K190" s="159">
        <v>0.67</v>
      </c>
      <c r="R190" s="160"/>
      <c r="T190" s="161"/>
      <c r="AE190" s="162"/>
      <c r="AT190" s="158" t="s">
        <v>158</v>
      </c>
      <c r="AU190" s="158" t="s">
        <v>120</v>
      </c>
      <c r="AV190" s="11" t="s">
        <v>120</v>
      </c>
      <c r="AW190" s="11" t="s">
        <v>5</v>
      </c>
      <c r="AX190" s="11" t="s">
        <v>80</v>
      </c>
      <c r="AY190" s="158" t="s">
        <v>146</v>
      </c>
    </row>
    <row r="191" spans="2:65" s="11" customFormat="1" ht="22.5" customHeight="1" x14ac:dyDescent="0.3">
      <c r="B191" s="157"/>
      <c r="E191" s="158" t="s">
        <v>19</v>
      </c>
      <c r="F191" s="245" t="s">
        <v>299</v>
      </c>
      <c r="G191" s="244"/>
      <c r="H191" s="244"/>
      <c r="I191" s="244"/>
      <c r="K191" s="159">
        <v>0.42</v>
      </c>
      <c r="R191" s="160"/>
      <c r="T191" s="161"/>
      <c r="AE191" s="162"/>
      <c r="AT191" s="158" t="s">
        <v>158</v>
      </c>
      <c r="AU191" s="158" t="s">
        <v>120</v>
      </c>
      <c r="AV191" s="11" t="s">
        <v>120</v>
      </c>
      <c r="AW191" s="11" t="s">
        <v>5</v>
      </c>
      <c r="AX191" s="11" t="s">
        <v>80</v>
      </c>
      <c r="AY191" s="158" t="s">
        <v>146</v>
      </c>
    </row>
    <row r="192" spans="2:65" s="12" customFormat="1" ht="22.5" customHeight="1" x14ac:dyDescent="0.3">
      <c r="B192" s="163"/>
      <c r="E192" s="164" t="s">
        <v>19</v>
      </c>
      <c r="F192" s="246" t="s">
        <v>161</v>
      </c>
      <c r="G192" s="247"/>
      <c r="H192" s="247"/>
      <c r="I192" s="247"/>
      <c r="K192" s="165">
        <v>12.417999999999999</v>
      </c>
      <c r="R192" s="166"/>
      <c r="T192" s="167"/>
      <c r="AE192" s="168"/>
      <c r="AT192" s="169" t="s">
        <v>158</v>
      </c>
      <c r="AU192" s="169" t="s">
        <v>120</v>
      </c>
      <c r="AV192" s="12" t="s">
        <v>147</v>
      </c>
      <c r="AW192" s="12" t="s">
        <v>5</v>
      </c>
      <c r="AX192" s="12" t="s">
        <v>84</v>
      </c>
      <c r="AY192" s="169" t="s">
        <v>146</v>
      </c>
    </row>
    <row r="193" spans="2:65" s="1" customFormat="1" ht="31.5" customHeight="1" x14ac:dyDescent="0.3">
      <c r="B193" s="32"/>
      <c r="C193" s="141" t="s">
        <v>300</v>
      </c>
      <c r="D193" s="141" t="s">
        <v>148</v>
      </c>
      <c r="E193" s="142" t="s">
        <v>301</v>
      </c>
      <c r="F193" s="240" t="s">
        <v>302</v>
      </c>
      <c r="G193" s="228"/>
      <c r="H193" s="228"/>
      <c r="I193" s="228"/>
      <c r="J193" s="143" t="s">
        <v>190</v>
      </c>
      <c r="K193" s="144">
        <v>12.28</v>
      </c>
      <c r="L193" s="145">
        <v>0</v>
      </c>
      <c r="M193" s="229">
        <v>0</v>
      </c>
      <c r="N193" s="228"/>
      <c r="O193" s="228"/>
      <c r="P193" s="227">
        <f>ROUND(V193*K193,3)</f>
        <v>0</v>
      </c>
      <c r="Q193" s="228"/>
      <c r="R193" s="33"/>
      <c r="T193" s="146" t="s">
        <v>19</v>
      </c>
      <c r="U193" s="39" t="s">
        <v>45</v>
      </c>
      <c r="V193" s="147">
        <f>L193+M193</f>
        <v>0</v>
      </c>
      <c r="W193" s="147">
        <f>ROUND(L193*K193,3)</f>
        <v>0</v>
      </c>
      <c r="X193" s="147">
        <f>ROUND(M193*K193,3)</f>
        <v>0</v>
      </c>
      <c r="Z193" s="148">
        <f>Y193*K193</f>
        <v>0</v>
      </c>
      <c r="AA193" s="148">
        <v>0.112</v>
      </c>
      <c r="AB193" s="148">
        <f>AA193*K193</f>
        <v>1.3753599999999999</v>
      </c>
      <c r="AC193" s="148">
        <v>0</v>
      </c>
      <c r="AD193" s="148">
        <f>AC193*K193</f>
        <v>0</v>
      </c>
      <c r="AE193" s="149" t="s">
        <v>19</v>
      </c>
      <c r="AR193" s="16" t="s">
        <v>147</v>
      </c>
      <c r="AT193" s="16" t="s">
        <v>148</v>
      </c>
      <c r="AU193" s="16" t="s">
        <v>120</v>
      </c>
      <c r="AY193" s="16" t="s">
        <v>146</v>
      </c>
      <c r="BE193" s="94">
        <f>IF(U193="základná",P193,0)</f>
        <v>0</v>
      </c>
      <c r="BF193" s="94">
        <f>IF(U193="znížená",P193,0)</f>
        <v>0</v>
      </c>
      <c r="BG193" s="94">
        <f>IF(U193="zákl. prenesená",P193,0)</f>
        <v>0</v>
      </c>
      <c r="BH193" s="94">
        <f>IF(U193="zníž. prenesená",P193,0)</f>
        <v>0</v>
      </c>
      <c r="BI193" s="94">
        <f>IF(U193="nulová",P193,0)</f>
        <v>0</v>
      </c>
      <c r="BJ193" s="16" t="s">
        <v>120</v>
      </c>
      <c r="BK193" s="150">
        <f>ROUND(V193*K193,3)</f>
        <v>0</v>
      </c>
      <c r="BL193" s="16" t="s">
        <v>147</v>
      </c>
      <c r="BM193" s="16" t="s">
        <v>303</v>
      </c>
    </row>
    <row r="194" spans="2:65" s="1" customFormat="1" ht="31.5" customHeight="1" x14ac:dyDescent="0.3">
      <c r="B194" s="32"/>
      <c r="C194" s="170" t="s">
        <v>304</v>
      </c>
      <c r="D194" s="170" t="s">
        <v>210</v>
      </c>
      <c r="E194" s="171" t="s">
        <v>305</v>
      </c>
      <c r="F194" s="241" t="s">
        <v>306</v>
      </c>
      <c r="G194" s="242"/>
      <c r="H194" s="242"/>
      <c r="I194" s="242"/>
      <c r="J194" s="172" t="s">
        <v>190</v>
      </c>
      <c r="K194" s="173">
        <v>12.28</v>
      </c>
      <c r="L194" s="174">
        <v>0</v>
      </c>
      <c r="M194" s="242"/>
      <c r="N194" s="242"/>
      <c r="O194" s="228"/>
      <c r="P194" s="227">
        <f>ROUND(V194*K194,3)</f>
        <v>0</v>
      </c>
      <c r="Q194" s="228"/>
      <c r="R194" s="33"/>
      <c r="T194" s="146" t="s">
        <v>19</v>
      </c>
      <c r="U194" s="39" t="s">
        <v>45</v>
      </c>
      <c r="V194" s="147">
        <f>L194+M194</f>
        <v>0</v>
      </c>
      <c r="W194" s="147">
        <f>ROUND(L194*K194,3)</f>
        <v>0</v>
      </c>
      <c r="X194" s="147">
        <f>ROUND(M194*K194,3)</f>
        <v>0</v>
      </c>
      <c r="Z194" s="148">
        <f>Y194*K194</f>
        <v>0</v>
      </c>
      <c r="AA194" s="148">
        <v>0.13</v>
      </c>
      <c r="AB194" s="148">
        <f>AA194*K194</f>
        <v>1.5964</v>
      </c>
      <c r="AC194" s="148">
        <v>0</v>
      </c>
      <c r="AD194" s="148">
        <f>AC194*K194</f>
        <v>0</v>
      </c>
      <c r="AE194" s="149" t="s">
        <v>19</v>
      </c>
      <c r="AR194" s="16" t="s">
        <v>179</v>
      </c>
      <c r="AT194" s="16" t="s">
        <v>210</v>
      </c>
      <c r="AU194" s="16" t="s">
        <v>120</v>
      </c>
      <c r="AY194" s="16" t="s">
        <v>146</v>
      </c>
      <c r="BE194" s="94">
        <f>IF(U194="základná",P194,0)</f>
        <v>0</v>
      </c>
      <c r="BF194" s="94">
        <f>IF(U194="znížená",P194,0)</f>
        <v>0</v>
      </c>
      <c r="BG194" s="94">
        <f>IF(U194="zákl. prenesená",P194,0)</f>
        <v>0</v>
      </c>
      <c r="BH194" s="94">
        <f>IF(U194="zníž. prenesená",P194,0)</f>
        <v>0</v>
      </c>
      <c r="BI194" s="94">
        <f>IF(U194="nulová",P194,0)</f>
        <v>0</v>
      </c>
      <c r="BJ194" s="16" t="s">
        <v>120</v>
      </c>
      <c r="BK194" s="150">
        <f>ROUND(V194*K194,3)</f>
        <v>0</v>
      </c>
      <c r="BL194" s="16" t="s">
        <v>147</v>
      </c>
      <c r="BM194" s="16" t="s">
        <v>307</v>
      </c>
    </row>
    <row r="195" spans="2:65" s="9" customFormat="1" ht="29.85" customHeight="1" x14ac:dyDescent="0.3">
      <c r="B195" s="130"/>
      <c r="D195" s="140" t="s">
        <v>110</v>
      </c>
      <c r="E195" s="140"/>
      <c r="F195" s="140"/>
      <c r="G195" s="140"/>
      <c r="H195" s="140"/>
      <c r="I195" s="140"/>
      <c r="J195" s="140"/>
      <c r="K195" s="140"/>
      <c r="L195" s="140"/>
      <c r="M195" s="236">
        <f>BK195</f>
        <v>0</v>
      </c>
      <c r="N195" s="237"/>
      <c r="O195" s="237"/>
      <c r="P195" s="237"/>
      <c r="Q195" s="237"/>
      <c r="R195" s="132"/>
      <c r="T195" s="133"/>
      <c r="W195" s="134">
        <f>SUM(W196:W198)</f>
        <v>0</v>
      </c>
      <c r="X195" s="134">
        <f>SUM(X196:X198)</f>
        <v>0</v>
      </c>
      <c r="Z195" s="135">
        <f>SUM(Z196:Z198)</f>
        <v>0</v>
      </c>
      <c r="AB195" s="135">
        <f>SUM(AB196:AB198)</f>
        <v>1.4878494</v>
      </c>
      <c r="AD195" s="135">
        <f>SUM(AD196:AD198)</f>
        <v>0</v>
      </c>
      <c r="AE195" s="136"/>
      <c r="AR195" s="137" t="s">
        <v>84</v>
      </c>
      <c r="AT195" s="138" t="s">
        <v>79</v>
      </c>
      <c r="AU195" s="138" t="s">
        <v>84</v>
      </c>
      <c r="AY195" s="137" t="s">
        <v>146</v>
      </c>
      <c r="BK195" s="139">
        <f>SUM(BK196:BK198)</f>
        <v>0</v>
      </c>
    </row>
    <row r="196" spans="2:65" s="1" customFormat="1" ht="44.25" customHeight="1" x14ac:dyDescent="0.3">
      <c r="B196" s="32"/>
      <c r="C196" s="141" t="s">
        <v>308</v>
      </c>
      <c r="D196" s="141" t="s">
        <v>148</v>
      </c>
      <c r="E196" s="142" t="s">
        <v>309</v>
      </c>
      <c r="F196" s="240" t="s">
        <v>310</v>
      </c>
      <c r="G196" s="228"/>
      <c r="H196" s="228"/>
      <c r="I196" s="228"/>
      <c r="J196" s="143" t="s">
        <v>311</v>
      </c>
      <c r="K196" s="144">
        <v>12.28</v>
      </c>
      <c r="L196" s="145">
        <v>0</v>
      </c>
      <c r="M196" s="229">
        <v>0</v>
      </c>
      <c r="N196" s="228"/>
      <c r="O196" s="228"/>
      <c r="P196" s="227">
        <f>ROUND(V196*K196,3)</f>
        <v>0</v>
      </c>
      <c r="Q196" s="228"/>
      <c r="R196" s="33"/>
      <c r="T196" s="146" t="s">
        <v>19</v>
      </c>
      <c r="U196" s="39" t="s">
        <v>45</v>
      </c>
      <c r="V196" s="147">
        <f>L196+M196</f>
        <v>0</v>
      </c>
      <c r="W196" s="147">
        <f>ROUND(L196*K196,3)</f>
        <v>0</v>
      </c>
      <c r="X196" s="147">
        <f>ROUND(M196*K196,3)</f>
        <v>0</v>
      </c>
      <c r="Z196" s="148">
        <f>Y196*K196</f>
        <v>0</v>
      </c>
      <c r="AA196" s="148">
        <v>9.7930000000000003E-2</v>
      </c>
      <c r="AB196" s="148">
        <f>AA196*K196</f>
        <v>1.2025804</v>
      </c>
      <c r="AC196" s="148">
        <v>0</v>
      </c>
      <c r="AD196" s="148">
        <f>AC196*K196</f>
        <v>0</v>
      </c>
      <c r="AE196" s="149" t="s">
        <v>19</v>
      </c>
      <c r="AR196" s="16" t="s">
        <v>147</v>
      </c>
      <c r="AT196" s="16" t="s">
        <v>148</v>
      </c>
      <c r="AU196" s="16" t="s">
        <v>120</v>
      </c>
      <c r="AY196" s="16" t="s">
        <v>146</v>
      </c>
      <c r="BE196" s="94">
        <f>IF(U196="základná",P196,0)</f>
        <v>0</v>
      </c>
      <c r="BF196" s="94">
        <f>IF(U196="znížená",P196,0)</f>
        <v>0</v>
      </c>
      <c r="BG196" s="94">
        <f>IF(U196="zákl. prenesená",P196,0)</f>
        <v>0</v>
      </c>
      <c r="BH196" s="94">
        <f>IF(U196="zníž. prenesená",P196,0)</f>
        <v>0</v>
      </c>
      <c r="BI196" s="94">
        <f>IF(U196="nulová",P196,0)</f>
        <v>0</v>
      </c>
      <c r="BJ196" s="16" t="s">
        <v>120</v>
      </c>
      <c r="BK196" s="150">
        <f>ROUND(V196*K196,3)</f>
        <v>0</v>
      </c>
      <c r="BL196" s="16" t="s">
        <v>147</v>
      </c>
      <c r="BM196" s="16" t="s">
        <v>312</v>
      </c>
    </row>
    <row r="197" spans="2:65" s="11" customFormat="1" ht="22.5" customHeight="1" x14ac:dyDescent="0.3">
      <c r="B197" s="157"/>
      <c r="E197" s="158" t="s">
        <v>19</v>
      </c>
      <c r="F197" s="243" t="s">
        <v>313</v>
      </c>
      <c r="G197" s="244"/>
      <c r="H197" s="244"/>
      <c r="I197" s="244"/>
      <c r="K197" s="159">
        <v>12.28</v>
      </c>
      <c r="R197" s="160"/>
      <c r="T197" s="161"/>
      <c r="AE197" s="162"/>
      <c r="AT197" s="158" t="s">
        <v>158</v>
      </c>
      <c r="AU197" s="158" t="s">
        <v>120</v>
      </c>
      <c r="AV197" s="11" t="s">
        <v>120</v>
      </c>
      <c r="AW197" s="11" t="s">
        <v>5</v>
      </c>
      <c r="AX197" s="11" t="s">
        <v>84</v>
      </c>
      <c r="AY197" s="158" t="s">
        <v>146</v>
      </c>
    </row>
    <row r="198" spans="2:65" s="1" customFormat="1" ht="22.5" customHeight="1" x14ac:dyDescent="0.3">
      <c r="B198" s="32"/>
      <c r="C198" s="170" t="s">
        <v>314</v>
      </c>
      <c r="D198" s="170" t="s">
        <v>210</v>
      </c>
      <c r="E198" s="171" t="s">
        <v>315</v>
      </c>
      <c r="F198" s="241" t="s">
        <v>316</v>
      </c>
      <c r="G198" s="242"/>
      <c r="H198" s="242"/>
      <c r="I198" s="242"/>
      <c r="J198" s="172" t="s">
        <v>217</v>
      </c>
      <c r="K198" s="173">
        <v>12.403</v>
      </c>
      <c r="L198" s="174">
        <v>0</v>
      </c>
      <c r="M198" s="242"/>
      <c r="N198" s="242"/>
      <c r="O198" s="228"/>
      <c r="P198" s="227">
        <f>ROUND(V198*K198,3)</f>
        <v>0</v>
      </c>
      <c r="Q198" s="228"/>
      <c r="R198" s="33"/>
      <c r="T198" s="146" t="s">
        <v>19</v>
      </c>
      <c r="U198" s="39" t="s">
        <v>45</v>
      </c>
      <c r="V198" s="147">
        <f>L198+M198</f>
        <v>0</v>
      </c>
      <c r="W198" s="147">
        <f>ROUND(L198*K198,3)</f>
        <v>0</v>
      </c>
      <c r="X198" s="147">
        <f>ROUND(M198*K198,3)</f>
        <v>0</v>
      </c>
      <c r="Z198" s="148">
        <f>Y198*K198</f>
        <v>0</v>
      </c>
      <c r="AA198" s="148">
        <v>2.3E-2</v>
      </c>
      <c r="AB198" s="148">
        <f>AA198*K198</f>
        <v>0.28526899999999999</v>
      </c>
      <c r="AC198" s="148">
        <v>0</v>
      </c>
      <c r="AD198" s="148">
        <f>AC198*K198</f>
        <v>0</v>
      </c>
      <c r="AE198" s="149" t="s">
        <v>19</v>
      </c>
      <c r="AR198" s="16" t="s">
        <v>179</v>
      </c>
      <c r="AT198" s="16" t="s">
        <v>210</v>
      </c>
      <c r="AU198" s="16" t="s">
        <v>120</v>
      </c>
      <c r="AY198" s="16" t="s">
        <v>146</v>
      </c>
      <c r="BE198" s="94">
        <f>IF(U198="základná",P198,0)</f>
        <v>0</v>
      </c>
      <c r="BF198" s="94">
        <f>IF(U198="znížená",P198,0)</f>
        <v>0</v>
      </c>
      <c r="BG198" s="94">
        <f>IF(U198="zákl. prenesená",P198,0)</f>
        <v>0</v>
      </c>
      <c r="BH198" s="94">
        <f>IF(U198="zníž. prenesená",P198,0)</f>
        <v>0</v>
      </c>
      <c r="BI198" s="94">
        <f>IF(U198="nulová",P198,0)</f>
        <v>0</v>
      </c>
      <c r="BJ198" s="16" t="s">
        <v>120</v>
      </c>
      <c r="BK198" s="150">
        <f>ROUND(V198*K198,3)</f>
        <v>0</v>
      </c>
      <c r="BL198" s="16" t="s">
        <v>147</v>
      </c>
      <c r="BM198" s="16" t="s">
        <v>317</v>
      </c>
    </row>
    <row r="199" spans="2:65" s="9" customFormat="1" ht="29.85" customHeight="1" x14ac:dyDescent="0.3">
      <c r="B199" s="130"/>
      <c r="D199" s="140" t="s">
        <v>111</v>
      </c>
      <c r="E199" s="140"/>
      <c r="F199" s="140"/>
      <c r="G199" s="140"/>
      <c r="H199" s="140"/>
      <c r="I199" s="140"/>
      <c r="J199" s="140"/>
      <c r="K199" s="140"/>
      <c r="L199" s="140"/>
      <c r="M199" s="236">
        <f>BK199</f>
        <v>0</v>
      </c>
      <c r="N199" s="237"/>
      <c r="O199" s="237"/>
      <c r="P199" s="237"/>
      <c r="Q199" s="237"/>
      <c r="R199" s="132"/>
      <c r="T199" s="133"/>
      <c r="W199" s="134">
        <f>SUM(W200:W203)</f>
        <v>0</v>
      </c>
      <c r="X199" s="134">
        <f>SUM(X200:X203)</f>
        <v>0</v>
      </c>
      <c r="Z199" s="135">
        <f>SUM(Z200:Z203)</f>
        <v>0</v>
      </c>
      <c r="AB199" s="135">
        <f>SUM(AB200:AB203)</f>
        <v>0</v>
      </c>
      <c r="AD199" s="135">
        <f>SUM(AD200:AD203)</f>
        <v>0</v>
      </c>
      <c r="AE199" s="136"/>
      <c r="AR199" s="137" t="s">
        <v>84</v>
      </c>
      <c r="AT199" s="138" t="s">
        <v>79</v>
      </c>
      <c r="AU199" s="138" t="s">
        <v>84</v>
      </c>
      <c r="AY199" s="137" t="s">
        <v>146</v>
      </c>
      <c r="BK199" s="139">
        <f>SUM(BK200:BK203)</f>
        <v>0</v>
      </c>
    </row>
    <row r="200" spans="2:65" s="1" customFormat="1" ht="31.5" customHeight="1" x14ac:dyDescent="0.3">
      <c r="B200" s="32"/>
      <c r="C200" s="141" t="s">
        <v>318</v>
      </c>
      <c r="D200" s="141" t="s">
        <v>148</v>
      </c>
      <c r="E200" s="142" t="s">
        <v>319</v>
      </c>
      <c r="F200" s="240" t="s">
        <v>320</v>
      </c>
      <c r="G200" s="228"/>
      <c r="H200" s="228"/>
      <c r="I200" s="228"/>
      <c r="J200" s="143" t="s">
        <v>202</v>
      </c>
      <c r="K200" s="144">
        <v>23.206</v>
      </c>
      <c r="L200" s="145">
        <v>0</v>
      </c>
      <c r="M200" s="229">
        <v>0</v>
      </c>
      <c r="N200" s="228"/>
      <c r="O200" s="228"/>
      <c r="P200" s="227">
        <f>ROUND(V200*K200,3)</f>
        <v>0</v>
      </c>
      <c r="Q200" s="228"/>
      <c r="R200" s="33"/>
      <c r="T200" s="146" t="s">
        <v>19</v>
      </c>
      <c r="U200" s="39" t="s">
        <v>45</v>
      </c>
      <c r="V200" s="147">
        <f>L200+M200</f>
        <v>0</v>
      </c>
      <c r="W200" s="147">
        <f>ROUND(L200*K200,3)</f>
        <v>0</v>
      </c>
      <c r="X200" s="147">
        <f>ROUND(M200*K200,3)</f>
        <v>0</v>
      </c>
      <c r="Z200" s="148">
        <f>Y200*K200</f>
        <v>0</v>
      </c>
      <c r="AA200" s="148">
        <v>0</v>
      </c>
      <c r="AB200" s="148">
        <f>AA200*K200</f>
        <v>0</v>
      </c>
      <c r="AC200" s="148">
        <v>0</v>
      </c>
      <c r="AD200" s="148">
        <f>AC200*K200</f>
        <v>0</v>
      </c>
      <c r="AE200" s="149" t="s">
        <v>19</v>
      </c>
      <c r="AR200" s="16" t="s">
        <v>147</v>
      </c>
      <c r="AT200" s="16" t="s">
        <v>148</v>
      </c>
      <c r="AU200" s="16" t="s">
        <v>120</v>
      </c>
      <c r="AY200" s="16" t="s">
        <v>146</v>
      </c>
      <c r="BE200" s="94">
        <f>IF(U200="základná",P200,0)</f>
        <v>0</v>
      </c>
      <c r="BF200" s="94">
        <f>IF(U200="znížená",P200,0)</f>
        <v>0</v>
      </c>
      <c r="BG200" s="94">
        <f>IF(U200="zákl. prenesená",P200,0)</f>
        <v>0</v>
      </c>
      <c r="BH200" s="94">
        <f>IF(U200="zníž. prenesená",P200,0)</f>
        <v>0</v>
      </c>
      <c r="BI200" s="94">
        <f>IF(U200="nulová",P200,0)</f>
        <v>0</v>
      </c>
      <c r="BJ200" s="16" t="s">
        <v>120</v>
      </c>
      <c r="BK200" s="150">
        <f>ROUND(V200*K200,3)</f>
        <v>0</v>
      </c>
      <c r="BL200" s="16" t="s">
        <v>147</v>
      </c>
      <c r="BM200" s="16" t="s">
        <v>321</v>
      </c>
    </row>
    <row r="201" spans="2:65" s="11" customFormat="1" ht="22.5" customHeight="1" x14ac:dyDescent="0.3">
      <c r="B201" s="157"/>
      <c r="E201" s="158" t="s">
        <v>19</v>
      </c>
      <c r="F201" s="243" t="s">
        <v>322</v>
      </c>
      <c r="G201" s="244"/>
      <c r="H201" s="244"/>
      <c r="I201" s="244"/>
      <c r="K201" s="159">
        <v>23.206</v>
      </c>
      <c r="R201" s="160"/>
      <c r="T201" s="161"/>
      <c r="AE201" s="162"/>
      <c r="AT201" s="158" t="s">
        <v>158</v>
      </c>
      <c r="AU201" s="158" t="s">
        <v>120</v>
      </c>
      <c r="AV201" s="11" t="s">
        <v>120</v>
      </c>
      <c r="AW201" s="11" t="s">
        <v>5</v>
      </c>
      <c r="AX201" s="11" t="s">
        <v>84</v>
      </c>
      <c r="AY201" s="158" t="s">
        <v>146</v>
      </c>
    </row>
    <row r="202" spans="2:65" s="1" customFormat="1" ht="44.25" customHeight="1" x14ac:dyDescent="0.3">
      <c r="B202" s="32"/>
      <c r="C202" s="141" t="s">
        <v>323</v>
      </c>
      <c r="D202" s="141" t="s">
        <v>148</v>
      </c>
      <c r="E202" s="142" t="s">
        <v>324</v>
      </c>
      <c r="F202" s="240" t="s">
        <v>325</v>
      </c>
      <c r="G202" s="228"/>
      <c r="H202" s="228"/>
      <c r="I202" s="228"/>
      <c r="J202" s="143" t="s">
        <v>202</v>
      </c>
      <c r="K202" s="144">
        <v>8.1020000000000003</v>
      </c>
      <c r="L202" s="145">
        <v>0</v>
      </c>
      <c r="M202" s="229">
        <v>0</v>
      </c>
      <c r="N202" s="228"/>
      <c r="O202" s="228"/>
      <c r="P202" s="227">
        <f>ROUND(V202*K202,3)</f>
        <v>0</v>
      </c>
      <c r="Q202" s="228"/>
      <c r="R202" s="33"/>
      <c r="T202" s="146" t="s">
        <v>19</v>
      </c>
      <c r="U202" s="39" t="s">
        <v>45</v>
      </c>
      <c r="V202" s="147">
        <f>L202+M202</f>
        <v>0</v>
      </c>
      <c r="W202" s="147">
        <f>ROUND(L202*K202,3)</f>
        <v>0</v>
      </c>
      <c r="X202" s="147">
        <f>ROUND(M202*K202,3)</f>
        <v>0</v>
      </c>
      <c r="Z202" s="148">
        <f>Y202*K202</f>
        <v>0</v>
      </c>
      <c r="AA202" s="148">
        <v>0</v>
      </c>
      <c r="AB202" s="148">
        <f>AA202*K202</f>
        <v>0</v>
      </c>
      <c r="AC202" s="148">
        <v>0</v>
      </c>
      <c r="AD202" s="148">
        <f>AC202*K202</f>
        <v>0</v>
      </c>
      <c r="AE202" s="149" t="s">
        <v>19</v>
      </c>
      <c r="AR202" s="16" t="s">
        <v>147</v>
      </c>
      <c r="AT202" s="16" t="s">
        <v>148</v>
      </c>
      <c r="AU202" s="16" t="s">
        <v>120</v>
      </c>
      <c r="AY202" s="16" t="s">
        <v>146</v>
      </c>
      <c r="BE202" s="94">
        <f>IF(U202="základná",P202,0)</f>
        <v>0</v>
      </c>
      <c r="BF202" s="94">
        <f>IF(U202="znížená",P202,0)</f>
        <v>0</v>
      </c>
      <c r="BG202" s="94">
        <f>IF(U202="zákl. prenesená",P202,0)</f>
        <v>0</v>
      </c>
      <c r="BH202" s="94">
        <f>IF(U202="zníž. prenesená",P202,0)</f>
        <v>0</v>
      </c>
      <c r="BI202" s="94">
        <f>IF(U202="nulová",P202,0)</f>
        <v>0</v>
      </c>
      <c r="BJ202" s="16" t="s">
        <v>120</v>
      </c>
      <c r="BK202" s="150">
        <f>ROUND(V202*K202,3)</f>
        <v>0</v>
      </c>
      <c r="BL202" s="16" t="s">
        <v>147</v>
      </c>
      <c r="BM202" s="16" t="s">
        <v>326</v>
      </c>
    </row>
    <row r="203" spans="2:65" s="11" customFormat="1" ht="22.5" customHeight="1" x14ac:dyDescent="0.3">
      <c r="B203" s="157"/>
      <c r="E203" s="158" t="s">
        <v>19</v>
      </c>
      <c r="F203" s="243" t="s">
        <v>327</v>
      </c>
      <c r="G203" s="244"/>
      <c r="H203" s="244"/>
      <c r="I203" s="244"/>
      <c r="K203" s="159">
        <v>8.1020000000000003</v>
      </c>
      <c r="R203" s="160"/>
      <c r="T203" s="161"/>
      <c r="AE203" s="162"/>
      <c r="AT203" s="158" t="s">
        <v>158</v>
      </c>
      <c r="AU203" s="158" t="s">
        <v>120</v>
      </c>
      <c r="AV203" s="11" t="s">
        <v>120</v>
      </c>
      <c r="AW203" s="11" t="s">
        <v>5</v>
      </c>
      <c r="AX203" s="11" t="s">
        <v>84</v>
      </c>
      <c r="AY203" s="158" t="s">
        <v>146</v>
      </c>
    </row>
    <row r="204" spans="2:65" s="9" customFormat="1" ht="37.35" customHeight="1" x14ac:dyDescent="0.35">
      <c r="B204" s="130"/>
      <c r="D204" s="131" t="s">
        <v>112</v>
      </c>
      <c r="E204" s="131"/>
      <c r="F204" s="131"/>
      <c r="G204" s="131"/>
      <c r="H204" s="131"/>
      <c r="I204" s="131"/>
      <c r="J204" s="131"/>
      <c r="K204" s="131"/>
      <c r="L204" s="131"/>
      <c r="M204" s="232">
        <f>BK204</f>
        <v>0</v>
      </c>
      <c r="N204" s="233"/>
      <c r="O204" s="233"/>
      <c r="P204" s="233"/>
      <c r="Q204" s="233"/>
      <c r="R204" s="132"/>
      <c r="T204" s="133"/>
      <c r="W204" s="134">
        <f>W205+W211+W215</f>
        <v>0</v>
      </c>
      <c r="X204" s="134">
        <f>X205+X211+X215</f>
        <v>0</v>
      </c>
      <c r="Z204" s="135">
        <f>Z205+Z211+Z215</f>
        <v>0</v>
      </c>
      <c r="AB204" s="135">
        <f>AB205+AB211+AB215</f>
        <v>16.255345200000001</v>
      </c>
      <c r="AD204" s="135">
        <f>AD205+AD211+AD215</f>
        <v>0</v>
      </c>
      <c r="AE204" s="136"/>
      <c r="AR204" s="137" t="s">
        <v>120</v>
      </c>
      <c r="AT204" s="138" t="s">
        <v>79</v>
      </c>
      <c r="AU204" s="138" t="s">
        <v>80</v>
      </c>
      <c r="AY204" s="137" t="s">
        <v>146</v>
      </c>
      <c r="BK204" s="139">
        <f>BK205+BK211+BK215</f>
        <v>0</v>
      </c>
    </row>
    <row r="205" spans="2:65" s="9" customFormat="1" ht="19.899999999999999" customHeight="1" x14ac:dyDescent="0.3">
      <c r="B205" s="130"/>
      <c r="D205" s="140" t="s">
        <v>113</v>
      </c>
      <c r="E205" s="140"/>
      <c r="F205" s="140"/>
      <c r="G205" s="140"/>
      <c r="H205" s="140"/>
      <c r="I205" s="140"/>
      <c r="J205" s="140"/>
      <c r="K205" s="140"/>
      <c r="L205" s="140"/>
      <c r="M205" s="234">
        <f>BK205</f>
        <v>0</v>
      </c>
      <c r="N205" s="235"/>
      <c r="O205" s="235"/>
      <c r="P205" s="235"/>
      <c r="Q205" s="235"/>
      <c r="R205" s="132"/>
      <c r="T205" s="133"/>
      <c r="W205" s="134">
        <f>SUM(W206:W210)</f>
        <v>0</v>
      </c>
      <c r="X205" s="134">
        <f>SUM(X206:X210)</f>
        <v>0</v>
      </c>
      <c r="Z205" s="135">
        <f>SUM(Z206:Z210)</f>
        <v>0</v>
      </c>
      <c r="AB205" s="135">
        <f>SUM(AB206:AB210)</f>
        <v>1.20906E-2</v>
      </c>
      <c r="AD205" s="135">
        <f>SUM(AD206:AD210)</f>
        <v>0</v>
      </c>
      <c r="AE205" s="136"/>
      <c r="AR205" s="137" t="s">
        <v>120</v>
      </c>
      <c r="AT205" s="138" t="s">
        <v>79</v>
      </c>
      <c r="AU205" s="138" t="s">
        <v>84</v>
      </c>
      <c r="AY205" s="137" t="s">
        <v>146</v>
      </c>
      <c r="BK205" s="139">
        <f>SUM(BK206:BK210)</f>
        <v>0</v>
      </c>
    </row>
    <row r="206" spans="2:65" s="1" customFormat="1" ht="31.5" customHeight="1" x14ac:dyDescent="0.3">
      <c r="B206" s="32"/>
      <c r="C206" s="141" t="s">
        <v>9</v>
      </c>
      <c r="D206" s="141" t="s">
        <v>148</v>
      </c>
      <c r="E206" s="142" t="s">
        <v>328</v>
      </c>
      <c r="F206" s="240" t="s">
        <v>329</v>
      </c>
      <c r="G206" s="228"/>
      <c r="H206" s="228"/>
      <c r="I206" s="228"/>
      <c r="J206" s="143" t="s">
        <v>190</v>
      </c>
      <c r="K206" s="144">
        <v>4.17</v>
      </c>
      <c r="L206" s="145">
        <v>0</v>
      </c>
      <c r="M206" s="229">
        <v>0</v>
      </c>
      <c r="N206" s="228"/>
      <c r="O206" s="228"/>
      <c r="P206" s="227">
        <f>ROUND(V206*K206,3)</f>
        <v>0</v>
      </c>
      <c r="Q206" s="228"/>
      <c r="R206" s="33"/>
      <c r="T206" s="146" t="s">
        <v>19</v>
      </c>
      <c r="U206" s="39" t="s">
        <v>45</v>
      </c>
      <c r="V206" s="147">
        <f>L206+M206</f>
        <v>0</v>
      </c>
      <c r="W206" s="147">
        <f>ROUND(L206*K206,3)</f>
        <v>0</v>
      </c>
      <c r="X206" s="147">
        <f>ROUND(M206*K206,3)</f>
        <v>0</v>
      </c>
      <c r="Z206" s="148">
        <f>Y206*K206</f>
        <v>0</v>
      </c>
      <c r="AA206" s="148">
        <v>0</v>
      </c>
      <c r="AB206" s="148">
        <f>AA206*K206</f>
        <v>0</v>
      </c>
      <c r="AC206" s="148">
        <v>0</v>
      </c>
      <c r="AD206" s="148">
        <f>AC206*K206</f>
        <v>0</v>
      </c>
      <c r="AE206" s="149" t="s">
        <v>19</v>
      </c>
      <c r="AR206" s="16" t="s">
        <v>225</v>
      </c>
      <c r="AT206" s="16" t="s">
        <v>148</v>
      </c>
      <c r="AU206" s="16" t="s">
        <v>120</v>
      </c>
      <c r="AY206" s="16" t="s">
        <v>146</v>
      </c>
      <c r="BE206" s="94">
        <f>IF(U206="základná",P206,0)</f>
        <v>0</v>
      </c>
      <c r="BF206" s="94">
        <f>IF(U206="znížená",P206,0)</f>
        <v>0</v>
      </c>
      <c r="BG206" s="94">
        <f>IF(U206="zákl. prenesená",P206,0)</f>
        <v>0</v>
      </c>
      <c r="BH206" s="94">
        <f>IF(U206="zníž. prenesená",P206,0)</f>
        <v>0</v>
      </c>
      <c r="BI206" s="94">
        <f>IF(U206="nulová",P206,0)</f>
        <v>0</v>
      </c>
      <c r="BJ206" s="16" t="s">
        <v>120</v>
      </c>
      <c r="BK206" s="150">
        <f>ROUND(V206*K206,3)</f>
        <v>0</v>
      </c>
      <c r="BL206" s="16" t="s">
        <v>225</v>
      </c>
      <c r="BM206" s="16" t="s">
        <v>330</v>
      </c>
    </row>
    <row r="207" spans="2:65" s="11" customFormat="1" ht="22.5" customHeight="1" x14ac:dyDescent="0.3">
      <c r="B207" s="157"/>
      <c r="E207" s="158" t="s">
        <v>19</v>
      </c>
      <c r="F207" s="243" t="s">
        <v>331</v>
      </c>
      <c r="G207" s="244"/>
      <c r="H207" s="244"/>
      <c r="I207" s="244"/>
      <c r="K207" s="159">
        <v>4.17</v>
      </c>
      <c r="R207" s="160"/>
      <c r="T207" s="161"/>
      <c r="AE207" s="162"/>
      <c r="AT207" s="158" t="s">
        <v>158</v>
      </c>
      <c r="AU207" s="158" t="s">
        <v>120</v>
      </c>
      <c r="AV207" s="11" t="s">
        <v>120</v>
      </c>
      <c r="AW207" s="11" t="s">
        <v>5</v>
      </c>
      <c r="AX207" s="11" t="s">
        <v>84</v>
      </c>
      <c r="AY207" s="158" t="s">
        <v>146</v>
      </c>
    </row>
    <row r="208" spans="2:65" s="1" customFormat="1" ht="22.5" customHeight="1" x14ac:dyDescent="0.3">
      <c r="B208" s="32"/>
      <c r="C208" s="170" t="s">
        <v>332</v>
      </c>
      <c r="D208" s="170" t="s">
        <v>210</v>
      </c>
      <c r="E208" s="171" t="s">
        <v>333</v>
      </c>
      <c r="F208" s="241" t="s">
        <v>334</v>
      </c>
      <c r="G208" s="242"/>
      <c r="H208" s="242"/>
      <c r="I208" s="242"/>
      <c r="J208" s="172" t="s">
        <v>202</v>
      </c>
      <c r="K208" s="173">
        <v>3.0000000000000001E-3</v>
      </c>
      <c r="L208" s="174">
        <v>0</v>
      </c>
      <c r="M208" s="242"/>
      <c r="N208" s="242"/>
      <c r="O208" s="228"/>
      <c r="P208" s="227">
        <f>ROUND(V208*K208,3)</f>
        <v>0</v>
      </c>
      <c r="Q208" s="228"/>
      <c r="R208" s="33"/>
      <c r="T208" s="146" t="s">
        <v>19</v>
      </c>
      <c r="U208" s="39" t="s">
        <v>45</v>
      </c>
      <c r="V208" s="147">
        <f>L208+M208</f>
        <v>0</v>
      </c>
      <c r="W208" s="147">
        <f>ROUND(L208*K208,3)</f>
        <v>0</v>
      </c>
      <c r="X208" s="147">
        <f>ROUND(M208*K208,3)</f>
        <v>0</v>
      </c>
      <c r="Z208" s="148">
        <f>Y208*K208</f>
        <v>0</v>
      </c>
      <c r="AA208" s="148">
        <v>1</v>
      </c>
      <c r="AB208" s="148">
        <f>AA208*K208</f>
        <v>3.0000000000000001E-3</v>
      </c>
      <c r="AC208" s="148">
        <v>0</v>
      </c>
      <c r="AD208" s="148">
        <f>AC208*K208</f>
        <v>0</v>
      </c>
      <c r="AE208" s="149" t="s">
        <v>19</v>
      </c>
      <c r="AR208" s="16" t="s">
        <v>295</v>
      </c>
      <c r="AT208" s="16" t="s">
        <v>210</v>
      </c>
      <c r="AU208" s="16" t="s">
        <v>120</v>
      </c>
      <c r="AY208" s="16" t="s">
        <v>146</v>
      </c>
      <c r="BE208" s="94">
        <f>IF(U208="základná",P208,0)</f>
        <v>0</v>
      </c>
      <c r="BF208" s="94">
        <f>IF(U208="znížená",P208,0)</f>
        <v>0</v>
      </c>
      <c r="BG208" s="94">
        <f>IF(U208="zákl. prenesená",P208,0)</f>
        <v>0</v>
      </c>
      <c r="BH208" s="94">
        <f>IF(U208="zníž. prenesená",P208,0)</f>
        <v>0</v>
      </c>
      <c r="BI208" s="94">
        <f>IF(U208="nulová",P208,0)</f>
        <v>0</v>
      </c>
      <c r="BJ208" s="16" t="s">
        <v>120</v>
      </c>
      <c r="BK208" s="150">
        <f>ROUND(V208*K208,3)</f>
        <v>0</v>
      </c>
      <c r="BL208" s="16" t="s">
        <v>225</v>
      </c>
      <c r="BM208" s="16" t="s">
        <v>335</v>
      </c>
    </row>
    <row r="209" spans="2:65" s="1" customFormat="1" ht="31.5" customHeight="1" x14ac:dyDescent="0.3">
      <c r="B209" s="32"/>
      <c r="C209" s="141" t="s">
        <v>336</v>
      </c>
      <c r="D209" s="141" t="s">
        <v>148</v>
      </c>
      <c r="E209" s="142" t="s">
        <v>337</v>
      </c>
      <c r="F209" s="240" t="s">
        <v>338</v>
      </c>
      <c r="G209" s="228"/>
      <c r="H209" s="228"/>
      <c r="I209" s="228"/>
      <c r="J209" s="143" t="s">
        <v>190</v>
      </c>
      <c r="K209" s="144">
        <v>4.17</v>
      </c>
      <c r="L209" s="145">
        <v>0</v>
      </c>
      <c r="M209" s="229">
        <v>0</v>
      </c>
      <c r="N209" s="228"/>
      <c r="O209" s="228"/>
      <c r="P209" s="227">
        <f>ROUND(V209*K209,3)</f>
        <v>0</v>
      </c>
      <c r="Q209" s="228"/>
      <c r="R209" s="33"/>
      <c r="T209" s="146" t="s">
        <v>19</v>
      </c>
      <c r="U209" s="39" t="s">
        <v>45</v>
      </c>
      <c r="V209" s="147">
        <f>L209+M209</f>
        <v>0</v>
      </c>
      <c r="W209" s="147">
        <f>ROUND(L209*K209,3)</f>
        <v>0</v>
      </c>
      <c r="X209" s="147">
        <f>ROUND(M209*K209,3)</f>
        <v>0</v>
      </c>
      <c r="Z209" s="148">
        <f>Y209*K209</f>
        <v>0</v>
      </c>
      <c r="AA209" s="148">
        <v>2.1800000000000001E-3</v>
      </c>
      <c r="AB209" s="148">
        <f>AA209*K209</f>
        <v>9.0906000000000008E-3</v>
      </c>
      <c r="AC209" s="148">
        <v>0</v>
      </c>
      <c r="AD209" s="148">
        <f>AC209*K209</f>
        <v>0</v>
      </c>
      <c r="AE209" s="149" t="s">
        <v>19</v>
      </c>
      <c r="AR209" s="16" t="s">
        <v>225</v>
      </c>
      <c r="AT209" s="16" t="s">
        <v>148</v>
      </c>
      <c r="AU209" s="16" t="s">
        <v>120</v>
      </c>
      <c r="AY209" s="16" t="s">
        <v>146</v>
      </c>
      <c r="BE209" s="94">
        <f>IF(U209="základná",P209,0)</f>
        <v>0</v>
      </c>
      <c r="BF209" s="94">
        <f>IF(U209="znížená",P209,0)</f>
        <v>0</v>
      </c>
      <c r="BG209" s="94">
        <f>IF(U209="zákl. prenesená",P209,0)</f>
        <v>0</v>
      </c>
      <c r="BH209" s="94">
        <f>IF(U209="zníž. prenesená",P209,0)</f>
        <v>0</v>
      </c>
      <c r="BI209" s="94">
        <f>IF(U209="nulová",P209,0)</f>
        <v>0</v>
      </c>
      <c r="BJ209" s="16" t="s">
        <v>120</v>
      </c>
      <c r="BK209" s="150">
        <f>ROUND(V209*K209,3)</f>
        <v>0</v>
      </c>
      <c r="BL209" s="16" t="s">
        <v>225</v>
      </c>
      <c r="BM209" s="16" t="s">
        <v>339</v>
      </c>
    </row>
    <row r="210" spans="2:65" s="1" customFormat="1" ht="31.5" customHeight="1" x14ac:dyDescent="0.3">
      <c r="B210" s="32"/>
      <c r="C210" s="141" t="s">
        <v>340</v>
      </c>
      <c r="D210" s="141" t="s">
        <v>148</v>
      </c>
      <c r="E210" s="142" t="s">
        <v>341</v>
      </c>
      <c r="F210" s="240" t="s">
        <v>342</v>
      </c>
      <c r="G210" s="228"/>
      <c r="H210" s="228"/>
      <c r="I210" s="228"/>
      <c r="J210" s="143" t="s">
        <v>202</v>
      </c>
      <c r="K210" s="144">
        <v>1.2E-2</v>
      </c>
      <c r="L210" s="145">
        <v>0</v>
      </c>
      <c r="M210" s="229">
        <v>0</v>
      </c>
      <c r="N210" s="228"/>
      <c r="O210" s="228"/>
      <c r="P210" s="227">
        <f>ROUND(V210*K210,3)</f>
        <v>0</v>
      </c>
      <c r="Q210" s="228"/>
      <c r="R210" s="33"/>
      <c r="T210" s="146" t="s">
        <v>19</v>
      </c>
      <c r="U210" s="39" t="s">
        <v>45</v>
      </c>
      <c r="V210" s="147">
        <f>L210+M210</f>
        <v>0</v>
      </c>
      <c r="W210" s="147">
        <f>ROUND(L210*K210,3)</f>
        <v>0</v>
      </c>
      <c r="X210" s="147">
        <f>ROUND(M210*K210,3)</f>
        <v>0</v>
      </c>
      <c r="Z210" s="148">
        <f>Y210*K210</f>
        <v>0</v>
      </c>
      <c r="AA210" s="148">
        <v>0</v>
      </c>
      <c r="AB210" s="148">
        <f>AA210*K210</f>
        <v>0</v>
      </c>
      <c r="AC210" s="148">
        <v>0</v>
      </c>
      <c r="AD210" s="148">
        <f>AC210*K210</f>
        <v>0</v>
      </c>
      <c r="AE210" s="149" t="s">
        <v>19</v>
      </c>
      <c r="AR210" s="16" t="s">
        <v>225</v>
      </c>
      <c r="AT210" s="16" t="s">
        <v>148</v>
      </c>
      <c r="AU210" s="16" t="s">
        <v>120</v>
      </c>
      <c r="AY210" s="16" t="s">
        <v>146</v>
      </c>
      <c r="BE210" s="94">
        <f>IF(U210="základná",P210,0)</f>
        <v>0</v>
      </c>
      <c r="BF210" s="94">
        <f>IF(U210="znížená",P210,0)</f>
        <v>0</v>
      </c>
      <c r="BG210" s="94">
        <f>IF(U210="zákl. prenesená",P210,0)</f>
        <v>0</v>
      </c>
      <c r="BH210" s="94">
        <f>IF(U210="zníž. prenesená",P210,0)</f>
        <v>0</v>
      </c>
      <c r="BI210" s="94">
        <f>IF(U210="nulová",P210,0)</f>
        <v>0</v>
      </c>
      <c r="BJ210" s="16" t="s">
        <v>120</v>
      </c>
      <c r="BK210" s="150">
        <f>ROUND(V210*K210,3)</f>
        <v>0</v>
      </c>
      <c r="BL210" s="16" t="s">
        <v>225</v>
      </c>
      <c r="BM210" s="16" t="s">
        <v>343</v>
      </c>
    </row>
    <row r="211" spans="2:65" s="9" customFormat="1" ht="29.85" customHeight="1" x14ac:dyDescent="0.3">
      <c r="B211" s="130"/>
      <c r="D211" s="140" t="s">
        <v>114</v>
      </c>
      <c r="E211" s="140"/>
      <c r="F211" s="140"/>
      <c r="G211" s="140"/>
      <c r="H211" s="140"/>
      <c r="I211" s="140"/>
      <c r="J211" s="140"/>
      <c r="K211" s="140"/>
      <c r="L211" s="140"/>
      <c r="M211" s="236">
        <f>BK211</f>
        <v>0</v>
      </c>
      <c r="N211" s="237"/>
      <c r="O211" s="237"/>
      <c r="P211" s="237"/>
      <c r="Q211" s="237"/>
      <c r="R211" s="132"/>
      <c r="T211" s="133"/>
      <c r="W211" s="134">
        <f>SUM(W212:W214)</f>
        <v>0</v>
      </c>
      <c r="X211" s="134">
        <f>SUM(X212:X214)</f>
        <v>0</v>
      </c>
      <c r="Z211" s="135">
        <f>SUM(Z212:Z214)</f>
        <v>0</v>
      </c>
      <c r="AB211" s="135">
        <f>SUM(AB212:AB214)</f>
        <v>1.4094600000000001E-2</v>
      </c>
      <c r="AD211" s="135">
        <f>SUM(AD212:AD214)</f>
        <v>0</v>
      </c>
      <c r="AE211" s="136"/>
      <c r="AR211" s="137" t="s">
        <v>120</v>
      </c>
      <c r="AT211" s="138" t="s">
        <v>79</v>
      </c>
      <c r="AU211" s="138" t="s">
        <v>84</v>
      </c>
      <c r="AY211" s="137" t="s">
        <v>146</v>
      </c>
      <c r="BK211" s="139">
        <f>SUM(BK212:BK214)</f>
        <v>0</v>
      </c>
    </row>
    <row r="212" spans="2:65" s="1" customFormat="1" ht="31.5" customHeight="1" x14ac:dyDescent="0.3">
      <c r="B212" s="32"/>
      <c r="C212" s="141" t="s">
        <v>344</v>
      </c>
      <c r="D212" s="141" t="s">
        <v>148</v>
      </c>
      <c r="E212" s="142" t="s">
        <v>345</v>
      </c>
      <c r="F212" s="240" t="s">
        <v>346</v>
      </c>
      <c r="G212" s="228"/>
      <c r="H212" s="228"/>
      <c r="I212" s="228"/>
      <c r="J212" s="143" t="s">
        <v>190</v>
      </c>
      <c r="K212" s="144">
        <v>5.4210000000000003</v>
      </c>
      <c r="L212" s="145">
        <v>0</v>
      </c>
      <c r="M212" s="229">
        <v>0</v>
      </c>
      <c r="N212" s="228"/>
      <c r="O212" s="228"/>
      <c r="P212" s="227">
        <f>ROUND(V212*K212,3)</f>
        <v>0</v>
      </c>
      <c r="Q212" s="228"/>
      <c r="R212" s="33"/>
      <c r="T212" s="146" t="s">
        <v>19</v>
      </c>
      <c r="U212" s="39" t="s">
        <v>45</v>
      </c>
      <c r="V212" s="147">
        <f>L212+M212</f>
        <v>0</v>
      </c>
      <c r="W212" s="147">
        <f>ROUND(L212*K212,3)</f>
        <v>0</v>
      </c>
      <c r="X212" s="147">
        <f>ROUND(M212*K212,3)</f>
        <v>0</v>
      </c>
      <c r="Z212" s="148">
        <f>Y212*K212</f>
        <v>0</v>
      </c>
      <c r="AA212" s="148">
        <v>2.5999999999999999E-3</v>
      </c>
      <c r="AB212" s="148">
        <f>AA212*K212</f>
        <v>1.4094600000000001E-2</v>
      </c>
      <c r="AC212" s="148">
        <v>0</v>
      </c>
      <c r="AD212" s="148">
        <f>AC212*K212</f>
        <v>0</v>
      </c>
      <c r="AE212" s="149" t="s">
        <v>19</v>
      </c>
      <c r="AR212" s="16" t="s">
        <v>225</v>
      </c>
      <c r="AT212" s="16" t="s">
        <v>148</v>
      </c>
      <c r="AU212" s="16" t="s">
        <v>120</v>
      </c>
      <c r="AY212" s="16" t="s">
        <v>146</v>
      </c>
      <c r="BE212" s="94">
        <f>IF(U212="základná",P212,0)</f>
        <v>0</v>
      </c>
      <c r="BF212" s="94">
        <f>IF(U212="znížená",P212,0)</f>
        <v>0</v>
      </c>
      <c r="BG212" s="94">
        <f>IF(U212="zákl. prenesená",P212,0)</f>
        <v>0</v>
      </c>
      <c r="BH212" s="94">
        <f>IF(U212="zníž. prenesená",P212,0)</f>
        <v>0</v>
      </c>
      <c r="BI212" s="94">
        <f>IF(U212="nulová",P212,0)</f>
        <v>0</v>
      </c>
      <c r="BJ212" s="16" t="s">
        <v>120</v>
      </c>
      <c r="BK212" s="150">
        <f>ROUND(V212*K212,3)</f>
        <v>0</v>
      </c>
      <c r="BL212" s="16" t="s">
        <v>225</v>
      </c>
      <c r="BM212" s="16" t="s">
        <v>347</v>
      </c>
    </row>
    <row r="213" spans="2:65" s="11" customFormat="1" ht="22.5" customHeight="1" x14ac:dyDescent="0.3">
      <c r="B213" s="157"/>
      <c r="E213" s="158" t="s">
        <v>19</v>
      </c>
      <c r="F213" s="243" t="s">
        <v>348</v>
      </c>
      <c r="G213" s="244"/>
      <c r="H213" s="244"/>
      <c r="I213" s="244"/>
      <c r="K213" s="159">
        <v>5.4210000000000003</v>
      </c>
      <c r="R213" s="160"/>
      <c r="T213" s="161"/>
      <c r="AE213" s="162"/>
      <c r="AT213" s="158" t="s">
        <v>158</v>
      </c>
      <c r="AU213" s="158" t="s">
        <v>120</v>
      </c>
      <c r="AV213" s="11" t="s">
        <v>120</v>
      </c>
      <c r="AW213" s="11" t="s">
        <v>5</v>
      </c>
      <c r="AX213" s="11" t="s">
        <v>84</v>
      </c>
      <c r="AY213" s="158" t="s">
        <v>146</v>
      </c>
    </row>
    <row r="214" spans="2:65" s="1" customFormat="1" ht="31.5" customHeight="1" x14ac:dyDescent="0.3">
      <c r="B214" s="32"/>
      <c r="C214" s="141" t="s">
        <v>349</v>
      </c>
      <c r="D214" s="141" t="s">
        <v>148</v>
      </c>
      <c r="E214" s="142" t="s">
        <v>350</v>
      </c>
      <c r="F214" s="240" t="s">
        <v>351</v>
      </c>
      <c r="G214" s="228"/>
      <c r="H214" s="228"/>
      <c r="I214" s="228"/>
      <c r="J214" s="143" t="s">
        <v>202</v>
      </c>
      <c r="K214" s="144">
        <v>1.4E-2</v>
      </c>
      <c r="L214" s="145">
        <v>0</v>
      </c>
      <c r="M214" s="229">
        <v>0</v>
      </c>
      <c r="N214" s="228"/>
      <c r="O214" s="228"/>
      <c r="P214" s="227">
        <f>ROUND(V214*K214,3)</f>
        <v>0</v>
      </c>
      <c r="Q214" s="228"/>
      <c r="R214" s="33"/>
      <c r="T214" s="146" t="s">
        <v>19</v>
      </c>
      <c r="U214" s="39" t="s">
        <v>45</v>
      </c>
      <c r="V214" s="147">
        <f>L214+M214</f>
        <v>0</v>
      </c>
      <c r="W214" s="147">
        <f>ROUND(L214*K214,3)</f>
        <v>0</v>
      </c>
      <c r="X214" s="147">
        <f>ROUND(M214*K214,3)</f>
        <v>0</v>
      </c>
      <c r="Z214" s="148">
        <f>Y214*K214</f>
        <v>0</v>
      </c>
      <c r="AA214" s="148">
        <v>0</v>
      </c>
      <c r="AB214" s="148">
        <f>AA214*K214</f>
        <v>0</v>
      </c>
      <c r="AC214" s="148">
        <v>0</v>
      </c>
      <c r="AD214" s="148">
        <f>AC214*K214</f>
        <v>0</v>
      </c>
      <c r="AE214" s="149" t="s">
        <v>19</v>
      </c>
      <c r="AR214" s="16" t="s">
        <v>225</v>
      </c>
      <c r="AT214" s="16" t="s">
        <v>148</v>
      </c>
      <c r="AU214" s="16" t="s">
        <v>120</v>
      </c>
      <c r="AY214" s="16" t="s">
        <v>146</v>
      </c>
      <c r="BE214" s="94">
        <f>IF(U214="základná",P214,0)</f>
        <v>0</v>
      </c>
      <c r="BF214" s="94">
        <f>IF(U214="znížená",P214,0)</f>
        <v>0</v>
      </c>
      <c r="BG214" s="94">
        <f>IF(U214="zákl. prenesená",P214,0)</f>
        <v>0</v>
      </c>
      <c r="BH214" s="94">
        <f>IF(U214="zníž. prenesená",P214,0)</f>
        <v>0</v>
      </c>
      <c r="BI214" s="94">
        <f>IF(U214="nulová",P214,0)</f>
        <v>0</v>
      </c>
      <c r="BJ214" s="16" t="s">
        <v>120</v>
      </c>
      <c r="BK214" s="150">
        <f>ROUND(V214*K214,3)</f>
        <v>0</v>
      </c>
      <c r="BL214" s="16" t="s">
        <v>225</v>
      </c>
      <c r="BM214" s="16" t="s">
        <v>352</v>
      </c>
    </row>
    <row r="215" spans="2:65" s="9" customFormat="1" ht="29.85" customHeight="1" x14ac:dyDescent="0.3">
      <c r="B215" s="130"/>
      <c r="D215" s="140" t="s">
        <v>115</v>
      </c>
      <c r="E215" s="140"/>
      <c r="F215" s="140"/>
      <c r="G215" s="140"/>
      <c r="H215" s="140"/>
      <c r="I215" s="140"/>
      <c r="J215" s="140"/>
      <c r="K215" s="140"/>
      <c r="L215" s="140"/>
      <c r="M215" s="236">
        <f>BK215</f>
        <v>0</v>
      </c>
      <c r="N215" s="237"/>
      <c r="O215" s="237"/>
      <c r="P215" s="237"/>
      <c r="Q215" s="237"/>
      <c r="R215" s="132"/>
      <c r="T215" s="133"/>
      <c r="W215" s="134">
        <f>SUM(W216:W218)</f>
        <v>0</v>
      </c>
      <c r="X215" s="134">
        <f>SUM(X216:X218)</f>
        <v>0</v>
      </c>
      <c r="Z215" s="135">
        <f>SUM(Z216:Z218)</f>
        <v>0</v>
      </c>
      <c r="AB215" s="135">
        <f>SUM(AB216:AB218)</f>
        <v>16.22916</v>
      </c>
      <c r="AD215" s="135">
        <f>SUM(AD216:AD218)</f>
        <v>0</v>
      </c>
      <c r="AE215" s="136"/>
      <c r="AR215" s="137" t="s">
        <v>120</v>
      </c>
      <c r="AT215" s="138" t="s">
        <v>79</v>
      </c>
      <c r="AU215" s="138" t="s">
        <v>84</v>
      </c>
      <c r="AY215" s="137" t="s">
        <v>146</v>
      </c>
      <c r="BK215" s="139">
        <f>SUM(BK216:BK218)</f>
        <v>0</v>
      </c>
    </row>
    <row r="216" spans="2:65" s="1" customFormat="1" ht="22.5" customHeight="1" x14ac:dyDescent="0.3">
      <c r="B216" s="32"/>
      <c r="C216" s="141" t="s">
        <v>353</v>
      </c>
      <c r="D216" s="141" t="s">
        <v>148</v>
      </c>
      <c r="E216" s="142" t="s">
        <v>354</v>
      </c>
      <c r="F216" s="240" t="s">
        <v>355</v>
      </c>
      <c r="G216" s="228"/>
      <c r="H216" s="228"/>
      <c r="I216" s="228"/>
      <c r="J216" s="143" t="s">
        <v>217</v>
      </c>
      <c r="K216" s="144">
        <v>54</v>
      </c>
      <c r="L216" s="145">
        <v>0</v>
      </c>
      <c r="M216" s="229">
        <v>0</v>
      </c>
      <c r="N216" s="228"/>
      <c r="O216" s="228"/>
      <c r="P216" s="227">
        <f>ROUND(V216*K216,3)</f>
        <v>0</v>
      </c>
      <c r="Q216" s="228"/>
      <c r="R216" s="33"/>
      <c r="T216" s="146" t="s">
        <v>19</v>
      </c>
      <c r="U216" s="39" t="s">
        <v>45</v>
      </c>
      <c r="V216" s="147">
        <f>L216+M216</f>
        <v>0</v>
      </c>
      <c r="W216" s="147">
        <f>ROUND(L216*K216,3)</f>
        <v>0</v>
      </c>
      <c r="X216" s="147">
        <f>ROUND(M216*K216,3)</f>
        <v>0</v>
      </c>
      <c r="Z216" s="148">
        <f>Y216*K216</f>
        <v>0</v>
      </c>
      <c r="AA216" s="148">
        <v>5.4000000000000001E-4</v>
      </c>
      <c r="AB216" s="148">
        <f>AA216*K216</f>
        <v>2.9160000000000002E-2</v>
      </c>
      <c r="AC216" s="148">
        <v>0</v>
      </c>
      <c r="AD216" s="148">
        <f>AC216*K216</f>
        <v>0</v>
      </c>
      <c r="AE216" s="149" t="s">
        <v>19</v>
      </c>
      <c r="AR216" s="16" t="s">
        <v>225</v>
      </c>
      <c r="AT216" s="16" t="s">
        <v>148</v>
      </c>
      <c r="AU216" s="16" t="s">
        <v>120</v>
      </c>
      <c r="AY216" s="16" t="s">
        <v>146</v>
      </c>
      <c r="BE216" s="94">
        <f>IF(U216="základná",P216,0)</f>
        <v>0</v>
      </c>
      <c r="BF216" s="94">
        <f>IF(U216="znížená",P216,0)</f>
        <v>0</v>
      </c>
      <c r="BG216" s="94">
        <f>IF(U216="zákl. prenesená",P216,0)</f>
        <v>0</v>
      </c>
      <c r="BH216" s="94">
        <f>IF(U216="zníž. prenesená",P216,0)</f>
        <v>0</v>
      </c>
      <c r="BI216" s="94">
        <f>IF(U216="nulová",P216,0)</f>
        <v>0</v>
      </c>
      <c r="BJ216" s="16" t="s">
        <v>120</v>
      </c>
      <c r="BK216" s="150">
        <f>ROUND(V216*K216,3)</f>
        <v>0</v>
      </c>
      <c r="BL216" s="16" t="s">
        <v>225</v>
      </c>
      <c r="BM216" s="16" t="s">
        <v>356</v>
      </c>
    </row>
    <row r="217" spans="2:65" s="1" customFormat="1" ht="31.5" customHeight="1" x14ac:dyDescent="0.3">
      <c r="B217" s="32"/>
      <c r="C217" s="170" t="s">
        <v>357</v>
      </c>
      <c r="D217" s="170" t="s">
        <v>210</v>
      </c>
      <c r="E217" s="171" t="s">
        <v>358</v>
      </c>
      <c r="F217" s="241" t="s">
        <v>359</v>
      </c>
      <c r="G217" s="242"/>
      <c r="H217" s="242"/>
      <c r="I217" s="242"/>
      <c r="J217" s="172" t="s">
        <v>151</v>
      </c>
      <c r="K217" s="173">
        <v>54</v>
      </c>
      <c r="L217" s="174">
        <v>0</v>
      </c>
      <c r="M217" s="242"/>
      <c r="N217" s="242"/>
      <c r="O217" s="228"/>
      <c r="P217" s="227">
        <f>ROUND(V217*K217,3)</f>
        <v>0</v>
      </c>
      <c r="Q217" s="228"/>
      <c r="R217" s="33"/>
      <c r="T217" s="146" t="s">
        <v>19</v>
      </c>
      <c r="U217" s="39" t="s">
        <v>45</v>
      </c>
      <c r="V217" s="147">
        <f>L217+M217</f>
        <v>0</v>
      </c>
      <c r="W217" s="147">
        <f>ROUND(L217*K217,3)</f>
        <v>0</v>
      </c>
      <c r="X217" s="147">
        <f>ROUND(M217*K217,3)</f>
        <v>0</v>
      </c>
      <c r="Z217" s="148">
        <f>Y217*K217</f>
        <v>0</v>
      </c>
      <c r="AA217" s="148">
        <v>0.3</v>
      </c>
      <c r="AB217" s="148">
        <f>AA217*K217</f>
        <v>16.2</v>
      </c>
      <c r="AC217" s="148">
        <v>0</v>
      </c>
      <c r="AD217" s="148">
        <f>AC217*K217</f>
        <v>0</v>
      </c>
      <c r="AE217" s="149" t="s">
        <v>19</v>
      </c>
      <c r="AR217" s="16" t="s">
        <v>295</v>
      </c>
      <c r="AT217" s="16" t="s">
        <v>210</v>
      </c>
      <c r="AU217" s="16" t="s">
        <v>120</v>
      </c>
      <c r="AY217" s="16" t="s">
        <v>146</v>
      </c>
      <c r="BE217" s="94">
        <f>IF(U217="základná",P217,0)</f>
        <v>0</v>
      </c>
      <c r="BF217" s="94">
        <f>IF(U217="znížená",P217,0)</f>
        <v>0</v>
      </c>
      <c r="BG217" s="94">
        <f>IF(U217="zákl. prenesená",P217,0)</f>
        <v>0</v>
      </c>
      <c r="BH217" s="94">
        <f>IF(U217="zníž. prenesená",P217,0)</f>
        <v>0</v>
      </c>
      <c r="BI217" s="94">
        <f>IF(U217="nulová",P217,0)</f>
        <v>0</v>
      </c>
      <c r="BJ217" s="16" t="s">
        <v>120</v>
      </c>
      <c r="BK217" s="150">
        <f>ROUND(V217*K217,3)</f>
        <v>0</v>
      </c>
      <c r="BL217" s="16" t="s">
        <v>225</v>
      </c>
      <c r="BM217" s="16" t="s">
        <v>360</v>
      </c>
    </row>
    <row r="218" spans="2:65" s="1" customFormat="1" ht="31.5" customHeight="1" x14ac:dyDescent="0.3">
      <c r="B218" s="32"/>
      <c r="C218" s="141" t="s">
        <v>361</v>
      </c>
      <c r="D218" s="141" t="s">
        <v>148</v>
      </c>
      <c r="E218" s="142" t="s">
        <v>362</v>
      </c>
      <c r="F218" s="240" t="s">
        <v>363</v>
      </c>
      <c r="G218" s="228"/>
      <c r="H218" s="228"/>
      <c r="I218" s="228"/>
      <c r="J218" s="143" t="s">
        <v>202</v>
      </c>
      <c r="K218" s="144">
        <v>16.228999999999999</v>
      </c>
      <c r="L218" s="145">
        <v>0</v>
      </c>
      <c r="M218" s="229">
        <v>0</v>
      </c>
      <c r="N218" s="228"/>
      <c r="O218" s="228"/>
      <c r="P218" s="227">
        <f>ROUND(V218*K218,3)</f>
        <v>0</v>
      </c>
      <c r="Q218" s="228"/>
      <c r="R218" s="33"/>
      <c r="T218" s="146" t="s">
        <v>19</v>
      </c>
      <c r="U218" s="39" t="s">
        <v>45</v>
      </c>
      <c r="V218" s="147">
        <f>L218+M218</f>
        <v>0</v>
      </c>
      <c r="W218" s="147">
        <f>ROUND(L218*K218,3)</f>
        <v>0</v>
      </c>
      <c r="X218" s="147">
        <f>ROUND(M218*K218,3)</f>
        <v>0</v>
      </c>
      <c r="Z218" s="148">
        <f>Y218*K218</f>
        <v>0</v>
      </c>
      <c r="AA218" s="148">
        <v>0</v>
      </c>
      <c r="AB218" s="148">
        <f>AA218*K218</f>
        <v>0</v>
      </c>
      <c r="AC218" s="148">
        <v>0</v>
      </c>
      <c r="AD218" s="148">
        <f>AC218*K218</f>
        <v>0</v>
      </c>
      <c r="AE218" s="149" t="s">
        <v>19</v>
      </c>
      <c r="AR218" s="16" t="s">
        <v>225</v>
      </c>
      <c r="AT218" s="16" t="s">
        <v>148</v>
      </c>
      <c r="AU218" s="16" t="s">
        <v>120</v>
      </c>
      <c r="AY218" s="16" t="s">
        <v>146</v>
      </c>
      <c r="BE218" s="94">
        <f>IF(U218="základná",P218,0)</f>
        <v>0</v>
      </c>
      <c r="BF218" s="94">
        <f>IF(U218="znížená",P218,0)</f>
        <v>0</v>
      </c>
      <c r="BG218" s="94">
        <f>IF(U218="zákl. prenesená",P218,0)</f>
        <v>0</v>
      </c>
      <c r="BH218" s="94">
        <f>IF(U218="zníž. prenesená",P218,0)</f>
        <v>0</v>
      </c>
      <c r="BI218" s="94">
        <f>IF(U218="nulová",P218,0)</f>
        <v>0</v>
      </c>
      <c r="BJ218" s="16" t="s">
        <v>120</v>
      </c>
      <c r="BK218" s="150">
        <f>ROUND(V218*K218,3)</f>
        <v>0</v>
      </c>
      <c r="BL218" s="16" t="s">
        <v>225</v>
      </c>
      <c r="BM218" s="16" t="s">
        <v>364</v>
      </c>
    </row>
    <row r="219" spans="2:65" s="1" customFormat="1" ht="49.9" customHeight="1" x14ac:dyDescent="0.35">
      <c r="B219" s="32"/>
      <c r="D219" s="131" t="s">
        <v>365</v>
      </c>
      <c r="M219" s="238">
        <f>BK219</f>
        <v>0</v>
      </c>
      <c r="N219" s="239"/>
      <c r="O219" s="239"/>
      <c r="P219" s="239"/>
      <c r="Q219" s="239"/>
      <c r="R219" s="33"/>
      <c r="T219" s="68"/>
      <c r="W219" s="134">
        <f>SUM(W220:W224)</f>
        <v>0</v>
      </c>
      <c r="X219" s="134">
        <f>SUM(X220:X224)</f>
        <v>0</v>
      </c>
      <c r="AE219" s="67"/>
      <c r="AT219" s="16" t="s">
        <v>79</v>
      </c>
      <c r="AU219" s="16" t="s">
        <v>80</v>
      </c>
      <c r="AY219" s="16" t="s">
        <v>366</v>
      </c>
      <c r="BK219" s="150">
        <f>SUM(BK220:BK224)</f>
        <v>0</v>
      </c>
    </row>
    <row r="220" spans="2:65" s="1" customFormat="1" ht="22.35" customHeight="1" x14ac:dyDescent="0.3">
      <c r="B220" s="32"/>
      <c r="C220" s="175" t="s">
        <v>19</v>
      </c>
      <c r="D220" s="175" t="s">
        <v>148</v>
      </c>
      <c r="E220" s="176" t="s">
        <v>19</v>
      </c>
      <c r="F220" s="225" t="s">
        <v>19</v>
      </c>
      <c r="G220" s="226"/>
      <c r="H220" s="226"/>
      <c r="I220" s="226"/>
      <c r="J220" s="177" t="s">
        <v>19</v>
      </c>
      <c r="K220" s="145"/>
      <c r="L220" s="145"/>
      <c r="M220" s="229"/>
      <c r="N220" s="228"/>
      <c r="O220" s="228"/>
      <c r="P220" s="227">
        <f>BK220</f>
        <v>0</v>
      </c>
      <c r="Q220" s="228"/>
      <c r="R220" s="33"/>
      <c r="T220" s="146" t="s">
        <v>19</v>
      </c>
      <c r="U220" s="178" t="s">
        <v>45</v>
      </c>
      <c r="V220" s="147">
        <f>L220+M220</f>
        <v>0</v>
      </c>
      <c r="W220" s="147">
        <f>L220*K220</f>
        <v>0</v>
      </c>
      <c r="X220" s="147">
        <f>M220*K220</f>
        <v>0</v>
      </c>
      <c r="AE220" s="67"/>
      <c r="AT220" s="16" t="s">
        <v>366</v>
      </c>
      <c r="AU220" s="16" t="s">
        <v>84</v>
      </c>
      <c r="AY220" s="16" t="s">
        <v>366</v>
      </c>
      <c r="BE220" s="94">
        <f>IF(U220="základná",P220,0)</f>
        <v>0</v>
      </c>
      <c r="BF220" s="94">
        <f>IF(U220="znížená",P220,0)</f>
        <v>0</v>
      </c>
      <c r="BG220" s="94">
        <f>IF(U220="zákl. prenesená",P220,0)</f>
        <v>0</v>
      </c>
      <c r="BH220" s="94">
        <f>IF(U220="zníž. prenesená",P220,0)</f>
        <v>0</v>
      </c>
      <c r="BI220" s="94">
        <f>IF(U220="nulová",P220,0)</f>
        <v>0</v>
      </c>
      <c r="BJ220" s="16" t="s">
        <v>120</v>
      </c>
      <c r="BK220" s="150">
        <f>V220*K220</f>
        <v>0</v>
      </c>
    </row>
    <row r="221" spans="2:65" s="1" customFormat="1" ht="22.35" customHeight="1" x14ac:dyDescent="0.3">
      <c r="B221" s="32"/>
      <c r="C221" s="175" t="s">
        <v>19</v>
      </c>
      <c r="D221" s="175" t="s">
        <v>148</v>
      </c>
      <c r="E221" s="176" t="s">
        <v>19</v>
      </c>
      <c r="F221" s="225" t="s">
        <v>19</v>
      </c>
      <c r="G221" s="226"/>
      <c r="H221" s="226"/>
      <c r="I221" s="226"/>
      <c r="J221" s="177" t="s">
        <v>19</v>
      </c>
      <c r="K221" s="145"/>
      <c r="L221" s="145"/>
      <c r="M221" s="229"/>
      <c r="N221" s="228"/>
      <c r="O221" s="228"/>
      <c r="P221" s="227">
        <f>BK221</f>
        <v>0</v>
      </c>
      <c r="Q221" s="228"/>
      <c r="R221" s="33"/>
      <c r="T221" s="146" t="s">
        <v>19</v>
      </c>
      <c r="U221" s="178" t="s">
        <v>45</v>
      </c>
      <c r="V221" s="147">
        <f>L221+M221</f>
        <v>0</v>
      </c>
      <c r="W221" s="147">
        <f>L221*K221</f>
        <v>0</v>
      </c>
      <c r="X221" s="147">
        <f>M221*K221</f>
        <v>0</v>
      </c>
      <c r="AE221" s="67"/>
      <c r="AT221" s="16" t="s">
        <v>366</v>
      </c>
      <c r="AU221" s="16" t="s">
        <v>84</v>
      </c>
      <c r="AY221" s="16" t="s">
        <v>366</v>
      </c>
      <c r="BE221" s="94">
        <f>IF(U221="základná",P221,0)</f>
        <v>0</v>
      </c>
      <c r="BF221" s="94">
        <f>IF(U221="znížená",P221,0)</f>
        <v>0</v>
      </c>
      <c r="BG221" s="94">
        <f>IF(U221="zákl. prenesená",P221,0)</f>
        <v>0</v>
      </c>
      <c r="BH221" s="94">
        <f>IF(U221="zníž. prenesená",P221,0)</f>
        <v>0</v>
      </c>
      <c r="BI221" s="94">
        <f>IF(U221="nulová",P221,0)</f>
        <v>0</v>
      </c>
      <c r="BJ221" s="16" t="s">
        <v>120</v>
      </c>
      <c r="BK221" s="150">
        <f>V221*K221</f>
        <v>0</v>
      </c>
    </row>
    <row r="222" spans="2:65" s="1" customFormat="1" ht="22.35" customHeight="1" x14ac:dyDescent="0.3">
      <c r="B222" s="32"/>
      <c r="C222" s="175" t="s">
        <v>19</v>
      </c>
      <c r="D222" s="175" t="s">
        <v>148</v>
      </c>
      <c r="E222" s="176" t="s">
        <v>19</v>
      </c>
      <c r="F222" s="225" t="s">
        <v>19</v>
      </c>
      <c r="G222" s="226"/>
      <c r="H222" s="226"/>
      <c r="I222" s="226"/>
      <c r="J222" s="177" t="s">
        <v>19</v>
      </c>
      <c r="K222" s="145"/>
      <c r="L222" s="145"/>
      <c r="M222" s="229"/>
      <c r="N222" s="228"/>
      <c r="O222" s="228"/>
      <c r="P222" s="227">
        <f>BK222</f>
        <v>0</v>
      </c>
      <c r="Q222" s="228"/>
      <c r="R222" s="33"/>
      <c r="T222" s="146" t="s">
        <v>19</v>
      </c>
      <c r="U222" s="178" t="s">
        <v>45</v>
      </c>
      <c r="V222" s="147">
        <f>L222+M222</f>
        <v>0</v>
      </c>
      <c r="W222" s="147">
        <f>L222*K222</f>
        <v>0</v>
      </c>
      <c r="X222" s="147">
        <f>M222*K222</f>
        <v>0</v>
      </c>
      <c r="AE222" s="67"/>
      <c r="AT222" s="16" t="s">
        <v>366</v>
      </c>
      <c r="AU222" s="16" t="s">
        <v>84</v>
      </c>
      <c r="AY222" s="16" t="s">
        <v>366</v>
      </c>
      <c r="BE222" s="94">
        <f>IF(U222="základná",P222,0)</f>
        <v>0</v>
      </c>
      <c r="BF222" s="94">
        <f>IF(U222="znížená",P222,0)</f>
        <v>0</v>
      </c>
      <c r="BG222" s="94">
        <f>IF(U222="zákl. prenesená",P222,0)</f>
        <v>0</v>
      </c>
      <c r="BH222" s="94">
        <f>IF(U222="zníž. prenesená",P222,0)</f>
        <v>0</v>
      </c>
      <c r="BI222" s="94">
        <f>IF(U222="nulová",P222,0)</f>
        <v>0</v>
      </c>
      <c r="BJ222" s="16" t="s">
        <v>120</v>
      </c>
      <c r="BK222" s="150">
        <f>V222*K222</f>
        <v>0</v>
      </c>
    </row>
    <row r="223" spans="2:65" s="1" customFormat="1" ht="22.35" customHeight="1" x14ac:dyDescent="0.3">
      <c r="B223" s="32"/>
      <c r="C223" s="175" t="s">
        <v>19</v>
      </c>
      <c r="D223" s="175" t="s">
        <v>148</v>
      </c>
      <c r="E223" s="176" t="s">
        <v>19</v>
      </c>
      <c r="F223" s="225" t="s">
        <v>19</v>
      </c>
      <c r="G223" s="226"/>
      <c r="H223" s="226"/>
      <c r="I223" s="226"/>
      <c r="J223" s="177" t="s">
        <v>19</v>
      </c>
      <c r="K223" s="145"/>
      <c r="L223" s="145"/>
      <c r="M223" s="229"/>
      <c r="N223" s="228"/>
      <c r="O223" s="228"/>
      <c r="P223" s="227">
        <f>BK223</f>
        <v>0</v>
      </c>
      <c r="Q223" s="228"/>
      <c r="R223" s="33"/>
      <c r="T223" s="146" t="s">
        <v>19</v>
      </c>
      <c r="U223" s="178" t="s">
        <v>45</v>
      </c>
      <c r="V223" s="147">
        <f>L223+M223</f>
        <v>0</v>
      </c>
      <c r="W223" s="147">
        <f>L223*K223</f>
        <v>0</v>
      </c>
      <c r="X223" s="147">
        <f>M223*K223</f>
        <v>0</v>
      </c>
      <c r="AE223" s="67"/>
      <c r="AT223" s="16" t="s">
        <v>366</v>
      </c>
      <c r="AU223" s="16" t="s">
        <v>84</v>
      </c>
      <c r="AY223" s="16" t="s">
        <v>366</v>
      </c>
      <c r="BE223" s="94">
        <f>IF(U223="základná",P223,0)</f>
        <v>0</v>
      </c>
      <c r="BF223" s="94">
        <f>IF(U223="znížená",P223,0)</f>
        <v>0</v>
      </c>
      <c r="BG223" s="94">
        <f>IF(U223="zákl. prenesená",P223,0)</f>
        <v>0</v>
      </c>
      <c r="BH223" s="94">
        <f>IF(U223="zníž. prenesená",P223,0)</f>
        <v>0</v>
      </c>
      <c r="BI223" s="94">
        <f>IF(U223="nulová",P223,0)</f>
        <v>0</v>
      </c>
      <c r="BJ223" s="16" t="s">
        <v>120</v>
      </c>
      <c r="BK223" s="150">
        <f>V223*K223</f>
        <v>0</v>
      </c>
    </row>
    <row r="224" spans="2:65" s="1" customFormat="1" ht="22.35" customHeight="1" x14ac:dyDescent="0.3">
      <c r="B224" s="32"/>
      <c r="C224" s="175" t="s">
        <v>19</v>
      </c>
      <c r="D224" s="175" t="s">
        <v>148</v>
      </c>
      <c r="E224" s="176" t="s">
        <v>19</v>
      </c>
      <c r="F224" s="225" t="s">
        <v>19</v>
      </c>
      <c r="G224" s="226"/>
      <c r="H224" s="226"/>
      <c r="I224" s="226"/>
      <c r="J224" s="177" t="s">
        <v>19</v>
      </c>
      <c r="K224" s="145"/>
      <c r="L224" s="145"/>
      <c r="M224" s="229"/>
      <c r="N224" s="228"/>
      <c r="O224" s="228"/>
      <c r="P224" s="227">
        <f>BK224</f>
        <v>0</v>
      </c>
      <c r="Q224" s="228"/>
      <c r="R224" s="33"/>
      <c r="T224" s="146" t="s">
        <v>19</v>
      </c>
      <c r="U224" s="178" t="s">
        <v>45</v>
      </c>
      <c r="V224" s="179">
        <f>L224+M224</f>
        <v>0</v>
      </c>
      <c r="W224" s="179">
        <f>L224*K224</f>
        <v>0</v>
      </c>
      <c r="X224" s="179">
        <f>M224*K224</f>
        <v>0</v>
      </c>
      <c r="Y224" s="51"/>
      <c r="Z224" s="51"/>
      <c r="AA224" s="51"/>
      <c r="AB224" s="51"/>
      <c r="AC224" s="51"/>
      <c r="AD224" s="51"/>
      <c r="AE224" s="53"/>
      <c r="AT224" s="16" t="s">
        <v>366</v>
      </c>
      <c r="AU224" s="16" t="s">
        <v>84</v>
      </c>
      <c r="AY224" s="16" t="s">
        <v>366</v>
      </c>
      <c r="BE224" s="94">
        <f>IF(U224="základná",P224,0)</f>
        <v>0</v>
      </c>
      <c r="BF224" s="94">
        <f>IF(U224="znížená",P224,0)</f>
        <v>0</v>
      </c>
      <c r="BG224" s="94">
        <f>IF(U224="zákl. prenesená",P224,0)</f>
        <v>0</v>
      </c>
      <c r="BH224" s="94">
        <f>IF(U224="zníž. prenesená",P224,0)</f>
        <v>0</v>
      </c>
      <c r="BI224" s="94">
        <f>IF(U224="nulová",P224,0)</f>
        <v>0</v>
      </c>
      <c r="BJ224" s="16" t="s">
        <v>120</v>
      </c>
      <c r="BK224" s="150">
        <f>V224*K224</f>
        <v>0</v>
      </c>
    </row>
    <row r="225" spans="2:18" s="1" customFormat="1" ht="6.95" customHeight="1" x14ac:dyDescent="0.3">
      <c r="B225" s="54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6"/>
    </row>
  </sheetData>
  <sheetProtection algorithmName="SHA-512" hashValue="SLIzBcdRZXDydUFMYXhh46UaHjhoecdqEmbI9GG9oSGrySt17cm7QrjMNmZIE/lfOr/JcnieRCDV8wqVyzHBaA==" saltValue="wi0FfGIW/NB5QZbR/d/HfA==" spinCount="100000" sheet="1" objects="1" scenarios="1" formatColumns="0" formatRows="0" sort="0" autoFilter="0"/>
  <mergeCells count="303">
    <mergeCell ref="C2:Q2"/>
    <mergeCell ref="C4:Q4"/>
    <mergeCell ref="F6:P6"/>
    <mergeCell ref="O8:P8"/>
    <mergeCell ref="O10:P10"/>
    <mergeCell ref="O11:P11"/>
    <mergeCell ref="O13:P13"/>
    <mergeCell ref="E14:L14"/>
    <mergeCell ref="O14:P14"/>
    <mergeCell ref="O16:P16"/>
    <mergeCell ref="O17:P17"/>
    <mergeCell ref="O19:P19"/>
    <mergeCell ref="O20:P20"/>
    <mergeCell ref="E23:L23"/>
    <mergeCell ref="M26:P26"/>
    <mergeCell ref="M27:P27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M80:P80"/>
    <mergeCell ref="M82:Q82"/>
    <mergeCell ref="M83:Q83"/>
    <mergeCell ref="C85:G85"/>
    <mergeCell ref="H85:J85"/>
    <mergeCell ref="K85:L85"/>
    <mergeCell ref="M85:Q85"/>
    <mergeCell ref="H87:J87"/>
    <mergeCell ref="K87:L87"/>
    <mergeCell ref="M87:Q87"/>
    <mergeCell ref="H88:J88"/>
    <mergeCell ref="K88:L88"/>
    <mergeCell ref="M88:Q88"/>
    <mergeCell ref="H89:J89"/>
    <mergeCell ref="K89:L89"/>
    <mergeCell ref="M89:Q89"/>
    <mergeCell ref="H90:J90"/>
    <mergeCell ref="K90:L90"/>
    <mergeCell ref="M90:Q90"/>
    <mergeCell ref="H91:J91"/>
    <mergeCell ref="K91:L91"/>
    <mergeCell ref="M91:Q91"/>
    <mergeCell ref="H92:J92"/>
    <mergeCell ref="K92:L92"/>
    <mergeCell ref="M92:Q92"/>
    <mergeCell ref="H93:J93"/>
    <mergeCell ref="K93:L93"/>
    <mergeCell ref="M93:Q93"/>
    <mergeCell ref="H94:J94"/>
    <mergeCell ref="K94:L94"/>
    <mergeCell ref="M94:Q94"/>
    <mergeCell ref="H95:J95"/>
    <mergeCell ref="K95:L95"/>
    <mergeCell ref="M95:Q95"/>
    <mergeCell ref="H96:J96"/>
    <mergeCell ref="K96:L96"/>
    <mergeCell ref="M96:Q96"/>
    <mergeCell ref="H97:J97"/>
    <mergeCell ref="K97:L97"/>
    <mergeCell ref="M97:Q97"/>
    <mergeCell ref="H98:J98"/>
    <mergeCell ref="K98:L98"/>
    <mergeCell ref="M98:Q98"/>
    <mergeCell ref="H99:J99"/>
    <mergeCell ref="K99:L99"/>
    <mergeCell ref="M99:Q99"/>
    <mergeCell ref="M101:Q101"/>
    <mergeCell ref="D102:H102"/>
    <mergeCell ref="M102:Q102"/>
    <mergeCell ref="D103:H103"/>
    <mergeCell ref="M103:Q103"/>
    <mergeCell ref="D104:H104"/>
    <mergeCell ref="M104:Q104"/>
    <mergeCell ref="D105:H105"/>
    <mergeCell ref="M105:Q105"/>
    <mergeCell ref="D106:H106"/>
    <mergeCell ref="M106:Q106"/>
    <mergeCell ref="M107:Q107"/>
    <mergeCell ref="L109:Q109"/>
    <mergeCell ref="C115:Q115"/>
    <mergeCell ref="F117:P117"/>
    <mergeCell ref="M119:P119"/>
    <mergeCell ref="M121:Q121"/>
    <mergeCell ref="M122:Q122"/>
    <mergeCell ref="F124:I124"/>
    <mergeCell ref="P124:Q124"/>
    <mergeCell ref="M124:O124"/>
    <mergeCell ref="F128:I128"/>
    <mergeCell ref="P128:Q128"/>
    <mergeCell ref="M128:O128"/>
    <mergeCell ref="F129:I129"/>
    <mergeCell ref="P129:Q129"/>
    <mergeCell ref="M129:O129"/>
    <mergeCell ref="F130:I130"/>
    <mergeCell ref="F131:I131"/>
    <mergeCell ref="F132:I132"/>
    <mergeCell ref="F133:I133"/>
    <mergeCell ref="F134:I134"/>
    <mergeCell ref="P134:Q134"/>
    <mergeCell ref="M134:O134"/>
    <mergeCell ref="F135:I135"/>
    <mergeCell ref="F136:I136"/>
    <mergeCell ref="F137:I137"/>
    <mergeCell ref="P137:Q137"/>
    <mergeCell ref="M137:O137"/>
    <mergeCell ref="F138:I138"/>
    <mergeCell ref="P138:Q138"/>
    <mergeCell ref="M138:O138"/>
    <mergeCell ref="F139:I139"/>
    <mergeCell ref="F140:I140"/>
    <mergeCell ref="P140:Q140"/>
    <mergeCell ref="M140:O140"/>
    <mergeCell ref="F141:I141"/>
    <mergeCell ref="P141:Q141"/>
    <mergeCell ref="M141:O141"/>
    <mergeCell ref="F142:I142"/>
    <mergeCell ref="P142:Q142"/>
    <mergeCell ref="M142:O142"/>
    <mergeCell ref="F143:I143"/>
    <mergeCell ref="P143:Q143"/>
    <mergeCell ref="M143:O143"/>
    <mergeCell ref="F144:I144"/>
    <mergeCell ref="F145:I145"/>
    <mergeCell ref="F146:I146"/>
    <mergeCell ref="F147:I147"/>
    <mergeCell ref="F148:I148"/>
    <mergeCell ref="P148:Q148"/>
    <mergeCell ref="M148:O148"/>
    <mergeCell ref="F149:I149"/>
    <mergeCell ref="P149:Q149"/>
    <mergeCell ref="M149:O149"/>
    <mergeCell ref="F150:I150"/>
    <mergeCell ref="P150:Q150"/>
    <mergeCell ref="M150:O150"/>
    <mergeCell ref="F151:I151"/>
    <mergeCell ref="F152:I152"/>
    <mergeCell ref="P152:Q152"/>
    <mergeCell ref="M152:O152"/>
    <mergeCell ref="F153:I153"/>
    <mergeCell ref="P153:Q153"/>
    <mergeCell ref="M153:O153"/>
    <mergeCell ref="F155:I155"/>
    <mergeCell ref="P155:Q155"/>
    <mergeCell ref="M155:O155"/>
    <mergeCell ref="F156:I156"/>
    <mergeCell ref="F157:I157"/>
    <mergeCell ref="F158:I158"/>
    <mergeCell ref="P158:Q158"/>
    <mergeCell ref="M158:O158"/>
    <mergeCell ref="F159:I159"/>
    <mergeCell ref="F160:I160"/>
    <mergeCell ref="P160:Q160"/>
    <mergeCell ref="M160:O160"/>
    <mergeCell ref="F161:I161"/>
    <mergeCell ref="F162:I162"/>
    <mergeCell ref="F163:I163"/>
    <mergeCell ref="F164:I164"/>
    <mergeCell ref="F165:I165"/>
    <mergeCell ref="F166:I166"/>
    <mergeCell ref="P166:Q166"/>
    <mergeCell ref="M166:O166"/>
    <mergeCell ref="F167:I167"/>
    <mergeCell ref="P167:Q167"/>
    <mergeCell ref="M167:O167"/>
    <mergeCell ref="F168:I168"/>
    <mergeCell ref="P168:Q168"/>
    <mergeCell ref="M168:O168"/>
    <mergeCell ref="F169:I169"/>
    <mergeCell ref="P169:Q169"/>
    <mergeCell ref="M169:O169"/>
    <mergeCell ref="F170:I170"/>
    <mergeCell ref="F171:I171"/>
    <mergeCell ref="F172:I172"/>
    <mergeCell ref="F173:I173"/>
    <mergeCell ref="P173:Q173"/>
    <mergeCell ref="M173:O173"/>
    <mergeCell ref="F175:I175"/>
    <mergeCell ref="P175:Q175"/>
    <mergeCell ref="M175:O175"/>
    <mergeCell ref="F176:I176"/>
    <mergeCell ref="F177:I177"/>
    <mergeCell ref="F178:I178"/>
    <mergeCell ref="P178:Q178"/>
    <mergeCell ref="M178:O178"/>
    <mergeCell ref="F179:I179"/>
    <mergeCell ref="P179:Q179"/>
    <mergeCell ref="M179:O179"/>
    <mergeCell ref="F180:I180"/>
    <mergeCell ref="P180:Q180"/>
    <mergeCell ref="M180:O180"/>
    <mergeCell ref="F181:I181"/>
    <mergeCell ref="F182:I182"/>
    <mergeCell ref="P182:Q182"/>
    <mergeCell ref="M182:O182"/>
    <mergeCell ref="F183:I183"/>
    <mergeCell ref="P183:Q183"/>
    <mergeCell ref="M183:O183"/>
    <mergeCell ref="F184:I184"/>
    <mergeCell ref="P184:Q184"/>
    <mergeCell ref="M184:O184"/>
    <mergeCell ref="F185:I185"/>
    <mergeCell ref="F186:I186"/>
    <mergeCell ref="P186:Q186"/>
    <mergeCell ref="M186:O186"/>
    <mergeCell ref="F188:I188"/>
    <mergeCell ref="P188:Q188"/>
    <mergeCell ref="M188:O188"/>
    <mergeCell ref="F189:I189"/>
    <mergeCell ref="F190:I190"/>
    <mergeCell ref="F191:I191"/>
    <mergeCell ref="F192:I192"/>
    <mergeCell ref="F193:I193"/>
    <mergeCell ref="P193:Q193"/>
    <mergeCell ref="M193:O193"/>
    <mergeCell ref="F194:I194"/>
    <mergeCell ref="P194:Q194"/>
    <mergeCell ref="M194:O194"/>
    <mergeCell ref="F196:I196"/>
    <mergeCell ref="P196:Q196"/>
    <mergeCell ref="M196:O196"/>
    <mergeCell ref="F197:I197"/>
    <mergeCell ref="F198:I198"/>
    <mergeCell ref="P198:Q198"/>
    <mergeCell ref="M198:O198"/>
    <mergeCell ref="F200:I200"/>
    <mergeCell ref="P200:Q200"/>
    <mergeCell ref="M200:O200"/>
    <mergeCell ref="F201:I201"/>
    <mergeCell ref="F202:I202"/>
    <mergeCell ref="P202:Q202"/>
    <mergeCell ref="M202:O202"/>
    <mergeCell ref="F203:I203"/>
    <mergeCell ref="F206:I206"/>
    <mergeCell ref="P206:Q206"/>
    <mergeCell ref="M206:O206"/>
    <mergeCell ref="F207:I207"/>
    <mergeCell ref="F208:I208"/>
    <mergeCell ref="P208:Q208"/>
    <mergeCell ref="M208:O208"/>
    <mergeCell ref="F209:I209"/>
    <mergeCell ref="P209:Q209"/>
    <mergeCell ref="M209:O209"/>
    <mergeCell ref="F210:I210"/>
    <mergeCell ref="P210:Q210"/>
    <mergeCell ref="M210:O210"/>
    <mergeCell ref="F212:I212"/>
    <mergeCell ref="P212:Q212"/>
    <mergeCell ref="M212:O212"/>
    <mergeCell ref="F213:I213"/>
    <mergeCell ref="F214:I214"/>
    <mergeCell ref="P214:Q214"/>
    <mergeCell ref="M214:O214"/>
    <mergeCell ref="F221:I221"/>
    <mergeCell ref="P221:Q221"/>
    <mergeCell ref="M221:O221"/>
    <mergeCell ref="F222:I222"/>
    <mergeCell ref="P222:Q222"/>
    <mergeCell ref="M222:O222"/>
    <mergeCell ref="F216:I216"/>
    <mergeCell ref="P216:Q216"/>
    <mergeCell ref="M216:O216"/>
    <mergeCell ref="F217:I217"/>
    <mergeCell ref="P217:Q217"/>
    <mergeCell ref="M217:O217"/>
    <mergeCell ref="F218:I218"/>
    <mergeCell ref="P218:Q218"/>
    <mergeCell ref="M218:O218"/>
    <mergeCell ref="H1:K1"/>
    <mergeCell ref="S2:AF2"/>
    <mergeCell ref="F223:I223"/>
    <mergeCell ref="P223:Q223"/>
    <mergeCell ref="M223:O223"/>
    <mergeCell ref="F224:I224"/>
    <mergeCell ref="P224:Q224"/>
    <mergeCell ref="M224:O224"/>
    <mergeCell ref="M125:Q125"/>
    <mergeCell ref="M126:Q126"/>
    <mergeCell ref="M127:Q127"/>
    <mergeCell ref="M154:Q154"/>
    <mergeCell ref="M174:Q174"/>
    <mergeCell ref="M187:Q187"/>
    <mergeCell ref="M195:Q195"/>
    <mergeCell ref="M199:Q199"/>
    <mergeCell ref="M204:Q204"/>
    <mergeCell ref="M205:Q205"/>
    <mergeCell ref="M211:Q211"/>
    <mergeCell ref="M215:Q215"/>
    <mergeCell ref="M219:Q219"/>
    <mergeCell ref="F220:I220"/>
    <mergeCell ref="P220:Q220"/>
    <mergeCell ref="M220:O220"/>
  </mergeCells>
  <dataValidations count="2">
    <dataValidation type="list" allowBlank="1" showInputMessage="1" showErrorMessage="1" error="Povolené sú hodnoty K a M." sqref="D220:D225" xr:uid="{00000000-0002-0000-0100-000000000000}">
      <formula1>"K,M"</formula1>
    </dataValidation>
    <dataValidation type="list" allowBlank="1" showInputMessage="1" showErrorMessage="1" error="Povolené sú hodnoty základná, znížená, nulová." sqref="U220:U225" xr:uid="{00000000-0002-0000-0100-000001000000}">
      <formula1>"základná,znížená,nulová"</formula1>
    </dataValidation>
  </dataValidations>
  <hyperlinks>
    <hyperlink ref="F1:G1" location="C2" tooltip="Krycí list rozpočtu" display="1) Krycí list rozpočtu" xr:uid="{00000000-0004-0000-0100-000000000000}"/>
    <hyperlink ref="H1:K1" location="C85" tooltip="Rekapitulácia rozpočtu" display="2) Rekapitulácia rozpočtu" xr:uid="{00000000-0004-0000-0100-000001000000}"/>
    <hyperlink ref="L1" location="C124" tooltip="Rozpočet" display="3) Rozpočet" xr:uid="{00000000-0004-0000-0100-000002000000}"/>
    <hyperlink ref="S1:T1" location="'Rekapitulácia stavby'!C2" tooltip="Rekapitulácia stavby" display="Rekapitulácia stavby" xr:uid="{00000000-0004-0000-01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AA5064-1 - Kolumbária Bra...</vt:lpstr>
      <vt:lpstr>'AA5064-1 - Kolumbária Bra...'!Názvy_tlače</vt:lpstr>
      <vt:lpstr>'Rekapitulácia stavby'!Názvy_tlače</vt:lpstr>
      <vt:lpstr>'AA5064-1 - Kolumbária Bra...'!Oblasť_tlače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DESKTOP-8TG4KJ2\Suran Jan</dc:creator>
  <cp:lastModifiedBy>Hronská Jana</cp:lastModifiedBy>
  <dcterms:created xsi:type="dcterms:W3CDTF">2024-06-20T06:12:20Z</dcterms:created>
  <dcterms:modified xsi:type="dcterms:W3CDTF">2025-07-25T06:13:36Z</dcterms:modified>
</cp:coreProperties>
</file>