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3787\Documents\NDS 2021\A ORL RN VO\podklady k súťaži\zoznamy\3.kolo\"/>
    </mc:Choice>
  </mc:AlternateContent>
  <xr:revisionPtr revIDLastSave="0" documentId="13_ncr:1_{FB39D5AC-8D66-4165-A629-FB12C09B1C8A}" xr6:coauthVersionLast="47" xr6:coauthVersionMax="47" xr10:uidLastSave="{00000000-0000-0000-0000-000000000000}"/>
  <bookViews>
    <workbookView xWindow="-38520" yWindow="-120" windowWidth="38640" windowHeight="21240" xr2:uid="{00000000-000D-0000-FFFF-FFFF00000000}"/>
  </bookViews>
  <sheets>
    <sheet name=" Oblasť 1 RN " sheetId="3" r:id="rId1"/>
    <sheet name="Oblasť 1 ORL" sheetId="6" r:id="rId2"/>
    <sheet name="Oblasť 2 RN" sheetId="4" r:id="rId3"/>
    <sheet name="Oblasť 2 ORL" sheetId="7" r:id="rId4"/>
    <sheet name="Oblasť 3 RN" sheetId="5" r:id="rId5"/>
    <sheet name="Oblasť 3 ORL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80" i="8" l="1"/>
  <c r="S180" i="8"/>
  <c r="O180" i="8"/>
  <c r="L180" i="8"/>
  <c r="K180" i="8"/>
  <c r="B180" i="8"/>
  <c r="V179" i="8"/>
  <c r="T179" i="8"/>
  <c r="Q179" i="8"/>
  <c r="P179" i="8"/>
  <c r="V178" i="8"/>
  <c r="T178" i="8"/>
  <c r="Q178" i="8"/>
  <c r="R178" i="8" s="1"/>
  <c r="P178" i="8"/>
  <c r="V177" i="8"/>
  <c r="T177" i="8"/>
  <c r="Q177" i="8"/>
  <c r="R177" i="8" s="1"/>
  <c r="P177" i="8"/>
  <c r="V176" i="8"/>
  <c r="T176" i="8"/>
  <c r="R176" i="8"/>
  <c r="Q176" i="8"/>
  <c r="P176" i="8"/>
  <c r="V175" i="8"/>
  <c r="T175" i="8"/>
  <c r="Q175" i="8"/>
  <c r="R175" i="8" s="1"/>
  <c r="P175" i="8"/>
  <c r="V174" i="8"/>
  <c r="T174" i="8"/>
  <c r="Q174" i="8"/>
  <c r="R174" i="8" s="1"/>
  <c r="P174" i="8"/>
  <c r="V173" i="8"/>
  <c r="T173" i="8"/>
  <c r="Q173" i="8"/>
  <c r="R173" i="8" s="1"/>
  <c r="P173" i="8"/>
  <c r="V172" i="8"/>
  <c r="T172" i="8"/>
  <c r="R172" i="8"/>
  <c r="Q172" i="8"/>
  <c r="P172" i="8"/>
  <c r="V171" i="8"/>
  <c r="T171" i="8"/>
  <c r="R171" i="8"/>
  <c r="Q171" i="8"/>
  <c r="P171" i="8"/>
  <c r="V170" i="8"/>
  <c r="T170" i="8"/>
  <c r="R170" i="8"/>
  <c r="Q170" i="8"/>
  <c r="P170" i="8"/>
  <c r="V169" i="8"/>
  <c r="T169" i="8"/>
  <c r="Q169" i="8"/>
  <c r="R169" i="8" s="1"/>
  <c r="P169" i="8"/>
  <c r="V168" i="8"/>
  <c r="T168" i="8"/>
  <c r="Q168" i="8"/>
  <c r="R168" i="8" s="1"/>
  <c r="P168" i="8"/>
  <c r="V167" i="8"/>
  <c r="T167" i="8"/>
  <c r="R167" i="8"/>
  <c r="Q167" i="8"/>
  <c r="P167" i="8"/>
  <c r="V166" i="8"/>
  <c r="T166" i="8"/>
  <c r="Q166" i="8"/>
  <c r="R166" i="8" s="1"/>
  <c r="P166" i="8"/>
  <c r="V165" i="8"/>
  <c r="T165" i="8"/>
  <c r="Q165" i="8"/>
  <c r="R165" i="8" s="1"/>
  <c r="P165" i="8"/>
  <c r="V164" i="8"/>
  <c r="T164" i="8"/>
  <c r="R164" i="8"/>
  <c r="Q164" i="8"/>
  <c r="P164" i="8"/>
  <c r="V163" i="8"/>
  <c r="T163" i="8"/>
  <c r="Q163" i="8"/>
  <c r="R163" i="8" s="1"/>
  <c r="P163" i="8"/>
  <c r="V162" i="8"/>
  <c r="T162" i="8"/>
  <c r="Q162" i="8"/>
  <c r="R162" i="8" s="1"/>
  <c r="P162" i="8"/>
  <c r="V161" i="8"/>
  <c r="T161" i="8"/>
  <c r="Q161" i="8"/>
  <c r="R161" i="8" s="1"/>
  <c r="P161" i="8"/>
  <c r="V160" i="8"/>
  <c r="T160" i="8"/>
  <c r="R160" i="8"/>
  <c r="Q160" i="8"/>
  <c r="P160" i="8"/>
  <c r="V159" i="8"/>
  <c r="T159" i="8"/>
  <c r="R159" i="8"/>
  <c r="Q159" i="8"/>
  <c r="P159" i="8"/>
  <c r="V158" i="8"/>
  <c r="T158" i="8"/>
  <c r="R158" i="8"/>
  <c r="Q158" i="8"/>
  <c r="P158" i="8"/>
  <c r="V157" i="8"/>
  <c r="T157" i="8"/>
  <c r="R157" i="8"/>
  <c r="Q157" i="8"/>
  <c r="P157" i="8"/>
  <c r="V156" i="8"/>
  <c r="T156" i="8"/>
  <c r="Q156" i="8"/>
  <c r="P156" i="8"/>
  <c r="V155" i="8"/>
  <c r="T155" i="8"/>
  <c r="R155" i="8"/>
  <c r="Q155" i="8"/>
  <c r="P155" i="8"/>
  <c r="V154" i="8"/>
  <c r="T154" i="8"/>
  <c r="R154" i="8"/>
  <c r="Q154" i="8"/>
  <c r="P154" i="8"/>
  <c r="V153" i="8"/>
  <c r="T153" i="8"/>
  <c r="R153" i="8"/>
  <c r="Q153" i="8"/>
  <c r="P153" i="8"/>
  <c r="V152" i="8"/>
  <c r="T152" i="8"/>
  <c r="Q152" i="8"/>
  <c r="R152" i="8" s="1"/>
  <c r="P152" i="8"/>
  <c r="V151" i="8"/>
  <c r="T151" i="8"/>
  <c r="Q151" i="8"/>
  <c r="R151" i="8" s="1"/>
  <c r="P151" i="8"/>
  <c r="V150" i="8"/>
  <c r="T150" i="8"/>
  <c r="R150" i="8"/>
  <c r="Q150" i="8"/>
  <c r="P150" i="8"/>
  <c r="V149" i="8"/>
  <c r="T149" i="8"/>
  <c r="Q149" i="8"/>
  <c r="R149" i="8" s="1"/>
  <c r="P149" i="8"/>
  <c r="V148" i="8"/>
  <c r="T148" i="8"/>
  <c r="Q148" i="8"/>
  <c r="R148" i="8" s="1"/>
  <c r="P148" i="8"/>
  <c r="V147" i="8"/>
  <c r="T147" i="8"/>
  <c r="R147" i="8"/>
  <c r="Q147" i="8"/>
  <c r="P147" i="8"/>
  <c r="V146" i="8"/>
  <c r="T146" i="8"/>
  <c r="Q146" i="8"/>
  <c r="R146" i="8" s="1"/>
  <c r="P146" i="8"/>
  <c r="V145" i="8"/>
  <c r="T145" i="8"/>
  <c r="Q145" i="8"/>
  <c r="R145" i="8" s="1"/>
  <c r="P145" i="8"/>
  <c r="V144" i="8"/>
  <c r="T144" i="8"/>
  <c r="Q144" i="8"/>
  <c r="R144" i="8" s="1"/>
  <c r="P144" i="8"/>
  <c r="V143" i="8"/>
  <c r="T143" i="8"/>
  <c r="R143" i="8"/>
  <c r="Q143" i="8"/>
  <c r="P143" i="8"/>
  <c r="V142" i="8"/>
  <c r="T142" i="8"/>
  <c r="R142" i="8"/>
  <c r="Q142" i="8"/>
  <c r="P142" i="8"/>
  <c r="V141" i="8"/>
  <c r="T141" i="8"/>
  <c r="R141" i="8"/>
  <c r="Q141" i="8"/>
  <c r="P141" i="8"/>
  <c r="V140" i="8"/>
  <c r="T140" i="8"/>
  <c r="Q140" i="8"/>
  <c r="R140" i="8" s="1"/>
  <c r="P140" i="8"/>
  <c r="V139" i="8"/>
  <c r="T139" i="8"/>
  <c r="Q139" i="8"/>
  <c r="R139" i="8" s="1"/>
  <c r="P139" i="8"/>
  <c r="V138" i="8"/>
  <c r="T138" i="8"/>
  <c r="R138" i="8"/>
  <c r="Q138" i="8"/>
  <c r="P138" i="8"/>
  <c r="V137" i="8"/>
  <c r="T137" i="8"/>
  <c r="Q137" i="8"/>
  <c r="R137" i="8" s="1"/>
  <c r="P137" i="8"/>
  <c r="V136" i="8"/>
  <c r="T136" i="8"/>
  <c r="Q136" i="8"/>
  <c r="R136" i="8" s="1"/>
  <c r="P136" i="8"/>
  <c r="V135" i="8"/>
  <c r="T135" i="8"/>
  <c r="R135" i="8"/>
  <c r="Q135" i="8"/>
  <c r="P135" i="8"/>
  <c r="V134" i="8"/>
  <c r="T134" i="8"/>
  <c r="Q134" i="8"/>
  <c r="R134" i="8" s="1"/>
  <c r="P134" i="8"/>
  <c r="V133" i="8"/>
  <c r="T133" i="8"/>
  <c r="Q133" i="8"/>
  <c r="R133" i="8" s="1"/>
  <c r="P133" i="8"/>
  <c r="V132" i="8"/>
  <c r="T132" i="8"/>
  <c r="Q132" i="8"/>
  <c r="R132" i="8" s="1"/>
  <c r="P132" i="8"/>
  <c r="V131" i="8"/>
  <c r="T131" i="8"/>
  <c r="R131" i="8"/>
  <c r="Q131" i="8"/>
  <c r="P131" i="8"/>
  <c r="V130" i="8"/>
  <c r="T130" i="8"/>
  <c r="R130" i="8"/>
  <c r="Q130" i="8"/>
  <c r="P130" i="8"/>
  <c r="V129" i="8"/>
  <c r="T129" i="8"/>
  <c r="R129" i="8"/>
  <c r="Q129" i="8"/>
  <c r="P129" i="8"/>
  <c r="V128" i="8"/>
  <c r="T128" i="8"/>
  <c r="Q128" i="8"/>
  <c r="R128" i="8" s="1"/>
  <c r="P128" i="8"/>
  <c r="V127" i="8"/>
  <c r="T127" i="8"/>
  <c r="Q127" i="8"/>
  <c r="R127" i="8" s="1"/>
  <c r="P127" i="8"/>
  <c r="V126" i="8"/>
  <c r="V125" i="8"/>
  <c r="T125" i="8"/>
  <c r="Q125" i="8"/>
  <c r="R125" i="8" s="1"/>
  <c r="P125" i="8"/>
  <c r="V124" i="8"/>
  <c r="T124" i="8"/>
  <c r="R124" i="8"/>
  <c r="Q124" i="8"/>
  <c r="P124" i="8"/>
  <c r="V123" i="8"/>
  <c r="T123" i="8"/>
  <c r="R123" i="8"/>
  <c r="Q123" i="8"/>
  <c r="P123" i="8"/>
  <c r="V122" i="8"/>
  <c r="T122" i="8"/>
  <c r="R122" i="8"/>
  <c r="Q122" i="8"/>
  <c r="P122" i="8"/>
  <c r="V121" i="8"/>
  <c r="T121" i="8"/>
  <c r="R121" i="8"/>
  <c r="Q121" i="8"/>
  <c r="P121" i="8"/>
  <c r="V120" i="8"/>
  <c r="T120" i="8"/>
  <c r="R120" i="8"/>
  <c r="Q120" i="8"/>
  <c r="P120" i="8"/>
  <c r="V119" i="8"/>
  <c r="T119" i="8"/>
  <c r="Q119" i="8"/>
  <c r="R119" i="8" s="1"/>
  <c r="P119" i="8"/>
  <c r="Q118" i="8"/>
  <c r="R118" i="8" s="1"/>
  <c r="P118" i="8"/>
  <c r="V117" i="8"/>
  <c r="R117" i="8"/>
  <c r="Q117" i="8"/>
  <c r="P117" i="8"/>
  <c r="V116" i="8"/>
  <c r="T116" i="8"/>
  <c r="Q116" i="8"/>
  <c r="R116" i="8" s="1"/>
  <c r="P116" i="8"/>
  <c r="V115" i="8"/>
  <c r="T115" i="8"/>
  <c r="R115" i="8"/>
  <c r="Q115" i="8"/>
  <c r="P115" i="8"/>
  <c r="V114" i="8"/>
  <c r="T114" i="8"/>
  <c r="Q114" i="8"/>
  <c r="R114" i="8" s="1"/>
  <c r="P114" i="8"/>
  <c r="V113" i="8"/>
  <c r="T113" i="8"/>
  <c r="Q113" i="8"/>
  <c r="R113" i="8" s="1"/>
  <c r="P113" i="8"/>
  <c r="V112" i="8"/>
  <c r="R112" i="8"/>
  <c r="Q112" i="8"/>
  <c r="P112" i="8"/>
  <c r="V111" i="8"/>
  <c r="T111" i="8"/>
  <c r="Q111" i="8"/>
  <c r="R111" i="8" s="1"/>
  <c r="P111" i="8"/>
  <c r="V110" i="8"/>
  <c r="T110" i="8"/>
  <c r="R110" i="8"/>
  <c r="Q110" i="8"/>
  <c r="P110" i="8"/>
  <c r="V109" i="8"/>
  <c r="T109" i="8"/>
  <c r="Q109" i="8"/>
  <c r="R109" i="8" s="1"/>
  <c r="P109" i="8"/>
  <c r="V108" i="8"/>
  <c r="T108" i="8"/>
  <c r="Q108" i="8"/>
  <c r="R108" i="8" s="1"/>
  <c r="P108" i="8"/>
  <c r="V107" i="8"/>
  <c r="T107" i="8"/>
  <c r="R107" i="8"/>
  <c r="Q107" i="8"/>
  <c r="P107" i="8"/>
  <c r="V106" i="8"/>
  <c r="T106" i="8"/>
  <c r="Q106" i="8"/>
  <c r="R106" i="8" s="1"/>
  <c r="P106" i="8"/>
  <c r="V105" i="8"/>
  <c r="T105" i="8"/>
  <c r="Q105" i="8"/>
  <c r="R105" i="8" s="1"/>
  <c r="P105" i="8"/>
  <c r="V104" i="8"/>
  <c r="T104" i="8"/>
  <c r="Q104" i="8"/>
  <c r="R104" i="8" s="1"/>
  <c r="P104" i="8"/>
  <c r="V103" i="8"/>
  <c r="T103" i="8"/>
  <c r="R103" i="8"/>
  <c r="Q103" i="8"/>
  <c r="P103" i="8"/>
  <c r="V102" i="8"/>
  <c r="T102" i="8"/>
  <c r="R102" i="8"/>
  <c r="Q102" i="8"/>
  <c r="P102" i="8"/>
  <c r="V101" i="8"/>
  <c r="T101" i="8"/>
  <c r="R101" i="8"/>
  <c r="Q101" i="8"/>
  <c r="P101" i="8"/>
  <c r="V100" i="8"/>
  <c r="T100" i="8"/>
  <c r="R100" i="8"/>
  <c r="Q100" i="8"/>
  <c r="P100" i="8"/>
  <c r="V99" i="8"/>
  <c r="T99" i="8"/>
  <c r="Q99" i="8"/>
  <c r="R99" i="8" s="1"/>
  <c r="P99" i="8"/>
  <c r="V98" i="8"/>
  <c r="T98" i="8"/>
  <c r="R98" i="8"/>
  <c r="Q98" i="8"/>
  <c r="P98" i="8"/>
  <c r="V97" i="8"/>
  <c r="T97" i="8"/>
  <c r="Q97" i="8"/>
  <c r="R97" i="8" s="1"/>
  <c r="P97" i="8"/>
  <c r="V96" i="8"/>
  <c r="T96" i="8"/>
  <c r="Q96" i="8"/>
  <c r="R96" i="8" s="1"/>
  <c r="P96" i="8"/>
  <c r="V95" i="8"/>
  <c r="T95" i="8"/>
  <c r="R95" i="8"/>
  <c r="Q95" i="8"/>
  <c r="P95" i="8"/>
  <c r="V94" i="8"/>
  <c r="T94" i="8"/>
  <c r="Q94" i="8"/>
  <c r="R94" i="8" s="1"/>
  <c r="P94" i="8"/>
  <c r="V93" i="8"/>
  <c r="T93" i="8"/>
  <c r="Q93" i="8"/>
  <c r="R93" i="8" s="1"/>
  <c r="P93" i="8"/>
  <c r="V92" i="8"/>
  <c r="T92" i="8"/>
  <c r="R92" i="8"/>
  <c r="Q92" i="8"/>
  <c r="P92" i="8"/>
  <c r="V91" i="8"/>
  <c r="T91" i="8"/>
  <c r="R91" i="8"/>
  <c r="Q91" i="8"/>
  <c r="P91" i="8"/>
  <c r="V90" i="8"/>
  <c r="T90" i="8"/>
  <c r="R90" i="8"/>
  <c r="Q90" i="8"/>
  <c r="P90" i="8"/>
  <c r="V89" i="8"/>
  <c r="T89" i="8"/>
  <c r="R89" i="8"/>
  <c r="Q89" i="8"/>
  <c r="P89" i="8"/>
  <c r="V88" i="8"/>
  <c r="T88" i="8"/>
  <c r="R88" i="8"/>
  <c r="Q88" i="8"/>
  <c r="P88" i="8"/>
  <c r="V87" i="8"/>
  <c r="T87" i="8"/>
  <c r="Q87" i="8"/>
  <c r="R87" i="8" s="1"/>
  <c r="P87" i="8"/>
  <c r="V86" i="8"/>
  <c r="T86" i="8"/>
  <c r="R86" i="8"/>
  <c r="Q86" i="8"/>
  <c r="P86" i="8"/>
  <c r="V85" i="8"/>
  <c r="T85" i="8"/>
  <c r="Q85" i="8"/>
  <c r="R85" i="8" s="1"/>
  <c r="P85" i="8"/>
  <c r="V84" i="8"/>
  <c r="T84" i="8"/>
  <c r="Q84" i="8"/>
  <c r="R84" i="8" s="1"/>
  <c r="P84" i="8"/>
  <c r="V83" i="8"/>
  <c r="T83" i="8"/>
  <c r="R83" i="8"/>
  <c r="Q83" i="8"/>
  <c r="P83" i="8"/>
  <c r="V82" i="8"/>
  <c r="T82" i="8"/>
  <c r="Q82" i="8"/>
  <c r="R82" i="8" s="1"/>
  <c r="P82" i="8"/>
  <c r="V81" i="8"/>
  <c r="T81" i="8"/>
  <c r="Q81" i="8"/>
  <c r="R81" i="8" s="1"/>
  <c r="P81" i="8"/>
  <c r="V80" i="8"/>
  <c r="T80" i="8"/>
  <c r="R80" i="8"/>
  <c r="Q80" i="8"/>
  <c r="P80" i="8"/>
  <c r="V79" i="8"/>
  <c r="T79" i="8"/>
  <c r="R79" i="8"/>
  <c r="Q79" i="8"/>
  <c r="P79" i="8"/>
  <c r="V78" i="8"/>
  <c r="T78" i="8"/>
  <c r="R78" i="8"/>
  <c r="Q78" i="8"/>
  <c r="P78" i="8"/>
  <c r="V77" i="8"/>
  <c r="T77" i="8"/>
  <c r="R77" i="8"/>
  <c r="Q77" i="8"/>
  <c r="P77" i="8"/>
  <c r="V76" i="8"/>
  <c r="T76" i="8"/>
  <c r="R76" i="8"/>
  <c r="Q76" i="8"/>
  <c r="P76" i="8"/>
  <c r="V75" i="8"/>
  <c r="T75" i="8"/>
  <c r="Q75" i="8"/>
  <c r="R75" i="8" s="1"/>
  <c r="P75" i="8"/>
  <c r="V74" i="8"/>
  <c r="T74" i="8"/>
  <c r="R74" i="8"/>
  <c r="Q74" i="8"/>
  <c r="P74" i="8"/>
  <c r="V73" i="8"/>
  <c r="T73" i="8"/>
  <c r="Q73" i="8"/>
  <c r="R73" i="8" s="1"/>
  <c r="P73" i="8"/>
  <c r="V72" i="8"/>
  <c r="T72" i="8"/>
  <c r="Q72" i="8"/>
  <c r="R72" i="8" s="1"/>
  <c r="P72" i="8"/>
  <c r="V71" i="8"/>
  <c r="T71" i="8"/>
  <c r="R71" i="8"/>
  <c r="Q71" i="8"/>
  <c r="P71" i="8"/>
  <c r="V70" i="8"/>
  <c r="T70" i="8"/>
  <c r="Q70" i="8"/>
  <c r="R70" i="8" s="1"/>
  <c r="P70" i="8"/>
  <c r="V69" i="8"/>
  <c r="T69" i="8"/>
  <c r="Q69" i="8"/>
  <c r="R69" i="8" s="1"/>
  <c r="P69" i="8"/>
  <c r="V68" i="8"/>
  <c r="T68" i="8"/>
  <c r="R68" i="8"/>
  <c r="Q68" i="8"/>
  <c r="P68" i="8"/>
  <c r="V67" i="8"/>
  <c r="T67" i="8"/>
  <c r="R67" i="8"/>
  <c r="Q67" i="8"/>
  <c r="P67" i="8"/>
  <c r="V66" i="8"/>
  <c r="T66" i="8"/>
  <c r="R66" i="8"/>
  <c r="Q66" i="8"/>
  <c r="P66" i="8"/>
  <c r="V65" i="8"/>
  <c r="T65" i="8"/>
  <c r="R65" i="8"/>
  <c r="Q65" i="8"/>
  <c r="P65" i="8"/>
  <c r="V64" i="8"/>
  <c r="T64" i="8"/>
  <c r="R64" i="8"/>
  <c r="Q64" i="8"/>
  <c r="P64" i="8"/>
  <c r="V63" i="8"/>
  <c r="T63" i="8"/>
  <c r="Q63" i="8"/>
  <c r="R63" i="8" s="1"/>
  <c r="P63" i="8"/>
  <c r="V62" i="8"/>
  <c r="T62" i="8"/>
  <c r="R62" i="8"/>
  <c r="Q62" i="8"/>
  <c r="P62" i="8"/>
  <c r="V61" i="8"/>
  <c r="T61" i="8"/>
  <c r="Q61" i="8"/>
  <c r="R61" i="8" s="1"/>
  <c r="P61" i="8"/>
  <c r="V60" i="8"/>
  <c r="T60" i="8"/>
  <c r="Q60" i="8"/>
  <c r="R60" i="8" s="1"/>
  <c r="P60" i="8"/>
  <c r="V59" i="8"/>
  <c r="T59" i="8"/>
  <c r="R59" i="8"/>
  <c r="Q59" i="8"/>
  <c r="P59" i="8"/>
  <c r="V58" i="8"/>
  <c r="T58" i="8"/>
  <c r="Q58" i="8"/>
  <c r="R58" i="8" s="1"/>
  <c r="P58" i="8"/>
  <c r="V57" i="8"/>
  <c r="T57" i="8"/>
  <c r="Q57" i="8"/>
  <c r="R57" i="8" s="1"/>
  <c r="P57" i="8"/>
  <c r="V56" i="8"/>
  <c r="T56" i="8"/>
  <c r="R56" i="8"/>
  <c r="Q56" i="8"/>
  <c r="P56" i="8"/>
  <c r="V55" i="8"/>
  <c r="T55" i="8"/>
  <c r="R55" i="8"/>
  <c r="Q55" i="8"/>
  <c r="P55" i="8"/>
  <c r="V54" i="8"/>
  <c r="T54" i="8"/>
  <c r="R54" i="8"/>
  <c r="Q54" i="8"/>
  <c r="P54" i="8"/>
  <c r="V53" i="8"/>
  <c r="T53" i="8"/>
  <c r="R53" i="8"/>
  <c r="Q53" i="8"/>
  <c r="P53" i="8"/>
  <c r="V52" i="8"/>
  <c r="T52" i="8"/>
  <c r="Q52" i="8"/>
  <c r="R52" i="8" s="1"/>
  <c r="P52" i="8"/>
  <c r="V51" i="8"/>
  <c r="T51" i="8"/>
  <c r="Q51" i="8"/>
  <c r="R51" i="8" s="1"/>
  <c r="P51" i="8"/>
  <c r="V50" i="8"/>
  <c r="T50" i="8"/>
  <c r="R50" i="8"/>
  <c r="Q50" i="8"/>
  <c r="P50" i="8"/>
  <c r="V49" i="8"/>
  <c r="T49" i="8"/>
  <c r="Q49" i="8"/>
  <c r="R49" i="8" s="1"/>
  <c r="P49" i="8"/>
  <c r="V48" i="8"/>
  <c r="T48" i="8"/>
  <c r="Q48" i="8"/>
  <c r="R48" i="8" s="1"/>
  <c r="P48" i="8"/>
  <c r="V47" i="8"/>
  <c r="T47" i="8"/>
  <c r="R47" i="8"/>
  <c r="Q47" i="8"/>
  <c r="P47" i="8"/>
  <c r="V46" i="8"/>
  <c r="T46" i="8"/>
  <c r="Q46" i="8"/>
  <c r="R46" i="8" s="1"/>
  <c r="P46" i="8"/>
  <c r="V45" i="8"/>
  <c r="T45" i="8"/>
  <c r="Q45" i="8"/>
  <c r="R45" i="8" s="1"/>
  <c r="P45" i="8"/>
  <c r="V44" i="8"/>
  <c r="T44" i="8"/>
  <c r="R44" i="8"/>
  <c r="Q44" i="8"/>
  <c r="P44" i="8"/>
  <c r="V43" i="8"/>
  <c r="T43" i="8"/>
  <c r="R43" i="8"/>
  <c r="Q43" i="8"/>
  <c r="P43" i="8"/>
  <c r="V42" i="8"/>
  <c r="T42" i="8"/>
  <c r="R42" i="8"/>
  <c r="Q42" i="8"/>
  <c r="P42" i="8"/>
  <c r="V41" i="8"/>
  <c r="T41" i="8"/>
  <c r="R41" i="8"/>
  <c r="Q41" i="8"/>
  <c r="P41" i="8"/>
  <c r="V40" i="8"/>
  <c r="T40" i="8"/>
  <c r="Q40" i="8"/>
  <c r="R40" i="8" s="1"/>
  <c r="P40" i="8"/>
  <c r="V39" i="8"/>
  <c r="T39" i="8"/>
  <c r="Q39" i="8"/>
  <c r="R39" i="8" s="1"/>
  <c r="P39" i="8"/>
  <c r="V38" i="8"/>
  <c r="T38" i="8"/>
  <c r="R38" i="8"/>
  <c r="Q38" i="8"/>
  <c r="P38" i="8"/>
  <c r="V37" i="8"/>
  <c r="T37" i="8"/>
  <c r="Q37" i="8"/>
  <c r="R37" i="8" s="1"/>
  <c r="P37" i="8"/>
  <c r="V36" i="8"/>
  <c r="T36" i="8"/>
  <c r="Q36" i="8"/>
  <c r="R36" i="8" s="1"/>
  <c r="P36" i="8"/>
  <c r="V35" i="8"/>
  <c r="T35" i="8"/>
  <c r="R35" i="8"/>
  <c r="Q35" i="8"/>
  <c r="P35" i="8"/>
  <c r="V34" i="8"/>
  <c r="T34" i="8"/>
  <c r="Q34" i="8"/>
  <c r="R34" i="8" s="1"/>
  <c r="P34" i="8"/>
  <c r="V33" i="8"/>
  <c r="T33" i="8"/>
  <c r="Q33" i="8"/>
  <c r="R33" i="8" s="1"/>
  <c r="P33" i="8"/>
  <c r="V32" i="8"/>
  <c r="T32" i="8"/>
  <c r="R32" i="8"/>
  <c r="Q32" i="8"/>
  <c r="P32" i="8"/>
  <c r="V31" i="8"/>
  <c r="T31" i="8"/>
  <c r="R31" i="8"/>
  <c r="Q31" i="8"/>
  <c r="P31" i="8"/>
  <c r="V30" i="8"/>
  <c r="T30" i="8"/>
  <c r="R30" i="8"/>
  <c r="Q30" i="8"/>
  <c r="P30" i="8"/>
  <c r="V29" i="8"/>
  <c r="T29" i="8"/>
  <c r="R29" i="8"/>
  <c r="Q29" i="8"/>
  <c r="P29" i="8"/>
  <c r="V28" i="8"/>
  <c r="T28" i="8"/>
  <c r="Q28" i="8"/>
  <c r="R28" i="8" s="1"/>
  <c r="P28" i="8"/>
  <c r="V27" i="8"/>
  <c r="T27" i="8"/>
  <c r="Q27" i="8"/>
  <c r="R27" i="8" s="1"/>
  <c r="P27" i="8"/>
  <c r="V26" i="8"/>
  <c r="T26" i="8"/>
  <c r="R26" i="8"/>
  <c r="Q26" i="8"/>
  <c r="P26" i="8"/>
  <c r="V25" i="8"/>
  <c r="T25" i="8"/>
  <c r="Q25" i="8"/>
  <c r="R25" i="8" s="1"/>
  <c r="P25" i="8"/>
  <c r="V24" i="8"/>
  <c r="T24" i="8"/>
  <c r="Q24" i="8"/>
  <c r="R24" i="8" s="1"/>
  <c r="P24" i="8"/>
  <c r="V23" i="8"/>
  <c r="T23" i="8"/>
  <c r="R23" i="8"/>
  <c r="Q23" i="8"/>
  <c r="P23" i="8"/>
  <c r="V22" i="8"/>
  <c r="T22" i="8"/>
  <c r="Q22" i="8"/>
  <c r="R22" i="8" s="1"/>
  <c r="P22" i="8"/>
  <c r="V21" i="8"/>
  <c r="T21" i="8"/>
  <c r="Q21" i="8"/>
  <c r="R21" i="8" s="1"/>
  <c r="P21" i="8"/>
  <c r="V20" i="8"/>
  <c r="T20" i="8"/>
  <c r="R20" i="8"/>
  <c r="Q20" i="8"/>
  <c r="P20" i="8"/>
  <c r="V19" i="8"/>
  <c r="T19" i="8"/>
  <c r="R19" i="8"/>
  <c r="Q19" i="8"/>
  <c r="P19" i="8"/>
  <c r="V18" i="8"/>
  <c r="T18" i="8"/>
  <c r="R18" i="8"/>
  <c r="Q18" i="8"/>
  <c r="P18" i="8"/>
  <c r="V17" i="8"/>
  <c r="T17" i="8"/>
  <c r="R17" i="8"/>
  <c r="Q17" i="8"/>
  <c r="P17" i="8"/>
  <c r="V16" i="8"/>
  <c r="T16" i="8"/>
  <c r="Q16" i="8"/>
  <c r="R16" i="8" s="1"/>
  <c r="P16" i="8"/>
  <c r="V15" i="8"/>
  <c r="T15" i="8"/>
  <c r="Q15" i="8"/>
  <c r="R15" i="8" s="1"/>
  <c r="P15" i="8"/>
  <c r="V14" i="8"/>
  <c r="T14" i="8"/>
  <c r="R14" i="8"/>
  <c r="Q14" i="8"/>
  <c r="P14" i="8"/>
  <c r="V13" i="8"/>
  <c r="T13" i="8"/>
  <c r="R13" i="8"/>
  <c r="Q13" i="8"/>
  <c r="P13" i="8"/>
  <c r="V12" i="8"/>
  <c r="T12" i="8"/>
  <c r="Q12" i="8"/>
  <c r="R12" i="8" s="1"/>
  <c r="P12" i="8"/>
  <c r="V11" i="8"/>
  <c r="T11" i="8"/>
  <c r="R11" i="8"/>
  <c r="Q11" i="8"/>
  <c r="P11" i="8"/>
  <c r="V10" i="8"/>
  <c r="T10" i="8"/>
  <c r="Q10" i="8"/>
  <c r="R10" i="8" s="1"/>
  <c r="P10" i="8"/>
  <c r="V9" i="8"/>
  <c r="T9" i="8"/>
  <c r="Q9" i="8"/>
  <c r="R9" i="8" s="1"/>
  <c r="P9" i="8"/>
  <c r="V8" i="8"/>
  <c r="T8" i="8"/>
  <c r="R8" i="8"/>
  <c r="Q8" i="8"/>
  <c r="P8" i="8"/>
  <c r="V7" i="8"/>
  <c r="T7" i="8"/>
  <c r="R7" i="8"/>
  <c r="Q7" i="8"/>
  <c r="P7" i="8"/>
  <c r="V6" i="8"/>
  <c r="T6" i="8"/>
  <c r="R6" i="8"/>
  <c r="Q6" i="8"/>
  <c r="P6" i="8"/>
  <c r="V5" i="8"/>
  <c r="T5" i="8"/>
  <c r="T180" i="8" s="1"/>
  <c r="R5" i="8"/>
  <c r="Q5" i="8"/>
  <c r="P5" i="8"/>
  <c r="V4" i="8"/>
  <c r="T4" i="8"/>
  <c r="Q4" i="8"/>
  <c r="R4" i="8" s="1"/>
  <c r="P4" i="8"/>
  <c r="V3" i="8"/>
  <c r="V180" i="8" s="1"/>
  <c r="T3" i="8"/>
  <c r="Q3" i="8"/>
  <c r="Q180" i="8" s="1"/>
  <c r="P3" i="8"/>
  <c r="P180" i="8" s="1"/>
  <c r="U169" i="7"/>
  <c r="O169" i="7"/>
  <c r="L169" i="7"/>
  <c r="K169" i="7"/>
  <c r="B169" i="7"/>
  <c r="V168" i="7"/>
  <c r="S168" i="7"/>
  <c r="T168" i="7" s="1"/>
  <c r="Q168" i="7"/>
  <c r="R168" i="7" s="1"/>
  <c r="P168" i="7"/>
  <c r="V167" i="7"/>
  <c r="S167" i="7"/>
  <c r="T167" i="7" s="1"/>
  <c r="Q167" i="7"/>
  <c r="R167" i="7" s="1"/>
  <c r="P167" i="7"/>
  <c r="V166" i="7"/>
  <c r="S166" i="7"/>
  <c r="T166" i="7" s="1"/>
  <c r="Q166" i="7"/>
  <c r="R166" i="7" s="1"/>
  <c r="P166" i="7"/>
  <c r="V165" i="7"/>
  <c r="S165" i="7"/>
  <c r="T165" i="7" s="1"/>
  <c r="Q165" i="7"/>
  <c r="R165" i="7" s="1"/>
  <c r="P165" i="7"/>
  <c r="V164" i="7"/>
  <c r="S164" i="7"/>
  <c r="T164" i="7" s="1"/>
  <c r="Q164" i="7"/>
  <c r="R164" i="7" s="1"/>
  <c r="P164" i="7"/>
  <c r="V163" i="7"/>
  <c r="S163" i="7"/>
  <c r="T163" i="7" s="1"/>
  <c r="Q163" i="7"/>
  <c r="R163" i="7" s="1"/>
  <c r="P163" i="7"/>
  <c r="V162" i="7"/>
  <c r="S162" i="7"/>
  <c r="T162" i="7" s="1"/>
  <c r="Q162" i="7"/>
  <c r="R162" i="7" s="1"/>
  <c r="P162" i="7"/>
  <c r="V161" i="7"/>
  <c r="S161" i="7"/>
  <c r="T161" i="7" s="1"/>
  <c r="Q161" i="7"/>
  <c r="R161" i="7" s="1"/>
  <c r="P161" i="7"/>
  <c r="V160" i="7"/>
  <c r="S160" i="7"/>
  <c r="T160" i="7" s="1"/>
  <c r="Q160" i="7"/>
  <c r="R160" i="7" s="1"/>
  <c r="P160" i="7"/>
  <c r="V159" i="7"/>
  <c r="S159" i="7"/>
  <c r="T159" i="7" s="1"/>
  <c r="Q159" i="7"/>
  <c r="R159" i="7" s="1"/>
  <c r="P159" i="7"/>
  <c r="V158" i="7"/>
  <c r="S158" i="7"/>
  <c r="T158" i="7" s="1"/>
  <c r="Q158" i="7"/>
  <c r="R158" i="7" s="1"/>
  <c r="P158" i="7"/>
  <c r="V157" i="7"/>
  <c r="S157" i="7"/>
  <c r="T157" i="7" s="1"/>
  <c r="Q157" i="7"/>
  <c r="R157" i="7" s="1"/>
  <c r="P157" i="7"/>
  <c r="V156" i="7"/>
  <c r="S156" i="7"/>
  <c r="T156" i="7" s="1"/>
  <c r="Q156" i="7"/>
  <c r="R156" i="7" s="1"/>
  <c r="P156" i="7"/>
  <c r="V155" i="7"/>
  <c r="S155" i="7"/>
  <c r="T155" i="7" s="1"/>
  <c r="Q155" i="7"/>
  <c r="R155" i="7" s="1"/>
  <c r="P155" i="7"/>
  <c r="V154" i="7"/>
  <c r="T154" i="7"/>
  <c r="Q154" i="7"/>
  <c r="R154" i="7" s="1"/>
  <c r="P154" i="7"/>
  <c r="V153" i="7"/>
  <c r="T153" i="7"/>
  <c r="Q153" i="7"/>
  <c r="R153" i="7" s="1"/>
  <c r="P153" i="7"/>
  <c r="V152" i="7"/>
  <c r="T152" i="7"/>
  <c r="R152" i="7"/>
  <c r="Q152" i="7"/>
  <c r="P152" i="7"/>
  <c r="V151" i="7"/>
  <c r="S151" i="7"/>
  <c r="T151" i="7" s="1"/>
  <c r="R151" i="7"/>
  <c r="Q151" i="7"/>
  <c r="P151" i="7"/>
  <c r="V150" i="7"/>
  <c r="T150" i="7"/>
  <c r="S150" i="7"/>
  <c r="R150" i="7"/>
  <c r="Q150" i="7"/>
  <c r="P150" i="7"/>
  <c r="V149" i="7"/>
  <c r="S149" i="7"/>
  <c r="T149" i="7" s="1"/>
  <c r="R149" i="7"/>
  <c r="Q149" i="7"/>
  <c r="P149" i="7"/>
  <c r="V148" i="7"/>
  <c r="T148" i="7"/>
  <c r="S148" i="7"/>
  <c r="R148" i="7"/>
  <c r="Q148" i="7"/>
  <c r="P148" i="7"/>
  <c r="V147" i="7"/>
  <c r="S147" i="7"/>
  <c r="T147" i="7" s="1"/>
  <c r="R147" i="7"/>
  <c r="Q147" i="7"/>
  <c r="P147" i="7"/>
  <c r="V146" i="7"/>
  <c r="T146" i="7"/>
  <c r="S146" i="7"/>
  <c r="R146" i="7"/>
  <c r="Q146" i="7"/>
  <c r="P146" i="7"/>
  <c r="V145" i="7"/>
  <c r="S145" i="7"/>
  <c r="T145" i="7" s="1"/>
  <c r="R145" i="7"/>
  <c r="Q145" i="7"/>
  <c r="P145" i="7"/>
  <c r="V144" i="7"/>
  <c r="T144" i="7"/>
  <c r="S144" i="7"/>
  <c r="R144" i="7"/>
  <c r="Q144" i="7"/>
  <c r="P144" i="7"/>
  <c r="V143" i="7"/>
  <c r="S143" i="7"/>
  <c r="T143" i="7" s="1"/>
  <c r="R143" i="7"/>
  <c r="Q143" i="7"/>
  <c r="P143" i="7"/>
  <c r="V142" i="7"/>
  <c r="T142" i="7"/>
  <c r="Q142" i="7"/>
  <c r="R142" i="7" s="1"/>
  <c r="P142" i="7"/>
  <c r="V141" i="7"/>
  <c r="T141" i="7"/>
  <c r="Q141" i="7"/>
  <c r="R141" i="7" s="1"/>
  <c r="P141" i="7"/>
  <c r="V140" i="7"/>
  <c r="T140" i="7"/>
  <c r="Q140" i="7"/>
  <c r="R140" i="7" s="1"/>
  <c r="P140" i="7"/>
  <c r="V139" i="7"/>
  <c r="T139" i="7"/>
  <c r="Q139" i="7"/>
  <c r="R139" i="7" s="1"/>
  <c r="P139" i="7"/>
  <c r="V138" i="7"/>
  <c r="T138" i="7"/>
  <c r="Q138" i="7"/>
  <c r="R138" i="7" s="1"/>
  <c r="P138" i="7"/>
  <c r="V137" i="7"/>
  <c r="S137" i="7"/>
  <c r="T137" i="7" s="1"/>
  <c r="Q137" i="7"/>
  <c r="R137" i="7" s="1"/>
  <c r="P137" i="7"/>
  <c r="V136" i="7"/>
  <c r="T136" i="7"/>
  <c r="R136" i="7"/>
  <c r="Q136" i="7"/>
  <c r="P136" i="7"/>
  <c r="V135" i="7"/>
  <c r="T135" i="7"/>
  <c r="Q135" i="7"/>
  <c r="R135" i="7" s="1"/>
  <c r="P135" i="7"/>
  <c r="V134" i="7"/>
  <c r="T134" i="7"/>
  <c r="Q134" i="7"/>
  <c r="R134" i="7" s="1"/>
  <c r="P134" i="7"/>
  <c r="V133" i="7"/>
  <c r="S133" i="7"/>
  <c r="T133" i="7" s="1"/>
  <c r="R133" i="7"/>
  <c r="Q133" i="7"/>
  <c r="P133" i="7"/>
  <c r="V132" i="7"/>
  <c r="S132" i="7"/>
  <c r="T132" i="7" s="1"/>
  <c r="Q132" i="7"/>
  <c r="R132" i="7" s="1"/>
  <c r="P132" i="7"/>
  <c r="V131" i="7"/>
  <c r="S131" i="7"/>
  <c r="T131" i="7" s="1"/>
  <c r="R131" i="7"/>
  <c r="Q131" i="7"/>
  <c r="P131" i="7"/>
  <c r="V130" i="7"/>
  <c r="T130" i="7"/>
  <c r="Q130" i="7"/>
  <c r="R130" i="7" s="1"/>
  <c r="P130" i="7"/>
  <c r="V129" i="7"/>
  <c r="T129" i="7"/>
  <c r="Q129" i="7"/>
  <c r="R129" i="7" s="1"/>
  <c r="P129" i="7"/>
  <c r="V128" i="7"/>
  <c r="T128" i="7"/>
  <c r="Q128" i="7"/>
  <c r="R128" i="7" s="1"/>
  <c r="P128" i="7"/>
  <c r="V127" i="7"/>
  <c r="S127" i="7"/>
  <c r="T127" i="7" s="1"/>
  <c r="Q127" i="7"/>
  <c r="R127" i="7" s="1"/>
  <c r="P127" i="7"/>
  <c r="V126" i="7"/>
  <c r="S126" i="7"/>
  <c r="T126" i="7" s="1"/>
  <c r="Q126" i="7"/>
  <c r="R126" i="7" s="1"/>
  <c r="P126" i="7"/>
  <c r="V125" i="7"/>
  <c r="S125" i="7"/>
  <c r="T125" i="7" s="1"/>
  <c r="Q125" i="7"/>
  <c r="R125" i="7" s="1"/>
  <c r="P125" i="7"/>
  <c r="V124" i="7"/>
  <c r="S124" i="7"/>
  <c r="T124" i="7" s="1"/>
  <c r="Q124" i="7"/>
  <c r="R124" i="7" s="1"/>
  <c r="P124" i="7"/>
  <c r="V123" i="7"/>
  <c r="S123" i="7"/>
  <c r="S169" i="7" s="1"/>
  <c r="Q123" i="7"/>
  <c r="R123" i="7" s="1"/>
  <c r="P123" i="7"/>
  <c r="V122" i="7"/>
  <c r="S122" i="7"/>
  <c r="T122" i="7" s="1"/>
  <c r="Q122" i="7"/>
  <c r="R122" i="7" s="1"/>
  <c r="P122" i="7"/>
  <c r="V121" i="7"/>
  <c r="T121" i="7"/>
  <c r="R121" i="7"/>
  <c r="Q121" i="7"/>
  <c r="P121" i="7"/>
  <c r="V120" i="7"/>
  <c r="T120" i="7"/>
  <c r="Q120" i="7"/>
  <c r="R120" i="7" s="1"/>
  <c r="P120" i="7"/>
  <c r="V119" i="7"/>
  <c r="T119" i="7"/>
  <c r="Q119" i="7"/>
  <c r="R119" i="7" s="1"/>
  <c r="P119" i="7"/>
  <c r="V118" i="7"/>
  <c r="T118" i="7"/>
  <c r="Q118" i="7"/>
  <c r="R118" i="7" s="1"/>
  <c r="P118" i="7"/>
  <c r="V117" i="7"/>
  <c r="T117" i="7"/>
  <c r="Q117" i="7"/>
  <c r="R117" i="7" s="1"/>
  <c r="P117" i="7"/>
  <c r="V116" i="7"/>
  <c r="T116" i="7"/>
  <c r="Q116" i="7"/>
  <c r="R116" i="7" s="1"/>
  <c r="P116" i="7"/>
  <c r="V115" i="7"/>
  <c r="T115" i="7"/>
  <c r="R115" i="7"/>
  <c r="Q115" i="7"/>
  <c r="P115" i="7"/>
  <c r="V114" i="7"/>
  <c r="T114" i="7"/>
  <c r="Q114" i="7"/>
  <c r="R114" i="7" s="1"/>
  <c r="P114" i="7"/>
  <c r="V113" i="7"/>
  <c r="T113" i="7"/>
  <c r="R113" i="7"/>
  <c r="Q113" i="7"/>
  <c r="P113" i="7"/>
  <c r="V112" i="7"/>
  <c r="T112" i="7"/>
  <c r="Q112" i="7"/>
  <c r="R112" i="7" s="1"/>
  <c r="P112" i="7"/>
  <c r="V111" i="7"/>
  <c r="T111" i="7"/>
  <c r="Q111" i="7"/>
  <c r="R111" i="7" s="1"/>
  <c r="P111" i="7"/>
  <c r="V110" i="7"/>
  <c r="T110" i="7"/>
  <c r="Q110" i="7"/>
  <c r="R110" i="7" s="1"/>
  <c r="P110" i="7"/>
  <c r="V109" i="7"/>
  <c r="T109" i="7"/>
  <c r="R109" i="7"/>
  <c r="Q109" i="7"/>
  <c r="P109" i="7"/>
  <c r="V108" i="7"/>
  <c r="T108" i="7"/>
  <c r="Q108" i="7"/>
  <c r="R108" i="7" s="1"/>
  <c r="P108" i="7"/>
  <c r="V107" i="7"/>
  <c r="T107" i="7"/>
  <c r="Q107" i="7"/>
  <c r="R107" i="7" s="1"/>
  <c r="P107" i="7"/>
  <c r="V106" i="7"/>
  <c r="T106" i="7"/>
  <c r="Q106" i="7"/>
  <c r="R106" i="7" s="1"/>
  <c r="P106" i="7"/>
  <c r="V105" i="7"/>
  <c r="T105" i="7"/>
  <c r="Q105" i="7"/>
  <c r="R105" i="7" s="1"/>
  <c r="P105" i="7"/>
  <c r="V104" i="7"/>
  <c r="T104" i="7"/>
  <c r="Q104" i="7"/>
  <c r="R104" i="7" s="1"/>
  <c r="P104" i="7"/>
  <c r="V103" i="7"/>
  <c r="T103" i="7"/>
  <c r="R103" i="7"/>
  <c r="Q103" i="7"/>
  <c r="P103" i="7"/>
  <c r="V102" i="7"/>
  <c r="T102" i="7"/>
  <c r="Q102" i="7"/>
  <c r="R102" i="7" s="1"/>
  <c r="P102" i="7"/>
  <c r="V101" i="7"/>
  <c r="T101" i="7"/>
  <c r="R101" i="7"/>
  <c r="Q101" i="7"/>
  <c r="P101" i="7"/>
  <c r="V100" i="7"/>
  <c r="T100" i="7"/>
  <c r="Q100" i="7"/>
  <c r="R100" i="7" s="1"/>
  <c r="P100" i="7"/>
  <c r="V99" i="7"/>
  <c r="T99" i="7"/>
  <c r="Q99" i="7"/>
  <c r="R99" i="7" s="1"/>
  <c r="P99" i="7"/>
  <c r="V98" i="7"/>
  <c r="T98" i="7"/>
  <c r="Q98" i="7"/>
  <c r="R98" i="7" s="1"/>
  <c r="P98" i="7"/>
  <c r="V97" i="7"/>
  <c r="T97" i="7"/>
  <c r="R97" i="7"/>
  <c r="Q97" i="7"/>
  <c r="P97" i="7"/>
  <c r="V96" i="7"/>
  <c r="T96" i="7"/>
  <c r="Q96" i="7"/>
  <c r="R96" i="7" s="1"/>
  <c r="P96" i="7"/>
  <c r="V95" i="7"/>
  <c r="T95" i="7"/>
  <c r="Q95" i="7"/>
  <c r="R95" i="7" s="1"/>
  <c r="P95" i="7"/>
  <c r="V94" i="7"/>
  <c r="T94" i="7"/>
  <c r="Q94" i="7"/>
  <c r="R94" i="7" s="1"/>
  <c r="P94" i="7"/>
  <c r="V93" i="7"/>
  <c r="T93" i="7"/>
  <c r="Q93" i="7"/>
  <c r="R93" i="7" s="1"/>
  <c r="P93" i="7"/>
  <c r="V92" i="7"/>
  <c r="T92" i="7"/>
  <c r="Q92" i="7"/>
  <c r="R92" i="7" s="1"/>
  <c r="P92" i="7"/>
  <c r="V91" i="7"/>
  <c r="T91" i="7"/>
  <c r="R91" i="7"/>
  <c r="Q91" i="7"/>
  <c r="P91" i="7"/>
  <c r="V90" i="7"/>
  <c r="T90" i="7"/>
  <c r="Q90" i="7"/>
  <c r="R90" i="7" s="1"/>
  <c r="P90" i="7"/>
  <c r="V89" i="7"/>
  <c r="T89" i="7"/>
  <c r="R89" i="7"/>
  <c r="Q89" i="7"/>
  <c r="P89" i="7"/>
  <c r="V88" i="7"/>
  <c r="T88" i="7"/>
  <c r="Q88" i="7"/>
  <c r="R88" i="7" s="1"/>
  <c r="P88" i="7"/>
  <c r="V87" i="7"/>
  <c r="T87" i="7"/>
  <c r="Q87" i="7"/>
  <c r="R87" i="7" s="1"/>
  <c r="P87" i="7"/>
  <c r="V86" i="7"/>
  <c r="T86" i="7"/>
  <c r="Q86" i="7"/>
  <c r="R86" i="7" s="1"/>
  <c r="P86" i="7"/>
  <c r="V85" i="7"/>
  <c r="T85" i="7"/>
  <c r="R85" i="7"/>
  <c r="Q85" i="7"/>
  <c r="P85" i="7"/>
  <c r="V84" i="7"/>
  <c r="T84" i="7"/>
  <c r="Q84" i="7"/>
  <c r="R84" i="7" s="1"/>
  <c r="P84" i="7"/>
  <c r="V83" i="7"/>
  <c r="T83" i="7"/>
  <c r="Q83" i="7"/>
  <c r="R83" i="7" s="1"/>
  <c r="P83" i="7"/>
  <c r="V82" i="7"/>
  <c r="T82" i="7"/>
  <c r="Q82" i="7"/>
  <c r="R82" i="7" s="1"/>
  <c r="P82" i="7"/>
  <c r="V81" i="7"/>
  <c r="T81" i="7"/>
  <c r="Q81" i="7"/>
  <c r="R81" i="7" s="1"/>
  <c r="P81" i="7"/>
  <c r="V80" i="7"/>
  <c r="T80" i="7"/>
  <c r="Q80" i="7"/>
  <c r="R80" i="7" s="1"/>
  <c r="P80" i="7"/>
  <c r="V79" i="7"/>
  <c r="T79" i="7"/>
  <c r="R79" i="7"/>
  <c r="Q79" i="7"/>
  <c r="P79" i="7"/>
  <c r="V78" i="7"/>
  <c r="T78" i="7"/>
  <c r="Q78" i="7"/>
  <c r="R78" i="7" s="1"/>
  <c r="P78" i="7"/>
  <c r="V77" i="7"/>
  <c r="T77" i="7"/>
  <c r="R77" i="7"/>
  <c r="Q77" i="7"/>
  <c r="P77" i="7"/>
  <c r="V76" i="7"/>
  <c r="T76" i="7"/>
  <c r="Q76" i="7"/>
  <c r="R76" i="7" s="1"/>
  <c r="P76" i="7"/>
  <c r="V75" i="7"/>
  <c r="T75" i="7"/>
  <c r="Q75" i="7"/>
  <c r="R75" i="7" s="1"/>
  <c r="P75" i="7"/>
  <c r="V74" i="7"/>
  <c r="T74" i="7"/>
  <c r="Q74" i="7"/>
  <c r="R74" i="7" s="1"/>
  <c r="P74" i="7"/>
  <c r="V73" i="7"/>
  <c r="T73" i="7"/>
  <c r="R73" i="7"/>
  <c r="Q73" i="7"/>
  <c r="P73" i="7"/>
  <c r="V72" i="7"/>
  <c r="T72" i="7"/>
  <c r="Q72" i="7"/>
  <c r="R72" i="7" s="1"/>
  <c r="P72" i="7"/>
  <c r="V71" i="7"/>
  <c r="T71" i="7"/>
  <c r="Q71" i="7"/>
  <c r="R71" i="7" s="1"/>
  <c r="P71" i="7"/>
  <c r="V70" i="7"/>
  <c r="T70" i="7"/>
  <c r="Q70" i="7"/>
  <c r="R70" i="7" s="1"/>
  <c r="P70" i="7"/>
  <c r="V69" i="7"/>
  <c r="T69" i="7"/>
  <c r="Q69" i="7"/>
  <c r="R69" i="7" s="1"/>
  <c r="P69" i="7"/>
  <c r="V68" i="7"/>
  <c r="T68" i="7"/>
  <c r="Q68" i="7"/>
  <c r="R68" i="7" s="1"/>
  <c r="P68" i="7"/>
  <c r="V67" i="7"/>
  <c r="T67" i="7"/>
  <c r="R67" i="7"/>
  <c r="Q67" i="7"/>
  <c r="P67" i="7"/>
  <c r="V66" i="7"/>
  <c r="T66" i="7"/>
  <c r="Q66" i="7"/>
  <c r="R66" i="7" s="1"/>
  <c r="P66" i="7"/>
  <c r="V65" i="7"/>
  <c r="T65" i="7"/>
  <c r="R65" i="7"/>
  <c r="Q65" i="7"/>
  <c r="P65" i="7"/>
  <c r="V64" i="7"/>
  <c r="T64" i="7"/>
  <c r="Q64" i="7"/>
  <c r="R64" i="7" s="1"/>
  <c r="P64" i="7"/>
  <c r="V63" i="7"/>
  <c r="T63" i="7"/>
  <c r="Q63" i="7"/>
  <c r="R63" i="7" s="1"/>
  <c r="P63" i="7"/>
  <c r="V62" i="7"/>
  <c r="T62" i="7"/>
  <c r="Q62" i="7"/>
  <c r="R62" i="7" s="1"/>
  <c r="P62" i="7"/>
  <c r="V61" i="7"/>
  <c r="T61" i="7"/>
  <c r="R61" i="7"/>
  <c r="Q61" i="7"/>
  <c r="P61" i="7"/>
  <c r="V60" i="7"/>
  <c r="T60" i="7"/>
  <c r="Q60" i="7"/>
  <c r="R60" i="7" s="1"/>
  <c r="P60" i="7"/>
  <c r="V59" i="7"/>
  <c r="T59" i="7"/>
  <c r="Q59" i="7"/>
  <c r="R59" i="7" s="1"/>
  <c r="P59" i="7"/>
  <c r="V58" i="7"/>
  <c r="T58" i="7"/>
  <c r="Q58" i="7"/>
  <c r="R58" i="7" s="1"/>
  <c r="P58" i="7"/>
  <c r="V57" i="7"/>
  <c r="T57" i="7"/>
  <c r="Q57" i="7"/>
  <c r="R57" i="7" s="1"/>
  <c r="P57" i="7"/>
  <c r="V56" i="7"/>
  <c r="T56" i="7"/>
  <c r="Q56" i="7"/>
  <c r="R56" i="7" s="1"/>
  <c r="P56" i="7"/>
  <c r="V55" i="7"/>
  <c r="T55" i="7"/>
  <c r="R55" i="7"/>
  <c r="Q55" i="7"/>
  <c r="P55" i="7"/>
  <c r="V54" i="7"/>
  <c r="T54" i="7"/>
  <c r="Q54" i="7"/>
  <c r="R54" i="7" s="1"/>
  <c r="P54" i="7"/>
  <c r="V53" i="7"/>
  <c r="T53" i="7"/>
  <c r="R53" i="7"/>
  <c r="Q53" i="7"/>
  <c r="P53" i="7"/>
  <c r="V52" i="7"/>
  <c r="T52" i="7"/>
  <c r="Q52" i="7"/>
  <c r="R52" i="7" s="1"/>
  <c r="P52" i="7"/>
  <c r="V51" i="7"/>
  <c r="T51" i="7"/>
  <c r="Q51" i="7"/>
  <c r="R51" i="7" s="1"/>
  <c r="P51" i="7"/>
  <c r="V50" i="7"/>
  <c r="T50" i="7"/>
  <c r="Q50" i="7"/>
  <c r="R50" i="7" s="1"/>
  <c r="P50" i="7"/>
  <c r="V49" i="7"/>
  <c r="T49" i="7"/>
  <c r="R49" i="7"/>
  <c r="Q49" i="7"/>
  <c r="P49" i="7"/>
  <c r="V48" i="7"/>
  <c r="T48" i="7"/>
  <c r="Q48" i="7"/>
  <c r="R48" i="7" s="1"/>
  <c r="P48" i="7"/>
  <c r="V47" i="7"/>
  <c r="T47" i="7"/>
  <c r="Q47" i="7"/>
  <c r="R47" i="7" s="1"/>
  <c r="P47" i="7"/>
  <c r="V46" i="7"/>
  <c r="T46" i="7"/>
  <c r="Q46" i="7"/>
  <c r="R46" i="7" s="1"/>
  <c r="P46" i="7"/>
  <c r="V45" i="7"/>
  <c r="T45" i="7"/>
  <c r="Q45" i="7"/>
  <c r="R45" i="7" s="1"/>
  <c r="P45" i="7"/>
  <c r="V44" i="7"/>
  <c r="T44" i="7"/>
  <c r="Q44" i="7"/>
  <c r="R44" i="7" s="1"/>
  <c r="P44" i="7"/>
  <c r="V43" i="7"/>
  <c r="T43" i="7"/>
  <c r="R43" i="7"/>
  <c r="Q43" i="7"/>
  <c r="P43" i="7"/>
  <c r="V42" i="7"/>
  <c r="T42" i="7"/>
  <c r="Q42" i="7"/>
  <c r="R42" i="7" s="1"/>
  <c r="P42" i="7"/>
  <c r="V41" i="7"/>
  <c r="T41" i="7"/>
  <c r="R41" i="7"/>
  <c r="Q41" i="7"/>
  <c r="P41" i="7"/>
  <c r="V40" i="7"/>
  <c r="T40" i="7"/>
  <c r="Q40" i="7"/>
  <c r="R40" i="7" s="1"/>
  <c r="P40" i="7"/>
  <c r="V39" i="7"/>
  <c r="T39" i="7"/>
  <c r="Q39" i="7"/>
  <c r="R39" i="7" s="1"/>
  <c r="P39" i="7"/>
  <c r="V38" i="7"/>
  <c r="T38" i="7"/>
  <c r="Q38" i="7"/>
  <c r="R38" i="7" s="1"/>
  <c r="P38" i="7"/>
  <c r="V37" i="7"/>
  <c r="T37" i="7"/>
  <c r="R37" i="7"/>
  <c r="Q37" i="7"/>
  <c r="P37" i="7"/>
  <c r="V36" i="7"/>
  <c r="T36" i="7"/>
  <c r="Q36" i="7"/>
  <c r="R36" i="7" s="1"/>
  <c r="P36" i="7"/>
  <c r="V35" i="7"/>
  <c r="T35" i="7"/>
  <c r="Q35" i="7"/>
  <c r="R35" i="7" s="1"/>
  <c r="P35" i="7"/>
  <c r="V34" i="7"/>
  <c r="T34" i="7"/>
  <c r="Q34" i="7"/>
  <c r="R34" i="7" s="1"/>
  <c r="P34" i="7"/>
  <c r="V33" i="7"/>
  <c r="T33" i="7"/>
  <c r="Q33" i="7"/>
  <c r="R33" i="7" s="1"/>
  <c r="P33" i="7"/>
  <c r="V32" i="7"/>
  <c r="T32" i="7"/>
  <c r="Q32" i="7"/>
  <c r="R32" i="7" s="1"/>
  <c r="P32" i="7"/>
  <c r="V31" i="7"/>
  <c r="T31" i="7"/>
  <c r="R31" i="7"/>
  <c r="Q31" i="7"/>
  <c r="P31" i="7"/>
  <c r="V30" i="7"/>
  <c r="T30" i="7"/>
  <c r="Q30" i="7"/>
  <c r="R30" i="7" s="1"/>
  <c r="P30" i="7"/>
  <c r="V29" i="7"/>
  <c r="T29" i="7"/>
  <c r="R29" i="7"/>
  <c r="Q29" i="7"/>
  <c r="P29" i="7"/>
  <c r="V28" i="7"/>
  <c r="T28" i="7"/>
  <c r="Q28" i="7"/>
  <c r="R28" i="7" s="1"/>
  <c r="P28" i="7"/>
  <c r="V27" i="7"/>
  <c r="T27" i="7"/>
  <c r="Q27" i="7"/>
  <c r="R27" i="7" s="1"/>
  <c r="P27" i="7"/>
  <c r="V26" i="7"/>
  <c r="T26" i="7"/>
  <c r="Q26" i="7"/>
  <c r="R26" i="7" s="1"/>
  <c r="P26" i="7"/>
  <c r="V25" i="7"/>
  <c r="T25" i="7"/>
  <c r="R25" i="7"/>
  <c r="Q25" i="7"/>
  <c r="P25" i="7"/>
  <c r="V24" i="7"/>
  <c r="T24" i="7"/>
  <c r="Q24" i="7"/>
  <c r="R24" i="7" s="1"/>
  <c r="P24" i="7"/>
  <c r="V23" i="7"/>
  <c r="T23" i="7"/>
  <c r="Q23" i="7"/>
  <c r="R23" i="7" s="1"/>
  <c r="P23" i="7"/>
  <c r="V22" i="7"/>
  <c r="T22" i="7"/>
  <c r="Q22" i="7"/>
  <c r="R22" i="7" s="1"/>
  <c r="P22" i="7"/>
  <c r="V21" i="7"/>
  <c r="T21" i="7"/>
  <c r="Q21" i="7"/>
  <c r="R21" i="7" s="1"/>
  <c r="P21" i="7"/>
  <c r="V20" i="7"/>
  <c r="T20" i="7"/>
  <c r="Q20" i="7"/>
  <c r="R20" i="7" s="1"/>
  <c r="P20" i="7"/>
  <c r="V19" i="7"/>
  <c r="T19" i="7"/>
  <c r="R19" i="7"/>
  <c r="Q19" i="7"/>
  <c r="P19" i="7"/>
  <c r="V18" i="7"/>
  <c r="T18" i="7"/>
  <c r="Q18" i="7"/>
  <c r="R18" i="7" s="1"/>
  <c r="P18" i="7"/>
  <c r="V17" i="7"/>
  <c r="T17" i="7"/>
  <c r="R17" i="7"/>
  <c r="Q17" i="7"/>
  <c r="P17" i="7"/>
  <c r="V16" i="7"/>
  <c r="T16" i="7"/>
  <c r="Q16" i="7"/>
  <c r="R16" i="7" s="1"/>
  <c r="P16" i="7"/>
  <c r="V15" i="7"/>
  <c r="T15" i="7"/>
  <c r="Q15" i="7"/>
  <c r="R15" i="7" s="1"/>
  <c r="P15" i="7"/>
  <c r="V14" i="7"/>
  <c r="T14" i="7"/>
  <c r="Q14" i="7"/>
  <c r="R14" i="7" s="1"/>
  <c r="P14" i="7"/>
  <c r="V13" i="7"/>
  <c r="T13" i="7"/>
  <c r="R13" i="7"/>
  <c r="Q13" i="7"/>
  <c r="P13" i="7"/>
  <c r="V12" i="7"/>
  <c r="T12" i="7"/>
  <c r="Q12" i="7"/>
  <c r="R12" i="7" s="1"/>
  <c r="P12" i="7"/>
  <c r="V11" i="7"/>
  <c r="T11" i="7"/>
  <c r="Q11" i="7"/>
  <c r="R11" i="7" s="1"/>
  <c r="P11" i="7"/>
  <c r="V10" i="7"/>
  <c r="T10" i="7"/>
  <c r="Q10" i="7"/>
  <c r="R10" i="7" s="1"/>
  <c r="P10" i="7"/>
  <c r="V9" i="7"/>
  <c r="T9" i="7"/>
  <c r="Q9" i="7"/>
  <c r="R9" i="7" s="1"/>
  <c r="P9" i="7"/>
  <c r="V8" i="7"/>
  <c r="T8" i="7"/>
  <c r="Q8" i="7"/>
  <c r="R8" i="7" s="1"/>
  <c r="P8" i="7"/>
  <c r="V7" i="7"/>
  <c r="T7" i="7"/>
  <c r="R7" i="7"/>
  <c r="Q7" i="7"/>
  <c r="P7" i="7"/>
  <c r="V6" i="7"/>
  <c r="T6" i="7"/>
  <c r="Q6" i="7"/>
  <c r="R6" i="7" s="1"/>
  <c r="P6" i="7"/>
  <c r="V5" i="7"/>
  <c r="T5" i="7"/>
  <c r="R5" i="7"/>
  <c r="Q5" i="7"/>
  <c r="P5" i="7"/>
  <c r="V4" i="7"/>
  <c r="T4" i="7"/>
  <c r="Q4" i="7"/>
  <c r="R4" i="7" s="1"/>
  <c r="P4" i="7"/>
  <c r="V3" i="7"/>
  <c r="V169" i="7" s="1"/>
  <c r="T3" i="7"/>
  <c r="Q3" i="7"/>
  <c r="R3" i="7" s="1"/>
  <c r="P3" i="7"/>
  <c r="P169" i="7" s="1"/>
  <c r="U173" i="6"/>
  <c r="S173" i="6"/>
  <c r="O173" i="6"/>
  <c r="L173" i="6"/>
  <c r="K173" i="6"/>
  <c r="B173" i="6"/>
  <c r="V172" i="6"/>
  <c r="T172" i="6"/>
  <c r="V171" i="6"/>
  <c r="T171" i="6"/>
  <c r="Q171" i="6"/>
  <c r="R171" i="6" s="1"/>
  <c r="P171" i="6"/>
  <c r="V170" i="6"/>
  <c r="T170" i="6"/>
  <c r="Q170" i="6"/>
  <c r="R170" i="6" s="1"/>
  <c r="P170" i="6"/>
  <c r="V169" i="6"/>
  <c r="T169" i="6"/>
  <c r="Q169" i="6"/>
  <c r="R169" i="6" s="1"/>
  <c r="P169" i="6"/>
  <c r="V168" i="6"/>
  <c r="T168" i="6"/>
  <c r="Q168" i="6"/>
  <c r="R168" i="6" s="1"/>
  <c r="P168" i="6"/>
  <c r="V167" i="6"/>
  <c r="T167" i="6"/>
  <c r="R167" i="6"/>
  <c r="Q167" i="6"/>
  <c r="P167" i="6"/>
  <c r="V166" i="6"/>
  <c r="T166" i="6"/>
  <c r="Q166" i="6"/>
  <c r="R166" i="6" s="1"/>
  <c r="P166" i="6"/>
  <c r="V165" i="6"/>
  <c r="T165" i="6"/>
  <c r="R165" i="6"/>
  <c r="Q165" i="6"/>
  <c r="P165" i="6"/>
  <c r="V164" i="6"/>
  <c r="T164" i="6"/>
  <c r="R164" i="6"/>
  <c r="Q164" i="6"/>
  <c r="P164" i="6"/>
  <c r="V163" i="6"/>
  <c r="T163" i="6"/>
  <c r="R163" i="6"/>
  <c r="Q163" i="6"/>
  <c r="P163" i="6"/>
  <c r="V162" i="6"/>
  <c r="T162" i="6"/>
  <c r="R162" i="6"/>
  <c r="Q162" i="6"/>
  <c r="P162" i="6"/>
  <c r="V161" i="6"/>
  <c r="T161" i="6"/>
  <c r="Q161" i="6"/>
  <c r="R161" i="6" s="1"/>
  <c r="P161" i="6"/>
  <c r="V160" i="6"/>
  <c r="T160" i="6"/>
  <c r="Q160" i="6"/>
  <c r="R160" i="6" s="1"/>
  <c r="P160" i="6"/>
  <c r="V159" i="6"/>
  <c r="T159" i="6"/>
  <c r="Q159" i="6"/>
  <c r="R159" i="6" s="1"/>
  <c r="P159" i="6"/>
  <c r="V158" i="6"/>
  <c r="T158" i="6"/>
  <c r="R158" i="6"/>
  <c r="Q158" i="6"/>
  <c r="P158" i="6"/>
  <c r="V157" i="6"/>
  <c r="T157" i="6"/>
  <c r="Q157" i="6"/>
  <c r="R157" i="6" s="1"/>
  <c r="P157" i="6"/>
  <c r="V156" i="6"/>
  <c r="T156" i="6"/>
  <c r="Q156" i="6"/>
  <c r="R156" i="6" s="1"/>
  <c r="P156" i="6"/>
  <c r="V155" i="6"/>
  <c r="T155" i="6"/>
  <c r="R155" i="6"/>
  <c r="Q155" i="6"/>
  <c r="P155" i="6"/>
  <c r="V154" i="6"/>
  <c r="T154" i="6"/>
  <c r="Q154" i="6"/>
  <c r="R154" i="6" s="1"/>
  <c r="P154" i="6"/>
  <c r="V153" i="6"/>
  <c r="T153" i="6"/>
  <c r="Q153" i="6"/>
  <c r="R153" i="6" s="1"/>
  <c r="P153" i="6"/>
  <c r="V152" i="6"/>
  <c r="T152" i="6"/>
  <c r="R152" i="6"/>
  <c r="Q152" i="6"/>
  <c r="P152" i="6"/>
  <c r="V151" i="6"/>
  <c r="T151" i="6"/>
  <c r="R151" i="6"/>
  <c r="Q151" i="6"/>
  <c r="P151" i="6"/>
  <c r="V150" i="6"/>
  <c r="T150" i="6"/>
  <c r="R150" i="6"/>
  <c r="Q150" i="6"/>
  <c r="P150" i="6"/>
  <c r="V149" i="6"/>
  <c r="T149" i="6"/>
  <c r="Q149" i="6"/>
  <c r="R149" i="6" s="1"/>
  <c r="P149" i="6"/>
  <c r="V148" i="6"/>
  <c r="T148" i="6"/>
  <c r="Q148" i="6"/>
  <c r="R148" i="6" s="1"/>
  <c r="P148" i="6"/>
  <c r="V147" i="6"/>
  <c r="T147" i="6"/>
  <c r="Q147" i="6"/>
  <c r="R147" i="6" s="1"/>
  <c r="P147" i="6"/>
  <c r="V146" i="6"/>
  <c r="T146" i="6"/>
  <c r="R146" i="6"/>
  <c r="Q146" i="6"/>
  <c r="P146" i="6"/>
  <c r="V145" i="6"/>
  <c r="T145" i="6"/>
  <c r="Q145" i="6"/>
  <c r="R145" i="6" s="1"/>
  <c r="P145" i="6"/>
  <c r="V144" i="6"/>
  <c r="T144" i="6"/>
  <c r="Q144" i="6"/>
  <c r="R144" i="6" s="1"/>
  <c r="P144" i="6"/>
  <c r="V143" i="6"/>
  <c r="T143" i="6"/>
  <c r="R143" i="6"/>
  <c r="Q143" i="6"/>
  <c r="P143" i="6"/>
  <c r="V142" i="6"/>
  <c r="T142" i="6"/>
  <c r="Q142" i="6"/>
  <c r="R142" i="6" s="1"/>
  <c r="P142" i="6"/>
  <c r="V141" i="6"/>
  <c r="T141" i="6"/>
  <c r="R141" i="6"/>
  <c r="Q141" i="6"/>
  <c r="P141" i="6"/>
  <c r="V140" i="6"/>
  <c r="T140" i="6"/>
  <c r="R140" i="6"/>
  <c r="Q140" i="6"/>
  <c r="P140" i="6"/>
  <c r="V139" i="6"/>
  <c r="T139" i="6"/>
  <c r="R139" i="6"/>
  <c r="Q139" i="6"/>
  <c r="P139" i="6"/>
  <c r="V138" i="6"/>
  <c r="T138" i="6"/>
  <c r="R138" i="6"/>
  <c r="Q138" i="6"/>
  <c r="P138" i="6"/>
  <c r="V137" i="6"/>
  <c r="T137" i="6"/>
  <c r="Q137" i="6"/>
  <c r="R137" i="6" s="1"/>
  <c r="P137" i="6"/>
  <c r="V136" i="6"/>
  <c r="T136" i="6"/>
  <c r="Q136" i="6"/>
  <c r="R136" i="6" s="1"/>
  <c r="P136" i="6"/>
  <c r="V135" i="6"/>
  <c r="T135" i="6"/>
  <c r="Q135" i="6"/>
  <c r="R135" i="6" s="1"/>
  <c r="P135" i="6"/>
  <c r="V134" i="6"/>
  <c r="T134" i="6"/>
  <c r="Q134" i="6"/>
  <c r="R134" i="6" s="1"/>
  <c r="P134" i="6"/>
  <c r="V133" i="6"/>
  <c r="T133" i="6"/>
  <c r="Q133" i="6"/>
  <c r="R133" i="6" s="1"/>
  <c r="P133" i="6"/>
  <c r="V132" i="6"/>
  <c r="T132" i="6"/>
  <c r="Q132" i="6"/>
  <c r="R132" i="6" s="1"/>
  <c r="P132" i="6"/>
  <c r="V131" i="6"/>
  <c r="T131" i="6"/>
  <c r="R131" i="6"/>
  <c r="Q131" i="6"/>
  <c r="P131" i="6"/>
  <c r="V130" i="6"/>
  <c r="T130" i="6"/>
  <c r="Q130" i="6"/>
  <c r="R130" i="6" s="1"/>
  <c r="P130" i="6"/>
  <c r="V129" i="6"/>
  <c r="T129" i="6"/>
  <c r="R129" i="6"/>
  <c r="Q129" i="6"/>
  <c r="P129" i="6"/>
  <c r="V128" i="6"/>
  <c r="T128" i="6"/>
  <c r="R128" i="6"/>
  <c r="Q128" i="6"/>
  <c r="P128" i="6"/>
  <c r="V127" i="6"/>
  <c r="T127" i="6"/>
  <c r="R127" i="6"/>
  <c r="Q127" i="6"/>
  <c r="P127" i="6"/>
  <c r="V126" i="6"/>
  <c r="T126" i="6"/>
  <c r="R126" i="6"/>
  <c r="Q126" i="6"/>
  <c r="P126" i="6"/>
  <c r="V125" i="6"/>
  <c r="T125" i="6"/>
  <c r="Q125" i="6"/>
  <c r="R125" i="6" s="1"/>
  <c r="P125" i="6"/>
  <c r="V124" i="6"/>
  <c r="T124" i="6"/>
  <c r="Q124" i="6"/>
  <c r="R124" i="6" s="1"/>
  <c r="P124" i="6"/>
  <c r="V123" i="6"/>
  <c r="T123" i="6"/>
  <c r="Q123" i="6"/>
  <c r="R123" i="6" s="1"/>
  <c r="P123" i="6"/>
  <c r="V122" i="6"/>
  <c r="T122" i="6"/>
  <c r="Q122" i="6"/>
  <c r="R122" i="6" s="1"/>
  <c r="P122" i="6"/>
  <c r="V121" i="6"/>
  <c r="T121" i="6"/>
  <c r="Q121" i="6"/>
  <c r="R121" i="6" s="1"/>
  <c r="P121" i="6"/>
  <c r="V120" i="6"/>
  <c r="T120" i="6"/>
  <c r="Q120" i="6"/>
  <c r="R120" i="6" s="1"/>
  <c r="P120" i="6"/>
  <c r="V119" i="6"/>
  <c r="T119" i="6"/>
  <c r="R119" i="6"/>
  <c r="Q119" i="6"/>
  <c r="P119" i="6"/>
  <c r="V118" i="6"/>
  <c r="T118" i="6"/>
  <c r="Q118" i="6"/>
  <c r="R118" i="6" s="1"/>
  <c r="P118" i="6"/>
  <c r="V117" i="6"/>
  <c r="T117" i="6"/>
  <c r="R117" i="6"/>
  <c r="Q117" i="6"/>
  <c r="P117" i="6"/>
  <c r="V116" i="6"/>
  <c r="T116" i="6"/>
  <c r="R116" i="6"/>
  <c r="Q116" i="6"/>
  <c r="P116" i="6"/>
  <c r="V115" i="6"/>
  <c r="T115" i="6"/>
  <c r="R115" i="6"/>
  <c r="Q115" i="6"/>
  <c r="P115" i="6"/>
  <c r="V114" i="6"/>
  <c r="T114" i="6"/>
  <c r="R114" i="6"/>
  <c r="Q114" i="6"/>
  <c r="P114" i="6"/>
  <c r="V113" i="6"/>
  <c r="T113" i="6"/>
  <c r="Q113" i="6"/>
  <c r="R113" i="6" s="1"/>
  <c r="P113" i="6"/>
  <c r="V112" i="6"/>
  <c r="T112" i="6"/>
  <c r="Q112" i="6"/>
  <c r="R112" i="6" s="1"/>
  <c r="P112" i="6"/>
  <c r="V111" i="6"/>
  <c r="T111" i="6"/>
  <c r="Q111" i="6"/>
  <c r="R111" i="6" s="1"/>
  <c r="P111" i="6"/>
  <c r="V110" i="6"/>
  <c r="T110" i="6"/>
  <c r="Q110" i="6"/>
  <c r="R110" i="6" s="1"/>
  <c r="P110" i="6"/>
  <c r="V109" i="6"/>
  <c r="T109" i="6"/>
  <c r="Q109" i="6"/>
  <c r="R109" i="6" s="1"/>
  <c r="P109" i="6"/>
  <c r="V108" i="6"/>
  <c r="T108" i="6"/>
  <c r="Q108" i="6"/>
  <c r="R108" i="6" s="1"/>
  <c r="P108" i="6"/>
  <c r="V107" i="6"/>
  <c r="T107" i="6"/>
  <c r="R107" i="6"/>
  <c r="Q107" i="6"/>
  <c r="P107" i="6"/>
  <c r="V106" i="6"/>
  <c r="T106" i="6"/>
  <c r="Q106" i="6"/>
  <c r="R106" i="6" s="1"/>
  <c r="P106" i="6"/>
  <c r="V105" i="6"/>
  <c r="T105" i="6"/>
  <c r="R105" i="6"/>
  <c r="Q105" i="6"/>
  <c r="P105" i="6"/>
  <c r="V104" i="6"/>
  <c r="T104" i="6"/>
  <c r="R104" i="6"/>
  <c r="Q104" i="6"/>
  <c r="P104" i="6"/>
  <c r="V103" i="6"/>
  <c r="T103" i="6"/>
  <c r="R103" i="6"/>
  <c r="Q103" i="6"/>
  <c r="P103" i="6"/>
  <c r="V102" i="6"/>
  <c r="T102" i="6"/>
  <c r="R102" i="6"/>
  <c r="Q102" i="6"/>
  <c r="P102" i="6"/>
  <c r="V101" i="6"/>
  <c r="T101" i="6"/>
  <c r="Q101" i="6"/>
  <c r="R101" i="6" s="1"/>
  <c r="P101" i="6"/>
  <c r="V100" i="6"/>
  <c r="T100" i="6"/>
  <c r="Q100" i="6"/>
  <c r="R100" i="6" s="1"/>
  <c r="P100" i="6"/>
  <c r="V99" i="6"/>
  <c r="T99" i="6"/>
  <c r="Q99" i="6"/>
  <c r="R99" i="6" s="1"/>
  <c r="P99" i="6"/>
  <c r="V98" i="6"/>
  <c r="T98" i="6"/>
  <c r="Q98" i="6"/>
  <c r="R98" i="6" s="1"/>
  <c r="P98" i="6"/>
  <c r="V97" i="6"/>
  <c r="T97" i="6"/>
  <c r="Q97" i="6"/>
  <c r="R97" i="6" s="1"/>
  <c r="P97" i="6"/>
  <c r="V96" i="6"/>
  <c r="T96" i="6"/>
  <c r="Q96" i="6"/>
  <c r="R96" i="6" s="1"/>
  <c r="P96" i="6"/>
  <c r="V95" i="6"/>
  <c r="T95" i="6"/>
  <c r="R95" i="6"/>
  <c r="Q95" i="6"/>
  <c r="P95" i="6"/>
  <c r="V94" i="6"/>
  <c r="T94" i="6"/>
  <c r="Q94" i="6"/>
  <c r="R94" i="6" s="1"/>
  <c r="P94" i="6"/>
  <c r="V93" i="6"/>
  <c r="T93" i="6"/>
  <c r="R93" i="6"/>
  <c r="Q93" i="6"/>
  <c r="P93" i="6"/>
  <c r="V92" i="6"/>
  <c r="T92" i="6"/>
  <c r="R92" i="6"/>
  <c r="Q92" i="6"/>
  <c r="P92" i="6"/>
  <c r="V91" i="6"/>
  <c r="T91" i="6"/>
  <c r="R91" i="6"/>
  <c r="Q91" i="6"/>
  <c r="P91" i="6"/>
  <c r="V90" i="6"/>
  <c r="T90" i="6"/>
  <c r="R90" i="6"/>
  <c r="Q90" i="6"/>
  <c r="P90" i="6"/>
  <c r="V89" i="6"/>
  <c r="T89" i="6"/>
  <c r="Q89" i="6"/>
  <c r="R89" i="6" s="1"/>
  <c r="P89" i="6"/>
  <c r="V88" i="6"/>
  <c r="T88" i="6"/>
  <c r="Q88" i="6"/>
  <c r="R88" i="6" s="1"/>
  <c r="P88" i="6"/>
  <c r="V87" i="6"/>
  <c r="T87" i="6"/>
  <c r="Q87" i="6"/>
  <c r="R87" i="6" s="1"/>
  <c r="P87" i="6"/>
  <c r="V86" i="6"/>
  <c r="T86" i="6"/>
  <c r="Q86" i="6"/>
  <c r="R86" i="6" s="1"/>
  <c r="P86" i="6"/>
  <c r="V85" i="6"/>
  <c r="T85" i="6"/>
  <c r="Q85" i="6"/>
  <c r="R85" i="6" s="1"/>
  <c r="P85" i="6"/>
  <c r="V84" i="6"/>
  <c r="T84" i="6"/>
  <c r="Q84" i="6"/>
  <c r="R84" i="6" s="1"/>
  <c r="P84" i="6"/>
  <c r="V83" i="6"/>
  <c r="T83" i="6"/>
  <c r="R83" i="6"/>
  <c r="Q83" i="6"/>
  <c r="P83" i="6"/>
  <c r="V82" i="6"/>
  <c r="T82" i="6"/>
  <c r="Q82" i="6"/>
  <c r="R82" i="6" s="1"/>
  <c r="P82" i="6"/>
  <c r="V81" i="6"/>
  <c r="T81" i="6"/>
  <c r="R81" i="6"/>
  <c r="Q81" i="6"/>
  <c r="P81" i="6"/>
  <c r="V80" i="6"/>
  <c r="T80" i="6"/>
  <c r="R80" i="6"/>
  <c r="Q80" i="6"/>
  <c r="P80" i="6"/>
  <c r="V79" i="6"/>
  <c r="T79" i="6"/>
  <c r="R79" i="6"/>
  <c r="Q79" i="6"/>
  <c r="P79" i="6"/>
  <c r="V78" i="6"/>
  <c r="T78" i="6"/>
  <c r="R78" i="6"/>
  <c r="Q78" i="6"/>
  <c r="P78" i="6"/>
  <c r="V77" i="6"/>
  <c r="T77" i="6"/>
  <c r="Q77" i="6"/>
  <c r="R77" i="6" s="1"/>
  <c r="P77" i="6"/>
  <c r="V76" i="6"/>
  <c r="T76" i="6"/>
  <c r="Q76" i="6"/>
  <c r="R76" i="6" s="1"/>
  <c r="P76" i="6"/>
  <c r="V75" i="6"/>
  <c r="T75" i="6"/>
  <c r="Q75" i="6"/>
  <c r="R75" i="6" s="1"/>
  <c r="P75" i="6"/>
  <c r="V74" i="6"/>
  <c r="T74" i="6"/>
  <c r="Q74" i="6"/>
  <c r="R74" i="6" s="1"/>
  <c r="P74" i="6"/>
  <c r="V73" i="6"/>
  <c r="T73" i="6"/>
  <c r="Q73" i="6"/>
  <c r="R73" i="6" s="1"/>
  <c r="P73" i="6"/>
  <c r="V72" i="6"/>
  <c r="T72" i="6"/>
  <c r="Q72" i="6"/>
  <c r="R72" i="6" s="1"/>
  <c r="P72" i="6"/>
  <c r="V71" i="6"/>
  <c r="T71" i="6"/>
  <c r="R71" i="6"/>
  <c r="Q71" i="6"/>
  <c r="P71" i="6"/>
  <c r="V70" i="6"/>
  <c r="T70" i="6"/>
  <c r="Q70" i="6"/>
  <c r="R70" i="6" s="1"/>
  <c r="P70" i="6"/>
  <c r="V69" i="6"/>
  <c r="T69" i="6"/>
  <c r="R69" i="6"/>
  <c r="Q69" i="6"/>
  <c r="P69" i="6"/>
  <c r="V68" i="6"/>
  <c r="T68" i="6"/>
  <c r="R68" i="6"/>
  <c r="Q68" i="6"/>
  <c r="P68" i="6"/>
  <c r="V67" i="6"/>
  <c r="T67" i="6"/>
  <c r="R67" i="6"/>
  <c r="Q67" i="6"/>
  <c r="P67" i="6"/>
  <c r="V66" i="6"/>
  <c r="T66" i="6"/>
  <c r="R66" i="6"/>
  <c r="Q66" i="6"/>
  <c r="P66" i="6"/>
  <c r="V65" i="6"/>
  <c r="T65" i="6"/>
  <c r="Q65" i="6"/>
  <c r="R65" i="6" s="1"/>
  <c r="P65" i="6"/>
  <c r="V64" i="6"/>
  <c r="T64" i="6"/>
  <c r="Q64" i="6"/>
  <c r="R64" i="6" s="1"/>
  <c r="P64" i="6"/>
  <c r="V63" i="6"/>
  <c r="T63" i="6"/>
  <c r="Q63" i="6"/>
  <c r="R63" i="6" s="1"/>
  <c r="P63" i="6"/>
  <c r="V62" i="6"/>
  <c r="T62" i="6"/>
  <c r="R62" i="6"/>
  <c r="Q62" i="6"/>
  <c r="P62" i="6"/>
  <c r="V61" i="6"/>
  <c r="T61" i="6"/>
  <c r="Q61" i="6"/>
  <c r="R61" i="6" s="1"/>
  <c r="P61" i="6"/>
  <c r="V60" i="6"/>
  <c r="T60" i="6"/>
  <c r="Q60" i="6"/>
  <c r="R60" i="6" s="1"/>
  <c r="P60" i="6"/>
  <c r="V59" i="6"/>
  <c r="T59" i="6"/>
  <c r="Q59" i="6"/>
  <c r="R59" i="6" s="1"/>
  <c r="P59" i="6"/>
  <c r="V58" i="6"/>
  <c r="T58" i="6"/>
  <c r="Q58" i="6"/>
  <c r="R58" i="6" s="1"/>
  <c r="P58" i="6"/>
  <c r="V57" i="6"/>
  <c r="T57" i="6"/>
  <c r="R57" i="6"/>
  <c r="Q57" i="6"/>
  <c r="P57" i="6"/>
  <c r="V56" i="6"/>
  <c r="T56" i="6"/>
  <c r="R56" i="6"/>
  <c r="Q56" i="6"/>
  <c r="P56" i="6"/>
  <c r="V55" i="6"/>
  <c r="T55" i="6"/>
  <c r="R55" i="6"/>
  <c r="Q55" i="6"/>
  <c r="P55" i="6"/>
  <c r="V54" i="6"/>
  <c r="T54" i="6"/>
  <c r="R54" i="6"/>
  <c r="Q54" i="6"/>
  <c r="P54" i="6"/>
  <c r="V53" i="6"/>
  <c r="T53" i="6"/>
  <c r="Q53" i="6"/>
  <c r="R53" i="6" s="1"/>
  <c r="P53" i="6"/>
  <c r="V52" i="6"/>
  <c r="T52" i="6"/>
  <c r="Q52" i="6"/>
  <c r="R52" i="6" s="1"/>
  <c r="P52" i="6"/>
  <c r="V51" i="6"/>
  <c r="T51" i="6"/>
  <c r="Q51" i="6"/>
  <c r="R51" i="6" s="1"/>
  <c r="P51" i="6"/>
  <c r="V50" i="6"/>
  <c r="T50" i="6"/>
  <c r="Q50" i="6"/>
  <c r="R50" i="6" s="1"/>
  <c r="P50" i="6"/>
  <c r="V49" i="6"/>
  <c r="T49" i="6"/>
  <c r="Q49" i="6"/>
  <c r="R49" i="6" s="1"/>
  <c r="P49" i="6"/>
  <c r="V48" i="6"/>
  <c r="T48" i="6"/>
  <c r="Q48" i="6"/>
  <c r="R48" i="6" s="1"/>
  <c r="P48" i="6"/>
  <c r="V47" i="6"/>
  <c r="T47" i="6"/>
  <c r="Q47" i="6"/>
  <c r="R47" i="6" s="1"/>
  <c r="P47" i="6"/>
  <c r="V46" i="6"/>
  <c r="T46" i="6"/>
  <c r="Q46" i="6"/>
  <c r="R46" i="6" s="1"/>
  <c r="P46" i="6"/>
  <c r="V45" i="6"/>
  <c r="T45" i="6"/>
  <c r="R45" i="6"/>
  <c r="Q45" i="6"/>
  <c r="P45" i="6"/>
  <c r="V44" i="6"/>
  <c r="T44" i="6"/>
  <c r="R44" i="6"/>
  <c r="Q44" i="6"/>
  <c r="P44" i="6"/>
  <c r="V43" i="6"/>
  <c r="T43" i="6"/>
  <c r="R43" i="6"/>
  <c r="Q43" i="6"/>
  <c r="P43" i="6"/>
  <c r="V42" i="6"/>
  <c r="T42" i="6"/>
  <c r="R42" i="6"/>
  <c r="Q42" i="6"/>
  <c r="P42" i="6"/>
  <c r="V41" i="6"/>
  <c r="T41" i="6"/>
  <c r="Q41" i="6"/>
  <c r="R41" i="6" s="1"/>
  <c r="P41" i="6"/>
  <c r="V40" i="6"/>
  <c r="T40" i="6"/>
  <c r="Q40" i="6"/>
  <c r="R40" i="6" s="1"/>
  <c r="P40" i="6"/>
  <c r="V39" i="6"/>
  <c r="T39" i="6"/>
  <c r="Q39" i="6"/>
  <c r="R39" i="6" s="1"/>
  <c r="P39" i="6"/>
  <c r="V38" i="6"/>
  <c r="T38" i="6"/>
  <c r="R38" i="6"/>
  <c r="Q38" i="6"/>
  <c r="P38" i="6"/>
  <c r="V37" i="6"/>
  <c r="T37" i="6"/>
  <c r="Q37" i="6"/>
  <c r="R37" i="6" s="1"/>
  <c r="P37" i="6"/>
  <c r="V36" i="6"/>
  <c r="T36" i="6"/>
  <c r="Q36" i="6"/>
  <c r="R36" i="6" s="1"/>
  <c r="P36" i="6"/>
  <c r="V35" i="6"/>
  <c r="T35" i="6"/>
  <c r="Q35" i="6"/>
  <c r="R35" i="6" s="1"/>
  <c r="P35" i="6"/>
  <c r="V34" i="6"/>
  <c r="T34" i="6"/>
  <c r="Q34" i="6"/>
  <c r="R34" i="6" s="1"/>
  <c r="P34" i="6"/>
  <c r="V33" i="6"/>
  <c r="T33" i="6"/>
  <c r="R33" i="6"/>
  <c r="Q33" i="6"/>
  <c r="P33" i="6"/>
  <c r="V32" i="6"/>
  <c r="T32" i="6"/>
  <c r="R32" i="6"/>
  <c r="Q32" i="6"/>
  <c r="P32" i="6"/>
  <c r="V31" i="6"/>
  <c r="T31" i="6"/>
  <c r="R31" i="6"/>
  <c r="Q31" i="6"/>
  <c r="P31" i="6"/>
  <c r="V30" i="6"/>
  <c r="T30" i="6"/>
  <c r="R30" i="6"/>
  <c r="Q30" i="6"/>
  <c r="P30" i="6"/>
  <c r="V29" i="6"/>
  <c r="T29" i="6"/>
  <c r="Q29" i="6"/>
  <c r="R29" i="6" s="1"/>
  <c r="P29" i="6"/>
  <c r="V28" i="6"/>
  <c r="T28" i="6"/>
  <c r="Q28" i="6"/>
  <c r="R28" i="6" s="1"/>
  <c r="P28" i="6"/>
  <c r="V27" i="6"/>
  <c r="T27" i="6"/>
  <c r="Q27" i="6"/>
  <c r="R27" i="6" s="1"/>
  <c r="P27" i="6"/>
  <c r="V26" i="6"/>
  <c r="T26" i="6"/>
  <c r="R26" i="6"/>
  <c r="Q26" i="6"/>
  <c r="P26" i="6"/>
  <c r="V25" i="6"/>
  <c r="T25" i="6"/>
  <c r="Q25" i="6"/>
  <c r="R25" i="6" s="1"/>
  <c r="P25" i="6"/>
  <c r="V24" i="6"/>
  <c r="T24" i="6"/>
  <c r="Q24" i="6"/>
  <c r="R24" i="6" s="1"/>
  <c r="P24" i="6"/>
  <c r="V23" i="6"/>
  <c r="T23" i="6"/>
  <c r="Q23" i="6"/>
  <c r="R23" i="6" s="1"/>
  <c r="P23" i="6"/>
  <c r="V22" i="6"/>
  <c r="T22" i="6"/>
  <c r="Q22" i="6"/>
  <c r="R22" i="6" s="1"/>
  <c r="P22" i="6"/>
  <c r="V21" i="6"/>
  <c r="T21" i="6"/>
  <c r="R21" i="6"/>
  <c r="Q21" i="6"/>
  <c r="P21" i="6"/>
  <c r="V20" i="6"/>
  <c r="T20" i="6"/>
  <c r="R20" i="6"/>
  <c r="Q20" i="6"/>
  <c r="P20" i="6"/>
  <c r="V19" i="6"/>
  <c r="T19" i="6"/>
  <c r="R19" i="6"/>
  <c r="Q19" i="6"/>
  <c r="P19" i="6"/>
  <c r="V18" i="6"/>
  <c r="T18" i="6"/>
  <c r="R18" i="6"/>
  <c r="Q18" i="6"/>
  <c r="P18" i="6"/>
  <c r="V17" i="6"/>
  <c r="T17" i="6"/>
  <c r="Q17" i="6"/>
  <c r="R17" i="6" s="1"/>
  <c r="P17" i="6"/>
  <c r="V16" i="6"/>
  <c r="T16" i="6"/>
  <c r="Q16" i="6"/>
  <c r="R16" i="6" s="1"/>
  <c r="P16" i="6"/>
  <c r="V15" i="6"/>
  <c r="T15" i="6"/>
  <c r="Q15" i="6"/>
  <c r="R15" i="6" s="1"/>
  <c r="P15" i="6"/>
  <c r="V14" i="6"/>
  <c r="T14" i="6"/>
  <c r="R14" i="6"/>
  <c r="Q14" i="6"/>
  <c r="P14" i="6"/>
  <c r="V13" i="6"/>
  <c r="T13" i="6"/>
  <c r="Q13" i="6"/>
  <c r="R13" i="6" s="1"/>
  <c r="P13" i="6"/>
  <c r="V12" i="6"/>
  <c r="T12" i="6"/>
  <c r="Q12" i="6"/>
  <c r="R12" i="6" s="1"/>
  <c r="P12" i="6"/>
  <c r="V11" i="6"/>
  <c r="T11" i="6"/>
  <c r="Q11" i="6"/>
  <c r="R11" i="6" s="1"/>
  <c r="P11" i="6"/>
  <c r="V10" i="6"/>
  <c r="T10" i="6"/>
  <c r="Q10" i="6"/>
  <c r="R10" i="6" s="1"/>
  <c r="P10" i="6"/>
  <c r="V9" i="6"/>
  <c r="T9" i="6"/>
  <c r="R9" i="6"/>
  <c r="Q9" i="6"/>
  <c r="P9" i="6"/>
  <c r="V8" i="6"/>
  <c r="T8" i="6"/>
  <c r="R8" i="6"/>
  <c r="Q8" i="6"/>
  <c r="P8" i="6"/>
  <c r="V7" i="6"/>
  <c r="T7" i="6"/>
  <c r="R7" i="6"/>
  <c r="Q7" i="6"/>
  <c r="P7" i="6"/>
  <c r="V6" i="6"/>
  <c r="T6" i="6"/>
  <c r="R6" i="6"/>
  <c r="Q6" i="6"/>
  <c r="P6" i="6"/>
  <c r="V5" i="6"/>
  <c r="T5" i="6"/>
  <c r="Q5" i="6"/>
  <c r="R5" i="6" s="1"/>
  <c r="P5" i="6"/>
  <c r="P173" i="6" s="1"/>
  <c r="V4" i="6"/>
  <c r="T4" i="6"/>
  <c r="Q4" i="6"/>
  <c r="R4" i="6" s="1"/>
  <c r="P4" i="6"/>
  <c r="V3" i="6"/>
  <c r="V173" i="6" s="1"/>
  <c r="T3" i="6"/>
  <c r="T173" i="6" s="1"/>
  <c r="Q3" i="6"/>
  <c r="R3" i="6" s="1"/>
  <c r="P3" i="6"/>
  <c r="R3" i="8" l="1"/>
  <c r="R180" i="8" s="1"/>
  <c r="R169" i="7"/>
  <c r="T169" i="7"/>
  <c r="Q169" i="7"/>
  <c r="T123" i="7"/>
  <c r="R173" i="6"/>
  <c r="Q173" i="6"/>
  <c r="O26" i="3" l="1"/>
  <c r="O27" i="3"/>
  <c r="O35" i="3"/>
  <c r="Z34" i="3" l="1"/>
  <c r="Z33" i="3"/>
  <c r="Z32" i="3"/>
  <c r="Z31" i="3"/>
  <c r="Z30" i="3"/>
  <c r="Z29" i="3"/>
  <c r="Z28" i="3"/>
  <c r="X34" i="3"/>
  <c r="X33" i="3"/>
  <c r="X32" i="3"/>
  <c r="X31" i="3"/>
  <c r="X30" i="3"/>
  <c r="X29" i="3"/>
  <c r="X28" i="3"/>
  <c r="V34" i="3"/>
  <c r="V33" i="3"/>
  <c r="V32" i="3"/>
  <c r="V31" i="3"/>
  <c r="V30" i="3"/>
  <c r="V29" i="3"/>
  <c r="V28" i="3"/>
  <c r="R34" i="3"/>
  <c r="R33" i="3"/>
  <c r="R32" i="3"/>
  <c r="R31" i="3"/>
  <c r="R30" i="3"/>
  <c r="R29" i="3"/>
  <c r="R28" i="3"/>
  <c r="P28" i="3"/>
  <c r="P29" i="3"/>
  <c r="P30" i="3"/>
  <c r="P31" i="3"/>
  <c r="P32" i="3"/>
  <c r="P33" i="3"/>
  <c r="P34" i="3"/>
  <c r="N34" i="3"/>
  <c r="N33" i="3"/>
  <c r="N32" i="3"/>
  <c r="N31" i="3"/>
  <c r="N30" i="3"/>
  <c r="N29" i="3"/>
  <c r="N28" i="3"/>
  <c r="Z47" i="5"/>
  <c r="X47" i="5"/>
  <c r="V47" i="5"/>
  <c r="T47" i="5"/>
  <c r="R47" i="5"/>
  <c r="N47" i="5"/>
  <c r="O47" i="5"/>
  <c r="P47" i="5" s="1"/>
  <c r="O35" i="5" l="1"/>
  <c r="O36" i="5"/>
  <c r="O37" i="5"/>
  <c r="O38" i="5"/>
  <c r="O39" i="5"/>
  <c r="O40" i="5"/>
  <c r="O41" i="5"/>
  <c r="O42" i="5"/>
  <c r="O43" i="5"/>
  <c r="O44" i="5"/>
  <c r="O45" i="5"/>
  <c r="O46" i="5"/>
  <c r="O48" i="5"/>
  <c r="O34" i="5"/>
  <c r="O33" i="5"/>
  <c r="O14" i="5"/>
  <c r="O15" i="5"/>
  <c r="O16" i="5"/>
  <c r="O17" i="5"/>
  <c r="O29" i="5"/>
  <c r="O11" i="5"/>
  <c r="O9" i="5"/>
  <c r="O10" i="5"/>
  <c r="O8" i="5"/>
  <c r="O7" i="5"/>
  <c r="O6" i="5"/>
  <c r="O5" i="5"/>
  <c r="O4" i="5"/>
  <c r="O3" i="5"/>
  <c r="O41" i="4"/>
  <c r="O38" i="4"/>
  <c r="O39" i="4"/>
  <c r="O40" i="4"/>
  <c r="O37" i="4"/>
  <c r="O36" i="4"/>
  <c r="O35" i="4"/>
  <c r="O27" i="4"/>
  <c r="O28" i="4"/>
  <c r="O29" i="4"/>
  <c r="O30" i="4"/>
  <c r="O31" i="4"/>
  <c r="O32" i="4"/>
  <c r="O33" i="4"/>
  <c r="O34" i="4"/>
  <c r="O26" i="4"/>
  <c r="O25" i="4"/>
  <c r="O2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4" i="4"/>
  <c r="O3" i="4"/>
  <c r="P87" i="3"/>
  <c r="P88" i="3"/>
  <c r="P89" i="3"/>
  <c r="P90" i="3"/>
  <c r="P91" i="3"/>
  <c r="P92" i="3"/>
  <c r="P93" i="3"/>
  <c r="O97" i="3"/>
  <c r="O98" i="3"/>
  <c r="O99" i="3"/>
  <c r="O100" i="3"/>
  <c r="O96" i="3"/>
  <c r="O95" i="3"/>
  <c r="O94" i="3"/>
  <c r="P94" i="3" s="1"/>
  <c r="O86" i="3"/>
  <c r="P86" i="3" s="1"/>
  <c r="O79" i="3"/>
  <c r="O80" i="3"/>
  <c r="O81" i="3"/>
  <c r="O82" i="3"/>
  <c r="O83" i="3"/>
  <c r="O84" i="3"/>
  <c r="O85" i="3"/>
  <c r="O78" i="3"/>
  <c r="O77" i="3"/>
  <c r="O76" i="3"/>
  <c r="O75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43" i="3"/>
  <c r="O42" i="3"/>
  <c r="O41" i="3"/>
  <c r="O40" i="3"/>
  <c r="O39" i="3"/>
  <c r="O38" i="3"/>
  <c r="O37" i="3"/>
  <c r="O36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8" i="3"/>
  <c r="O7" i="3"/>
  <c r="O6" i="3"/>
  <c r="O5" i="3"/>
  <c r="O4" i="3"/>
  <c r="O3" i="3"/>
  <c r="Z48" i="5" l="1"/>
  <c r="X48" i="5"/>
  <c r="V48" i="5"/>
  <c r="T48" i="5"/>
  <c r="R48" i="5"/>
  <c r="P48" i="5"/>
  <c r="N48" i="5"/>
  <c r="Z11" i="5"/>
  <c r="X11" i="5"/>
  <c r="V11" i="5"/>
  <c r="T11" i="5"/>
  <c r="R11" i="5"/>
  <c r="P11" i="5"/>
  <c r="N11" i="5"/>
  <c r="U42" i="4"/>
  <c r="W42" i="4"/>
  <c r="S42" i="4"/>
  <c r="Q42" i="4"/>
  <c r="O42" i="4"/>
  <c r="K42" i="4"/>
  <c r="Z41" i="4"/>
  <c r="X41" i="4"/>
  <c r="V41" i="4"/>
  <c r="T41" i="4"/>
  <c r="R41" i="4"/>
  <c r="P41" i="4"/>
  <c r="N41" i="4"/>
  <c r="Z35" i="4"/>
  <c r="X35" i="4"/>
  <c r="V35" i="4"/>
  <c r="T35" i="4"/>
  <c r="R35" i="4"/>
  <c r="P35" i="4"/>
  <c r="N35" i="4"/>
  <c r="Z24" i="4"/>
  <c r="X24" i="4"/>
  <c r="V24" i="4"/>
  <c r="T24" i="4"/>
  <c r="R24" i="4"/>
  <c r="P24" i="4"/>
  <c r="N24" i="4"/>
  <c r="Z94" i="3"/>
  <c r="X94" i="3"/>
  <c r="V94" i="3"/>
  <c r="T94" i="3"/>
  <c r="R94" i="3"/>
  <c r="N94" i="3"/>
  <c r="Z86" i="3"/>
  <c r="X86" i="3"/>
  <c r="V86" i="3"/>
  <c r="T86" i="3"/>
  <c r="R86" i="3"/>
  <c r="N86" i="3"/>
  <c r="Z40" i="3"/>
  <c r="X40" i="3"/>
  <c r="V40" i="3"/>
  <c r="T40" i="3"/>
  <c r="R40" i="3"/>
  <c r="P40" i="3"/>
  <c r="N40" i="3"/>
  <c r="Z35" i="3"/>
  <c r="X35" i="3"/>
  <c r="V35" i="3"/>
  <c r="R35" i="3"/>
  <c r="P35" i="3"/>
  <c r="N35" i="3"/>
  <c r="Z4" i="5" l="1"/>
  <c r="Z5" i="5"/>
  <c r="Z6" i="5"/>
  <c r="Z7" i="5"/>
  <c r="Z8" i="5"/>
  <c r="Z9" i="5"/>
  <c r="Z10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3" i="5"/>
  <c r="X4" i="5"/>
  <c r="X5" i="5"/>
  <c r="X6" i="5"/>
  <c r="X7" i="5"/>
  <c r="X8" i="5"/>
  <c r="X9" i="5"/>
  <c r="X10" i="5"/>
  <c r="X16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3" i="5"/>
  <c r="V4" i="5"/>
  <c r="V5" i="5"/>
  <c r="V6" i="5"/>
  <c r="V7" i="5"/>
  <c r="V8" i="5"/>
  <c r="V9" i="5"/>
  <c r="V10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3" i="5"/>
  <c r="T4" i="5"/>
  <c r="T5" i="5"/>
  <c r="T6" i="5"/>
  <c r="T7" i="5"/>
  <c r="T8" i="5"/>
  <c r="T9" i="5"/>
  <c r="T10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3" i="5"/>
  <c r="R4" i="5"/>
  <c r="R5" i="5"/>
  <c r="R6" i="5"/>
  <c r="R7" i="5"/>
  <c r="R8" i="5"/>
  <c r="R9" i="5"/>
  <c r="R10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3" i="5"/>
  <c r="P4" i="5"/>
  <c r="P5" i="5"/>
  <c r="P6" i="5"/>
  <c r="P7" i="5"/>
  <c r="P8" i="5"/>
  <c r="P9" i="5"/>
  <c r="P10" i="5"/>
  <c r="P14" i="5"/>
  <c r="P15" i="5"/>
  <c r="P16" i="5"/>
  <c r="P17" i="5"/>
  <c r="P29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3" i="5"/>
  <c r="N4" i="5"/>
  <c r="N5" i="5"/>
  <c r="N6" i="5"/>
  <c r="N7" i="5"/>
  <c r="N8" i="5"/>
  <c r="N9" i="5"/>
  <c r="N10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3" i="5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5" i="4"/>
  <c r="Z26" i="4"/>
  <c r="Z27" i="4"/>
  <c r="Z28" i="4"/>
  <c r="Z29" i="4"/>
  <c r="Z30" i="4"/>
  <c r="Z31" i="4"/>
  <c r="Z32" i="4"/>
  <c r="Z33" i="4"/>
  <c r="Z34" i="4"/>
  <c r="Z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5" i="4"/>
  <c r="X26" i="4"/>
  <c r="X27" i="4"/>
  <c r="X28" i="4"/>
  <c r="X29" i="4"/>
  <c r="X30" i="4"/>
  <c r="X31" i="4"/>
  <c r="X32" i="4"/>
  <c r="X33" i="4"/>
  <c r="X34" i="4"/>
  <c r="X36" i="4"/>
  <c r="X37" i="4"/>
  <c r="X38" i="4"/>
  <c r="X39" i="4"/>
  <c r="X40" i="4"/>
  <c r="X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5" i="4"/>
  <c r="V26" i="4"/>
  <c r="V27" i="4"/>
  <c r="V28" i="4"/>
  <c r="V29" i="4"/>
  <c r="V30" i="4"/>
  <c r="V31" i="4"/>
  <c r="V32" i="4"/>
  <c r="V33" i="4"/>
  <c r="V34" i="4"/>
  <c r="V36" i="4"/>
  <c r="V37" i="4"/>
  <c r="V38" i="4"/>
  <c r="V39" i="4"/>
  <c r="V40" i="4"/>
  <c r="V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5" i="4"/>
  <c r="T26" i="4"/>
  <c r="T27" i="4"/>
  <c r="T28" i="4"/>
  <c r="T29" i="4"/>
  <c r="T30" i="4"/>
  <c r="T31" i="4"/>
  <c r="T32" i="4"/>
  <c r="T33" i="4"/>
  <c r="T34" i="4"/>
  <c r="T36" i="4"/>
  <c r="T37" i="4"/>
  <c r="T38" i="4"/>
  <c r="T39" i="4"/>
  <c r="T40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5" i="4"/>
  <c r="P26" i="4"/>
  <c r="P27" i="4"/>
  <c r="P28" i="4"/>
  <c r="P29" i="4"/>
  <c r="P30" i="4"/>
  <c r="P31" i="4"/>
  <c r="P32" i="4"/>
  <c r="P33" i="4"/>
  <c r="P34" i="4"/>
  <c r="P36" i="4"/>
  <c r="P37" i="4"/>
  <c r="P38" i="4"/>
  <c r="P39" i="4"/>
  <c r="P40" i="4"/>
  <c r="P3" i="4"/>
  <c r="M36" i="4"/>
  <c r="M42" i="4" s="1"/>
  <c r="M37" i="4"/>
  <c r="M38" i="4"/>
  <c r="M39" i="4"/>
  <c r="M40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5" i="4"/>
  <c r="R26" i="4"/>
  <c r="R27" i="4"/>
  <c r="R28" i="4"/>
  <c r="R29" i="4"/>
  <c r="R30" i="4"/>
  <c r="R31" i="4"/>
  <c r="R32" i="4"/>
  <c r="R33" i="4"/>
  <c r="R34" i="4"/>
  <c r="R36" i="4"/>
  <c r="R37" i="4"/>
  <c r="R38" i="4"/>
  <c r="R39" i="4"/>
  <c r="R40" i="4"/>
  <c r="T3" i="4"/>
  <c r="R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5" i="4"/>
  <c r="N26" i="4"/>
  <c r="N27" i="4"/>
  <c r="N28" i="4"/>
  <c r="N29" i="4"/>
  <c r="N30" i="4"/>
  <c r="N31" i="4"/>
  <c r="N32" i="4"/>
  <c r="N33" i="4"/>
  <c r="N34" i="4"/>
  <c r="N3" i="4"/>
  <c r="Z4" i="3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36" i="3"/>
  <c r="Z37" i="3"/>
  <c r="Z38" i="3"/>
  <c r="Z39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7" i="3"/>
  <c r="Z88" i="3"/>
  <c r="Z89" i="3"/>
  <c r="Z90" i="3"/>
  <c r="Z91" i="3"/>
  <c r="Z92" i="3"/>
  <c r="Z93" i="3"/>
  <c r="Z95" i="3"/>
  <c r="Z96" i="3"/>
  <c r="Z97" i="3"/>
  <c r="Z98" i="3"/>
  <c r="Z99" i="3"/>
  <c r="Z100" i="3"/>
  <c r="Z101" i="3"/>
  <c r="Z102" i="3"/>
  <c r="Z10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36" i="3"/>
  <c r="X37" i="3"/>
  <c r="X38" i="3"/>
  <c r="X39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7" i="3"/>
  <c r="X88" i="3"/>
  <c r="X89" i="3"/>
  <c r="X90" i="3"/>
  <c r="X91" i="3"/>
  <c r="X92" i="3"/>
  <c r="X93" i="3"/>
  <c r="X95" i="3"/>
  <c r="X96" i="3"/>
  <c r="X97" i="3"/>
  <c r="X98" i="3"/>
  <c r="X99" i="3"/>
  <c r="X100" i="3"/>
  <c r="X101" i="3"/>
  <c r="X102" i="3"/>
  <c r="X103" i="3"/>
  <c r="Z3" i="3"/>
  <c r="X3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36" i="3"/>
  <c r="V37" i="3"/>
  <c r="V38" i="3"/>
  <c r="V39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76" i="3"/>
  <c r="V77" i="3"/>
  <c r="V78" i="3"/>
  <c r="V79" i="3"/>
  <c r="V80" i="3"/>
  <c r="V81" i="3"/>
  <c r="V82" i="3"/>
  <c r="V83" i="3"/>
  <c r="V84" i="3"/>
  <c r="V85" i="3"/>
  <c r="V87" i="3"/>
  <c r="V95" i="3"/>
  <c r="V96" i="3"/>
  <c r="V97" i="3"/>
  <c r="V98" i="3"/>
  <c r="V99" i="3"/>
  <c r="V100" i="3"/>
  <c r="V101" i="3"/>
  <c r="V102" i="3"/>
  <c r="V103" i="3"/>
  <c r="V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36" i="3"/>
  <c r="T37" i="3"/>
  <c r="T38" i="3"/>
  <c r="T39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7" i="3"/>
  <c r="T88" i="3"/>
  <c r="T89" i="3"/>
  <c r="T90" i="3"/>
  <c r="T91" i="3"/>
  <c r="T92" i="3"/>
  <c r="T93" i="3"/>
  <c r="T95" i="3"/>
  <c r="T96" i="3"/>
  <c r="T97" i="3"/>
  <c r="T98" i="3"/>
  <c r="T99" i="3"/>
  <c r="T100" i="3"/>
  <c r="T101" i="3"/>
  <c r="T102" i="3"/>
  <c r="T103" i="3"/>
  <c r="T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36" i="3"/>
  <c r="R37" i="3"/>
  <c r="R38" i="3"/>
  <c r="R39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76" i="3"/>
  <c r="R77" i="3"/>
  <c r="R78" i="3"/>
  <c r="R79" i="3"/>
  <c r="R80" i="3"/>
  <c r="R81" i="3"/>
  <c r="R82" i="3"/>
  <c r="R83" i="3"/>
  <c r="R84" i="3"/>
  <c r="R85" i="3"/>
  <c r="R87" i="3"/>
  <c r="R88" i="3"/>
  <c r="R89" i="3"/>
  <c r="R90" i="3"/>
  <c r="R91" i="3"/>
  <c r="R92" i="3"/>
  <c r="R93" i="3"/>
  <c r="R95" i="3"/>
  <c r="R96" i="3"/>
  <c r="R97" i="3"/>
  <c r="R98" i="3"/>
  <c r="R99" i="3"/>
  <c r="R100" i="3"/>
  <c r="R101" i="3"/>
  <c r="R102" i="3"/>
  <c r="R103" i="3"/>
  <c r="R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36" i="3"/>
  <c r="P37" i="3"/>
  <c r="P38" i="3"/>
  <c r="P39" i="3"/>
  <c r="P41" i="3"/>
  <c r="P46" i="3"/>
  <c r="P76" i="3"/>
  <c r="P77" i="3"/>
  <c r="P78" i="3"/>
  <c r="P79" i="3"/>
  <c r="P80" i="3"/>
  <c r="P81" i="3"/>
  <c r="P82" i="3"/>
  <c r="P83" i="3"/>
  <c r="P84" i="3"/>
  <c r="P85" i="3"/>
  <c r="P95" i="3"/>
  <c r="P96" i="3"/>
  <c r="P97" i="3"/>
  <c r="P98" i="3"/>
  <c r="P99" i="3"/>
  <c r="P100" i="3"/>
  <c r="P101" i="3"/>
  <c r="P102" i="3"/>
  <c r="P103" i="3"/>
  <c r="P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36" i="3"/>
  <c r="N37" i="3"/>
  <c r="N38" i="3"/>
  <c r="N39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7" i="3"/>
  <c r="N88" i="3"/>
  <c r="N89" i="3"/>
  <c r="N90" i="3"/>
  <c r="N91" i="3"/>
  <c r="N92" i="3"/>
  <c r="N93" i="3"/>
  <c r="N95" i="3"/>
  <c r="N96" i="3"/>
  <c r="N97" i="3"/>
  <c r="N98" i="3"/>
  <c r="N99" i="3"/>
  <c r="N100" i="3"/>
  <c r="N101" i="3"/>
  <c r="N102" i="3"/>
  <c r="N103" i="3"/>
  <c r="N3" i="3"/>
  <c r="N104" i="3" l="1"/>
  <c r="T42" i="4"/>
  <c r="R42" i="4"/>
  <c r="X42" i="4"/>
  <c r="V42" i="4"/>
  <c r="P42" i="4"/>
  <c r="V49" i="5"/>
  <c r="R49" i="5"/>
  <c r="T49" i="5"/>
  <c r="N49" i="5"/>
  <c r="X104" i="3"/>
  <c r="Z104" i="3"/>
  <c r="V104" i="3"/>
  <c r="T104" i="3"/>
  <c r="U49" i="5"/>
  <c r="S49" i="5"/>
  <c r="Q49" i="5"/>
  <c r="M49" i="5"/>
  <c r="Y104" i="3"/>
  <c r="W104" i="3"/>
  <c r="S104" i="3"/>
  <c r="M104" i="3"/>
  <c r="B104" i="3"/>
  <c r="B42" i="4"/>
  <c r="W32" i="5"/>
  <c r="X32" i="5" s="1"/>
  <c r="K32" i="5"/>
  <c r="O32" i="5" s="1"/>
  <c r="P32" i="5" s="1"/>
  <c r="Y31" i="5"/>
  <c r="Z31" i="5" s="1"/>
  <c r="W31" i="5"/>
  <c r="X31" i="5" s="1"/>
  <c r="K31" i="5"/>
  <c r="O31" i="5" s="1"/>
  <c r="P31" i="5" s="1"/>
  <c r="Y30" i="5"/>
  <c r="W30" i="5"/>
  <c r="X30" i="5" s="1"/>
  <c r="K30" i="5"/>
  <c r="O30" i="5" s="1"/>
  <c r="P30" i="5" s="1"/>
  <c r="W29" i="5"/>
  <c r="X29" i="5" s="1"/>
  <c r="W28" i="5"/>
  <c r="X28" i="5" s="1"/>
  <c r="K28" i="5"/>
  <c r="O28" i="5" s="1"/>
  <c r="P28" i="5" s="1"/>
  <c r="W27" i="5"/>
  <c r="X27" i="5" s="1"/>
  <c r="K27" i="5"/>
  <c r="O27" i="5" s="1"/>
  <c r="P27" i="5" s="1"/>
  <c r="W26" i="5"/>
  <c r="X26" i="5" s="1"/>
  <c r="K26" i="5"/>
  <c r="O26" i="5" s="1"/>
  <c r="P26" i="5" s="1"/>
  <c r="W25" i="5"/>
  <c r="X25" i="5" s="1"/>
  <c r="K25" i="5"/>
  <c r="O25" i="5" s="1"/>
  <c r="P25" i="5" s="1"/>
  <c r="W24" i="5"/>
  <c r="X24" i="5" s="1"/>
  <c r="K24" i="5"/>
  <c r="O24" i="5" s="1"/>
  <c r="P24" i="5" s="1"/>
  <c r="W23" i="5"/>
  <c r="X23" i="5" s="1"/>
  <c r="K23" i="5"/>
  <c r="O23" i="5" s="1"/>
  <c r="P23" i="5" s="1"/>
  <c r="W22" i="5"/>
  <c r="X22" i="5" s="1"/>
  <c r="K22" i="5"/>
  <c r="O22" i="5" s="1"/>
  <c r="P22" i="5" s="1"/>
  <c r="W21" i="5"/>
  <c r="X21" i="5" s="1"/>
  <c r="K21" i="5"/>
  <c r="O21" i="5" s="1"/>
  <c r="P21" i="5" s="1"/>
  <c r="W20" i="5"/>
  <c r="X20" i="5" s="1"/>
  <c r="K20" i="5"/>
  <c r="O20" i="5" s="1"/>
  <c r="P20" i="5" s="1"/>
  <c r="W19" i="5"/>
  <c r="X19" i="5" s="1"/>
  <c r="K19" i="5"/>
  <c r="O19" i="5" s="1"/>
  <c r="P19" i="5" s="1"/>
  <c r="W18" i="5"/>
  <c r="X18" i="5" s="1"/>
  <c r="K18" i="5"/>
  <c r="O18" i="5" s="1"/>
  <c r="P18" i="5" s="1"/>
  <c r="W17" i="5"/>
  <c r="X17" i="5" s="1"/>
  <c r="W15" i="5"/>
  <c r="X15" i="5" s="1"/>
  <c r="W14" i="5"/>
  <c r="X14" i="5" s="1"/>
  <c r="W13" i="5"/>
  <c r="X13" i="5" s="1"/>
  <c r="K13" i="5"/>
  <c r="O13" i="5" s="1"/>
  <c r="P13" i="5" s="1"/>
  <c r="W12" i="5"/>
  <c r="K12" i="5"/>
  <c r="Y40" i="4"/>
  <c r="Z40" i="4" s="1"/>
  <c r="N40" i="4"/>
  <c r="Y39" i="4"/>
  <c r="Z39" i="4" s="1"/>
  <c r="N39" i="4"/>
  <c r="Y38" i="4"/>
  <c r="Z38" i="4" s="1"/>
  <c r="N38" i="4"/>
  <c r="Y37" i="4"/>
  <c r="Z37" i="4" s="1"/>
  <c r="N37" i="4"/>
  <c r="Y36" i="4"/>
  <c r="N36" i="4"/>
  <c r="N42" i="4" s="1"/>
  <c r="U93" i="3"/>
  <c r="V93" i="3" s="1"/>
  <c r="K93" i="3"/>
  <c r="U92" i="3"/>
  <c r="V92" i="3" s="1"/>
  <c r="K92" i="3"/>
  <c r="U91" i="3"/>
  <c r="V91" i="3" s="1"/>
  <c r="K91" i="3"/>
  <c r="U90" i="3"/>
  <c r="V90" i="3" s="1"/>
  <c r="K90" i="3"/>
  <c r="U89" i="3"/>
  <c r="V89" i="3" s="1"/>
  <c r="K89" i="3"/>
  <c r="U88" i="3"/>
  <c r="V88" i="3" s="1"/>
  <c r="K88" i="3"/>
  <c r="K87" i="3"/>
  <c r="U75" i="3"/>
  <c r="V75" i="3" s="1"/>
  <c r="Q75" i="3"/>
  <c r="R75" i="3" s="1"/>
  <c r="P75" i="3"/>
  <c r="U74" i="3"/>
  <c r="V74" i="3" s="1"/>
  <c r="Q74" i="3"/>
  <c r="R74" i="3" s="1"/>
  <c r="P74" i="3"/>
  <c r="U73" i="3"/>
  <c r="V73" i="3" s="1"/>
  <c r="Q73" i="3"/>
  <c r="R73" i="3" s="1"/>
  <c r="P73" i="3"/>
  <c r="U72" i="3"/>
  <c r="V72" i="3" s="1"/>
  <c r="Q72" i="3"/>
  <c r="R72" i="3" s="1"/>
  <c r="P72" i="3"/>
  <c r="U71" i="3"/>
  <c r="V71" i="3" s="1"/>
  <c r="Q71" i="3"/>
  <c r="R71" i="3" s="1"/>
  <c r="P71" i="3"/>
  <c r="U70" i="3"/>
  <c r="V70" i="3" s="1"/>
  <c r="Q70" i="3"/>
  <c r="R70" i="3" s="1"/>
  <c r="P70" i="3"/>
  <c r="U69" i="3"/>
  <c r="V69" i="3" s="1"/>
  <c r="Q69" i="3"/>
  <c r="R69" i="3" s="1"/>
  <c r="P69" i="3"/>
  <c r="U68" i="3"/>
  <c r="V68" i="3" s="1"/>
  <c r="Q68" i="3"/>
  <c r="R68" i="3" s="1"/>
  <c r="P68" i="3"/>
  <c r="U67" i="3"/>
  <c r="V67" i="3" s="1"/>
  <c r="Q67" i="3"/>
  <c r="R67" i="3" s="1"/>
  <c r="P67" i="3"/>
  <c r="U66" i="3"/>
  <c r="V66" i="3" s="1"/>
  <c r="Q66" i="3"/>
  <c r="R66" i="3" s="1"/>
  <c r="R104" i="3" s="1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5" i="3"/>
  <c r="P44" i="3"/>
  <c r="P43" i="3"/>
  <c r="P42" i="3"/>
  <c r="K49" i="5" l="1"/>
  <c r="O12" i="5"/>
  <c r="Z36" i="4"/>
  <c r="Z42" i="4" s="1"/>
  <c r="Y42" i="4"/>
  <c r="P104" i="3"/>
  <c r="Y49" i="5"/>
  <c r="Z30" i="5"/>
  <c r="Z49" i="5" s="1"/>
  <c r="W49" i="5"/>
  <c r="X12" i="5"/>
  <c r="X49" i="5" s="1"/>
  <c r="U104" i="3"/>
  <c r="O104" i="3"/>
  <c r="Q104" i="3"/>
  <c r="K104" i="3"/>
  <c r="P12" i="5" l="1"/>
  <c r="P49" i="5" s="1"/>
  <c r="O49" i="5"/>
</calcChain>
</file>

<file path=xl/sharedStrings.xml><?xml version="1.0" encoding="utf-8"?>
<sst xmlns="http://schemas.openxmlformats.org/spreadsheetml/2006/main" count="4831" uniqueCount="1436">
  <si>
    <t xml:space="preserve">p.č. </t>
  </si>
  <si>
    <t>Druh</t>
  </si>
  <si>
    <t>Materiál</t>
  </si>
  <si>
    <t>Staničenie D/R - km; PJP, ĽJP</t>
  </si>
  <si>
    <t>Stredisko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</si>
  <si>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</si>
  <si>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</si>
  <si>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</si>
  <si>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</si>
  <si>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</si>
  <si>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</si>
  <si>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</si>
  <si>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</si>
  <si>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</si>
  <si>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SSÚD 4 Trenčín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</si>
  <si>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</si>
  <si>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</si>
  <si>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</si>
  <si>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</si>
  <si>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</si>
  <si>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</si>
  <si>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</si>
  <si>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</si>
  <si>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</si>
  <si>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SSÚD 8 Liptovský Mikuláš</t>
  </si>
  <si>
    <t>SSÚD 9 Mengusovce</t>
  </si>
  <si>
    <t>SSÚR 1 Galanta</t>
  </si>
  <si>
    <t>SSÚR 4 Košice</t>
  </si>
  <si>
    <t>SSÚR 6 Čadca</t>
  </si>
  <si>
    <t>-</t>
  </si>
  <si>
    <t>KL DN</t>
  </si>
  <si>
    <t>KL RN</t>
  </si>
  <si>
    <t>Okres</t>
  </si>
  <si>
    <t>Onačenie objektu</t>
  </si>
  <si>
    <r>
      <t>Objem nádrže v m</t>
    </r>
    <r>
      <rPr>
        <b/>
        <vertAlign val="superscript"/>
        <sz val="10"/>
        <color theme="1"/>
        <rFont val="Calibri"/>
        <family val="2"/>
        <charset val="238"/>
        <scheme val="minor"/>
      </rPr>
      <t>3</t>
    </r>
  </si>
  <si>
    <t>Predpokladaná celková plocha nádrže a  armatúrnych šácht, ktorú je treba natreť izolačným náterom v m2</t>
  </si>
  <si>
    <t>Plocha nornej steny a oceľových konštrukcií (odtokový žľab, konzoly, pokklopy, rebrík, hradítka,...)z dôvodu natretia ochranným náterom v m2</t>
  </si>
  <si>
    <t>SSÚD1 Malacky</t>
  </si>
  <si>
    <t>DN 1</t>
  </si>
  <si>
    <t>Areál SSÚD</t>
  </si>
  <si>
    <t>4,5 x 7,9 x 9,0</t>
  </si>
  <si>
    <t>DN 2</t>
  </si>
  <si>
    <t>5,7 x 8 x 17,1</t>
  </si>
  <si>
    <t>SSÚD 02 Bratislava</t>
  </si>
  <si>
    <t>SN1</t>
  </si>
  <si>
    <t>D2</t>
  </si>
  <si>
    <t>6,3 x 3,5 x 6,3</t>
  </si>
  <si>
    <t>SN2</t>
  </si>
  <si>
    <t>5,1 x 3,0 x 6,2</t>
  </si>
  <si>
    <t>SN3</t>
  </si>
  <si>
    <t>6,5 x 22,2 x 33,2</t>
  </si>
  <si>
    <t>SN4</t>
  </si>
  <si>
    <t>SN5</t>
  </si>
  <si>
    <t>7,4 x 3,6 x 9,8</t>
  </si>
  <si>
    <t>SN6</t>
  </si>
  <si>
    <t>SN7</t>
  </si>
  <si>
    <t>SN8</t>
  </si>
  <si>
    <t>SN9</t>
  </si>
  <si>
    <t>6,0 x 5,9 x 34</t>
  </si>
  <si>
    <t>SN10</t>
  </si>
  <si>
    <t>D4</t>
  </si>
  <si>
    <t>5,2 x 6,0 x 24</t>
  </si>
  <si>
    <t>SN11</t>
  </si>
  <si>
    <t>D1</t>
  </si>
  <si>
    <t>4,5 x 6,0 x 23,7</t>
  </si>
  <si>
    <t>SN12</t>
  </si>
  <si>
    <t>SN13</t>
  </si>
  <si>
    <t>4,1 x 3,2 x 9,1</t>
  </si>
  <si>
    <t>0,6 x 25,7 x 85,7</t>
  </si>
  <si>
    <t>1,63 x 3,0 x 83,0</t>
  </si>
  <si>
    <t>0,6 x 45,0 x 75,0</t>
  </si>
  <si>
    <t>1,05 x 24,3 x 40,45</t>
  </si>
  <si>
    <t>1,4 x 10,0 x 99,63</t>
  </si>
  <si>
    <t>SSÚD 03 Trnava</t>
  </si>
  <si>
    <t>16,2 x 2,4 x 2,17</t>
  </si>
  <si>
    <t>8,7 x 2,4 x 2,17</t>
  </si>
  <si>
    <t>25,7 x 4,8 x 2,75</t>
  </si>
  <si>
    <t>4,8 x 2,4 x 1,85</t>
  </si>
  <si>
    <t>7,68x6,3x16,3</t>
  </si>
  <si>
    <t>4,9x6,0x19,6</t>
  </si>
  <si>
    <t>5,5x7x23,0</t>
  </si>
  <si>
    <t>5,88x6,1x9,4</t>
  </si>
  <si>
    <t>5,67x7x21</t>
  </si>
  <si>
    <t>Čerpacia stanica - SO 518</t>
  </si>
  <si>
    <t>4,0x5,0x6,5</t>
  </si>
  <si>
    <t>6,03x7,1x21,1</t>
  </si>
  <si>
    <t>5,8x6x19</t>
  </si>
  <si>
    <t>5,21x7,1x21,1</t>
  </si>
  <si>
    <t>7,68x9,4x29,4</t>
  </si>
  <si>
    <t>5,6x7x23</t>
  </si>
  <si>
    <t>5,78x7x22</t>
  </si>
  <si>
    <t>6,0x6,0x23,2</t>
  </si>
  <si>
    <t>7,03x7,2x29,2</t>
  </si>
  <si>
    <t>6,2x7,2x36</t>
  </si>
  <si>
    <t>5,7x7,2x20</t>
  </si>
  <si>
    <t>6,93x7,2x20</t>
  </si>
  <si>
    <t>3,3x7,0x38</t>
  </si>
  <si>
    <t>3,9x6x30</t>
  </si>
  <si>
    <t>5,78x7x35,5</t>
  </si>
  <si>
    <t>5,15x7x35,5</t>
  </si>
  <si>
    <t>5,58x5,0x33,5</t>
  </si>
  <si>
    <t>6,17x5x25,5</t>
  </si>
  <si>
    <t>7,78x5,0x33,5</t>
  </si>
  <si>
    <t>7,45x7,2x42,7</t>
  </si>
  <si>
    <t>Otvorená RN km 26,700</t>
  </si>
  <si>
    <t>R2 (obchvat BN)</t>
  </si>
  <si>
    <t>1,81x15,2x36,34</t>
  </si>
  <si>
    <t>Otvorená RN km 27,000</t>
  </si>
  <si>
    <t>1,2x17,5x26,2</t>
  </si>
  <si>
    <t>Podzemná RN km 29,600</t>
  </si>
  <si>
    <t>3x(1,73x3,3x14,6)</t>
  </si>
  <si>
    <t>Otvorená RN km 30,700</t>
  </si>
  <si>
    <t>1,0x12,21x24,56</t>
  </si>
  <si>
    <t>Podzemná RN km 30,900</t>
  </si>
  <si>
    <t>6x(1,15x5,2x2,5)</t>
  </si>
  <si>
    <t>Podzemná RN km 31,100</t>
  </si>
  <si>
    <t>9x(1,11x2,5x5,2)</t>
  </si>
  <si>
    <t>Podzemná RN km 31,600</t>
  </si>
  <si>
    <t>2x(2,07x3,3x14,6)</t>
  </si>
  <si>
    <t>Otvorená RN km 32,500</t>
  </si>
  <si>
    <t>1,46x15,2x27,0</t>
  </si>
  <si>
    <t>Podzemná RN km 34,900</t>
  </si>
  <si>
    <t>2,0x3,3x13,7</t>
  </si>
  <si>
    <t>Podzemná RN km 35,500</t>
  </si>
  <si>
    <t>SSÚD 5 Považská Bystrica</t>
  </si>
  <si>
    <t>D1 145,000</t>
  </si>
  <si>
    <t>7,0 x 7,2 x 35,7</t>
  </si>
  <si>
    <t>SN 2</t>
  </si>
  <si>
    <t>D1 147,000</t>
  </si>
  <si>
    <t>4,83 x 8,2 x 60,3</t>
  </si>
  <si>
    <t>D1 148,800</t>
  </si>
  <si>
    <t>5,81 x 7,2 x 60,3</t>
  </si>
  <si>
    <t>D1 149,900</t>
  </si>
  <si>
    <t>5,12 x 7,2 x 45,3</t>
  </si>
  <si>
    <t>D1 151,200</t>
  </si>
  <si>
    <t>5,12 x 5,2 x 30,3</t>
  </si>
  <si>
    <t>D1 152,600</t>
  </si>
  <si>
    <t>6,3 x 5,2 x 25,3</t>
  </si>
  <si>
    <t>D1 153,900</t>
  </si>
  <si>
    <t>6,06 x 7,2 x 45,3</t>
  </si>
  <si>
    <t>D1 157,000</t>
  </si>
  <si>
    <t>4,6 x 7,2 x 45,3</t>
  </si>
  <si>
    <t>D1 157,100</t>
  </si>
  <si>
    <t>5,42 x 5,2 x 25,3</t>
  </si>
  <si>
    <t>D1 159,900</t>
  </si>
  <si>
    <t>5,27 x 7,2 x 45,3</t>
  </si>
  <si>
    <t>D1 162,000</t>
  </si>
  <si>
    <t>4,6 x 5,0 x 25,5</t>
  </si>
  <si>
    <t>D1 162,500</t>
  </si>
  <si>
    <t>4,5 x 7,0 x 25,5</t>
  </si>
  <si>
    <t>D1 162,900</t>
  </si>
  <si>
    <t>3,9 x 7,0 x 25,5</t>
  </si>
  <si>
    <t>D1 163,700</t>
  </si>
  <si>
    <t>D1 164,300</t>
  </si>
  <si>
    <t>5,7 x 7,0 x 50,5</t>
  </si>
  <si>
    <t>D1 292,000</t>
  </si>
  <si>
    <t>6,0x30,30x4,50</t>
  </si>
  <si>
    <t>D1 293,500</t>
  </si>
  <si>
    <t>4,0x25,30x4,50</t>
  </si>
  <si>
    <t>D1 294,000</t>
  </si>
  <si>
    <t>6,0x40,30x4,50</t>
  </si>
  <si>
    <t>D1 295,800</t>
  </si>
  <si>
    <t>4,5x34,30x4,50</t>
  </si>
  <si>
    <t>D1 296,500</t>
  </si>
  <si>
    <t>D1 297,800</t>
  </si>
  <si>
    <t>D1 299,300</t>
  </si>
  <si>
    <t>D1 299,800</t>
  </si>
  <si>
    <t>6,0x34,30x4,50</t>
  </si>
  <si>
    <t>D1 301,200</t>
  </si>
  <si>
    <t>D1 302,000</t>
  </si>
  <si>
    <t>AN 1</t>
  </si>
  <si>
    <t>D1 - tunel Bôrik</t>
  </si>
  <si>
    <t>8,0 x 4,0 x 2,0</t>
  </si>
  <si>
    <t>D1 - Matejovce</t>
  </si>
  <si>
    <t>6,9 x 3,5 x 5,5</t>
  </si>
  <si>
    <t>SN</t>
  </si>
  <si>
    <t>DRN</t>
  </si>
  <si>
    <t>D1 - Jablonov</t>
  </si>
  <si>
    <t>SSÚD 10 Beharovce</t>
  </si>
  <si>
    <t xml:space="preserve"> D1 -364,000</t>
  </si>
  <si>
    <t>2,7 x 2,5 x 5,2 (3ks)</t>
  </si>
  <si>
    <t>D1 -364,000</t>
  </si>
  <si>
    <t>2,3 x 3,3 x 28,1 (5ks)</t>
  </si>
  <si>
    <t>AHN1</t>
  </si>
  <si>
    <t xml:space="preserve"> D1 -353,289</t>
  </si>
  <si>
    <t>3,6 x 4,2 x 16,5</t>
  </si>
  <si>
    <t>AHN2</t>
  </si>
  <si>
    <t xml:space="preserve"> D1 -353,877</t>
  </si>
  <si>
    <t>SSUD Prešov</t>
  </si>
  <si>
    <t xml:space="preserve"> 100-00-14 RN1</t>
  </si>
  <si>
    <t>1,55x12,07x51,33</t>
  </si>
  <si>
    <t xml:space="preserve"> 100-00-15 RN2</t>
  </si>
  <si>
    <t>1,43x15,78x35,37</t>
  </si>
  <si>
    <t>510 RN č.1</t>
  </si>
  <si>
    <t>1,8x15x28</t>
  </si>
  <si>
    <t>510 RN ZaKalv.</t>
  </si>
  <si>
    <t>4,21x8,5x41,42</t>
  </si>
  <si>
    <t>511 RN</t>
  </si>
  <si>
    <t>0,65x21x57</t>
  </si>
  <si>
    <t>501-00 B RN</t>
  </si>
  <si>
    <t>R4 - vo výhľade (2023)</t>
  </si>
  <si>
    <t>1,57x18,6x36</t>
  </si>
  <si>
    <t>501-00 D RN</t>
  </si>
  <si>
    <t>2x  (2,3x3,3x18,3)</t>
  </si>
  <si>
    <t>501-00 E RN</t>
  </si>
  <si>
    <t>501-00 F RN</t>
  </si>
  <si>
    <t>R4 - vo výhľade (po 2027)</t>
  </si>
  <si>
    <t>2,3x3,3x11,7</t>
  </si>
  <si>
    <t>501-00 G RN</t>
  </si>
  <si>
    <t>1,9x3,3x5,7</t>
  </si>
  <si>
    <t>501-00 H RN</t>
  </si>
  <si>
    <t>2,3x3,3x18,9</t>
  </si>
  <si>
    <t>501-00 I RN</t>
  </si>
  <si>
    <t>3x  (2,3x3,3x23,2)</t>
  </si>
  <si>
    <t>501-00 J RN</t>
  </si>
  <si>
    <t>2x(2,3x3,3x17,2)              2x(2,3x3,3x15,7)</t>
  </si>
  <si>
    <t>501-00 K RN</t>
  </si>
  <si>
    <t>2x  (2,3x3,3x16,9)</t>
  </si>
  <si>
    <t>501-00 L RN</t>
  </si>
  <si>
    <t>3x  (2,3x3,3x22)</t>
  </si>
  <si>
    <t>501-00 M RN</t>
  </si>
  <si>
    <t>2,3x3,3x16,9</t>
  </si>
  <si>
    <t>504-00 RN</t>
  </si>
  <si>
    <t>1,75x11,1x27,4</t>
  </si>
  <si>
    <t>505-00 A130/77</t>
  </si>
  <si>
    <t>5x   (2,7x2,5x5,2)</t>
  </si>
  <si>
    <t>505-00 B340/30</t>
  </si>
  <si>
    <t>14x  (2,7x2,5x5,2)</t>
  </si>
  <si>
    <t>508-00 V340/30</t>
  </si>
  <si>
    <t>R1</t>
  </si>
  <si>
    <t>41,70 x 7,50 x 7,58</t>
  </si>
  <si>
    <t>30,60 x 7,50 x 7,27</t>
  </si>
  <si>
    <t>30,60 x 7,50 x 9,00</t>
  </si>
  <si>
    <t>12,70 x 5,00 x 4,80</t>
  </si>
  <si>
    <t>26,50 x 7,30 x 5,00</t>
  </si>
  <si>
    <t>Prečerpávacia stanica PS1</t>
  </si>
  <si>
    <t>Prečerpávacia stanica PS2</t>
  </si>
  <si>
    <t>PS č.1</t>
  </si>
  <si>
    <t>R2</t>
  </si>
  <si>
    <t>5,1 x 3,5 x 6,9</t>
  </si>
  <si>
    <t>PS č.2</t>
  </si>
  <si>
    <t>PS č.4</t>
  </si>
  <si>
    <t>3,75 x 4 x 18</t>
  </si>
  <si>
    <t>PS č.5</t>
  </si>
  <si>
    <t>6,2 x 3,9 x 7,3</t>
  </si>
  <si>
    <t>PS č.7</t>
  </si>
  <si>
    <t>5 x 3,5 x 6,9</t>
  </si>
  <si>
    <t>PS č.8</t>
  </si>
  <si>
    <t>6,11 x 4,3 x 7,7</t>
  </si>
  <si>
    <t>RJ č. 1</t>
  </si>
  <si>
    <t>2 x 10 x 30</t>
  </si>
  <si>
    <t>RJ č. 2</t>
  </si>
  <si>
    <t>2 x 8 x 16</t>
  </si>
  <si>
    <t>RJ č. 3</t>
  </si>
  <si>
    <t>2 x 7 x 18</t>
  </si>
  <si>
    <t>RJ č. 4</t>
  </si>
  <si>
    <t>2 x 6 x 14</t>
  </si>
  <si>
    <t>RJ č. 5</t>
  </si>
  <si>
    <t>2 x 7 x 19</t>
  </si>
  <si>
    <t>RJ č. 6</t>
  </si>
  <si>
    <t>2 x 7 x 21</t>
  </si>
  <si>
    <t>RJ č. 7</t>
  </si>
  <si>
    <t>2 x 6 x 17</t>
  </si>
  <si>
    <t>RN č. 1</t>
  </si>
  <si>
    <t>RN č. 2</t>
  </si>
  <si>
    <t>RN č. 3</t>
  </si>
  <si>
    <t xml:space="preserve">106-00 Úprava jestv. odv. zar. </t>
  </si>
  <si>
    <t>R4 Košice - Milhosť, odpočívadlo</t>
  </si>
  <si>
    <t>0,80x21,4x43,80</t>
  </si>
  <si>
    <t>503-00 RN</t>
  </si>
  <si>
    <t xml:space="preserve"> R4 Košice - Milhosť, odpočívadlo</t>
  </si>
  <si>
    <t>0,56x27,55x46,00</t>
  </si>
  <si>
    <t>RNV2</t>
  </si>
  <si>
    <t>R4, Ke-Milhosť</t>
  </si>
  <si>
    <t>0,48x14x30</t>
  </si>
  <si>
    <t>RNV3</t>
  </si>
  <si>
    <t>1,08x26x64</t>
  </si>
  <si>
    <t>RNV4</t>
  </si>
  <si>
    <t>1,19x22x46</t>
  </si>
  <si>
    <t>RNV5</t>
  </si>
  <si>
    <t>1,22x22x47</t>
  </si>
  <si>
    <t>RNV6</t>
  </si>
  <si>
    <t>0,43x14x30</t>
  </si>
  <si>
    <t>RNV7</t>
  </si>
  <si>
    <t>1,30x21x51</t>
  </si>
  <si>
    <t>RNV8</t>
  </si>
  <si>
    <t>1,03x34x82</t>
  </si>
  <si>
    <t>RN 11</t>
  </si>
  <si>
    <t>R2 Šaca - Košic. Olšany, II. úsek</t>
  </si>
  <si>
    <t>0,70x17,0x82,6</t>
  </si>
  <si>
    <t>RN12</t>
  </si>
  <si>
    <t>0,70x16,2x53,6</t>
  </si>
  <si>
    <t>RN13.1</t>
  </si>
  <si>
    <t>0,60x13,1x43,5</t>
  </si>
  <si>
    <t>RN13.2</t>
  </si>
  <si>
    <t>0,60x10,0x49,6</t>
  </si>
  <si>
    <t>0,70x160,2x48,7</t>
  </si>
  <si>
    <t>CN301</t>
  </si>
  <si>
    <t>6,8 x 5,0 x 17,0</t>
  </si>
  <si>
    <t>CN302</t>
  </si>
  <si>
    <t>7,2 x 7,0 x 17,0</t>
  </si>
  <si>
    <t>CN303</t>
  </si>
  <si>
    <t>5,17 x 4,0 x 15,0</t>
  </si>
  <si>
    <t>CN304</t>
  </si>
  <si>
    <t>CN305</t>
  </si>
  <si>
    <t>7,11 x 5,0 x 16,0</t>
  </si>
  <si>
    <t>Objemy nádrže</t>
  </si>
  <si>
    <t>prečerpávacia stanica</t>
  </si>
  <si>
    <t>RN300 / SN1</t>
  </si>
  <si>
    <t>RN301 / SN2</t>
  </si>
  <si>
    <t>RN302 / SN3</t>
  </si>
  <si>
    <t>RN303 / SN4</t>
  </si>
  <si>
    <t>RN304 / SN5</t>
  </si>
  <si>
    <t>RN306 podzemná / SN7</t>
  </si>
  <si>
    <t>RN305 podzemná / SN6</t>
  </si>
  <si>
    <t>RN307 podzemná / SN8</t>
  </si>
  <si>
    <t>RN308 / SN9</t>
  </si>
  <si>
    <t>RN309 / SN10</t>
  </si>
  <si>
    <t>RN310 / SN11</t>
  </si>
  <si>
    <t>RN301 / SN12</t>
  </si>
  <si>
    <t>RN303 / SN13</t>
  </si>
  <si>
    <t>RN304 / SN14</t>
  </si>
  <si>
    <t>RN306 / SN15</t>
  </si>
  <si>
    <t>RN307 / SN16</t>
  </si>
  <si>
    <t>RN3510 / SN17</t>
  </si>
  <si>
    <t>RN3520 /SN18</t>
  </si>
  <si>
    <t>SN1 / SN19</t>
  </si>
  <si>
    <t>SN2 / SN20</t>
  </si>
  <si>
    <t>SN3 / SN21</t>
  </si>
  <si>
    <t>SN4 / SN22</t>
  </si>
  <si>
    <t>SN5 / SN23</t>
  </si>
  <si>
    <t>SN6 / SN24</t>
  </si>
  <si>
    <t>13 05 01 Tuhé látky z lapačov piesku a odlučovačov oleja z vody (t) (štrk)</t>
  </si>
  <si>
    <t>13 05 02 Kaly z odlučovačov oleja z vody (m3)</t>
  </si>
  <si>
    <t>13 05 07 Voda obsahujúca olej z odlučovačov oleja z vody (m3)</t>
  </si>
  <si>
    <t>p.č.</t>
  </si>
  <si>
    <t>Skalité</t>
  </si>
  <si>
    <t>gravitačná</t>
  </si>
  <si>
    <t>ŽB monolit</t>
  </si>
  <si>
    <t>D3, km 59,300</t>
  </si>
  <si>
    <t>D3, km 58,600</t>
  </si>
  <si>
    <t>D3, km 58,300</t>
  </si>
  <si>
    <t>D3, km 58,000</t>
  </si>
  <si>
    <t>D3, km 57,150</t>
  </si>
  <si>
    <t>AN 2 - Čerpacia stanica Matejovce</t>
  </si>
  <si>
    <t>2,0 x 2,5 x 1,8 x 2ks</t>
  </si>
  <si>
    <t>48 x 36 x 0,8               + 20 x 16</t>
  </si>
  <si>
    <t xml:space="preserve">17 05 03 Zemina a kamenivo obsahujúce nebezpečné látky (t) </t>
  </si>
  <si>
    <t>1,7*2,5*5,2</t>
  </si>
  <si>
    <t>501-00 C RN</t>
  </si>
  <si>
    <t>SSÚR 3 Zvolen</t>
  </si>
  <si>
    <t>SSÚR Lučenec</t>
  </si>
  <si>
    <t>Lučenec</t>
  </si>
  <si>
    <t>retenčná nádrž</t>
  </si>
  <si>
    <t>14x44x1,5</t>
  </si>
  <si>
    <t>13x44x1,8</t>
  </si>
  <si>
    <t>29x60x1,5</t>
  </si>
  <si>
    <t xml:space="preserve"> Predpokladané odčerpané množstvo vyčistenej vody (m3)</t>
  </si>
  <si>
    <t>Počet čistení za 4 roky</t>
  </si>
  <si>
    <t>Zachytávacia jama z umyvárne</t>
  </si>
  <si>
    <t>Trenčín</t>
  </si>
  <si>
    <t xml:space="preserve">SSÚD </t>
  </si>
  <si>
    <t>9,3x1,6x8,75</t>
  </si>
  <si>
    <t>RN 1</t>
  </si>
  <si>
    <t>RN2-Triblavina-vsakovacia nádrž</t>
  </si>
  <si>
    <t>RN 2</t>
  </si>
  <si>
    <t>RN 3</t>
  </si>
  <si>
    <t>RN 4</t>
  </si>
  <si>
    <t>D1 Bratislava - Triblavina</t>
  </si>
  <si>
    <t>19.</t>
  </si>
  <si>
    <t>20.</t>
  </si>
  <si>
    <t>21.</t>
  </si>
  <si>
    <t>D-R 1</t>
  </si>
  <si>
    <t>D-R 2</t>
  </si>
  <si>
    <t>D-R 3</t>
  </si>
  <si>
    <t>D-R 4</t>
  </si>
  <si>
    <t>D-R 5</t>
  </si>
  <si>
    <t>V 342-8</t>
  </si>
  <si>
    <t>D1 Lietavská Lúčka - Dubná Skala</t>
  </si>
  <si>
    <t>vo výstavbe</t>
  </si>
  <si>
    <t>Oblasť 1 - zoznam RETENČNÝCH NÁDRŽÍ</t>
  </si>
  <si>
    <t>Oblasť 2 - zoznam RETENČNÝCH NÁDRŽÍ</t>
  </si>
  <si>
    <t>Oblasť 3 - zoznam RETENČNÝCH NÁDRŽÍ</t>
  </si>
  <si>
    <t>RN1-Triblavina-vsakovacia nádrž</t>
  </si>
  <si>
    <t>RN3-Triblavina-vsakovacia nádrž</t>
  </si>
  <si>
    <t>RN4-Triblavina-vsakovacia nádrž</t>
  </si>
  <si>
    <t>RN5-Triblavina-vsakovacia nádrž</t>
  </si>
  <si>
    <t>Spolu</t>
  </si>
  <si>
    <t>Spolu za 4 roky</t>
  </si>
  <si>
    <t>23.</t>
  </si>
  <si>
    <t>22.</t>
  </si>
  <si>
    <t>RN14a</t>
  </si>
  <si>
    <t>RN14b</t>
  </si>
  <si>
    <t>VJ1</t>
  </si>
  <si>
    <t>VJ2</t>
  </si>
  <si>
    <t>VJ3</t>
  </si>
  <si>
    <t>VJ4</t>
  </si>
  <si>
    <t>VJ5</t>
  </si>
  <si>
    <t>VJ6.1</t>
  </si>
  <si>
    <t>VJ6.2</t>
  </si>
  <si>
    <t>24.</t>
  </si>
  <si>
    <t>25.</t>
  </si>
  <si>
    <t>26.</t>
  </si>
  <si>
    <t>27.</t>
  </si>
  <si>
    <t>Oblasť 1 - zoznam ODLUČOVAČOV ROPNÝCH LÁTOK</t>
  </si>
  <si>
    <t>Typ</t>
  </si>
  <si>
    <t>Výrobca</t>
  </si>
  <si>
    <t>Obtok</t>
  </si>
  <si>
    <r>
      <t>Objem odlučovača v m</t>
    </r>
    <r>
      <rPr>
        <b/>
        <vertAlign val="superscript"/>
        <sz val="10"/>
        <color theme="1"/>
        <rFont val="Calibri"/>
        <family val="2"/>
        <charset val="238"/>
        <scheme val="minor"/>
      </rPr>
      <t>3</t>
    </r>
  </si>
  <si>
    <t>Pomer kalov v %</t>
  </si>
  <si>
    <t>Druh filtra</t>
  </si>
  <si>
    <t>15 02 02 Absorbenty,filtračné materiály vrátane olejových filtrov (t)</t>
  </si>
  <si>
    <t>17 05 03 Zemina a kamenivo obsahujúce nebezpečné látky (t)</t>
  </si>
  <si>
    <t>SSÚD 1 Malacky</t>
  </si>
  <si>
    <t>Passavant</t>
  </si>
  <si>
    <t>Skalica</t>
  </si>
  <si>
    <t>plnoprietokový</t>
  </si>
  <si>
    <t>betón</t>
  </si>
  <si>
    <t>D2 colnica Brodské</t>
  </si>
  <si>
    <t>filc / sorbčný</t>
  </si>
  <si>
    <t>KL 65</t>
  </si>
  <si>
    <t>Senica</t>
  </si>
  <si>
    <t>gravitačný</t>
  </si>
  <si>
    <t>Klartec</t>
  </si>
  <si>
    <t>železobetón</t>
  </si>
  <si>
    <t>D2 - odp. Sekule vľavo</t>
  </si>
  <si>
    <t>sorbčný</t>
  </si>
  <si>
    <t>SSÚD 2 Bratislava</t>
  </si>
  <si>
    <t>techneau-DHLF 115 E</t>
  </si>
  <si>
    <t>Bratislava II</t>
  </si>
  <si>
    <t>TECHNEAU SK</t>
  </si>
  <si>
    <t>PVC</t>
  </si>
  <si>
    <t>D1 - 11,500 km</t>
  </si>
  <si>
    <t>shlukovač</t>
  </si>
  <si>
    <t>D1 - 12,500 km</t>
  </si>
  <si>
    <t>passavant 10,20,65,100</t>
  </si>
  <si>
    <t>Bratislava V</t>
  </si>
  <si>
    <t>Passavant-Werke</t>
  </si>
  <si>
    <t>D2 - 80,000 km</t>
  </si>
  <si>
    <t>koalescenčný</t>
  </si>
  <si>
    <t>klartek KL 125/3 s II</t>
  </si>
  <si>
    <t>Bratislava IV</t>
  </si>
  <si>
    <t>KLARTEC</t>
  </si>
  <si>
    <t>D2 - 60,000 km</t>
  </si>
  <si>
    <t>filc</t>
  </si>
  <si>
    <t>techneau-DHLS 115 E</t>
  </si>
  <si>
    <t>obtokový</t>
  </si>
  <si>
    <t>D2 - 57,900 km</t>
  </si>
  <si>
    <t>NATURA(gravitačno-sorbčný)</t>
  </si>
  <si>
    <t>f.NOPS</t>
  </si>
  <si>
    <t>oceľ-betón</t>
  </si>
  <si>
    <t>D2 - 69,500 km</t>
  </si>
  <si>
    <t>NATURA10,20,35</t>
  </si>
  <si>
    <t>oceľ</t>
  </si>
  <si>
    <t>D4 - 0,200 km</t>
  </si>
  <si>
    <t>typ CHP 1</t>
  </si>
  <si>
    <t>Areál SSÚD 2 Bratislava</t>
  </si>
  <si>
    <t>10</t>
  </si>
  <si>
    <t>ORL č.1 typ ENVIA TRP40/80 M2A2N</t>
  </si>
  <si>
    <t>Bernolákovo</t>
  </si>
  <si>
    <t>ENVIA TRP</t>
  </si>
  <si>
    <t>nerezová oceľ betón</t>
  </si>
  <si>
    <t>D1 - 18,00 km (križovatka Triblavina)</t>
  </si>
  <si>
    <t>sorpčný</t>
  </si>
  <si>
    <t>11</t>
  </si>
  <si>
    <t>ORL č.2 typ ENVIA TRP 180/320 D2C2N</t>
  </si>
  <si>
    <t>12</t>
  </si>
  <si>
    <t>ORL č.3 typ ENVIA TRP 75/150 M2C2N</t>
  </si>
  <si>
    <t>ORL č.4 typ ENVIA TRP 125/250 D2B2N</t>
  </si>
  <si>
    <t>ORL č.5 typ ENVIA TRP 180/320 D2C2 N</t>
  </si>
  <si>
    <t>ORL č.6 typ ENVIA TRP 200/360 D2D2 N</t>
  </si>
  <si>
    <t>ORL č.7 typ ENVIA TRP 180/320 D2C2 N</t>
  </si>
  <si>
    <t>SSÚD 3 Trnava</t>
  </si>
  <si>
    <t>MOA 90 100/III-4-9,7</t>
  </si>
  <si>
    <t>Trnava</t>
  </si>
  <si>
    <t>gravitačno-obtokový</t>
  </si>
  <si>
    <t>Purator</t>
  </si>
  <si>
    <t>D1 - 47,600 km ĽJP</t>
  </si>
  <si>
    <t>sorpčný + tkanina</t>
  </si>
  <si>
    <t>LO Alfa 125 - 1s B</t>
  </si>
  <si>
    <t>Hlohovec</t>
  </si>
  <si>
    <t>sorpčný - tkanina</t>
  </si>
  <si>
    <t>V-Alfatec</t>
  </si>
  <si>
    <t>D1 - 68,600 km PJP</t>
  </si>
  <si>
    <t>textília</t>
  </si>
  <si>
    <t>LO Alfa 160 - 2s B</t>
  </si>
  <si>
    <t>KL 100/2</t>
  </si>
  <si>
    <t>D1 - 67,150 km ĽJP</t>
  </si>
  <si>
    <t>Natura 35</t>
  </si>
  <si>
    <t>NOPS NR</t>
  </si>
  <si>
    <t>D1-129,500 km PJP</t>
  </si>
  <si>
    <t>D1-129,500 km ĽJP</t>
  </si>
  <si>
    <t>Ilava</t>
  </si>
  <si>
    <t>D1-139,500 km ĽJP</t>
  </si>
  <si>
    <t>D1-142,000 km PJP</t>
  </si>
  <si>
    <t>QUAFIXSKGBP45</t>
  </si>
  <si>
    <t>N. Mesto n. Váhom</t>
  </si>
  <si>
    <t>Hauraton</t>
  </si>
  <si>
    <t xml:space="preserve">D1- 99,260 km ĽJP </t>
  </si>
  <si>
    <t>Koalesenčný</t>
  </si>
  <si>
    <t>Klartek</t>
  </si>
  <si>
    <t>128,000 km, SSÚD TN</t>
  </si>
  <si>
    <t>126,300 km, SSÚD TN</t>
  </si>
  <si>
    <t>bez filtrov</t>
  </si>
  <si>
    <t>LO ALFA B</t>
  </si>
  <si>
    <t>V-ALFATEC</t>
  </si>
  <si>
    <t xml:space="preserve">D1- 99,260 km PJP </t>
  </si>
  <si>
    <t>mono-litický</t>
  </si>
  <si>
    <t>Nitra</t>
  </si>
  <si>
    <t>Doprastav</t>
  </si>
  <si>
    <t>R1 - 3,850 km</t>
  </si>
  <si>
    <t xml:space="preserve">norná stena (bez filtra) </t>
  </si>
  <si>
    <t>Natura 50/65 l/s</t>
  </si>
  <si>
    <t>gravitačno-koalescenčný</t>
  </si>
  <si>
    <t>NOPS Nitra</t>
  </si>
  <si>
    <t xml:space="preserve">  plast Polyurea s oceľovou výstužou tr. 11375 hr. 10 mm</t>
  </si>
  <si>
    <t xml:space="preserve"> R1A - 4,050 km PJP</t>
  </si>
  <si>
    <t>koalescenčný filter         sorpčná textília</t>
  </si>
  <si>
    <t xml:space="preserve"> R1 - 4,650 km</t>
  </si>
  <si>
    <t>NS 500 SIP</t>
  </si>
  <si>
    <t>ROTO SK Prešov</t>
  </si>
  <si>
    <t>betón , vnútorné časti nerez</t>
  </si>
  <si>
    <t>R1A - 6,530 km</t>
  </si>
  <si>
    <t>koalescenčný  KF85               sorbčný SFF 85</t>
  </si>
  <si>
    <t>Natura ORLS 10</t>
  </si>
  <si>
    <t>Galanta</t>
  </si>
  <si>
    <t>Prevádzkový objekt Galanta</t>
  </si>
  <si>
    <t>Natura S 2.II.</t>
  </si>
  <si>
    <t>ENVIA TNC         80 s-II</t>
  </si>
  <si>
    <t xml:space="preserve">PURECO, s.r.o.         </t>
  </si>
  <si>
    <t>železo-betón</t>
  </si>
  <si>
    <t>Administratívny  objekt Galanta</t>
  </si>
  <si>
    <t xml:space="preserve">koalescenčný  KF85               </t>
  </si>
  <si>
    <t>sedimentačno gravitačno koalescenčná nádrž</t>
  </si>
  <si>
    <t>plast Polyurea s oceľovou výstužou tr. 11375 hr. 10 mm</t>
  </si>
  <si>
    <t xml:space="preserve"> R1A - 3,600 km ĽJP</t>
  </si>
  <si>
    <t xml:space="preserve"> R1A - 3,850 km ĽJP</t>
  </si>
  <si>
    <t>SSÚR 2 Nová Baňa</t>
  </si>
  <si>
    <t>DHCLB - 030P</t>
  </si>
  <si>
    <t>Zlaté Moravce</t>
  </si>
  <si>
    <t>Techneau</t>
  </si>
  <si>
    <t>Polyester</t>
  </si>
  <si>
    <t>R1 - 84,200 km PJP</t>
  </si>
  <si>
    <t>DHCLB - 060P</t>
  </si>
  <si>
    <t>R1 - 85,700 km PJP</t>
  </si>
  <si>
    <t>DHCLB - 070P</t>
  </si>
  <si>
    <t>Žarnovica</t>
  </si>
  <si>
    <t>R1 - 86,750 km PJP</t>
  </si>
  <si>
    <t>Natura ORLS</t>
  </si>
  <si>
    <t>NOPS - Nitra</t>
  </si>
  <si>
    <t>Oceľ</t>
  </si>
  <si>
    <t>R1 - 87,100 km PJP</t>
  </si>
  <si>
    <t>R1 - 87,860 km ĽJP</t>
  </si>
  <si>
    <t>R1 - 88,760 km ĽJP</t>
  </si>
  <si>
    <t>R1 - 89,180 km PJP</t>
  </si>
  <si>
    <t>R1 - 89,800 km ĽJP</t>
  </si>
  <si>
    <t>R1 - 90,050 km ĽJP</t>
  </si>
  <si>
    <t>R1 - 91,200 km ĽJP</t>
  </si>
  <si>
    <t>R1 - 91,900 km ĽJP</t>
  </si>
  <si>
    <t>R1 - 92,750 km PJP</t>
  </si>
  <si>
    <t>R1 - 92,950 km PJP</t>
  </si>
  <si>
    <t>R1 - 93,800 km PJP</t>
  </si>
  <si>
    <t>R1 - 94,200 km PJP</t>
  </si>
  <si>
    <t>R1 - 95,200 km PJP</t>
  </si>
  <si>
    <t>R1 - 95,300 km PJP</t>
  </si>
  <si>
    <t>R1 - 95,700 km PJP</t>
  </si>
  <si>
    <t>R1 - 96,700 km PJP</t>
  </si>
  <si>
    <t>R1 - 97,500 km PJP</t>
  </si>
  <si>
    <t>R1 - 97,900 km PJP</t>
  </si>
  <si>
    <t>R1 - 99,250 km PJP</t>
  </si>
  <si>
    <t>R1 - 99,400 km PJP</t>
  </si>
  <si>
    <t>R1 - 100,350 km ĽJP</t>
  </si>
  <si>
    <t>R1 - 101,150 km ĽJP</t>
  </si>
  <si>
    <t>R1 - 101,900 km ĽJP</t>
  </si>
  <si>
    <t>R1 - 102,400 km PJP</t>
  </si>
  <si>
    <t>28.</t>
  </si>
  <si>
    <t>R1 - 103,600 km ĽJP</t>
  </si>
  <si>
    <t>29.</t>
  </si>
  <si>
    <t>R1 - 103,700 km ĽJP</t>
  </si>
  <si>
    <t>30.</t>
  </si>
  <si>
    <t>R1 - 106,000 km PJP</t>
  </si>
  <si>
    <t>31.</t>
  </si>
  <si>
    <t>32.</t>
  </si>
  <si>
    <t>R1 - 106,600 km ĽJP</t>
  </si>
  <si>
    <t>33.</t>
  </si>
  <si>
    <t>R1 - 107,600 km PJP</t>
  </si>
  <si>
    <t>34.</t>
  </si>
  <si>
    <t>R1 - 108,100 km PJP</t>
  </si>
  <si>
    <t>35.</t>
  </si>
  <si>
    <t>R1 - 108,800 km PJP</t>
  </si>
  <si>
    <t>36.</t>
  </si>
  <si>
    <t>Žiar nad Hronom</t>
  </si>
  <si>
    <t>R1 - 109,300 km ĽJP</t>
  </si>
  <si>
    <t>37.</t>
  </si>
  <si>
    <t>W6BCF6P</t>
  </si>
  <si>
    <t xml:space="preserve">Techneau </t>
  </si>
  <si>
    <t>polyester</t>
  </si>
  <si>
    <t>R1 - 109,630 km PJP</t>
  </si>
  <si>
    <t>38.</t>
  </si>
  <si>
    <t>W6AEF4P</t>
  </si>
  <si>
    <t>R1 - 111,400 km ĽJP</t>
  </si>
  <si>
    <t>39.</t>
  </si>
  <si>
    <t>R1 - 112,330 km ĽJP</t>
  </si>
  <si>
    <t>40.</t>
  </si>
  <si>
    <t>W6AHA5P</t>
  </si>
  <si>
    <t>R1 - 113,200 km ĽJP</t>
  </si>
  <si>
    <t>41.</t>
  </si>
  <si>
    <t>W6AEA4P</t>
  </si>
  <si>
    <t>R1 - 114,450 km ĽJP</t>
  </si>
  <si>
    <t>42.</t>
  </si>
  <si>
    <t>W6AGA5P</t>
  </si>
  <si>
    <t>R1 - 115,100 km PJP</t>
  </si>
  <si>
    <t>43.</t>
  </si>
  <si>
    <t>W6BAA6P</t>
  </si>
  <si>
    <t>R1 - 115,750 km ĽJP</t>
  </si>
  <si>
    <t>44.</t>
  </si>
  <si>
    <t>R1 - 116,500 km ĽJP</t>
  </si>
  <si>
    <t>45.</t>
  </si>
  <si>
    <t>DHLF 120 E</t>
  </si>
  <si>
    <t>R1 - 118,000 km ĽJP</t>
  </si>
  <si>
    <t>46.</t>
  </si>
  <si>
    <t>W6ADF4P</t>
  </si>
  <si>
    <t>47.</t>
  </si>
  <si>
    <t>W6AJA5P</t>
  </si>
  <si>
    <t>R1 - 119,000 km ĽJP</t>
  </si>
  <si>
    <t>48.</t>
  </si>
  <si>
    <t>SKGBP 50</t>
  </si>
  <si>
    <t xml:space="preserve">Hauraton </t>
  </si>
  <si>
    <t>R1 - 120,200 km ĽJP</t>
  </si>
  <si>
    <t>49.</t>
  </si>
  <si>
    <t>SKGBP 110</t>
  </si>
  <si>
    <t>R1 - 120,800 km ĽJP</t>
  </si>
  <si>
    <t>50.</t>
  </si>
  <si>
    <t>SKGBP 200</t>
  </si>
  <si>
    <t>R1 - 122,400 km PJP</t>
  </si>
  <si>
    <t>51.</t>
  </si>
  <si>
    <t>SKGBP 45</t>
  </si>
  <si>
    <t>R1 - 123,900 km ĽJP</t>
  </si>
  <si>
    <t>52.</t>
  </si>
  <si>
    <t>SKGBP 25</t>
  </si>
  <si>
    <t>R1 - 124,200 km PJP</t>
  </si>
  <si>
    <t>53.</t>
  </si>
  <si>
    <t>R1 - 124,350 km PJP</t>
  </si>
  <si>
    <t>54.</t>
  </si>
  <si>
    <t>SKGBP 35</t>
  </si>
  <si>
    <t>R1 - 125,250 km PJP</t>
  </si>
  <si>
    <t>55.</t>
  </si>
  <si>
    <t>R1 - 125,950 km ĽJP</t>
  </si>
  <si>
    <t>56.</t>
  </si>
  <si>
    <t>W6ACF4P</t>
  </si>
  <si>
    <t>R1 - 126,600 km ĽJP</t>
  </si>
  <si>
    <t>57.</t>
  </si>
  <si>
    <t>R1 - 126,900 km ĽJP</t>
  </si>
  <si>
    <t>58.</t>
  </si>
  <si>
    <t>R1 - 127,100 km ĽJP</t>
  </si>
  <si>
    <t>59.</t>
  </si>
  <si>
    <t>ENVIA TNC</t>
  </si>
  <si>
    <t>Pureco</t>
  </si>
  <si>
    <t>R2 - 92,925 km</t>
  </si>
  <si>
    <t>60.</t>
  </si>
  <si>
    <t>R2 - 95,500 km</t>
  </si>
  <si>
    <t>61.</t>
  </si>
  <si>
    <t>R2 - 96,580 km</t>
  </si>
  <si>
    <t>62.</t>
  </si>
  <si>
    <t>KL 15/1 sII</t>
  </si>
  <si>
    <t>pred prevádzkovou budovou</t>
  </si>
  <si>
    <t>63.</t>
  </si>
  <si>
    <t>KLv 3/1 sII</t>
  </si>
  <si>
    <t>pri obj. č.8</t>
  </si>
  <si>
    <t>64.</t>
  </si>
  <si>
    <t>pri obj. 9A</t>
  </si>
  <si>
    <t>Nová Baňa</t>
  </si>
  <si>
    <t>EH 1006D</t>
  </si>
  <si>
    <t>Zvolen</t>
  </si>
  <si>
    <t>TECHNEAU</t>
  </si>
  <si>
    <t>plast</t>
  </si>
  <si>
    <t>NDS, dvor</t>
  </si>
  <si>
    <t>DHLF 160E</t>
  </si>
  <si>
    <t>DHLF 115 E</t>
  </si>
  <si>
    <t>NATURA ORLS N75/90</t>
  </si>
  <si>
    <t>Detva</t>
  </si>
  <si>
    <t>koalescenčno-sorbčný</t>
  </si>
  <si>
    <t>NOPS</t>
  </si>
  <si>
    <t>R2 - 117,020 km PJP</t>
  </si>
  <si>
    <t>NATURA ORLS 2xN75/90-o</t>
  </si>
  <si>
    <t>R2 - 118,540 km PJP</t>
  </si>
  <si>
    <t>NATURA ORLS N35/40-o</t>
  </si>
  <si>
    <t>R2 - 119,220 km PJP</t>
  </si>
  <si>
    <t>NATURA ORLS N75/90-o</t>
  </si>
  <si>
    <t>R2 - 119,630 km PJP</t>
  </si>
  <si>
    <t>R2 - 120,530 km ĽJP</t>
  </si>
  <si>
    <t>NATURA ORLS N100/120-o</t>
  </si>
  <si>
    <t>R2 - 121,550 km ĽJP</t>
  </si>
  <si>
    <t>NATURA ORLS 2xN100/120</t>
  </si>
  <si>
    <t>R2 - 122,650 km ĽJP</t>
  </si>
  <si>
    <t>NATURA ORLS 3xN100/120</t>
  </si>
  <si>
    <t>R2 - 122,780 km ĽJP</t>
  </si>
  <si>
    <t>R2 - 123,760 km PJP</t>
  </si>
  <si>
    <t>R2 - 124,620 km PJP</t>
  </si>
  <si>
    <t>R2 - 125,030 km PJP</t>
  </si>
  <si>
    <t>R2 - 126,030 km PJP</t>
  </si>
  <si>
    <t>NATURA ORLS N20/23-o</t>
  </si>
  <si>
    <t>R2 - 126,820 km PJP</t>
  </si>
  <si>
    <t>ENVIA TNC 230 S-II, PURECO s.r.o. BA</t>
  </si>
  <si>
    <t>Pureko</t>
  </si>
  <si>
    <t>prefab. železobetónové</t>
  </si>
  <si>
    <t>R2 - 110,200 kmPJP</t>
  </si>
  <si>
    <t>ENVIA TNC 350 S-II, PURECO s.r.o. BA</t>
  </si>
  <si>
    <t>R2 - 110,500 km ĽJP</t>
  </si>
  <si>
    <t>R2 - 111,420 km PJP</t>
  </si>
  <si>
    <t>ENVIA TNC 90 S-II  PURECO s.r.o. BA</t>
  </si>
  <si>
    <t>R2 -113,450 km PJP</t>
  </si>
  <si>
    <t>ENVIA TNC 300 S-II  PURECO s.r.o. BA</t>
  </si>
  <si>
    <t>R2 - 114,630 km PJP</t>
  </si>
  <si>
    <t>ENVIA TNC 460 S-II  PURECO s.r.o. BA</t>
  </si>
  <si>
    <t>R2 - 115,410 km PJP</t>
  </si>
  <si>
    <t>ENVIA TNC 240 S-II  PURECO s.r.o. BA</t>
  </si>
  <si>
    <t>R2 - 116,230 km PJP</t>
  </si>
  <si>
    <t>KL 160/2 SII</t>
  </si>
  <si>
    <t>Banská Bystrica</t>
  </si>
  <si>
    <t xml:space="preserve">BB-SL Škradno, LB rkm 0,455 </t>
  </si>
  <si>
    <t>KL 350/R SII</t>
  </si>
  <si>
    <t xml:space="preserve">BB-SL Hron, PB rkm 182,303 </t>
  </si>
  <si>
    <t>KL 460/6 RSII</t>
  </si>
  <si>
    <t>BB-SL Dúbrava, LB rkm 0,032</t>
  </si>
  <si>
    <t>SSÚR 7 Lučenec</t>
  </si>
  <si>
    <t>DHCLB 030PS</t>
  </si>
  <si>
    <t>Rimavská Sobota</t>
  </si>
  <si>
    <t>R2 - 300,206 km PJP</t>
  </si>
  <si>
    <t>DHCLB 020PS</t>
  </si>
  <si>
    <t>R2 - 300,780 km PJP</t>
  </si>
  <si>
    <t>DHCLB 070PS</t>
  </si>
  <si>
    <t>R2 - 300,910 km PJP</t>
  </si>
  <si>
    <t>DHCLB 025PS</t>
  </si>
  <si>
    <t>R2 - 302,290 km PJP</t>
  </si>
  <si>
    <t>DHCLB 050PS</t>
  </si>
  <si>
    <t>R2 - 302,780 km PJP</t>
  </si>
  <si>
    <t>MOA 200 + PUR200/I</t>
  </si>
  <si>
    <t>DUNSTAV Beton + Eurowood</t>
  </si>
  <si>
    <t>R2 - 337,521 km ĽJP</t>
  </si>
  <si>
    <t>textília, koalescenčný</t>
  </si>
  <si>
    <t>R2 - 338,527 km ĽJP</t>
  </si>
  <si>
    <t>MOA 100 + PUR100/I</t>
  </si>
  <si>
    <t>R2 - 338,616 km ĽJP</t>
  </si>
  <si>
    <t>NATURA ORLS 2x100</t>
  </si>
  <si>
    <t>Revúca</t>
  </si>
  <si>
    <t>gravitačný, koalescenčný</t>
  </si>
  <si>
    <t>R2 - 340,275 km PJP</t>
  </si>
  <si>
    <t>R2 - 342,000 km ĽJP</t>
  </si>
  <si>
    <t>R2 - 342,570 km ĽJP</t>
  </si>
  <si>
    <t>NATURA ORLS 100</t>
  </si>
  <si>
    <t>R2 - 344,344 km ĽJP</t>
  </si>
  <si>
    <t>R2 - 344,390 km ĽJP</t>
  </si>
  <si>
    <t>R2 - 348,416 km ĽJP</t>
  </si>
  <si>
    <t>R2 - 348,460 km ĽJP</t>
  </si>
  <si>
    <t>R2 - 349,430 km PJP</t>
  </si>
  <si>
    <t>R2 - 349,507 km ĽJP</t>
  </si>
  <si>
    <t>501-11 ENVIA TNC</t>
  </si>
  <si>
    <t>R2-136,658 km PJP</t>
  </si>
  <si>
    <t>koalescenčný,sorbčný</t>
  </si>
  <si>
    <t>501-24 ENVIA TNC</t>
  </si>
  <si>
    <t>R2-138,000 km ĽPJ</t>
  </si>
  <si>
    <t>501-25 ENVIA TNC</t>
  </si>
  <si>
    <t>R2-138,845 km PJP</t>
  </si>
  <si>
    <t>501-12 ENVIA TNC</t>
  </si>
  <si>
    <t>R2-140,500 km ĽJP</t>
  </si>
  <si>
    <t>501-13 ENVIA TNC</t>
  </si>
  <si>
    <t>R2-141,925 km PJP</t>
  </si>
  <si>
    <t>501-14 ENVIA TNC</t>
  </si>
  <si>
    <t>R2-142,043 km PJP</t>
  </si>
  <si>
    <t>501-15 ENVIA TNC</t>
  </si>
  <si>
    <t>R2-143,340 km ĽJP</t>
  </si>
  <si>
    <t>501-16 ENVIA TNC</t>
  </si>
  <si>
    <t>R2-143,446 km PJP</t>
  </si>
  <si>
    <t>501-17 ENVIA TNC</t>
  </si>
  <si>
    <t>R2-144,510 km ĽJP</t>
  </si>
  <si>
    <t>501-19 ENVIA TNC</t>
  </si>
  <si>
    <t>R2-146,090 km ĽJP</t>
  </si>
  <si>
    <t>501-21 ENVIA TNC</t>
  </si>
  <si>
    <t>R2-148,070 km PJP</t>
  </si>
  <si>
    <t>501-22 ENVIA TNC</t>
  </si>
  <si>
    <t>R2-148,200 km PJP</t>
  </si>
  <si>
    <t>501-23 ENVIA TNC</t>
  </si>
  <si>
    <t>R2-149,200 km PJP</t>
  </si>
  <si>
    <t>KL 620/R SII</t>
  </si>
  <si>
    <t>Kriváň - Mýtna</t>
  </si>
  <si>
    <t>KL 70/2 SII</t>
  </si>
  <si>
    <t>KL 115/2 SII</t>
  </si>
  <si>
    <t>KL 275/R S II</t>
  </si>
  <si>
    <t>KL 460/R SII</t>
  </si>
  <si>
    <t>KL 320/R SII</t>
  </si>
  <si>
    <t>KL 420/R SII</t>
  </si>
  <si>
    <t>KL 230/4 SII</t>
  </si>
  <si>
    <t>KL 340/R S II</t>
  </si>
  <si>
    <t>KL 165/3 SII</t>
  </si>
  <si>
    <t>KL 850/R SII</t>
  </si>
  <si>
    <t>SPOLU</t>
  </si>
  <si>
    <t>Oblasť 2 - zoznam ODLUČOVAČOV ROPNÝCH LÁTOK</t>
  </si>
  <si>
    <t>17 05 03 Zemina a kamenivo obsahujúce nebezpečé látky (t)</t>
  </si>
  <si>
    <t>SSÚD 05 Považská Bystrica</t>
  </si>
  <si>
    <t>RL NATURA 20</t>
  </si>
  <si>
    <t>Púchov</t>
  </si>
  <si>
    <t>gravitačno-sorpčný</t>
  </si>
  <si>
    <t>NOPS s.r.o.</t>
  </si>
  <si>
    <t>oceľ, polyuretánový systém</t>
  </si>
  <si>
    <t>D1 - 155,500 km ZA</t>
  </si>
  <si>
    <t>D1 - 156,100 km BA</t>
  </si>
  <si>
    <t>KL 450/6 Rs II</t>
  </si>
  <si>
    <t>Považská Bystrica</t>
  </si>
  <si>
    <t>Klartec spol. s.r.o.</t>
  </si>
  <si>
    <t>D1 - 161,500 km odp. Sverepec</t>
  </si>
  <si>
    <t>KL 350</t>
  </si>
  <si>
    <t xml:space="preserve">Klartec spol. s.r.o. </t>
  </si>
  <si>
    <t>D1 - 164,500 km oproti SSÚD</t>
  </si>
  <si>
    <t>AQUAFIX SKGBP 45</t>
  </si>
  <si>
    <t>D1 - 165,100 km  ZA</t>
  </si>
  <si>
    <t>D1 - 168,100 km odp. PB za PHS</t>
  </si>
  <si>
    <t>D1 - 169,500 km  na nohách</t>
  </si>
  <si>
    <t>DHLCLB300PS</t>
  </si>
  <si>
    <t>D1 - 174,000 km BA</t>
  </si>
  <si>
    <t>DHLCLB070PS</t>
  </si>
  <si>
    <t>D1 - 175,400 km ZA</t>
  </si>
  <si>
    <t>DHLCLB080PS</t>
  </si>
  <si>
    <t>D1 - 175,900 km BA</t>
  </si>
  <si>
    <t>DHLCLB170PS</t>
  </si>
  <si>
    <t>Bytča</t>
  </si>
  <si>
    <t>D1 - 176,500 km BA</t>
  </si>
  <si>
    <t>DHLCLB120PS</t>
  </si>
  <si>
    <t>D1 - 178,100 km ZA</t>
  </si>
  <si>
    <t>DHLCLB100PS</t>
  </si>
  <si>
    <t>D1 - 179,900 km BA</t>
  </si>
  <si>
    <t>D1 - 180,000 km BA</t>
  </si>
  <si>
    <t>D1 - 181,000 km BA</t>
  </si>
  <si>
    <t>D1 - 182,000 km BA</t>
  </si>
  <si>
    <t>D1 - 183,100 km kr. BY ZA</t>
  </si>
  <si>
    <t>D1 - 183,400 km kr. BY BA</t>
  </si>
  <si>
    <t>DHLCLB030PS</t>
  </si>
  <si>
    <t>D1 - 183,700 km pri  ZA</t>
  </si>
  <si>
    <t>D1 - 184,300 km ZA</t>
  </si>
  <si>
    <t>D1 - 184,500 km ZA</t>
  </si>
  <si>
    <t>D1 - 184,600 km  ZA</t>
  </si>
  <si>
    <t>DHLCLB190PS</t>
  </si>
  <si>
    <t>D1 - 186,100 km BA</t>
  </si>
  <si>
    <t>KL 350/1750</t>
  </si>
  <si>
    <t>Žilina</t>
  </si>
  <si>
    <t>D1- 187,100 km pod rohlíkom BA</t>
  </si>
  <si>
    <t>ENVIA TNC 100 S-I</t>
  </si>
  <si>
    <t>PURECO</t>
  </si>
  <si>
    <t xml:space="preserve">  D1 - 189,300 km BA</t>
  </si>
  <si>
    <t>ENVIA TNC 250 S-I</t>
  </si>
  <si>
    <t xml:space="preserve">  D1 - 191,800 km BA</t>
  </si>
  <si>
    <t>ENVIA TNC 350 S-I</t>
  </si>
  <si>
    <t xml:space="preserve">  D1 - 192,800 km ZA</t>
  </si>
  <si>
    <t>ENVIA TNC 400 S-I</t>
  </si>
  <si>
    <t>D1 - 194,000 km ZA</t>
  </si>
  <si>
    <t xml:space="preserve"> D1 - 195,000 km za PHS BA</t>
  </si>
  <si>
    <t>D1 - 196,100 km BA</t>
  </si>
  <si>
    <t>ENVIA TNC 200S-I</t>
  </si>
  <si>
    <t>Źilina</t>
  </si>
  <si>
    <t>D1 196,200 km  BA</t>
  </si>
  <si>
    <t>ENVIA TNC 150 S-I</t>
  </si>
  <si>
    <t xml:space="preserve">  D1 196,800 km BA</t>
  </si>
  <si>
    <t>ENVIA TNC 200/1000  S-I</t>
  </si>
  <si>
    <t>D1 - 197,300 kmVP T ZA BA</t>
  </si>
  <si>
    <t>LO Alfa 250-4s B</t>
  </si>
  <si>
    <t>V Alfatec</t>
  </si>
  <si>
    <t>1,800 km privádzač Žilina ZA</t>
  </si>
  <si>
    <t>LO Alfa 125-2s B</t>
  </si>
  <si>
    <t>1,700 km privádzač Žilina ZA</t>
  </si>
  <si>
    <t>0,000 km privádzač Žilina BA</t>
  </si>
  <si>
    <t>KL 130/650</t>
  </si>
  <si>
    <t>D3 - V8 0,100 km od kruháča 1.</t>
  </si>
  <si>
    <t>KL 100/500</t>
  </si>
  <si>
    <t>D3 - V8 0,300 km od kruháča 2.</t>
  </si>
  <si>
    <t>KL 150/700</t>
  </si>
  <si>
    <t>D3 - 1,700 km BA</t>
  </si>
  <si>
    <t>KL 1000/200</t>
  </si>
  <si>
    <t>D3 - 4,900 km BA</t>
  </si>
  <si>
    <t>KL 1250/250</t>
  </si>
  <si>
    <t>D3 - 6,700 km ZA</t>
  </si>
  <si>
    <t>350/2 RS</t>
  </si>
  <si>
    <t xml:space="preserve"> D3 - 9,000 km pod mostom </t>
  </si>
  <si>
    <t>450/2 RS</t>
  </si>
  <si>
    <t xml:space="preserve"> D3 - 9,700 km PTO VP PCH</t>
  </si>
  <si>
    <t>Kompakt 15</t>
  </si>
  <si>
    <t xml:space="preserve"> D3 - 12,000 km PTO ZP PCH</t>
  </si>
  <si>
    <t>D3 12,500 km silo</t>
  </si>
  <si>
    <t>SSÚD</t>
  </si>
  <si>
    <t>SSUR</t>
  </si>
  <si>
    <t>koalescenčný, sorpčný</t>
  </si>
  <si>
    <t>ORL 301-00</t>
  </si>
  <si>
    <t>km 0,800 vpravo</t>
  </si>
  <si>
    <t>koalescenčný, sorbčný</t>
  </si>
  <si>
    <t>ORL 302-00</t>
  </si>
  <si>
    <t>km 2,05 vľavo</t>
  </si>
  <si>
    <t>ORL 303-00</t>
  </si>
  <si>
    <t>km 3,700 vpravo</t>
  </si>
  <si>
    <t>ORL 316-00</t>
  </si>
  <si>
    <t>križovatka Lietavská Lúčka</t>
  </si>
  <si>
    <t>ORL 501-00.2</t>
  </si>
  <si>
    <t>km 40,900</t>
  </si>
  <si>
    <t>SSÚD 6 Martin</t>
  </si>
  <si>
    <t>FH PRVD2-190</t>
  </si>
  <si>
    <t>Martin</t>
  </si>
  <si>
    <t>Zetec Twister/obtokový</t>
  </si>
  <si>
    <t>Simop SK, s.r.o.</t>
  </si>
  <si>
    <t>Polyester vystužený sklenenými vláknami</t>
  </si>
  <si>
    <t>D1 - 214,250 km PJP</t>
  </si>
  <si>
    <t>FH PRVD2-045</t>
  </si>
  <si>
    <t>D1 - 215,720 km ĽJP</t>
  </si>
  <si>
    <t>FH PRVD2-070</t>
  </si>
  <si>
    <t>D1 - 216,100 km ĽJP</t>
  </si>
  <si>
    <t>FH PRVD2-100</t>
  </si>
  <si>
    <t>D1 - 217,180 km PJP</t>
  </si>
  <si>
    <t>FH PRVD2-230 x2</t>
  </si>
  <si>
    <t>D1 - 218,770 km ĽJP</t>
  </si>
  <si>
    <t>FH PRVD2-080</t>
  </si>
  <si>
    <t>D1 - 219,750 km ĽJP</t>
  </si>
  <si>
    <t>FH PRVD2-065</t>
  </si>
  <si>
    <t>D1 - 220,950 km ĽJP</t>
  </si>
  <si>
    <t>DOK 15 P</t>
  </si>
  <si>
    <t>Zetec DOK/obtokový</t>
  </si>
  <si>
    <t>Polyetylén</t>
  </si>
  <si>
    <t>D1 - 221,350 km ĽJP</t>
  </si>
  <si>
    <t>FH PRVD2-090</t>
  </si>
  <si>
    <t>D1 - 221,750 km ĽJP</t>
  </si>
  <si>
    <t>FH PRVD2-060</t>
  </si>
  <si>
    <t>D1 - 222,550 km PJP</t>
  </si>
  <si>
    <t>DOK30-PAMCH</t>
  </si>
  <si>
    <t>D1 - 223,250 km ĽJP</t>
  </si>
  <si>
    <t>FH PRVD2-130</t>
  </si>
  <si>
    <t>D1 - 224,780 km ĽJP</t>
  </si>
  <si>
    <t>D1 - 225,380 km ĽJP</t>
  </si>
  <si>
    <t>FH PRVD2-165</t>
  </si>
  <si>
    <t>D1 - 226,450 km PJP</t>
  </si>
  <si>
    <t>FH PRVD2-035</t>
  </si>
  <si>
    <t>D1 - 228,335 km ĽJP</t>
  </si>
  <si>
    <t>FH PRVD2-085</t>
  </si>
  <si>
    <t>D1 - 228,460 km ĽJP</t>
  </si>
  <si>
    <t>DOK10-PAMCH</t>
  </si>
  <si>
    <t>D1 - 213,000 km ĽJP</t>
  </si>
  <si>
    <t>LO Alfa 30-1s B</t>
  </si>
  <si>
    <t>V - Alfatec,s.r.o.</t>
  </si>
  <si>
    <t>Železobetón</t>
  </si>
  <si>
    <t>Vysunuté pracovisko SSÚD Žilina</t>
  </si>
  <si>
    <t>sorbčný a koalescenčný</t>
  </si>
  <si>
    <t>ČS 562</t>
  </si>
  <si>
    <t>čerpacia stanica</t>
  </si>
  <si>
    <t>D1 216,10 , PS</t>
  </si>
  <si>
    <t>ČS 563</t>
  </si>
  <si>
    <t>D1 218,770 , PS</t>
  </si>
  <si>
    <t>ČS 564</t>
  </si>
  <si>
    <t>D1 219,75 , PS</t>
  </si>
  <si>
    <t>ČS 565</t>
  </si>
  <si>
    <t>D1 221,75 , PS</t>
  </si>
  <si>
    <t>ČS 566</t>
  </si>
  <si>
    <t>D1 223,80, ĽS</t>
  </si>
  <si>
    <t>ČS 567</t>
  </si>
  <si>
    <t>privádzač R3 0,850 ĽS</t>
  </si>
  <si>
    <t>ČS 568</t>
  </si>
  <si>
    <t>D1 215,75, PS</t>
  </si>
  <si>
    <t xml:space="preserve">DHLF  125 E </t>
  </si>
  <si>
    <t>Dolný Kubín</t>
  </si>
  <si>
    <t>polyetylén</t>
  </si>
  <si>
    <t>R3 - 35,000 km LJP</t>
  </si>
  <si>
    <t>DHLF  115 E</t>
  </si>
  <si>
    <t>R3 - 34,500 km LJP</t>
  </si>
  <si>
    <t>DHLF   125 E</t>
  </si>
  <si>
    <t>R3 - 34,000 km PJP</t>
  </si>
  <si>
    <t>DHCLB 080 PS</t>
  </si>
  <si>
    <t>R3 - 33,600 km PJP</t>
  </si>
  <si>
    <t xml:space="preserve">DHCLB 025 PS </t>
  </si>
  <si>
    <t>R3 - 32,250 km PJP</t>
  </si>
  <si>
    <t>DHLF   115 E</t>
  </si>
  <si>
    <t>R3 - 32,000 km PJP</t>
  </si>
  <si>
    <t>NATURA ORLS 20</t>
  </si>
  <si>
    <t>Tvrdošín</t>
  </si>
  <si>
    <t>gravitačno-sorbčný</t>
  </si>
  <si>
    <t>Nops</t>
  </si>
  <si>
    <t>R3 - 12,200 km LJP</t>
  </si>
  <si>
    <t>NATURA ORLS 10</t>
  </si>
  <si>
    <t>R3 - 10,750 km LJP</t>
  </si>
  <si>
    <t>NATURA ORLS 35</t>
  </si>
  <si>
    <t>R3 - 10,700 km PJP</t>
  </si>
  <si>
    <t>NATURA ORLS 15</t>
  </si>
  <si>
    <t>R3 - 9,600 km PJP</t>
  </si>
  <si>
    <t>NATURA ORLS 5</t>
  </si>
  <si>
    <t>R3 - 9,500 km LJP</t>
  </si>
  <si>
    <t>R3 - 9,250 km PJP</t>
  </si>
  <si>
    <t>R3 - 8,250 km LJP</t>
  </si>
  <si>
    <t>R3 - 7,200 km LJP</t>
  </si>
  <si>
    <t>R3 - 5,750 km PJP</t>
  </si>
  <si>
    <t>NATURA ORLS 50</t>
  </si>
  <si>
    <t>R3 - 5,500 km PJP</t>
  </si>
  <si>
    <t>R3 - 4,450 km LJP</t>
  </si>
  <si>
    <t>R3 - 4,400 km LJP</t>
  </si>
  <si>
    <t>ORL 1</t>
  </si>
  <si>
    <t>km 0,2 I/18 križovatka Hubová</t>
  </si>
  <si>
    <t xml:space="preserve">ORL2 </t>
  </si>
  <si>
    <t>km 0,5 I/18 križovatka Hubová</t>
  </si>
  <si>
    <t>ORL 3</t>
  </si>
  <si>
    <t>km 6,2 D1 Hubová -Ivachnová</t>
  </si>
  <si>
    <t>ORL 4</t>
  </si>
  <si>
    <t>km 1,0 D1 Hubová -Ivachnová</t>
  </si>
  <si>
    <t>ORL 5</t>
  </si>
  <si>
    <t>km 0,675 vetva LB-1 v križovatke Likavka</t>
  </si>
  <si>
    <t>ORL 6</t>
  </si>
  <si>
    <t>km 0,05 miestna komunikácia Likavka</t>
  </si>
  <si>
    <t>ORL 7</t>
  </si>
  <si>
    <t>km 7,135 D1 Hubová -Ivachnová</t>
  </si>
  <si>
    <t>ORL 8</t>
  </si>
  <si>
    <t>km 7,435 D1 Hubová -Ivachnová</t>
  </si>
  <si>
    <t>ORL 9</t>
  </si>
  <si>
    <t>km 7,867 D1 Hubová -Ivachnová</t>
  </si>
  <si>
    <t>ORL 10</t>
  </si>
  <si>
    <t>km 9,758 D1 Hubová -Ivachnová</t>
  </si>
  <si>
    <t>ORL 11</t>
  </si>
  <si>
    <t>km 10,720 D1 Hubová -Ivachnová</t>
  </si>
  <si>
    <t>ORL 12</t>
  </si>
  <si>
    <t>km 12,033 D1 Hubová -Ivachnová</t>
  </si>
  <si>
    <t>ORL 13</t>
  </si>
  <si>
    <t>km 13,100 D1 Hubová -Ivachnová</t>
  </si>
  <si>
    <t>ORL 14</t>
  </si>
  <si>
    <t>km 15,225 D1 Hubová -Ivachnová</t>
  </si>
  <si>
    <t>ORL 501-01</t>
  </si>
  <si>
    <t>km 0,6 R3 Tvrdošín - Nižná</t>
  </si>
  <si>
    <t>ORL 501-02</t>
  </si>
  <si>
    <t>km 1,1 R3 Tvrdošín - Nižná</t>
  </si>
  <si>
    <t>ORL 501-03</t>
  </si>
  <si>
    <t>km 1,4 R3 Tvrdošín - Nižná</t>
  </si>
  <si>
    <t>ORL 501-04</t>
  </si>
  <si>
    <t>km 2,2 R3 Tvrdošín - Nižná</t>
  </si>
  <si>
    <t>ORL 501-05</t>
  </si>
  <si>
    <t>km 3,1 R3 Tvrdošín - Nižná</t>
  </si>
  <si>
    <t>ORL 501-06</t>
  </si>
  <si>
    <t>km 4,15 R3 Tvrdošín - Nižná</t>
  </si>
  <si>
    <t>ORL 501-07</t>
  </si>
  <si>
    <t>km 4,6 R3 Tvrdošín - Nižná</t>
  </si>
  <si>
    <t>ORL 501-08</t>
  </si>
  <si>
    <t>km 0,0 vetva A</t>
  </si>
  <si>
    <t>ORL 501-10</t>
  </si>
  <si>
    <t>km 0,6 vetva A</t>
  </si>
  <si>
    <t>N-35   2x</t>
  </si>
  <si>
    <t>Oščadnica</t>
  </si>
  <si>
    <t>I/11 - 419,700 km ĽJP</t>
  </si>
  <si>
    <t xml:space="preserve"> sorbčná textília</t>
  </si>
  <si>
    <t>I/11A - 419,200 km ĽJP</t>
  </si>
  <si>
    <t>sorbčná textília</t>
  </si>
  <si>
    <t>N-20 2x</t>
  </si>
  <si>
    <t>I/11A - 418,900 km ĽJP</t>
  </si>
  <si>
    <t>N-50    4x</t>
  </si>
  <si>
    <t>I/11A - 418,500 km ĽJP</t>
  </si>
  <si>
    <t xml:space="preserve">N-20, N-35 2x </t>
  </si>
  <si>
    <t>Čadca  - Horelica</t>
  </si>
  <si>
    <t>I/11A - 417,600 km ĽJP</t>
  </si>
  <si>
    <t>N-35   4x</t>
  </si>
  <si>
    <t>I/11A - 417,700 km ĽJP</t>
  </si>
  <si>
    <t>N-35  3x</t>
  </si>
  <si>
    <t>I/11A - 416,500 km ĽJP</t>
  </si>
  <si>
    <t>DHCB 50 PS</t>
  </si>
  <si>
    <t>I/11A - 416,100 km ĽJP</t>
  </si>
  <si>
    <t>sglukovač</t>
  </si>
  <si>
    <t>DHCB 80 PS</t>
  </si>
  <si>
    <t>Čadca</t>
  </si>
  <si>
    <t>I/11A - 415,500 km ĽJP</t>
  </si>
  <si>
    <t>DHCB 50 , 80 PS</t>
  </si>
  <si>
    <t>sgukovač</t>
  </si>
  <si>
    <t>N-50</t>
  </si>
  <si>
    <t>I/11A - 414,800 km ĽJP</t>
  </si>
  <si>
    <t>KX  10</t>
  </si>
  <si>
    <t>Svrčinovec</t>
  </si>
  <si>
    <t>PROX T.E.C.</t>
  </si>
  <si>
    <t>I/11 - HP Svrčinovec</t>
  </si>
  <si>
    <t>filtračno-koalescenčná hmota</t>
  </si>
  <si>
    <t>KX  50</t>
  </si>
  <si>
    <t>KX  75</t>
  </si>
  <si>
    <t>AS TOP 1,5 P</t>
  </si>
  <si>
    <t>ASIO - SK</t>
  </si>
  <si>
    <t>dvor SSÚR</t>
  </si>
  <si>
    <t xml:space="preserve">UPLAST-TRADE </t>
  </si>
  <si>
    <t>NATURA N20/30</t>
  </si>
  <si>
    <t>D3 - 44,100 km PJP</t>
  </si>
  <si>
    <t>obtokový/ sorbčná textília</t>
  </si>
  <si>
    <t>NATURA N50/65</t>
  </si>
  <si>
    <t>D3 - 408,500 km PJP</t>
  </si>
  <si>
    <t>NATURA N10/14</t>
  </si>
  <si>
    <t>D3 - 45,500 km PJP</t>
  </si>
  <si>
    <t>NATURA N50/60</t>
  </si>
  <si>
    <t>D3 - 45,800 km PJP</t>
  </si>
  <si>
    <t>NATURA N35/46</t>
  </si>
  <si>
    <t>D3 - 46,500 km PJP</t>
  </si>
  <si>
    <t>Čierne</t>
  </si>
  <si>
    <t>D3 - 47,000 km PJP</t>
  </si>
  <si>
    <r>
      <t xml:space="preserve">NATURA N75/90 </t>
    </r>
    <r>
      <rPr>
        <sz val="10"/>
        <color theme="1"/>
        <rFont val="Calibri"/>
        <family val="2"/>
        <charset val="238"/>
      </rPr>
      <t>2x</t>
    </r>
  </si>
  <si>
    <t>D3 - 48,500 km PJP</t>
  </si>
  <si>
    <t xml:space="preserve">NATURA N75/90 </t>
  </si>
  <si>
    <t>D3 - 49,500 km PJP</t>
  </si>
  <si>
    <t>D3 - 50,000 km PJP</t>
  </si>
  <si>
    <t>D3 - 52,000 km PJP</t>
  </si>
  <si>
    <t>D3 - 52,500 km PJP</t>
  </si>
  <si>
    <t>NATURA N100/130</t>
  </si>
  <si>
    <t>D3 - 53,900 km PJP</t>
  </si>
  <si>
    <t>D3 - 55,100 km PJP</t>
  </si>
  <si>
    <t>D3 - 55,600 km PJP</t>
  </si>
  <si>
    <t>D3 - 56,300 km PJP</t>
  </si>
  <si>
    <t>D3 - 57,000 km PJP</t>
  </si>
  <si>
    <t>N523 KLINTEGRO 100</t>
  </si>
  <si>
    <t>KLARTEC, spol. s r. o.</t>
  </si>
  <si>
    <t>I/11, km 440,618 LJP</t>
  </si>
  <si>
    <t>koalescenčná náplň/sorbčná textília</t>
  </si>
  <si>
    <t>Natura N250</t>
  </si>
  <si>
    <t>D3 km 38,940 PJP, začiatok úseku D3 CABUK</t>
  </si>
  <si>
    <t>D3 km 39,260 LJP</t>
  </si>
  <si>
    <t>Natura N500</t>
  </si>
  <si>
    <t>D3, km 40,250 LJP</t>
  </si>
  <si>
    <t>Natura N700</t>
  </si>
  <si>
    <t>D3, km 41,770 PJP</t>
  </si>
  <si>
    <t>Natura N300</t>
  </si>
  <si>
    <t>D3, km 42,400 PJP</t>
  </si>
  <si>
    <t>Natura N160</t>
  </si>
  <si>
    <t>D3, km 43,000 PJP</t>
  </si>
  <si>
    <t>Natura N50</t>
  </si>
  <si>
    <t>D3, km 43,420 PJP</t>
  </si>
  <si>
    <t>D3, km 43,940 PJP</t>
  </si>
  <si>
    <t xml:space="preserve">D3, km 44,214 PJP </t>
  </si>
  <si>
    <t>Natura N60</t>
  </si>
  <si>
    <t>Čadca - Bukov</t>
  </si>
  <si>
    <t>D3, km 39,164, pod MO Bukov</t>
  </si>
  <si>
    <t>Natura N25</t>
  </si>
  <si>
    <t>D3, km 38,500, pod MO Bukov</t>
  </si>
  <si>
    <t>Natura N200</t>
  </si>
  <si>
    <t>Čadca - Podzávoz</t>
  </si>
  <si>
    <t>D3, križovatka Podzávoz, privádzač na D3, LJP</t>
  </si>
  <si>
    <t>LO Alfa 100-1s B</t>
  </si>
  <si>
    <t>V-ALFATEC s.r.o.</t>
  </si>
  <si>
    <t>D3, miestna komunikácia Podzávoz, km 0,950, privádzač na D3, LJP</t>
  </si>
  <si>
    <t>D3, miestna komunikácia Podzávoz, km 1,050, privádzač na D3, LJP</t>
  </si>
  <si>
    <t>Oblasť 3 - zoznam ODLUČOVAČOV ROPNÝCH LÁTOK</t>
  </si>
  <si>
    <t>DHCB 140P</t>
  </si>
  <si>
    <t>Levoča</t>
  </si>
  <si>
    <t>D1 - 303,500 km ĽJP</t>
  </si>
  <si>
    <t xml:space="preserve">koalescenčný </t>
  </si>
  <si>
    <t>DHCLB 080P</t>
  </si>
  <si>
    <t>D1 - 303,750 km PJP</t>
  </si>
  <si>
    <t>D1 - 305,300 km PJP</t>
  </si>
  <si>
    <t>DHCLB 050P</t>
  </si>
  <si>
    <t>D1 - 306,800 km PJP</t>
  </si>
  <si>
    <t>KL 125/3s II</t>
  </si>
  <si>
    <t>D1 - 308,650 km ĽJP</t>
  </si>
  <si>
    <t>koalescenčný + sorpčný</t>
  </si>
  <si>
    <t>KL 150/3s II</t>
  </si>
  <si>
    <t>D1 - 308,900 km PJP</t>
  </si>
  <si>
    <t>DHCLB 140P</t>
  </si>
  <si>
    <t>D1 - 309,700 km ĽJP</t>
  </si>
  <si>
    <t>D1 - 310,700 km ĽJP</t>
  </si>
  <si>
    <t>DHCB 090P</t>
  </si>
  <si>
    <t>D1 - 311,350 km PJP</t>
  </si>
  <si>
    <t>DHCLB 045P</t>
  </si>
  <si>
    <t>D1 - 312,750 km PJP</t>
  </si>
  <si>
    <t>KL 15/2s II - SSÚD 9</t>
  </si>
  <si>
    <t>Poprad</t>
  </si>
  <si>
    <t>SSÚD ME - HaZZ/ĽJP</t>
  </si>
  <si>
    <t>KL 65/2s II - SSÚD 9</t>
  </si>
  <si>
    <t>SSÚD ME - areál/ĽJP</t>
  </si>
  <si>
    <t>D1 - 315,100 km ĽJP</t>
  </si>
  <si>
    <t>D1 - 316,400 km PJP</t>
  </si>
  <si>
    <t>KL 300/4</t>
  </si>
  <si>
    <t>D1 -317,450 km PJP</t>
  </si>
  <si>
    <t>Aquafix - SKG30</t>
  </si>
  <si>
    <t>D1 - 317,950 km ĽJP</t>
  </si>
  <si>
    <t>Prešov</t>
  </si>
  <si>
    <t>D1 - 318,850 km ĽJP</t>
  </si>
  <si>
    <t>KL 400/6</t>
  </si>
  <si>
    <t>D1 -321,900 km ĽJP</t>
  </si>
  <si>
    <t>KL 400/6s</t>
  </si>
  <si>
    <t>D1 - 323,650 km ĽJP</t>
  </si>
  <si>
    <t>KL 250/4s</t>
  </si>
  <si>
    <t>D1 - 324,600 km PJP</t>
  </si>
  <si>
    <t>KL 460/6s</t>
  </si>
  <si>
    <t>D1 - 325,100 km PJP</t>
  </si>
  <si>
    <t>Kl 400/6s</t>
  </si>
  <si>
    <t>D1 - 328,100 km ĽJP</t>
  </si>
  <si>
    <t>Kl 460/6s</t>
  </si>
  <si>
    <t>D1 - 329,050 km PJP</t>
  </si>
  <si>
    <t>KL 200/4s</t>
  </si>
  <si>
    <t>D1 - 329,550 km ĽJP</t>
  </si>
  <si>
    <t>KL 350/5s</t>
  </si>
  <si>
    <t>D1 - 330,350 km ĽJP</t>
  </si>
  <si>
    <t>D1 - 332,950 km PJP</t>
  </si>
  <si>
    <t>KL 175/3s</t>
  </si>
  <si>
    <t>D1 - 333,100 km PJP</t>
  </si>
  <si>
    <t>D1 - 333,950 km PJP</t>
  </si>
  <si>
    <t>D1 - 336,050 km PJP</t>
  </si>
  <si>
    <t>D1 - 336,400 km PJP</t>
  </si>
  <si>
    <t>D1 - 338,000 km ĽJP</t>
  </si>
  <si>
    <t>KL 400/5s</t>
  </si>
  <si>
    <t>D1 - 339,950 km ĽJP</t>
  </si>
  <si>
    <t>KL 125/2s</t>
  </si>
  <si>
    <t>D1 - 340,450 km ĽJP</t>
  </si>
  <si>
    <t>D1 - 341,000 km PJP</t>
  </si>
  <si>
    <t>KL 300/3R</t>
  </si>
  <si>
    <t>D1 - 344,100 km PJP</t>
  </si>
  <si>
    <t>KL 750/6Rs</t>
  </si>
  <si>
    <t>D1 - 349,750 km  ĽJP</t>
  </si>
  <si>
    <t>SSÚD 10 Behárovce</t>
  </si>
  <si>
    <t>KL 800 Rs</t>
  </si>
  <si>
    <t>Betón</t>
  </si>
  <si>
    <t>D1 - 350,600 km PJP</t>
  </si>
  <si>
    <t>D1 - 352,400 km PJP</t>
  </si>
  <si>
    <t>KL 240/4</t>
  </si>
  <si>
    <t>D1 - 354,400 km PJP</t>
  </si>
  <si>
    <t>KL 770 R</t>
  </si>
  <si>
    <t>D1 - 356,400 km ĽJP</t>
  </si>
  <si>
    <t>KL 125/3</t>
  </si>
  <si>
    <t>D1 - 356,800 km PJP</t>
  </si>
  <si>
    <t>KL 400/6 R</t>
  </si>
  <si>
    <t>D1 - 358,200 km PJP</t>
  </si>
  <si>
    <t>KL 450/6 R</t>
  </si>
  <si>
    <t>D1 - 359,300 km PJP</t>
  </si>
  <si>
    <t>KL 100</t>
  </si>
  <si>
    <t>D1 - 360,300 km PJP</t>
  </si>
  <si>
    <t>KL AN</t>
  </si>
  <si>
    <t>KL 150/3s</t>
  </si>
  <si>
    <t>D1 - 362,200 km ĽJP</t>
  </si>
  <si>
    <t>KL 200/3</t>
  </si>
  <si>
    <t>D1 - 363,200 km PJP</t>
  </si>
  <si>
    <t>D1 - 364,200 km PJP</t>
  </si>
  <si>
    <t>KL 75/2</t>
  </si>
  <si>
    <t>D1 - 364,500 km PJP</t>
  </si>
  <si>
    <t>KLo 250</t>
  </si>
  <si>
    <t>D1 - 364,800 km ĽJP</t>
  </si>
  <si>
    <t>Klo 700</t>
  </si>
  <si>
    <t>D1 - 365,800 km ĽJP</t>
  </si>
  <si>
    <t>KXi 15</t>
  </si>
  <si>
    <t>D1 - 368,100 km PJP</t>
  </si>
  <si>
    <t>KXi 55</t>
  </si>
  <si>
    <t>D1 - 368,300 km PJP</t>
  </si>
  <si>
    <t>NATURA-s 50</t>
  </si>
  <si>
    <t>Kov</t>
  </si>
  <si>
    <t>D1 - 369,050 km PJP</t>
  </si>
  <si>
    <t>sorbčný - koalescenčný</t>
  </si>
  <si>
    <t>NATURA-s 35</t>
  </si>
  <si>
    <t>D1 - 369,600 km ĽJP</t>
  </si>
  <si>
    <t>KXi 50</t>
  </si>
  <si>
    <t>D1 - 370,400 km ĽJP</t>
  </si>
  <si>
    <t>HF 120 E</t>
  </si>
  <si>
    <t>Plast</t>
  </si>
  <si>
    <t>D1 - 375,500 km PJP</t>
  </si>
  <si>
    <t>DHCLB 030P</t>
  </si>
  <si>
    <t xml:space="preserve">D1 - 375,900 km PJP </t>
  </si>
  <si>
    <t>LAPOL LA</t>
  </si>
  <si>
    <t>Beton</t>
  </si>
  <si>
    <t>D1 - 376,500 km ĽJP</t>
  </si>
  <si>
    <t>LAPOL LB</t>
  </si>
  <si>
    <t>D1 - 377,500 km ĽJP</t>
  </si>
  <si>
    <t>AS-TOP DF 120 DF-S</t>
  </si>
  <si>
    <t>ASIO-SK</t>
  </si>
  <si>
    <t xml:space="preserve">D1 - 379,800 km PJP </t>
  </si>
  <si>
    <t>AS-TOP DF 65 DF-S</t>
  </si>
  <si>
    <t>AS-TOP DF 120 DF</t>
  </si>
  <si>
    <t>D1 - 381,200 km PJP</t>
  </si>
  <si>
    <t>D1 - 381,900 km ĽJP</t>
  </si>
  <si>
    <t>AS-TOP DF 85 DF-S</t>
  </si>
  <si>
    <t>AS-TOP DF 85 DF</t>
  </si>
  <si>
    <t>D1 - 382,200 km PJP</t>
  </si>
  <si>
    <t xml:space="preserve">NATURA ORLS N50/60-o </t>
  </si>
  <si>
    <t>D1 - 382,300 km PJP</t>
  </si>
  <si>
    <t xml:space="preserve">NATURA ORLS N75/90-o </t>
  </si>
  <si>
    <t>D1 - 383,200 km PJP</t>
  </si>
  <si>
    <t xml:space="preserve">NATURA ORLS N35/40-o </t>
  </si>
  <si>
    <t>D1 - 384,100 km ĽJP</t>
  </si>
  <si>
    <t xml:space="preserve">NATURA ORLS N100/125-o </t>
  </si>
  <si>
    <t>D1 - 385,000 km ĽJP</t>
  </si>
  <si>
    <t>D1 - 385,700 km ĽJP</t>
  </si>
  <si>
    <t>D1 - 386,500 km ĽJP</t>
  </si>
  <si>
    <t>D1 - 387,020 km ĽJP</t>
  </si>
  <si>
    <t xml:space="preserve">NATURA ORLS-PLAST N100/125-o </t>
  </si>
  <si>
    <t>D1 - 387,400 km PJP</t>
  </si>
  <si>
    <t xml:space="preserve">NATURA ORLS-PLAST N75/90-o </t>
  </si>
  <si>
    <t>D1 - 389,400 km ĽJP</t>
  </si>
  <si>
    <t>D1 - 389,700 km PJP</t>
  </si>
  <si>
    <t>D1 - 390,700 km ĽJP</t>
  </si>
  <si>
    <t>D1 - 390,900 km PJP</t>
  </si>
  <si>
    <t>D1 - 391,800 km PJP</t>
  </si>
  <si>
    <t>D1 - 392,700 km PJP</t>
  </si>
  <si>
    <t>SSÚD 11 Prešov</t>
  </si>
  <si>
    <t>KL Integro 65</t>
  </si>
  <si>
    <t>Klartec, s.r.o</t>
  </si>
  <si>
    <t>D1 - 393,000 km PJP</t>
  </si>
  <si>
    <t>D1 - 394,300 km PJP</t>
  </si>
  <si>
    <t>D1 - 397,055 km PJP</t>
  </si>
  <si>
    <t>D1 - 398,120 km ĽJP</t>
  </si>
  <si>
    <t>D1 - 398,450 km ĽJP</t>
  </si>
  <si>
    <t>D1 - 400,160 km PJP</t>
  </si>
  <si>
    <t>D1 - 400,900 km vetva č.2</t>
  </si>
  <si>
    <t>D1 - 411,320 km PJP</t>
  </si>
  <si>
    <t>D1 - 411,230 km ĽJP</t>
  </si>
  <si>
    <t>Lapol IV</t>
  </si>
  <si>
    <t>ČSSR</t>
  </si>
  <si>
    <t>D1 - 421,270 km ĽJP</t>
  </si>
  <si>
    <t>norná stena</t>
  </si>
  <si>
    <t>D1 - 421,670 km PJP</t>
  </si>
  <si>
    <t>ENVIA TRP D1A5N 125/250</t>
  </si>
  <si>
    <t xml:space="preserve">Pureco s.r.o. </t>
  </si>
  <si>
    <t>D1 - 422,070 km PJP</t>
  </si>
  <si>
    <t>D1 - 422,145 km PJP</t>
  </si>
  <si>
    <t>ENVIA TRP M1A5N 60/120</t>
  </si>
  <si>
    <t>D1 - 422,060 km ĽJP</t>
  </si>
  <si>
    <t>D1 - 422,090 km ĽJP</t>
  </si>
  <si>
    <t>D1 - 422,635 km PJP</t>
  </si>
  <si>
    <t xml:space="preserve">ENVIA TNS 500 </t>
  </si>
  <si>
    <t>žiarovo pozinkovaná oceľ</t>
  </si>
  <si>
    <t>102-01 vetva č.1 križ. Prešov juh, PJP</t>
  </si>
  <si>
    <t>ENVIA TNS 600 S - II</t>
  </si>
  <si>
    <t>Plnoprietokový</t>
  </si>
  <si>
    <t>Pureco s.r.o.</t>
  </si>
  <si>
    <t>ž.pozink.korug.oceľ</t>
  </si>
  <si>
    <t>101-09 vetva č.9 križ. Západ (1,1)</t>
  </si>
  <si>
    <t>koal.</t>
  </si>
  <si>
    <t xml:space="preserve">ENVIA TNS 125 </t>
  </si>
  <si>
    <t>D1 - 402,7  PJP</t>
  </si>
  <si>
    <t xml:space="preserve">ENVIA TNS 65 </t>
  </si>
  <si>
    <t xml:space="preserve">  116-00 príst. cesta k záp. portálu (D1 402,8 PJP)</t>
  </si>
  <si>
    <t xml:space="preserve">ENVIA TNS 30 </t>
  </si>
  <si>
    <t>117-00 príst. cesta k vých. portálu (D1 405,1  ĽJP)</t>
  </si>
  <si>
    <t>ENVIA TNS 400 S</t>
  </si>
  <si>
    <t>D1 - 405,9  ĽJP</t>
  </si>
  <si>
    <t xml:space="preserve">ENVIA TNS 300 </t>
  </si>
  <si>
    <t xml:space="preserve">101-09 vetva č.9 (0,5) križ. Západ </t>
  </si>
  <si>
    <t>ENVIA TNC 680 S-II</t>
  </si>
  <si>
    <t xml:space="preserve">100-04 vetva č.6 (0,1)križ. Západ </t>
  </si>
  <si>
    <t xml:space="preserve">ENVIA TNS 100 </t>
  </si>
  <si>
    <t xml:space="preserve">101-11 vetva č.11 (0,2) križ. Západ </t>
  </si>
  <si>
    <t>ENVIA TNC 40 S-II</t>
  </si>
  <si>
    <t xml:space="preserve">100-04 vetva č.8 (0,6)križ. Západ </t>
  </si>
  <si>
    <t>KL 250/3 RsII</t>
  </si>
  <si>
    <t>KL 550</t>
  </si>
  <si>
    <t>V DSP Nedefinovaný</t>
  </si>
  <si>
    <t>R4 - 1,38</t>
  </si>
  <si>
    <t>KL 40/2</t>
  </si>
  <si>
    <t>R4 - 2,90</t>
  </si>
  <si>
    <t>V DSP nedefinovaný</t>
  </si>
  <si>
    <t>R4 - 3,55</t>
  </si>
  <si>
    <t>R4 - 3,80</t>
  </si>
  <si>
    <t>ORL "N" Q 450 l/s</t>
  </si>
  <si>
    <t>R4- druhá etapa</t>
  </si>
  <si>
    <t>Sedimentačná nádrž - umyvárka</t>
  </si>
  <si>
    <t>Sepurator MOA 35/175</t>
  </si>
  <si>
    <t>Košice - okolie</t>
  </si>
  <si>
    <t>Purator-Techno Tip s.r.o.</t>
  </si>
  <si>
    <t>betónová nádrž</t>
  </si>
  <si>
    <t>R4 12,500 km PJP</t>
  </si>
  <si>
    <t>Sepurator MOA 160/800</t>
  </si>
  <si>
    <t>R4 9,800 km ĽJP</t>
  </si>
  <si>
    <t>Sepurator MOA 130/650</t>
  </si>
  <si>
    <t>R4 5,800 km PJP</t>
  </si>
  <si>
    <t>Sepurator MOA 90/450</t>
  </si>
  <si>
    <t>R4 5,700 km ĽJP</t>
  </si>
  <si>
    <t>Sepurator MOA 50/250</t>
  </si>
  <si>
    <t>R4 3,500 km PJP</t>
  </si>
  <si>
    <t>Sepurator MOA 65/325</t>
  </si>
  <si>
    <t>R4 3,400 km ĽJP</t>
  </si>
  <si>
    <t>R4 0,100 km ĽJP</t>
  </si>
  <si>
    <t>Envia typ TNS 65S-2</t>
  </si>
  <si>
    <t>Košice</t>
  </si>
  <si>
    <t>Pureco s.r.o. BA</t>
  </si>
  <si>
    <t>žiarovo pozink.</t>
  </si>
  <si>
    <t>areál strediska</t>
  </si>
  <si>
    <t xml:space="preserve">Lapač splavenín </t>
  </si>
  <si>
    <t>IS, a.s. Košice</t>
  </si>
  <si>
    <t>PR3 114,300 km ĽJP</t>
  </si>
  <si>
    <t>drevená norná stena</t>
  </si>
  <si>
    <t>PLASTCHEM s.r.o.</t>
  </si>
  <si>
    <t>polypropylén technický</t>
  </si>
  <si>
    <t>plastová norná stena</t>
  </si>
  <si>
    <t xml:space="preserve">PR3 114,800 km </t>
  </si>
  <si>
    <t>PR3 113,500 km PJP</t>
  </si>
  <si>
    <t>Cestné stavby a.s., Ke</t>
  </si>
  <si>
    <t>R2 441,200 km PJP</t>
  </si>
  <si>
    <t>R2 441,200 km ĽJP</t>
  </si>
  <si>
    <t xml:space="preserve">R2 441,600 km PJP </t>
  </si>
  <si>
    <t xml:space="preserve">R2 443,200 km PJP </t>
  </si>
  <si>
    <t>PR3 443,300 km</t>
  </si>
  <si>
    <t xml:space="preserve">R2 443,600 km PJP </t>
  </si>
  <si>
    <t>PR3 115,800 km PJP</t>
  </si>
  <si>
    <t>trojkom. z monolit. vodotes. betónu</t>
  </si>
  <si>
    <t>Rožňava</t>
  </si>
  <si>
    <t>I/16 374,700 km ĽJP</t>
  </si>
  <si>
    <t>Sepurator MOA + PUR 50/250</t>
  </si>
  <si>
    <t>Techno Tip s.r.o.</t>
  </si>
  <si>
    <t>železobetónová nádrž</t>
  </si>
  <si>
    <t>D1 426,600 km PJP</t>
  </si>
  <si>
    <t>Sepurator MOA + PUR 60/300</t>
  </si>
  <si>
    <t>D1 427,133 km PJP</t>
  </si>
  <si>
    <t>Sepurator MOA + PUR 90/450</t>
  </si>
  <si>
    <t>D1 428,710 km PJP</t>
  </si>
  <si>
    <t>Sepurator MOA + PUR 80/400</t>
  </si>
  <si>
    <t>D1 430,260 km PJP</t>
  </si>
  <si>
    <t>D1 431,320 km PJP</t>
  </si>
  <si>
    <t>Sepurator MOA + PUR125/625</t>
  </si>
  <si>
    <t>D1 432,725 km PJP</t>
  </si>
  <si>
    <t>Sepurator MOA + PUR 120/600</t>
  </si>
  <si>
    <t>D1 434,640 km PJP</t>
  </si>
  <si>
    <t>D1 439,000 km ĽJP</t>
  </si>
  <si>
    <t>Sepurator MOA+ PUR 65/325</t>
  </si>
  <si>
    <t>D1 439,700 km PJP</t>
  </si>
  <si>
    <t>R2/R4 29,380 km PJP</t>
  </si>
  <si>
    <t>LO Alfa 100 - 2 B</t>
  </si>
  <si>
    <t>PP</t>
  </si>
  <si>
    <t>V-ALFATEC, s.r.o.</t>
  </si>
  <si>
    <r>
      <t>R4.1 - 0,350 km</t>
    </r>
    <r>
      <rPr>
        <sz val="10"/>
        <color theme="1"/>
        <rFont val="Calibri"/>
        <family val="2"/>
        <charset val="238"/>
      </rPr>
      <t>ꓼ PJP</t>
    </r>
  </si>
  <si>
    <t>km 10,575</t>
  </si>
  <si>
    <t>ORL 2</t>
  </si>
  <si>
    <t>km 0,212</t>
  </si>
  <si>
    <t>km 12,073</t>
  </si>
  <si>
    <t>km 13,286</t>
  </si>
  <si>
    <t>km 13,782</t>
  </si>
  <si>
    <t>km 14,542</t>
  </si>
  <si>
    <t>km 15,438</t>
  </si>
  <si>
    <t>km 15,700</t>
  </si>
  <si>
    <t>km 16,123</t>
  </si>
  <si>
    <t>km 16,706</t>
  </si>
  <si>
    <t>km 17,772</t>
  </si>
  <si>
    <t>km 18,664</t>
  </si>
  <si>
    <t>km 18,804</t>
  </si>
  <si>
    <t>km 19,991</t>
  </si>
  <si>
    <t>ORL 15</t>
  </si>
  <si>
    <t>km 20,787</t>
  </si>
  <si>
    <t>ORL 16</t>
  </si>
  <si>
    <t>km 21,407</t>
  </si>
  <si>
    <t>ORL 17</t>
  </si>
  <si>
    <t>km 22,210</t>
  </si>
  <si>
    <t>ORL 18</t>
  </si>
  <si>
    <t>km 22,975</t>
  </si>
  <si>
    <t>ORL 19</t>
  </si>
  <si>
    <t>km 23,072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</si>
</sst>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S_k_-;\-* #,##0.00\ _S_k_-;_-* &quot;-&quot;??\ _S_k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A880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19CE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85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50B75"/>
        <bgColor indexed="64"/>
      </patternFill>
    </fill>
    <fill>
      <patternFill patternType="solid">
        <fgColor rgb="FF1CE4BE"/>
        <bgColor indexed="64"/>
      </patternFill>
    </fill>
    <fill>
      <patternFill patternType="solid">
        <fgColor rgb="FF177BE9"/>
        <bgColor indexed="64"/>
      </patternFill>
    </fill>
    <fill>
      <patternFill patternType="solid">
        <fgColor rgb="FF25DB6F"/>
        <bgColor indexed="64"/>
      </patternFill>
    </fill>
    <fill>
      <patternFill patternType="solid">
        <fgColor rgb="FF971E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BF808"/>
        <bgColor indexed="64"/>
      </patternFill>
    </fill>
    <fill>
      <patternFill patternType="solid">
        <fgColor rgb="FFEB15C2"/>
        <bgColor indexed="64"/>
      </patternFill>
    </fill>
    <fill>
      <patternFill patternType="solid">
        <fgColor rgb="FFE5FD03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EE12B4"/>
        <bgColor indexed="64"/>
      </patternFill>
    </fill>
  </fills>
  <borders count="8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/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auto="1"/>
      </right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8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Border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/>
    <xf numFmtId="0" fontId="3" fillId="0" borderId="9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2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2" borderId="30" xfId="0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3" fillId="2" borderId="2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164" fontId="3" fillId="0" borderId="19" xfId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/>
    <xf numFmtId="164" fontId="3" fillId="0" borderId="18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164" fontId="3" fillId="0" borderId="18" xfId="1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 wrapText="1"/>
    </xf>
    <xf numFmtId="1" fontId="9" fillId="12" borderId="42" xfId="0" applyNumberFormat="1" applyFont="1" applyFill="1" applyBorder="1" applyAlignment="1">
      <alignment horizontal="center"/>
    </xf>
    <xf numFmtId="0" fontId="9" fillId="12" borderId="42" xfId="0" applyFont="1" applyFill="1" applyBorder="1"/>
    <xf numFmtId="0" fontId="1" fillId="13" borderId="37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 vertical="center" wrapText="1"/>
    </xf>
    <xf numFmtId="1" fontId="9" fillId="13" borderId="39" xfId="0" applyNumberFormat="1" applyFont="1" applyFill="1" applyBorder="1" applyAlignment="1">
      <alignment horizontal="center"/>
    </xf>
    <xf numFmtId="164" fontId="3" fillId="0" borderId="46" xfId="1" applyFont="1" applyFill="1" applyBorder="1" applyAlignment="1">
      <alignment horizontal="center" vertical="center" wrapText="1"/>
    </xf>
    <xf numFmtId="164" fontId="3" fillId="0" borderId="47" xfId="1" applyFont="1" applyFill="1" applyBorder="1" applyAlignment="1">
      <alignment horizontal="center" vertical="center" wrapText="1"/>
    </xf>
    <xf numFmtId="164" fontId="3" fillId="0" borderId="47" xfId="1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/>
    </xf>
    <xf numFmtId="1" fontId="10" fillId="12" borderId="38" xfId="0" applyNumberFormat="1" applyFont="1" applyFill="1" applyBorder="1" applyAlignment="1">
      <alignment horizontal="center"/>
    </xf>
    <xf numFmtId="1" fontId="10" fillId="12" borderId="39" xfId="0" applyNumberFormat="1" applyFont="1" applyFill="1" applyBorder="1" applyAlignment="1">
      <alignment horizontal="center"/>
    </xf>
    <xf numFmtId="1" fontId="9" fillId="13" borderId="38" xfId="0" applyNumberFormat="1" applyFont="1" applyFill="1" applyBorder="1" applyAlignment="1">
      <alignment horizontal="center"/>
    </xf>
    <xf numFmtId="1" fontId="9" fillId="13" borderId="49" xfId="0" applyNumberFormat="1" applyFont="1" applyFill="1" applyBorder="1" applyAlignment="1">
      <alignment horizontal="center"/>
    </xf>
    <xf numFmtId="1" fontId="10" fillId="12" borderId="49" xfId="0" applyNumberFormat="1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" fontId="9" fillId="2" borderId="38" xfId="0" applyNumberFormat="1" applyFont="1" applyFill="1" applyBorder="1" applyAlignment="1">
      <alignment horizontal="center"/>
    </xf>
    <xf numFmtId="2" fontId="7" fillId="0" borderId="46" xfId="0" applyNumberFormat="1" applyFont="1" applyFill="1" applyBorder="1" applyAlignment="1">
      <alignment horizontal="center"/>
    </xf>
    <xf numFmtId="2" fontId="7" fillId="0" borderId="47" xfId="0" applyNumberFormat="1" applyFont="1" applyFill="1" applyBorder="1" applyAlignment="1">
      <alignment horizontal="center"/>
    </xf>
    <xf numFmtId="2" fontId="7" fillId="0" borderId="48" xfId="0" applyNumberFormat="1" applyFont="1" applyFill="1" applyBorder="1" applyAlignment="1">
      <alignment horizontal="center"/>
    </xf>
    <xf numFmtId="1" fontId="9" fillId="2" borderId="49" xfId="0" applyNumberFormat="1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wrapText="1"/>
    </xf>
    <xf numFmtId="0" fontId="3" fillId="0" borderId="47" xfId="0" applyFont="1" applyFill="1" applyBorder="1" applyAlignment="1">
      <alignment horizontal="center" wrapText="1"/>
    </xf>
    <xf numFmtId="0" fontId="3" fillId="0" borderId="47" xfId="0" applyFont="1" applyBorder="1" applyAlignment="1">
      <alignment horizontal="center" wrapText="1"/>
    </xf>
    <xf numFmtId="0" fontId="3" fillId="0" borderId="18" xfId="1" applyNumberFormat="1" applyFont="1" applyFill="1" applyBorder="1" applyAlignment="1">
      <alignment horizontal="center" vertical="center"/>
    </xf>
    <xf numFmtId="1" fontId="3" fillId="0" borderId="46" xfId="0" applyNumberFormat="1" applyFont="1" applyBorder="1" applyAlignment="1">
      <alignment horizontal="center"/>
    </xf>
    <xf numFmtId="1" fontId="3" fillId="0" borderId="47" xfId="0" applyNumberFormat="1" applyFont="1" applyBorder="1" applyAlignment="1">
      <alignment horizontal="center"/>
    </xf>
    <xf numFmtId="1" fontId="3" fillId="0" borderId="52" xfId="0" applyNumberFormat="1" applyFont="1" applyBorder="1" applyAlignment="1">
      <alignment horizontal="center"/>
    </xf>
    <xf numFmtId="0" fontId="3" fillId="0" borderId="28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/>
    </xf>
    <xf numFmtId="2" fontId="3" fillId="0" borderId="28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Fill="1" applyBorder="1"/>
    <xf numFmtId="2" fontId="3" fillId="0" borderId="6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/>
    </xf>
    <xf numFmtId="0" fontId="0" fillId="2" borderId="35" xfId="0" applyFill="1" applyBorder="1" applyAlignment="1">
      <alignment horizontal="center" vertical="center" wrapText="1"/>
    </xf>
    <xf numFmtId="164" fontId="3" fillId="0" borderId="17" xfId="1" applyFont="1" applyFill="1" applyBorder="1" applyAlignment="1">
      <alignment horizontal="center" vertical="center"/>
    </xf>
    <xf numFmtId="164" fontId="3" fillId="0" borderId="51" xfId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 wrapText="1"/>
    </xf>
    <xf numFmtId="164" fontId="3" fillId="0" borderId="28" xfId="1" applyFont="1" applyFill="1" applyBorder="1" applyAlignment="1">
      <alignment horizontal="center" vertical="center"/>
    </xf>
    <xf numFmtId="0" fontId="3" fillId="0" borderId="3" xfId="0" applyFont="1" applyFill="1" applyBorder="1"/>
    <xf numFmtId="164" fontId="3" fillId="0" borderId="52" xfId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2" fontId="3" fillId="0" borderId="54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2" fontId="3" fillId="0" borderId="19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2" fontId="3" fillId="0" borderId="46" xfId="0" applyNumberFormat="1" applyFont="1" applyFill="1" applyBorder="1" applyAlignment="1">
      <alignment horizontal="center"/>
    </xf>
    <xf numFmtId="2" fontId="3" fillId="0" borderId="47" xfId="0" applyNumberFormat="1" applyFont="1" applyFill="1" applyBorder="1" applyAlignment="1">
      <alignment horizontal="center"/>
    </xf>
    <xf numFmtId="2" fontId="3" fillId="0" borderId="48" xfId="0" applyNumberFormat="1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 vertical="center"/>
    </xf>
    <xf numFmtId="2" fontId="3" fillId="0" borderId="53" xfId="0" applyNumberFormat="1" applyFont="1" applyFill="1" applyBorder="1" applyAlignment="1">
      <alignment horizontal="center"/>
    </xf>
    <xf numFmtId="2" fontId="3" fillId="0" borderId="51" xfId="0" applyNumberFormat="1" applyFont="1" applyFill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52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2" fontId="9" fillId="13" borderId="38" xfId="0" applyNumberFormat="1" applyFont="1" applyFill="1" applyBorder="1" applyAlignment="1">
      <alignment horizontal="center"/>
    </xf>
    <xf numFmtId="2" fontId="10" fillId="14" borderId="39" xfId="0" applyNumberFormat="1" applyFont="1" applyFill="1" applyBorder="1" applyAlignment="1">
      <alignment horizontal="center"/>
    </xf>
    <xf numFmtId="1" fontId="9" fillId="12" borderId="14" xfId="0" applyNumberFormat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2" fontId="7" fillId="0" borderId="54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54" xfId="0" applyNumberFormat="1" applyFont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3" fillId="0" borderId="46" xfId="0" applyNumberFormat="1" applyFont="1" applyBorder="1" applyAlignment="1">
      <alignment horizontal="center"/>
    </xf>
    <xf numFmtId="2" fontId="3" fillId="0" borderId="47" xfId="0" applyNumberFormat="1" applyFont="1" applyBorder="1" applyAlignment="1">
      <alignment horizontal="center"/>
    </xf>
    <xf numFmtId="2" fontId="3" fillId="0" borderId="52" xfId="0" applyNumberFormat="1" applyFont="1" applyBorder="1" applyAlignment="1">
      <alignment horizontal="center"/>
    </xf>
    <xf numFmtId="2" fontId="3" fillId="0" borderId="48" xfId="0" applyNumberFormat="1" applyFont="1" applyBorder="1" applyAlignment="1">
      <alignment horizontal="center"/>
    </xf>
    <xf numFmtId="2" fontId="7" fillId="0" borderId="19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2" fontId="7" fillId="0" borderId="28" xfId="0" applyNumberFormat="1" applyFont="1" applyFill="1" applyBorder="1" applyAlignment="1">
      <alignment horizontal="center"/>
    </xf>
    <xf numFmtId="2" fontId="7" fillId="0" borderId="20" xfId="0" applyNumberFormat="1" applyFon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54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7" fillId="0" borderId="52" xfId="0" applyNumberFormat="1" applyFont="1" applyFill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28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" fontId="10" fillId="12" borderId="14" xfId="0" applyNumberFormat="1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/>
    </xf>
    <xf numFmtId="1" fontId="3" fillId="0" borderId="18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/>
    </xf>
    <xf numFmtId="1" fontId="3" fillId="0" borderId="28" xfId="0" applyNumberFormat="1" applyFont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1" fontId="3" fillId="0" borderId="18" xfId="0" applyNumberFormat="1" applyFont="1" applyFill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54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1" fontId="3" fillId="0" borderId="54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9" fontId="3" fillId="0" borderId="21" xfId="2" applyFont="1" applyFill="1" applyBorder="1" applyAlignment="1">
      <alignment horizontal="center"/>
    </xf>
    <xf numFmtId="9" fontId="3" fillId="0" borderId="22" xfId="2" applyFont="1" applyFill="1" applyBorder="1" applyAlignment="1">
      <alignment horizontal="center"/>
    </xf>
    <xf numFmtId="9" fontId="3" fillId="0" borderId="23" xfId="2" applyFont="1" applyFill="1" applyBorder="1" applyAlignment="1">
      <alignment horizontal="center"/>
    </xf>
    <xf numFmtId="9" fontId="3" fillId="0" borderId="24" xfId="2" applyFont="1" applyFill="1" applyBorder="1" applyAlignment="1">
      <alignment horizontal="center"/>
    </xf>
    <xf numFmtId="9" fontId="3" fillId="0" borderId="33" xfId="2" applyFont="1" applyFill="1" applyBorder="1" applyAlignment="1">
      <alignment horizontal="center"/>
    </xf>
    <xf numFmtId="1" fontId="9" fillId="12" borderId="38" xfId="0" applyNumberFormat="1" applyFont="1" applyFill="1" applyBorder="1" applyAlignment="1">
      <alignment horizontal="center"/>
    </xf>
    <xf numFmtId="2" fontId="3" fillId="0" borderId="25" xfId="0" applyNumberFormat="1" applyFont="1" applyFill="1" applyBorder="1" applyAlignment="1">
      <alignment horizontal="center"/>
    </xf>
    <xf numFmtId="2" fontId="3" fillId="0" borderId="26" xfId="0" applyNumberFormat="1" applyFont="1" applyFill="1" applyBorder="1" applyAlignment="1">
      <alignment horizontal="center"/>
    </xf>
    <xf numFmtId="2" fontId="3" fillId="0" borderId="27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/>
    </xf>
    <xf numFmtId="2" fontId="3" fillId="0" borderId="22" xfId="0" applyNumberFormat="1" applyFont="1" applyFill="1" applyBorder="1" applyAlignment="1">
      <alignment horizontal="center"/>
    </xf>
    <xf numFmtId="2" fontId="3" fillId="0" borderId="23" xfId="0" applyNumberFormat="1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9" fontId="3" fillId="0" borderId="21" xfId="2" applyFont="1" applyBorder="1" applyAlignment="1">
      <alignment horizontal="center"/>
    </xf>
    <xf numFmtId="9" fontId="3" fillId="0" borderId="22" xfId="2" applyFont="1" applyBorder="1" applyAlignment="1">
      <alignment horizontal="center"/>
    </xf>
    <xf numFmtId="9" fontId="3" fillId="0" borderId="33" xfId="2" applyFont="1" applyBorder="1" applyAlignment="1">
      <alignment horizontal="center"/>
    </xf>
    <xf numFmtId="0" fontId="1" fillId="2" borderId="5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 wrapText="1"/>
    </xf>
    <xf numFmtId="0" fontId="9" fillId="12" borderId="55" xfId="0" applyFont="1" applyFill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5" fillId="8" borderId="25" xfId="0" applyFont="1" applyFill="1" applyBorder="1" applyAlignment="1">
      <alignment horizontal="center" vertical="center" textRotation="90"/>
    </xf>
    <xf numFmtId="0" fontId="5" fillId="8" borderId="26" xfId="0" applyFont="1" applyFill="1" applyBorder="1" applyAlignment="1">
      <alignment horizontal="center" vertical="center" textRotation="90"/>
    </xf>
    <xf numFmtId="0" fontId="5" fillId="8" borderId="27" xfId="0" applyFont="1" applyFill="1" applyBorder="1" applyAlignment="1">
      <alignment horizontal="center" vertical="center" textRotation="90"/>
    </xf>
    <xf numFmtId="0" fontId="1" fillId="3" borderId="21" xfId="0" applyFont="1" applyFill="1" applyBorder="1" applyAlignment="1">
      <alignment horizontal="center" vertical="center" textRotation="90" wrapText="1"/>
    </xf>
    <xf numFmtId="0" fontId="1" fillId="3" borderId="22" xfId="0" applyFont="1" applyFill="1" applyBorder="1" applyAlignment="1">
      <alignment horizontal="center" vertical="center" textRotation="90" wrapText="1"/>
    </xf>
    <xf numFmtId="0" fontId="1" fillId="3" borderId="23" xfId="0" applyFont="1" applyFill="1" applyBorder="1" applyAlignment="1">
      <alignment horizontal="center" vertical="center" textRotation="90" wrapText="1"/>
    </xf>
    <xf numFmtId="0" fontId="5" fillId="6" borderId="13" xfId="0" applyFont="1" applyFill="1" applyBorder="1" applyAlignment="1">
      <alignment horizontal="center" vertical="center" textRotation="90"/>
    </xf>
    <xf numFmtId="0" fontId="5" fillId="6" borderId="11" xfId="0" applyFont="1" applyFill="1" applyBorder="1" applyAlignment="1">
      <alignment horizontal="center" vertical="center" textRotation="90"/>
    </xf>
    <xf numFmtId="0" fontId="5" fillId="6" borderId="14" xfId="0" applyFont="1" applyFill="1" applyBorder="1" applyAlignment="1">
      <alignment horizontal="center" vertical="center" textRotation="90"/>
    </xf>
    <xf numFmtId="0" fontId="5" fillId="4" borderId="13" xfId="0" applyFont="1" applyFill="1" applyBorder="1" applyAlignment="1">
      <alignment horizontal="center" vertical="center" textRotation="90"/>
    </xf>
    <xf numFmtId="0" fontId="5" fillId="4" borderId="11" xfId="0" applyFont="1" applyFill="1" applyBorder="1" applyAlignment="1">
      <alignment horizontal="center" vertical="center" textRotation="90"/>
    </xf>
    <xf numFmtId="0" fontId="5" fillId="4" borderId="14" xfId="0" applyFont="1" applyFill="1" applyBorder="1" applyAlignment="1">
      <alignment horizontal="center" vertical="center" textRotation="90"/>
    </xf>
    <xf numFmtId="0" fontId="5" fillId="5" borderId="13" xfId="0" applyFont="1" applyFill="1" applyBorder="1" applyAlignment="1">
      <alignment horizontal="center" vertical="center" textRotation="90" wrapText="1"/>
    </xf>
    <xf numFmtId="0" fontId="5" fillId="5" borderId="11" xfId="0" applyFont="1" applyFill="1" applyBorder="1" applyAlignment="1">
      <alignment horizontal="center" vertical="center" textRotation="90" wrapText="1"/>
    </xf>
    <xf numFmtId="0" fontId="5" fillId="5" borderId="14" xfId="0" applyFont="1" applyFill="1" applyBorder="1" applyAlignment="1">
      <alignment horizontal="center" vertical="center" textRotation="90" wrapText="1"/>
    </xf>
    <xf numFmtId="0" fontId="5" fillId="9" borderId="13" xfId="0" applyFont="1" applyFill="1" applyBorder="1" applyAlignment="1">
      <alignment horizontal="center" vertical="center" textRotation="90"/>
    </xf>
    <xf numFmtId="0" fontId="5" fillId="9" borderId="11" xfId="0" applyFont="1" applyFill="1" applyBorder="1" applyAlignment="1">
      <alignment horizontal="center" vertical="center" textRotation="90"/>
    </xf>
    <xf numFmtId="0" fontId="5" fillId="9" borderId="14" xfId="0" applyFont="1" applyFill="1" applyBorder="1" applyAlignment="1">
      <alignment horizontal="center" vertical="center" textRotation="90"/>
    </xf>
    <xf numFmtId="0" fontId="5" fillId="10" borderId="13" xfId="0" applyFont="1" applyFill="1" applyBorder="1" applyAlignment="1">
      <alignment horizontal="center" vertical="center" textRotation="90"/>
    </xf>
    <xf numFmtId="0" fontId="5" fillId="10" borderId="11" xfId="0" applyFont="1" applyFill="1" applyBorder="1" applyAlignment="1">
      <alignment horizontal="center" vertical="center" textRotation="90"/>
    </xf>
    <xf numFmtId="0" fontId="5" fillId="10" borderId="14" xfId="0" applyFont="1" applyFill="1" applyBorder="1" applyAlignment="1">
      <alignment horizontal="center" vertical="center" textRotation="90"/>
    </xf>
    <xf numFmtId="0" fontId="9" fillId="0" borderId="39" xfId="0" applyFont="1" applyBorder="1" applyAlignment="1">
      <alignment horizontal="center"/>
    </xf>
    <xf numFmtId="0" fontId="5" fillId="5" borderId="13" xfId="0" applyFont="1" applyFill="1" applyBorder="1" applyAlignment="1">
      <alignment horizontal="center" vertical="center" textRotation="90"/>
    </xf>
    <xf numFmtId="0" fontId="5" fillId="5" borderId="11" xfId="0" applyFont="1" applyFill="1" applyBorder="1" applyAlignment="1">
      <alignment horizontal="center" vertical="center" textRotation="90"/>
    </xf>
    <xf numFmtId="0" fontId="5" fillId="5" borderId="14" xfId="0" applyFont="1" applyFill="1" applyBorder="1" applyAlignment="1">
      <alignment horizontal="center" vertical="center" textRotation="90"/>
    </xf>
    <xf numFmtId="0" fontId="5" fillId="7" borderId="13" xfId="0" applyFont="1" applyFill="1" applyBorder="1" applyAlignment="1">
      <alignment horizontal="center" vertical="center" textRotation="90"/>
    </xf>
    <xf numFmtId="0" fontId="5" fillId="7" borderId="11" xfId="0" applyFont="1" applyFill="1" applyBorder="1" applyAlignment="1">
      <alignment horizontal="center" vertical="center" textRotation="90"/>
    </xf>
    <xf numFmtId="0" fontId="5" fillId="7" borderId="14" xfId="0" applyFont="1" applyFill="1" applyBorder="1" applyAlignment="1">
      <alignment horizontal="center" vertical="center" textRotation="90"/>
    </xf>
    <xf numFmtId="0" fontId="5" fillId="11" borderId="13" xfId="0" applyFont="1" applyFill="1" applyBorder="1" applyAlignment="1">
      <alignment horizontal="center" vertical="center" textRotation="90"/>
    </xf>
    <xf numFmtId="0" fontId="5" fillId="11" borderId="11" xfId="0" applyFont="1" applyFill="1" applyBorder="1" applyAlignment="1">
      <alignment horizontal="center" vertical="center" textRotation="90"/>
    </xf>
    <xf numFmtId="0" fontId="5" fillId="11" borderId="14" xfId="0" applyFont="1" applyFill="1" applyBorder="1" applyAlignment="1">
      <alignment horizontal="center" vertical="center" textRotation="90"/>
    </xf>
    <xf numFmtId="0" fontId="8" fillId="4" borderId="13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textRotation="90" wrapText="1"/>
    </xf>
    <xf numFmtId="0" fontId="6" fillId="8" borderId="11" xfId="0" applyFont="1" applyFill="1" applyBorder="1" applyAlignment="1">
      <alignment horizontal="center" vertical="center" textRotation="90" wrapText="1"/>
    </xf>
    <xf numFmtId="0" fontId="6" fillId="8" borderId="14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textRotation="90"/>
    </xf>
    <xf numFmtId="0" fontId="5" fillId="3" borderId="36" xfId="0" applyFont="1" applyFill="1" applyBorder="1" applyAlignment="1">
      <alignment horizontal="center" vertical="center" textRotation="90"/>
    </xf>
    <xf numFmtId="0" fontId="5" fillId="3" borderId="38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2" borderId="56" xfId="0" applyFont="1" applyFill="1" applyBorder="1" applyAlignment="1">
      <alignment horizontal="left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13" borderId="55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61" xfId="0" applyFont="1" applyBorder="1" applyAlignment="1">
      <alignment horizontal="left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2" fontId="3" fillId="0" borderId="62" xfId="0" applyNumberFormat="1" applyFont="1" applyBorder="1" applyAlignment="1">
      <alignment horizontal="center" vertical="center" wrapText="1"/>
    </xf>
    <xf numFmtId="9" fontId="7" fillId="0" borderId="62" xfId="2" applyFont="1" applyFill="1" applyBorder="1" applyAlignment="1">
      <alignment horizontal="center" vertical="center"/>
    </xf>
    <xf numFmtId="0" fontId="7" fillId="0" borderId="63" xfId="0" applyFont="1" applyBorder="1" applyAlignment="1">
      <alignment horizontal="center" vertical="center" wrapText="1"/>
    </xf>
    <xf numFmtId="2" fontId="7" fillId="0" borderId="65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66" xfId="0" applyNumberFormat="1" applyFont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1" fillId="0" borderId="3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wrapText="1"/>
    </xf>
    <xf numFmtId="2" fontId="7" fillId="0" borderId="34" xfId="0" applyNumberFormat="1" applyFont="1" applyBorder="1" applyAlignment="1">
      <alignment horizontal="center" vertical="center" wrapText="1"/>
    </xf>
    <xf numFmtId="2" fontId="3" fillId="0" borderId="67" xfId="0" applyNumberFormat="1" applyFont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 wrapText="1"/>
    </xf>
    <xf numFmtId="0" fontId="5" fillId="15" borderId="13" xfId="0" applyFont="1" applyFill="1" applyBorder="1" applyAlignment="1">
      <alignment horizontal="center" vertical="center" textRotation="90"/>
    </xf>
    <xf numFmtId="0" fontId="3" fillId="0" borderId="1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2" fontId="7" fillId="0" borderId="68" xfId="0" applyNumberFormat="1" applyFont="1" applyBorder="1" applyAlignment="1">
      <alignment horizontal="center" vertical="center" wrapText="1"/>
    </xf>
    <xf numFmtId="2" fontId="3" fillId="0" borderId="69" xfId="0" applyNumberFormat="1" applyFont="1" applyBorder="1" applyAlignment="1">
      <alignment horizontal="center" vertical="center"/>
    </xf>
    <xf numFmtId="2" fontId="7" fillId="0" borderId="24" xfId="0" applyNumberFormat="1" applyFont="1" applyBorder="1" applyAlignment="1">
      <alignment horizontal="center" vertical="center" wrapText="1"/>
    </xf>
    <xf numFmtId="0" fontId="5" fillId="15" borderId="11" xfId="0" applyFont="1" applyFill="1" applyBorder="1" applyAlignment="1">
      <alignment horizontal="center" vertical="center" textRotation="90"/>
    </xf>
    <xf numFmtId="0" fontId="3" fillId="0" borderId="1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2" fontId="3" fillId="0" borderId="70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2" fontId="3" fillId="0" borderId="70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/>
    <xf numFmtId="0" fontId="1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 wrapText="1"/>
    </xf>
    <xf numFmtId="2" fontId="7" fillId="0" borderId="31" xfId="0" applyNumberFormat="1" applyFont="1" applyBorder="1" applyAlignment="1">
      <alignment horizontal="center" vertical="center" wrapText="1"/>
    </xf>
    <xf numFmtId="2" fontId="3" fillId="0" borderId="7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2" fontId="7" fillId="0" borderId="46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2" fontId="7" fillId="0" borderId="47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5" fillId="15" borderId="14" xfId="0" applyFont="1" applyFill="1" applyBorder="1" applyAlignment="1">
      <alignment horizontal="center" vertical="center" textRotation="90"/>
    </xf>
    <xf numFmtId="0" fontId="11" fillId="0" borderId="72" xfId="0" applyFont="1" applyBorder="1" applyAlignment="1">
      <alignment horizontal="left" vertical="center"/>
    </xf>
    <xf numFmtId="0" fontId="3" fillId="0" borderId="73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2" fontId="7" fillId="0" borderId="48" xfId="0" applyNumberFormat="1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center"/>
    </xf>
    <xf numFmtId="2" fontId="3" fillId="0" borderId="25" xfId="0" applyNumberFormat="1" applyFont="1" applyBorder="1" applyAlignment="1">
      <alignment horizontal="center"/>
    </xf>
    <xf numFmtId="2" fontId="7" fillId="0" borderId="35" xfId="0" applyNumberFormat="1" applyFont="1" applyBorder="1" applyAlignment="1">
      <alignment horizontal="center" vertical="center" wrapText="1"/>
    </xf>
    <xf numFmtId="2" fontId="3" fillId="0" borderId="6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2" fontId="3" fillId="0" borderId="70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27" xfId="0" applyNumberFormat="1" applyFont="1" applyBorder="1" applyAlignment="1">
      <alignment horizontal="center"/>
    </xf>
    <xf numFmtId="2" fontId="3" fillId="0" borderId="71" xfId="0" applyNumberFormat="1" applyFont="1" applyBorder="1" applyAlignment="1">
      <alignment horizontal="center"/>
    </xf>
    <xf numFmtId="0" fontId="5" fillId="16" borderId="13" xfId="0" applyFont="1" applyFill="1" applyBorder="1" applyAlignment="1">
      <alignment horizontal="center" vertical="center" textRotation="90"/>
    </xf>
    <xf numFmtId="0" fontId="5" fillId="16" borderId="11" xfId="0" applyFont="1" applyFill="1" applyBorder="1" applyAlignment="1">
      <alignment horizontal="center" vertical="center" textRotation="90"/>
    </xf>
    <xf numFmtId="0" fontId="3" fillId="0" borderId="52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32" xfId="0" applyNumberFormat="1" applyFont="1" applyBorder="1" applyAlignment="1">
      <alignment horizontal="center"/>
    </xf>
    <xf numFmtId="2" fontId="3" fillId="0" borderId="67" xfId="0" applyNumberFormat="1" applyFont="1" applyBorder="1" applyAlignment="1">
      <alignment horizontal="center"/>
    </xf>
    <xf numFmtId="0" fontId="5" fillId="16" borderId="14" xfId="0" applyFont="1" applyFill="1" applyBorder="1" applyAlignment="1">
      <alignment horizontal="center" vertical="center" textRotation="90"/>
    </xf>
    <xf numFmtId="0" fontId="5" fillId="17" borderId="11" xfId="0" applyFont="1" applyFill="1" applyBorder="1" applyAlignment="1">
      <alignment horizontal="center" vertical="center" textRotation="90"/>
    </xf>
    <xf numFmtId="0" fontId="3" fillId="0" borderId="17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9" fontId="3" fillId="0" borderId="15" xfId="2" applyFont="1" applyBorder="1" applyAlignment="1">
      <alignment horizontal="center" vertical="center"/>
    </xf>
    <xf numFmtId="2" fontId="3" fillId="0" borderId="68" xfId="0" applyNumberFormat="1" applyFont="1" applyBorder="1" applyAlignment="1">
      <alignment horizontal="center" vertical="center" wrapText="1"/>
    </xf>
    <xf numFmtId="2" fontId="3" fillId="0" borderId="74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9" fontId="3" fillId="0" borderId="1" xfId="2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 wrapText="1"/>
    </xf>
    <xf numFmtId="2" fontId="7" fillId="0" borderId="7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9" fontId="3" fillId="0" borderId="3" xfId="2" applyFont="1" applyBorder="1" applyAlignment="1">
      <alignment horizontal="center" vertical="center"/>
    </xf>
    <xf numFmtId="2" fontId="7" fillId="0" borderId="32" xfId="0" applyNumberFormat="1" applyFont="1" applyBorder="1" applyAlignment="1">
      <alignment horizontal="center" vertical="center" wrapText="1"/>
    </xf>
    <xf numFmtId="2" fontId="7" fillId="0" borderId="67" xfId="0" applyNumberFormat="1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/>
    </xf>
    <xf numFmtId="9" fontId="3" fillId="0" borderId="5" xfId="2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textRotation="90"/>
    </xf>
    <xf numFmtId="2" fontId="3" fillId="0" borderId="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textRotation="90"/>
    </xf>
    <xf numFmtId="2" fontId="1" fillId="0" borderId="23" xfId="0" applyNumberFormat="1" applyFont="1" applyBorder="1" applyAlignment="1">
      <alignment horizontal="center"/>
    </xf>
    <xf numFmtId="9" fontId="3" fillId="0" borderId="9" xfId="2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0" fontId="5" fillId="18" borderId="11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 vertical="center"/>
    </xf>
    <xf numFmtId="9" fontId="7" fillId="0" borderId="5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7" fillId="0" borderId="69" xfId="0" applyNumberFormat="1" applyFont="1" applyBorder="1" applyAlignment="1">
      <alignment horizontal="center" vertical="center"/>
    </xf>
    <xf numFmtId="2" fontId="7" fillId="0" borderId="69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7" fillId="0" borderId="7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5" fillId="18" borderId="11" xfId="0" applyFont="1" applyFill="1" applyBorder="1" applyAlignment="1">
      <alignment horizontal="center" vertical="center" textRotation="90"/>
    </xf>
    <xf numFmtId="0" fontId="3" fillId="2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5" fillId="19" borderId="13" xfId="0" applyFont="1" applyFill="1" applyBorder="1" applyAlignment="1">
      <alignment horizontal="center" vertical="center" textRotation="90"/>
    </xf>
    <xf numFmtId="0" fontId="7" fillId="0" borderId="17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2" fontId="7" fillId="0" borderId="73" xfId="0" applyNumberFormat="1" applyFont="1" applyBorder="1" applyAlignment="1">
      <alignment horizontal="center" vertical="center"/>
    </xf>
    <xf numFmtId="9" fontId="7" fillId="0" borderId="73" xfId="0" applyNumberFormat="1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2" fontId="7" fillId="0" borderId="39" xfId="0" applyNumberFormat="1" applyFont="1" applyBorder="1" applyAlignment="1">
      <alignment horizontal="center" vertical="center"/>
    </xf>
    <xf numFmtId="2" fontId="7" fillId="0" borderId="38" xfId="0" applyNumberFormat="1" applyFont="1" applyBorder="1" applyAlignment="1">
      <alignment horizontal="center" vertical="center" wrapText="1"/>
    </xf>
    <xf numFmtId="2" fontId="7" fillId="0" borderId="39" xfId="0" applyNumberFormat="1" applyFont="1" applyBorder="1" applyAlignment="1">
      <alignment horizontal="center" vertical="center" wrapText="1"/>
    </xf>
    <xf numFmtId="0" fontId="5" fillId="19" borderId="11" xfId="0" applyFont="1" applyFill="1" applyBorder="1" applyAlignment="1">
      <alignment horizontal="center" vertical="center" textRotation="90"/>
    </xf>
    <xf numFmtId="0" fontId="7" fillId="0" borderId="18" xfId="0" applyFont="1" applyBorder="1" applyAlignment="1">
      <alignment horizontal="left" vertical="center"/>
    </xf>
    <xf numFmtId="0" fontId="12" fillId="0" borderId="2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2" fontId="7" fillId="0" borderId="15" xfId="0" applyNumberFormat="1" applyFont="1" applyBorder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2" fontId="7" fillId="0" borderId="68" xfId="0" applyNumberFormat="1" applyFont="1" applyBorder="1" applyAlignment="1">
      <alignment horizontal="center" vertical="center"/>
    </xf>
    <xf numFmtId="2" fontId="7" fillId="0" borderId="74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2" fontId="7" fillId="0" borderId="26" xfId="0" applyNumberFormat="1" applyFont="1" applyBorder="1" applyAlignment="1">
      <alignment horizontal="center" vertical="center"/>
    </xf>
    <xf numFmtId="0" fontId="3" fillId="0" borderId="70" xfId="0" applyFont="1" applyBorder="1" applyAlignment="1">
      <alignment horizontal="center"/>
    </xf>
    <xf numFmtId="0" fontId="5" fillId="19" borderId="14" xfId="0" applyFont="1" applyFill="1" applyBorder="1" applyAlignment="1">
      <alignment horizontal="center" vertical="center" textRotation="90"/>
    </xf>
    <xf numFmtId="0" fontId="7" fillId="0" borderId="4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 vertical="center"/>
    </xf>
    <xf numFmtId="9" fontId="7" fillId="0" borderId="9" xfId="0" applyNumberFormat="1" applyFont="1" applyBorder="1" applyAlignment="1">
      <alignment horizontal="center"/>
    </xf>
    <xf numFmtId="2" fontId="7" fillId="0" borderId="27" xfId="0" applyNumberFormat="1" applyFont="1" applyBorder="1" applyAlignment="1">
      <alignment horizontal="center" vertical="center"/>
    </xf>
    <xf numFmtId="2" fontId="7" fillId="0" borderId="71" xfId="0" applyNumberFormat="1" applyFont="1" applyBorder="1" applyAlignment="1">
      <alignment horizontal="center" vertical="center"/>
    </xf>
    <xf numFmtId="2" fontId="7" fillId="0" borderId="27" xfId="0" applyNumberFormat="1" applyFont="1" applyBorder="1" applyAlignment="1">
      <alignment horizontal="center" vertical="center" wrapText="1"/>
    </xf>
    <xf numFmtId="0" fontId="1" fillId="12" borderId="14" xfId="0" applyFont="1" applyFill="1" applyBorder="1"/>
    <xf numFmtId="0" fontId="1" fillId="12" borderId="38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2" fontId="1" fillId="12" borderId="38" xfId="0" applyNumberFormat="1" applyFont="1" applyFill="1" applyBorder="1" applyAlignment="1">
      <alignment horizontal="center"/>
    </xf>
    <xf numFmtId="2" fontId="3" fillId="12" borderId="14" xfId="0" applyNumberFormat="1" applyFont="1" applyFill="1" applyBorder="1" applyAlignment="1">
      <alignment horizontal="center"/>
    </xf>
    <xf numFmtId="2" fontId="1" fillId="13" borderId="38" xfId="0" applyNumberFormat="1" applyFont="1" applyFill="1" applyBorder="1" applyAlignment="1">
      <alignment horizontal="center"/>
    </xf>
    <xf numFmtId="2" fontId="3" fillId="12" borderId="39" xfId="0" applyNumberFormat="1" applyFont="1" applyFill="1" applyBorder="1" applyAlignment="1">
      <alignment horizontal="center"/>
    </xf>
    <xf numFmtId="2" fontId="7" fillId="0" borderId="71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0" fontId="1" fillId="2" borderId="77" xfId="0" applyFont="1" applyFill="1" applyBorder="1" applyAlignment="1">
      <alignment horizontal="center" vertical="center"/>
    </xf>
    <xf numFmtId="0" fontId="1" fillId="2" borderId="78" xfId="0" applyFont="1" applyFill="1" applyBorder="1" applyAlignment="1">
      <alignment horizontal="center" vertical="center" wrapText="1"/>
    </xf>
    <xf numFmtId="0" fontId="1" fillId="2" borderId="78" xfId="0" applyFont="1" applyFill="1" applyBorder="1" applyAlignment="1">
      <alignment horizontal="left" vertical="center" wrapText="1"/>
    </xf>
    <xf numFmtId="0" fontId="1" fillId="2" borderId="79" xfId="0" applyFont="1" applyFill="1" applyBorder="1" applyAlignment="1">
      <alignment horizontal="center" vertical="center" wrapText="1"/>
    </xf>
    <xf numFmtId="0" fontId="1" fillId="2" borderId="80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49" fontId="3" fillId="0" borderId="18" xfId="1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/>
    </xf>
    <xf numFmtId="2" fontId="3" fillId="0" borderId="70" xfId="1" applyNumberFormat="1" applyFont="1" applyFill="1" applyBorder="1" applyAlignment="1">
      <alignment horizontal="center" vertical="center"/>
    </xf>
    <xf numFmtId="0" fontId="3" fillId="20" borderId="47" xfId="0" applyFont="1" applyFill="1" applyBorder="1" applyAlignment="1">
      <alignment horizontal="center" vertical="center"/>
    </xf>
    <xf numFmtId="0" fontId="1" fillId="20" borderId="22" xfId="0" applyFont="1" applyFill="1" applyBorder="1" applyAlignment="1">
      <alignment horizontal="center"/>
    </xf>
    <xf numFmtId="0" fontId="3" fillId="20" borderId="18" xfId="0" applyFont="1" applyFill="1" applyBorder="1" applyAlignment="1">
      <alignment horizontal="center"/>
    </xf>
    <xf numFmtId="2" fontId="3" fillId="20" borderId="1" xfId="0" applyNumberFormat="1" applyFont="1" applyFill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 wrapText="1"/>
    </xf>
    <xf numFmtId="49" fontId="3" fillId="0" borderId="15" xfId="1" applyNumberFormat="1" applyFont="1" applyFill="1" applyBorder="1" applyAlignment="1">
      <alignment horizontal="center" vertical="center"/>
    </xf>
    <xf numFmtId="49" fontId="3" fillId="0" borderId="51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2" fontId="3" fillId="0" borderId="68" xfId="0" applyNumberFormat="1" applyFont="1" applyBorder="1" applyAlignment="1">
      <alignment horizontal="center"/>
    </xf>
    <xf numFmtId="0" fontId="3" fillId="0" borderId="17" xfId="0" applyFont="1" applyBorder="1" applyAlignment="1">
      <alignment horizontal="left" vertical="center"/>
    </xf>
    <xf numFmtId="9" fontId="3" fillId="0" borderId="1" xfId="2" applyFont="1" applyBorder="1" applyAlignment="1">
      <alignment horizontal="center"/>
    </xf>
    <xf numFmtId="2" fontId="3" fillId="0" borderId="68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textRotation="90"/>
    </xf>
    <xf numFmtId="0" fontId="3" fillId="0" borderId="72" xfId="0" applyFont="1" applyBorder="1" applyAlignment="1">
      <alignment horizontal="left" vertical="center"/>
    </xf>
    <xf numFmtId="49" fontId="3" fillId="0" borderId="73" xfId="1" applyNumberFormat="1" applyFont="1" applyFill="1" applyBorder="1" applyAlignment="1">
      <alignment horizontal="center" vertical="center"/>
    </xf>
    <xf numFmtId="49" fontId="3" fillId="0" borderId="81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9" fontId="3" fillId="0" borderId="9" xfId="2" applyFont="1" applyBorder="1" applyAlignment="1">
      <alignment horizontal="center"/>
    </xf>
    <xf numFmtId="0" fontId="3" fillId="0" borderId="48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/>
    </xf>
    <xf numFmtId="2" fontId="3" fillId="0" borderId="33" xfId="0" applyNumberFormat="1" applyFont="1" applyBorder="1" applyAlignment="1">
      <alignment horizontal="center" vertical="center"/>
    </xf>
    <xf numFmtId="0" fontId="8" fillId="21" borderId="25" xfId="0" applyFont="1" applyFill="1" applyBorder="1" applyAlignment="1">
      <alignment horizontal="center" vertical="center" textRotation="90"/>
    </xf>
    <xf numFmtId="165" fontId="3" fillId="0" borderId="19" xfId="1" applyNumberFormat="1" applyFont="1" applyFill="1" applyBorder="1" applyAlignment="1">
      <alignment horizontal="left" vertical="center"/>
    </xf>
    <xf numFmtId="165" fontId="3" fillId="0" borderId="5" xfId="1" applyNumberFormat="1" applyFont="1" applyFill="1" applyBorder="1" applyAlignment="1">
      <alignment horizontal="center" vertical="center"/>
    </xf>
    <xf numFmtId="164" fontId="3" fillId="0" borderId="5" xfId="1" applyFont="1" applyFill="1" applyBorder="1" applyAlignment="1">
      <alignment horizontal="center" vertical="center"/>
    </xf>
    <xf numFmtId="165" fontId="3" fillId="0" borderId="46" xfId="1" applyNumberFormat="1" applyFont="1" applyFill="1" applyBorder="1" applyAlignment="1">
      <alignment horizontal="center" vertical="center"/>
    </xf>
    <xf numFmtId="2" fontId="3" fillId="0" borderId="69" xfId="1" applyNumberFormat="1" applyFont="1" applyFill="1" applyBorder="1" applyAlignment="1">
      <alignment horizontal="center" vertical="center"/>
    </xf>
    <xf numFmtId="0" fontId="8" fillId="21" borderId="26" xfId="0" applyFont="1" applyFill="1" applyBorder="1" applyAlignment="1">
      <alignment horizontal="center" vertical="center" textRotation="90"/>
    </xf>
    <xf numFmtId="165" fontId="3" fillId="0" borderId="18" xfId="1" applyNumberFormat="1" applyFont="1" applyFill="1" applyBorder="1" applyAlignment="1">
      <alignment horizontal="left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47" xfId="1" applyNumberFormat="1" applyFont="1" applyFill="1" applyBorder="1" applyAlignment="1">
      <alignment horizontal="center" vertical="center"/>
    </xf>
    <xf numFmtId="0" fontId="8" fillId="21" borderId="32" xfId="0" applyFont="1" applyFill="1" applyBorder="1" applyAlignment="1">
      <alignment horizontal="center" vertical="center" textRotation="90"/>
    </xf>
    <xf numFmtId="0" fontId="8" fillId="21" borderId="27" xfId="0" applyFont="1" applyFill="1" applyBorder="1" applyAlignment="1">
      <alignment horizontal="center" vertical="center" textRotation="90"/>
    </xf>
    <xf numFmtId="165" fontId="3" fillId="0" borderId="20" xfId="1" applyNumberFormat="1" applyFont="1" applyFill="1" applyBorder="1" applyAlignment="1">
      <alignment horizontal="left" vertical="center"/>
    </xf>
    <xf numFmtId="165" fontId="3" fillId="0" borderId="9" xfId="1" applyNumberFormat="1" applyFont="1" applyFill="1" applyBorder="1" applyAlignment="1">
      <alignment horizontal="center" vertical="center"/>
    </xf>
    <xf numFmtId="164" fontId="3" fillId="0" borderId="9" xfId="1" applyFont="1" applyFill="1" applyBorder="1" applyAlignment="1">
      <alignment horizontal="center" vertical="center"/>
    </xf>
    <xf numFmtId="165" fontId="3" fillId="0" borderId="48" xfId="1" applyNumberFormat="1" applyFont="1" applyFill="1" applyBorder="1" applyAlignment="1">
      <alignment horizontal="center" vertical="center"/>
    </xf>
    <xf numFmtId="2" fontId="3" fillId="0" borderId="71" xfId="1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/>
    </xf>
    <xf numFmtId="0" fontId="5" fillId="22" borderId="11" xfId="0" applyFont="1" applyFill="1" applyBorder="1" applyAlignment="1">
      <alignment horizontal="center" vertical="center" textRotation="90"/>
    </xf>
    <xf numFmtId="0" fontId="3" fillId="0" borderId="24" xfId="0" applyFont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9" fontId="3" fillId="0" borderId="15" xfId="2" applyFont="1" applyBorder="1" applyAlignment="1">
      <alignment horizontal="center"/>
    </xf>
    <xf numFmtId="0" fontId="7" fillId="2" borderId="3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2" fontId="3" fillId="0" borderId="32" xfId="0" applyNumberFormat="1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26" xfId="0" applyNumberFormat="1" applyFont="1" applyBorder="1" applyAlignment="1">
      <alignment horizontal="center" vertical="top" wrapText="1"/>
    </xf>
    <xf numFmtId="0" fontId="5" fillId="22" borderId="14" xfId="0" applyFont="1" applyFill="1" applyBorder="1" applyAlignment="1">
      <alignment horizontal="center" vertical="center" textRotation="90"/>
    </xf>
    <xf numFmtId="0" fontId="7" fillId="2" borderId="49" xfId="0" applyFont="1" applyFill="1" applyBorder="1" applyAlignment="1">
      <alignment horizontal="center" vertical="center"/>
    </xf>
    <xf numFmtId="0" fontId="3" fillId="0" borderId="72" xfId="0" applyFont="1" applyBorder="1" applyAlignment="1">
      <alignment horizontal="left" vertical="center" wrapText="1"/>
    </xf>
    <xf numFmtId="0" fontId="3" fillId="0" borderId="81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center" wrapText="1"/>
    </xf>
    <xf numFmtId="2" fontId="3" fillId="0" borderId="7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2" fontId="3" fillId="0" borderId="71" xfId="0" applyNumberFormat="1" applyFont="1" applyBorder="1" applyAlignment="1">
      <alignment horizontal="center" vertical="center" wrapText="1"/>
    </xf>
    <xf numFmtId="2" fontId="3" fillId="12" borderId="38" xfId="0" applyNumberFormat="1" applyFont="1" applyFill="1" applyBorder="1" applyAlignment="1">
      <alignment horizontal="center"/>
    </xf>
    <xf numFmtId="2" fontId="3" fillId="13" borderId="38" xfId="0" applyNumberFormat="1" applyFont="1" applyFill="1" applyBorder="1" applyAlignment="1">
      <alignment horizontal="center"/>
    </xf>
    <xf numFmtId="2" fontId="1" fillId="13" borderId="55" xfId="0" applyNumberFormat="1" applyFont="1" applyFill="1" applyBorder="1" applyAlignment="1">
      <alignment horizontal="center"/>
    </xf>
    <xf numFmtId="0" fontId="1" fillId="2" borderId="82" xfId="0" applyFont="1" applyFill="1" applyBorder="1" applyAlignment="1">
      <alignment horizontal="center" vertical="center" wrapText="1"/>
    </xf>
    <xf numFmtId="0" fontId="1" fillId="2" borderId="82" xfId="0" applyFont="1" applyFill="1" applyBorder="1" applyAlignment="1">
      <alignment horizontal="left" vertical="center" wrapText="1"/>
    </xf>
    <xf numFmtId="0" fontId="1" fillId="2" borderId="83" xfId="0" applyFont="1" applyFill="1" applyBorder="1" applyAlignment="1">
      <alignment horizontal="center" vertical="center" wrapText="1"/>
    </xf>
    <xf numFmtId="0" fontId="1" fillId="2" borderId="84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5" fillId="2" borderId="82" xfId="0" applyFont="1" applyFill="1" applyBorder="1" applyAlignment="1">
      <alignment horizontal="center" wrapText="1"/>
    </xf>
    <xf numFmtId="0" fontId="8" fillId="23" borderId="13" xfId="0" applyFont="1" applyFill="1" applyBorder="1" applyAlignment="1">
      <alignment horizontal="center" vertical="center" textRotation="90"/>
    </xf>
    <xf numFmtId="9" fontId="3" fillId="0" borderId="5" xfId="2" applyFont="1" applyBorder="1" applyAlignment="1">
      <alignment horizontal="center"/>
    </xf>
    <xf numFmtId="2" fontId="3" fillId="0" borderId="25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69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8" fillId="23" borderId="11" xfId="0" applyFont="1" applyFill="1" applyBorder="1" applyAlignment="1">
      <alignment horizontal="center" vertical="center" textRotation="90"/>
    </xf>
    <xf numFmtId="2" fontId="3" fillId="0" borderId="22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8" fillId="23" borderId="14" xfId="0" applyFont="1" applyFill="1" applyBorder="1" applyAlignment="1">
      <alignment horizontal="center" vertical="center" textRotation="90"/>
    </xf>
    <xf numFmtId="2" fontId="3" fillId="0" borderId="27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5" fillId="24" borderId="13" xfId="0" applyFont="1" applyFill="1" applyBorder="1" applyAlignment="1">
      <alignment horizontal="center" vertical="center" textRotation="90"/>
    </xf>
    <xf numFmtId="0" fontId="7" fillId="0" borderId="19" xfId="0" applyFont="1" applyBorder="1" applyAlignment="1">
      <alignment horizontal="left" vertical="center"/>
    </xf>
    <xf numFmtId="0" fontId="7" fillId="0" borderId="5" xfId="0" applyFont="1" applyBorder="1" applyAlignment="1">
      <alignment horizontal="center"/>
    </xf>
    <xf numFmtId="49" fontId="7" fillId="0" borderId="46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2" fontId="7" fillId="0" borderId="25" xfId="0" applyNumberFormat="1" applyFont="1" applyBorder="1" applyAlignment="1">
      <alignment horizontal="center"/>
    </xf>
    <xf numFmtId="2" fontId="7" fillId="0" borderId="69" xfId="0" applyNumberFormat="1" applyFont="1" applyBorder="1" applyAlignment="1">
      <alignment horizontal="center"/>
    </xf>
    <xf numFmtId="0" fontId="5" fillId="24" borderId="11" xfId="0" applyFont="1" applyFill="1" applyBorder="1" applyAlignment="1">
      <alignment horizontal="center" vertical="center" textRotation="90"/>
    </xf>
    <xf numFmtId="49" fontId="7" fillId="0" borderId="47" xfId="0" applyNumberFormat="1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/>
    </xf>
    <xf numFmtId="2" fontId="7" fillId="0" borderId="70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5" fillId="24" borderId="14" xfId="0" applyFont="1" applyFill="1" applyBorder="1" applyAlignment="1">
      <alignment horizontal="center" vertical="center" textRotation="90"/>
    </xf>
    <xf numFmtId="0" fontId="7" fillId="0" borderId="28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49" fontId="7" fillId="0" borderId="52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2" fontId="7" fillId="0" borderId="32" xfId="0" applyNumberFormat="1" applyFont="1" applyBorder="1" applyAlignment="1">
      <alignment horizontal="center" vertical="center"/>
    </xf>
    <xf numFmtId="2" fontId="7" fillId="0" borderId="67" xfId="0" applyNumberFormat="1" applyFont="1" applyBorder="1" applyAlignment="1">
      <alignment horizontal="center" vertical="center"/>
    </xf>
    <xf numFmtId="0" fontId="5" fillId="25" borderId="13" xfId="0" applyFont="1" applyFill="1" applyBorder="1" applyAlignment="1">
      <alignment horizontal="center" vertical="center" textRotation="90"/>
    </xf>
    <xf numFmtId="0" fontId="3" fillId="2" borderId="6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49" fontId="3" fillId="0" borderId="46" xfId="0" applyNumberFormat="1" applyFont="1" applyBorder="1" applyAlignment="1">
      <alignment horizontal="center"/>
    </xf>
    <xf numFmtId="9" fontId="7" fillId="0" borderId="5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5" fillId="25" borderId="11" xfId="0" applyFont="1" applyFill="1" applyBorder="1" applyAlignment="1">
      <alignment horizontal="center" vertical="center" textRotation="90"/>
    </xf>
    <xf numFmtId="0" fontId="3" fillId="2" borderId="7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49" fontId="3" fillId="0" borderId="47" xfId="0" applyNumberFormat="1" applyFont="1" applyBorder="1" applyAlignment="1">
      <alignment horizontal="center"/>
    </xf>
    <xf numFmtId="0" fontId="0" fillId="2" borderId="70" xfId="0" applyFill="1" applyBorder="1" applyAlignment="1">
      <alignment horizontal="center" vertical="center"/>
    </xf>
    <xf numFmtId="2" fontId="3" fillId="0" borderId="33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/>
    </xf>
    <xf numFmtId="0" fontId="5" fillId="25" borderId="14" xfId="0" applyFont="1" applyFill="1" applyBorder="1" applyAlignment="1">
      <alignment horizontal="center" vertical="center" textRotation="90"/>
    </xf>
    <xf numFmtId="0" fontId="3" fillId="0" borderId="8" xfId="0" applyFont="1" applyBorder="1" applyAlignment="1">
      <alignment horizontal="left" vertical="center"/>
    </xf>
    <xf numFmtId="49" fontId="3" fillId="0" borderId="48" xfId="0" applyNumberFormat="1" applyFont="1" applyBorder="1" applyAlignment="1">
      <alignment horizontal="center" vertical="center" wrapText="1"/>
    </xf>
    <xf numFmtId="9" fontId="7" fillId="0" borderId="9" xfId="0" applyNumberFormat="1" applyFon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74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wrapText="1"/>
    </xf>
    <xf numFmtId="2" fontId="3" fillId="0" borderId="70" xfId="0" applyNumberFormat="1" applyFont="1" applyBorder="1" applyAlignment="1">
      <alignment horizontal="center" wrapText="1"/>
    </xf>
    <xf numFmtId="0" fontId="3" fillId="0" borderId="48" xfId="0" applyFont="1" applyBorder="1" applyAlignment="1">
      <alignment horizontal="center" wrapText="1"/>
    </xf>
    <xf numFmtId="2" fontId="3" fillId="0" borderId="27" xfId="0" applyNumberFormat="1" applyFont="1" applyBorder="1" applyAlignment="1">
      <alignment horizontal="center" wrapText="1"/>
    </xf>
    <xf numFmtId="0" fontId="1" fillId="12" borderId="55" xfId="0" applyFont="1" applyFill="1" applyBorder="1" applyAlignment="1">
      <alignment horizontal="center"/>
    </xf>
    <xf numFmtId="0" fontId="1" fillId="13" borderId="55" xfId="0" applyFont="1" applyFill="1" applyBorder="1" applyAlignment="1">
      <alignment horizontal="center"/>
    </xf>
  </cellXfs>
  <cellStyles count="3">
    <cellStyle name="Čiarka" xfId="1" builtinId="3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45"/>
  <sheetViews>
    <sheetView tabSelected="1" topLeftCell="A11" zoomScaleNormal="100" workbookViewId="0">
      <selection activeCell="J55" sqref="J55"/>
    </sheetView>
  </sheetViews>
  <sheetFormatPr defaultRowHeight="15" x14ac:dyDescent="0.25"/>
  <cols>
    <col min="1" max="1" width="10" style="1" customWidth="1"/>
    <col min="3" max="3" width="4.140625" style="2" bestFit="1" customWidth="1"/>
    <col min="4" max="4" width="30" style="1" bestFit="1" customWidth="1"/>
    <col min="5" max="5" width="16.7109375" style="5" hidden="1" customWidth="1"/>
    <col min="6" max="6" width="22.140625" style="1" hidden="1" customWidth="1"/>
    <col min="7" max="7" width="24" style="2" hidden="1" customWidth="1"/>
    <col min="8" max="8" width="30.42578125" style="2" customWidth="1"/>
    <col min="9" max="9" width="14.140625" style="2" customWidth="1"/>
    <col min="10" max="10" width="44.28515625" style="2" bestFit="1" customWidth="1"/>
    <col min="11" max="12" width="14.28515625" style="2" customWidth="1"/>
    <col min="13" max="14" width="19" style="2" customWidth="1"/>
    <col min="15" max="16" width="24.28515625" style="2" customWidth="1"/>
    <col min="17" max="20" width="19.42578125" customWidth="1"/>
    <col min="21" max="25" width="24.28515625" style="2" customWidth="1"/>
    <col min="26" max="26" width="19" customWidth="1"/>
  </cols>
  <sheetData>
    <row r="1" spans="1:27" ht="15.75" thickBot="1" x14ac:dyDescent="0.3">
      <c r="A1" s="1" t="s">
        <v>380</v>
      </c>
    </row>
    <row r="2" spans="1:27" ht="77.25" thickBot="1" x14ac:dyDescent="0.3">
      <c r="A2" s="76" t="s">
        <v>4</v>
      </c>
      <c r="B2" s="77" t="s">
        <v>335</v>
      </c>
      <c r="C2" s="77" t="s">
        <v>0</v>
      </c>
      <c r="D2" s="77" t="s">
        <v>33</v>
      </c>
      <c r="E2" s="77" t="s">
        <v>32</v>
      </c>
      <c r="F2" s="77" t="s">
        <v>1</v>
      </c>
      <c r="G2" s="77" t="s">
        <v>2</v>
      </c>
      <c r="H2" s="81" t="s">
        <v>3</v>
      </c>
      <c r="I2" s="92" t="s">
        <v>358</v>
      </c>
      <c r="J2" s="90" t="s">
        <v>306</v>
      </c>
      <c r="K2" s="81" t="s">
        <v>34</v>
      </c>
      <c r="L2" s="92"/>
      <c r="M2" s="85" t="s">
        <v>332</v>
      </c>
      <c r="N2" s="80" t="s">
        <v>388</v>
      </c>
      <c r="O2" s="77" t="s">
        <v>333</v>
      </c>
      <c r="P2" s="80" t="s">
        <v>388</v>
      </c>
      <c r="Q2" s="77" t="s">
        <v>334</v>
      </c>
      <c r="R2" s="80" t="s">
        <v>388</v>
      </c>
      <c r="S2" s="77" t="s">
        <v>347</v>
      </c>
      <c r="T2" s="80" t="s">
        <v>388</v>
      </c>
      <c r="U2" s="77" t="s">
        <v>357</v>
      </c>
      <c r="V2" s="80" t="s">
        <v>388</v>
      </c>
      <c r="W2" s="77" t="s">
        <v>35</v>
      </c>
      <c r="X2" s="80" t="s">
        <v>388</v>
      </c>
      <c r="Y2" s="77" t="s">
        <v>36</v>
      </c>
      <c r="Z2" s="80" t="s">
        <v>388</v>
      </c>
    </row>
    <row r="3" spans="1:27" ht="15" customHeight="1" x14ac:dyDescent="0.25">
      <c r="A3" s="267" t="s">
        <v>37</v>
      </c>
      <c r="B3" s="32">
        <v>1</v>
      </c>
      <c r="C3" s="28" t="s">
        <v>5</v>
      </c>
      <c r="D3" s="56" t="s">
        <v>38</v>
      </c>
      <c r="E3" s="57"/>
      <c r="F3" s="58"/>
      <c r="G3" s="11"/>
      <c r="H3" s="87" t="s">
        <v>39</v>
      </c>
      <c r="I3" s="93">
        <v>2</v>
      </c>
      <c r="J3" s="56" t="s">
        <v>40</v>
      </c>
      <c r="K3" s="82">
        <v>320</v>
      </c>
      <c r="L3" s="231">
        <v>0.05</v>
      </c>
      <c r="M3" s="146">
        <v>15</v>
      </c>
      <c r="N3" s="152">
        <f t="shared" ref="N3:N43" si="0">I3*M3</f>
        <v>30</v>
      </c>
      <c r="O3" s="146">
        <f t="shared" ref="O3:O8" si="1">K3*L3</f>
        <v>16</v>
      </c>
      <c r="P3" s="152">
        <f t="shared" ref="P3:P43" si="2">I3*O3</f>
        <v>32</v>
      </c>
      <c r="Q3" s="146">
        <v>0</v>
      </c>
      <c r="R3" s="152">
        <f t="shared" ref="R3:R43" si="3">I3*Q3</f>
        <v>0</v>
      </c>
      <c r="S3" s="146">
        <v>2</v>
      </c>
      <c r="T3" s="152">
        <f>I3*S3</f>
        <v>4</v>
      </c>
      <c r="U3" s="146">
        <v>30</v>
      </c>
      <c r="V3" s="152">
        <f>I3*U3</f>
        <v>60</v>
      </c>
      <c r="W3" s="146">
        <v>210</v>
      </c>
      <c r="X3" s="152">
        <f>I3*W3</f>
        <v>420</v>
      </c>
      <c r="Y3" s="146">
        <v>70</v>
      </c>
      <c r="Z3" s="131">
        <f>I3*Y3</f>
        <v>140</v>
      </c>
      <c r="AA3" s="1"/>
    </row>
    <row r="4" spans="1:27" x14ac:dyDescent="0.25">
      <c r="A4" s="268"/>
      <c r="B4" s="33">
        <v>2</v>
      </c>
      <c r="C4" s="29" t="s">
        <v>6</v>
      </c>
      <c r="D4" s="59" t="s">
        <v>41</v>
      </c>
      <c r="E4" s="60"/>
      <c r="F4" s="61"/>
      <c r="G4" s="4"/>
      <c r="H4" s="88" t="s">
        <v>45</v>
      </c>
      <c r="I4" s="94">
        <v>2</v>
      </c>
      <c r="J4" s="59" t="s">
        <v>42</v>
      </c>
      <c r="K4" s="83">
        <v>776</v>
      </c>
      <c r="L4" s="232">
        <v>0.05</v>
      </c>
      <c r="M4" s="147">
        <v>5</v>
      </c>
      <c r="N4" s="153">
        <f t="shared" si="0"/>
        <v>10</v>
      </c>
      <c r="O4" s="147">
        <f t="shared" si="1"/>
        <v>38.800000000000004</v>
      </c>
      <c r="P4" s="153">
        <f t="shared" si="2"/>
        <v>77.600000000000009</v>
      </c>
      <c r="Q4" s="147">
        <v>0</v>
      </c>
      <c r="R4" s="153">
        <f t="shared" si="3"/>
        <v>0</v>
      </c>
      <c r="S4" s="147">
        <v>4</v>
      </c>
      <c r="T4" s="153">
        <f t="shared" ref="T4:T76" si="4">I4*S4</f>
        <v>8</v>
      </c>
      <c r="U4" s="147">
        <v>60</v>
      </c>
      <c r="V4" s="153">
        <f t="shared" ref="V4:V76" si="5">I4*U4</f>
        <v>120</v>
      </c>
      <c r="W4" s="147">
        <v>430</v>
      </c>
      <c r="X4" s="153">
        <f t="shared" ref="X4:X76" si="6">I4*W4</f>
        <v>860</v>
      </c>
      <c r="Y4" s="147">
        <v>130</v>
      </c>
      <c r="Z4" s="132">
        <f t="shared" ref="Z4:Z76" si="7">I4*Y4</f>
        <v>260</v>
      </c>
      <c r="AA4" s="1"/>
    </row>
    <row r="5" spans="1:27" ht="15.75" thickBot="1" x14ac:dyDescent="0.3">
      <c r="A5" s="269"/>
      <c r="B5" s="35">
        <v>3</v>
      </c>
      <c r="C5" s="26" t="s">
        <v>7</v>
      </c>
      <c r="D5" s="75" t="s">
        <v>359</v>
      </c>
      <c r="E5" s="62" t="s">
        <v>360</v>
      </c>
      <c r="F5" s="15" t="s">
        <v>29</v>
      </c>
      <c r="G5" s="15" t="s">
        <v>29</v>
      </c>
      <c r="H5" s="84" t="s">
        <v>361</v>
      </c>
      <c r="I5" s="95">
        <v>4</v>
      </c>
      <c r="J5" s="91" t="s">
        <v>362</v>
      </c>
      <c r="K5" s="84">
        <v>14</v>
      </c>
      <c r="L5" s="233">
        <v>0.1</v>
      </c>
      <c r="M5" s="149">
        <v>0</v>
      </c>
      <c r="N5" s="154">
        <f t="shared" si="0"/>
        <v>0</v>
      </c>
      <c r="O5" s="149">
        <f t="shared" si="1"/>
        <v>1.4000000000000001</v>
      </c>
      <c r="P5" s="154">
        <f t="shared" si="2"/>
        <v>5.6000000000000005</v>
      </c>
      <c r="Q5" s="149">
        <v>2</v>
      </c>
      <c r="R5" s="154">
        <f t="shared" si="3"/>
        <v>8</v>
      </c>
      <c r="S5" s="149">
        <v>1</v>
      </c>
      <c r="T5" s="154">
        <f t="shared" si="4"/>
        <v>4</v>
      </c>
      <c r="U5" s="149">
        <v>0</v>
      </c>
      <c r="V5" s="154">
        <f t="shared" si="5"/>
        <v>0</v>
      </c>
      <c r="W5" s="149">
        <v>0.1</v>
      </c>
      <c r="X5" s="154">
        <f t="shared" si="6"/>
        <v>0.4</v>
      </c>
      <c r="Y5" s="149">
        <v>0</v>
      </c>
      <c r="Z5" s="133">
        <f t="shared" si="7"/>
        <v>0</v>
      </c>
      <c r="AA5" s="1"/>
    </row>
    <row r="6" spans="1:27" ht="15" customHeight="1" x14ac:dyDescent="0.25">
      <c r="A6" s="273" t="s">
        <v>43</v>
      </c>
      <c r="B6" s="47">
        <v>4</v>
      </c>
      <c r="C6" s="30" t="s">
        <v>5</v>
      </c>
      <c r="D6" s="20" t="s">
        <v>44</v>
      </c>
      <c r="E6" s="129"/>
      <c r="F6" s="130"/>
      <c r="G6" s="16"/>
      <c r="H6" s="104" t="s">
        <v>45</v>
      </c>
      <c r="I6" s="155">
        <v>2</v>
      </c>
      <c r="J6" s="20" t="s">
        <v>46</v>
      </c>
      <c r="K6" s="104">
        <v>138.9</v>
      </c>
      <c r="L6" s="234">
        <v>0.05</v>
      </c>
      <c r="M6" s="156">
        <v>35</v>
      </c>
      <c r="N6" s="157">
        <f t="shared" si="0"/>
        <v>70</v>
      </c>
      <c r="O6" s="156">
        <f t="shared" si="1"/>
        <v>6.9450000000000003</v>
      </c>
      <c r="P6" s="157">
        <f t="shared" si="2"/>
        <v>13.89</v>
      </c>
      <c r="Q6" s="156">
        <v>30</v>
      </c>
      <c r="R6" s="157">
        <f t="shared" si="3"/>
        <v>60</v>
      </c>
      <c r="S6" s="156">
        <v>5</v>
      </c>
      <c r="T6" s="157">
        <f t="shared" si="4"/>
        <v>10</v>
      </c>
      <c r="U6" s="156">
        <v>10</v>
      </c>
      <c r="V6" s="157">
        <f t="shared" si="5"/>
        <v>20</v>
      </c>
      <c r="W6" s="156">
        <v>123</v>
      </c>
      <c r="X6" s="157">
        <f t="shared" si="6"/>
        <v>246</v>
      </c>
      <c r="Y6" s="156">
        <v>27</v>
      </c>
      <c r="Z6" s="158">
        <f t="shared" si="7"/>
        <v>54</v>
      </c>
      <c r="AA6" s="1"/>
    </row>
    <row r="7" spans="1:27" x14ac:dyDescent="0.25">
      <c r="A7" s="274"/>
      <c r="B7" s="33">
        <v>5</v>
      </c>
      <c r="C7" s="31" t="s">
        <v>6</v>
      </c>
      <c r="D7" s="21" t="s">
        <v>47</v>
      </c>
      <c r="E7" s="60"/>
      <c r="F7" s="61"/>
      <c r="G7" s="4"/>
      <c r="H7" s="83" t="s">
        <v>45</v>
      </c>
      <c r="I7" s="97">
        <v>2</v>
      </c>
      <c r="J7" s="21" t="s">
        <v>48</v>
      </c>
      <c r="K7" s="83">
        <v>94.8</v>
      </c>
      <c r="L7" s="232">
        <v>0.05</v>
      </c>
      <c r="M7" s="147">
        <v>35</v>
      </c>
      <c r="N7" s="153">
        <f t="shared" si="0"/>
        <v>70</v>
      </c>
      <c r="O7" s="147">
        <f t="shared" si="1"/>
        <v>4.74</v>
      </c>
      <c r="P7" s="153">
        <f t="shared" si="2"/>
        <v>9.48</v>
      </c>
      <c r="Q7" s="147">
        <v>20</v>
      </c>
      <c r="R7" s="153">
        <f t="shared" si="3"/>
        <v>40</v>
      </c>
      <c r="S7" s="147">
        <v>5</v>
      </c>
      <c r="T7" s="153">
        <f t="shared" si="4"/>
        <v>10</v>
      </c>
      <c r="U7" s="147">
        <v>10</v>
      </c>
      <c r="V7" s="153">
        <f t="shared" si="5"/>
        <v>20</v>
      </c>
      <c r="W7" s="147">
        <v>94</v>
      </c>
      <c r="X7" s="153">
        <f t="shared" si="6"/>
        <v>188</v>
      </c>
      <c r="Y7" s="147">
        <v>20</v>
      </c>
      <c r="Z7" s="132">
        <f t="shared" si="7"/>
        <v>40</v>
      </c>
      <c r="AA7" s="1"/>
    </row>
    <row r="8" spans="1:27" x14ac:dyDescent="0.25">
      <c r="A8" s="274"/>
      <c r="B8" s="34">
        <v>6</v>
      </c>
      <c r="C8" s="31" t="s">
        <v>7</v>
      </c>
      <c r="D8" s="21" t="s">
        <v>49</v>
      </c>
      <c r="E8" s="60"/>
      <c r="F8" s="61"/>
      <c r="G8" s="4"/>
      <c r="H8" s="83" t="s">
        <v>45</v>
      </c>
      <c r="I8" s="97">
        <v>2</v>
      </c>
      <c r="J8" s="21" t="s">
        <v>50</v>
      </c>
      <c r="K8" s="83">
        <v>4790.7</v>
      </c>
      <c r="L8" s="232">
        <v>0.05</v>
      </c>
      <c r="M8" s="147">
        <v>35</v>
      </c>
      <c r="N8" s="153">
        <f t="shared" si="0"/>
        <v>70</v>
      </c>
      <c r="O8" s="147">
        <f t="shared" si="1"/>
        <v>239.535</v>
      </c>
      <c r="P8" s="153">
        <f t="shared" si="2"/>
        <v>479.07</v>
      </c>
      <c r="Q8" s="147">
        <v>50</v>
      </c>
      <c r="R8" s="153">
        <f t="shared" si="3"/>
        <v>100</v>
      </c>
      <c r="S8" s="147">
        <v>5</v>
      </c>
      <c r="T8" s="153">
        <f t="shared" si="4"/>
        <v>10</v>
      </c>
      <c r="U8" s="147">
        <v>10</v>
      </c>
      <c r="V8" s="153">
        <f t="shared" si="5"/>
        <v>20</v>
      </c>
      <c r="W8" s="147">
        <v>717</v>
      </c>
      <c r="X8" s="153">
        <f t="shared" si="6"/>
        <v>1434</v>
      </c>
      <c r="Y8" s="147">
        <v>54</v>
      </c>
      <c r="Z8" s="132">
        <f t="shared" si="7"/>
        <v>108</v>
      </c>
      <c r="AA8" s="1"/>
    </row>
    <row r="9" spans="1:27" x14ac:dyDescent="0.25">
      <c r="A9" s="274"/>
      <c r="B9" s="33">
        <v>7</v>
      </c>
      <c r="C9" s="31" t="s">
        <v>8</v>
      </c>
      <c r="D9" s="21" t="s">
        <v>51</v>
      </c>
      <c r="E9" s="60"/>
      <c r="F9" s="61"/>
      <c r="G9" s="4"/>
      <c r="H9" s="83" t="s">
        <v>45</v>
      </c>
      <c r="I9" s="97">
        <v>2</v>
      </c>
      <c r="J9" s="21" t="s">
        <v>50</v>
      </c>
      <c r="K9" s="83">
        <v>4790.7</v>
      </c>
      <c r="L9" s="232">
        <v>0.05</v>
      </c>
      <c r="M9" s="147">
        <v>35</v>
      </c>
      <c r="N9" s="153">
        <f t="shared" si="0"/>
        <v>70</v>
      </c>
      <c r="O9" s="147">
        <f t="shared" ref="O9:O27" si="8">K9*L9</f>
        <v>239.535</v>
      </c>
      <c r="P9" s="153">
        <f t="shared" si="2"/>
        <v>479.07</v>
      </c>
      <c r="Q9" s="147">
        <v>50</v>
      </c>
      <c r="R9" s="153">
        <f t="shared" si="3"/>
        <v>100</v>
      </c>
      <c r="S9" s="147">
        <v>5</v>
      </c>
      <c r="T9" s="153">
        <f t="shared" si="4"/>
        <v>10</v>
      </c>
      <c r="U9" s="147">
        <v>10</v>
      </c>
      <c r="V9" s="153">
        <f t="shared" si="5"/>
        <v>20</v>
      </c>
      <c r="W9" s="147">
        <v>717</v>
      </c>
      <c r="X9" s="153">
        <f t="shared" si="6"/>
        <v>1434</v>
      </c>
      <c r="Y9" s="147">
        <v>54</v>
      </c>
      <c r="Z9" s="132">
        <f t="shared" si="7"/>
        <v>108</v>
      </c>
      <c r="AA9" s="1"/>
    </row>
    <row r="10" spans="1:27" x14ac:dyDescent="0.25">
      <c r="A10" s="274"/>
      <c r="B10" s="33">
        <v>8</v>
      </c>
      <c r="C10" s="31" t="s">
        <v>9</v>
      </c>
      <c r="D10" s="21" t="s">
        <v>52</v>
      </c>
      <c r="E10" s="60"/>
      <c r="F10" s="61"/>
      <c r="G10" s="4"/>
      <c r="H10" s="83" t="s">
        <v>45</v>
      </c>
      <c r="I10" s="97">
        <v>2</v>
      </c>
      <c r="J10" s="21" t="s">
        <v>53</v>
      </c>
      <c r="K10" s="83">
        <v>261</v>
      </c>
      <c r="L10" s="232">
        <v>0.05</v>
      </c>
      <c r="M10" s="147">
        <v>35</v>
      </c>
      <c r="N10" s="153">
        <f t="shared" si="0"/>
        <v>70</v>
      </c>
      <c r="O10" s="147">
        <f t="shared" si="8"/>
        <v>13.05</v>
      </c>
      <c r="P10" s="153">
        <f t="shared" si="2"/>
        <v>26.1</v>
      </c>
      <c r="Q10" s="147">
        <v>30</v>
      </c>
      <c r="R10" s="153">
        <f t="shared" si="3"/>
        <v>60</v>
      </c>
      <c r="S10" s="147">
        <v>5</v>
      </c>
      <c r="T10" s="153">
        <f t="shared" si="4"/>
        <v>10</v>
      </c>
      <c r="U10" s="147">
        <v>10</v>
      </c>
      <c r="V10" s="153">
        <f t="shared" si="5"/>
        <v>20</v>
      </c>
      <c r="W10" s="147">
        <v>198</v>
      </c>
      <c r="X10" s="153">
        <f t="shared" si="6"/>
        <v>396</v>
      </c>
      <c r="Y10" s="147">
        <v>25</v>
      </c>
      <c r="Z10" s="132">
        <f t="shared" si="7"/>
        <v>50</v>
      </c>
      <c r="AA10" s="1"/>
    </row>
    <row r="11" spans="1:27" x14ac:dyDescent="0.25">
      <c r="A11" s="274"/>
      <c r="B11" s="33">
        <v>9</v>
      </c>
      <c r="C11" s="31" t="s">
        <v>10</v>
      </c>
      <c r="D11" s="21" t="s">
        <v>54</v>
      </c>
      <c r="E11" s="60"/>
      <c r="F11" s="61"/>
      <c r="G11" s="4"/>
      <c r="H11" s="83" t="s">
        <v>45</v>
      </c>
      <c r="I11" s="97">
        <v>2</v>
      </c>
      <c r="J11" s="21" t="s">
        <v>53</v>
      </c>
      <c r="K11" s="83">
        <v>261</v>
      </c>
      <c r="L11" s="232">
        <v>0.05</v>
      </c>
      <c r="M11" s="147">
        <v>35</v>
      </c>
      <c r="N11" s="153">
        <f t="shared" si="0"/>
        <v>70</v>
      </c>
      <c r="O11" s="147">
        <f t="shared" si="8"/>
        <v>13.05</v>
      </c>
      <c r="P11" s="153">
        <f t="shared" si="2"/>
        <v>26.1</v>
      </c>
      <c r="Q11" s="147">
        <v>30</v>
      </c>
      <c r="R11" s="153">
        <f t="shared" si="3"/>
        <v>60</v>
      </c>
      <c r="S11" s="147">
        <v>5</v>
      </c>
      <c r="T11" s="153">
        <f t="shared" si="4"/>
        <v>10</v>
      </c>
      <c r="U11" s="147">
        <v>10</v>
      </c>
      <c r="V11" s="153">
        <f t="shared" si="5"/>
        <v>20</v>
      </c>
      <c r="W11" s="147">
        <v>198</v>
      </c>
      <c r="X11" s="153">
        <f t="shared" si="6"/>
        <v>396</v>
      </c>
      <c r="Y11" s="147">
        <v>25</v>
      </c>
      <c r="Z11" s="132">
        <f t="shared" si="7"/>
        <v>50</v>
      </c>
      <c r="AA11" s="1"/>
    </row>
    <row r="12" spans="1:27" x14ac:dyDescent="0.25">
      <c r="A12" s="274"/>
      <c r="B12" s="34">
        <v>10</v>
      </c>
      <c r="C12" s="31" t="s">
        <v>11</v>
      </c>
      <c r="D12" s="21" t="s">
        <v>55</v>
      </c>
      <c r="E12" s="60"/>
      <c r="F12" s="61"/>
      <c r="G12" s="4"/>
      <c r="H12" s="83" t="s">
        <v>45</v>
      </c>
      <c r="I12" s="97">
        <v>2</v>
      </c>
      <c r="J12" s="21" t="s">
        <v>53</v>
      </c>
      <c r="K12" s="83">
        <v>261</v>
      </c>
      <c r="L12" s="232">
        <v>0.05</v>
      </c>
      <c r="M12" s="147">
        <v>35</v>
      </c>
      <c r="N12" s="153">
        <f t="shared" si="0"/>
        <v>70</v>
      </c>
      <c r="O12" s="147">
        <f t="shared" si="8"/>
        <v>13.05</v>
      </c>
      <c r="P12" s="153">
        <f t="shared" si="2"/>
        <v>26.1</v>
      </c>
      <c r="Q12" s="147">
        <v>29</v>
      </c>
      <c r="R12" s="153">
        <f t="shared" si="3"/>
        <v>58</v>
      </c>
      <c r="S12" s="147">
        <v>4.5</v>
      </c>
      <c r="T12" s="153">
        <f t="shared" si="4"/>
        <v>9</v>
      </c>
      <c r="U12" s="147">
        <v>10</v>
      </c>
      <c r="V12" s="153">
        <f t="shared" si="5"/>
        <v>20</v>
      </c>
      <c r="W12" s="147">
        <v>198</v>
      </c>
      <c r="X12" s="153">
        <f t="shared" si="6"/>
        <v>396</v>
      </c>
      <c r="Y12" s="147">
        <v>25</v>
      </c>
      <c r="Z12" s="132">
        <f t="shared" si="7"/>
        <v>50</v>
      </c>
      <c r="AA12" s="1"/>
    </row>
    <row r="13" spans="1:27" x14ac:dyDescent="0.25">
      <c r="A13" s="274"/>
      <c r="B13" s="33">
        <v>11</v>
      </c>
      <c r="C13" s="31" t="s">
        <v>12</v>
      </c>
      <c r="D13" s="21" t="s">
        <v>56</v>
      </c>
      <c r="E13" s="60"/>
      <c r="F13" s="61"/>
      <c r="G13" s="4"/>
      <c r="H13" s="83" t="s">
        <v>45</v>
      </c>
      <c r="I13" s="97">
        <v>2</v>
      </c>
      <c r="J13" s="21" t="s">
        <v>53</v>
      </c>
      <c r="K13" s="83">
        <v>261</v>
      </c>
      <c r="L13" s="232">
        <v>0.05</v>
      </c>
      <c r="M13" s="147">
        <v>35</v>
      </c>
      <c r="N13" s="153">
        <f t="shared" si="0"/>
        <v>70</v>
      </c>
      <c r="O13" s="147">
        <f t="shared" si="8"/>
        <v>13.05</v>
      </c>
      <c r="P13" s="153">
        <f t="shared" si="2"/>
        <v>26.1</v>
      </c>
      <c r="Q13" s="147">
        <v>29</v>
      </c>
      <c r="R13" s="153">
        <f t="shared" si="3"/>
        <v>58</v>
      </c>
      <c r="S13" s="147">
        <v>4.5</v>
      </c>
      <c r="T13" s="153">
        <f t="shared" si="4"/>
        <v>9</v>
      </c>
      <c r="U13" s="147">
        <v>10</v>
      </c>
      <c r="V13" s="153">
        <f t="shared" si="5"/>
        <v>20</v>
      </c>
      <c r="W13" s="147">
        <v>198</v>
      </c>
      <c r="X13" s="153">
        <f t="shared" si="6"/>
        <v>396</v>
      </c>
      <c r="Y13" s="147">
        <v>25</v>
      </c>
      <c r="Z13" s="132">
        <f t="shared" si="7"/>
        <v>50</v>
      </c>
      <c r="AA13" s="1"/>
    </row>
    <row r="14" spans="1:27" x14ac:dyDescent="0.25">
      <c r="A14" s="274"/>
      <c r="B14" s="33">
        <v>12</v>
      </c>
      <c r="C14" s="31" t="s">
        <v>13</v>
      </c>
      <c r="D14" s="21" t="s">
        <v>57</v>
      </c>
      <c r="E14" s="60"/>
      <c r="F14" s="61"/>
      <c r="G14" s="4"/>
      <c r="H14" s="83" t="s">
        <v>45</v>
      </c>
      <c r="I14" s="97">
        <v>2</v>
      </c>
      <c r="J14" s="21" t="s">
        <v>58</v>
      </c>
      <c r="K14" s="83">
        <v>1203.5999999999999</v>
      </c>
      <c r="L14" s="232">
        <v>0.05</v>
      </c>
      <c r="M14" s="147">
        <v>35</v>
      </c>
      <c r="N14" s="153">
        <f t="shared" si="0"/>
        <v>70</v>
      </c>
      <c r="O14" s="147">
        <f t="shared" si="8"/>
        <v>60.18</v>
      </c>
      <c r="P14" s="153">
        <f t="shared" si="2"/>
        <v>120.36</v>
      </c>
      <c r="Q14" s="147">
        <v>50</v>
      </c>
      <c r="R14" s="153">
        <f t="shared" si="3"/>
        <v>100</v>
      </c>
      <c r="S14" s="147">
        <v>5</v>
      </c>
      <c r="T14" s="153">
        <f t="shared" si="4"/>
        <v>10</v>
      </c>
      <c r="U14" s="147">
        <v>10</v>
      </c>
      <c r="V14" s="153">
        <f t="shared" si="5"/>
        <v>20</v>
      </c>
      <c r="W14" s="147">
        <v>478</v>
      </c>
      <c r="X14" s="153">
        <f t="shared" si="6"/>
        <v>956</v>
      </c>
      <c r="Y14" s="147">
        <v>50</v>
      </c>
      <c r="Z14" s="132">
        <f t="shared" si="7"/>
        <v>100</v>
      </c>
      <c r="AA14" s="1"/>
    </row>
    <row r="15" spans="1:27" x14ac:dyDescent="0.25">
      <c r="A15" s="274"/>
      <c r="B15" s="34">
        <v>13</v>
      </c>
      <c r="C15" s="31" t="s">
        <v>15</v>
      </c>
      <c r="D15" s="21" t="s">
        <v>59</v>
      </c>
      <c r="E15" s="60"/>
      <c r="F15" s="61"/>
      <c r="G15" s="4"/>
      <c r="H15" s="83" t="s">
        <v>60</v>
      </c>
      <c r="I15" s="97">
        <v>4</v>
      </c>
      <c r="J15" s="21" t="s">
        <v>61</v>
      </c>
      <c r="K15" s="83">
        <v>748.8</v>
      </c>
      <c r="L15" s="232">
        <v>0.05</v>
      </c>
      <c r="M15" s="147">
        <v>35</v>
      </c>
      <c r="N15" s="153">
        <f t="shared" si="0"/>
        <v>140</v>
      </c>
      <c r="O15" s="147">
        <f t="shared" si="8"/>
        <v>37.44</v>
      </c>
      <c r="P15" s="153">
        <f t="shared" si="2"/>
        <v>149.76</v>
      </c>
      <c r="Q15" s="147">
        <v>35</v>
      </c>
      <c r="R15" s="153">
        <f t="shared" si="3"/>
        <v>140</v>
      </c>
      <c r="S15" s="147">
        <v>5</v>
      </c>
      <c r="T15" s="153">
        <f t="shared" si="4"/>
        <v>20</v>
      </c>
      <c r="U15" s="147">
        <v>10</v>
      </c>
      <c r="V15" s="153">
        <f t="shared" si="5"/>
        <v>40</v>
      </c>
      <c r="W15" s="147">
        <v>249</v>
      </c>
      <c r="X15" s="153">
        <f t="shared" si="6"/>
        <v>996</v>
      </c>
      <c r="Y15" s="147">
        <v>20</v>
      </c>
      <c r="Z15" s="132">
        <f t="shared" si="7"/>
        <v>80</v>
      </c>
      <c r="AA15" s="1"/>
    </row>
    <row r="16" spans="1:27" x14ac:dyDescent="0.25">
      <c r="A16" s="274"/>
      <c r="B16" s="33">
        <v>14</v>
      </c>
      <c r="C16" s="31" t="s">
        <v>16</v>
      </c>
      <c r="D16" s="21" t="s">
        <v>62</v>
      </c>
      <c r="E16" s="60"/>
      <c r="F16" s="61"/>
      <c r="G16" s="4"/>
      <c r="H16" s="83" t="s">
        <v>63</v>
      </c>
      <c r="I16" s="97">
        <v>2</v>
      </c>
      <c r="J16" s="21" t="s">
        <v>64</v>
      </c>
      <c r="K16" s="83">
        <v>639.9</v>
      </c>
      <c r="L16" s="232">
        <v>0.05</v>
      </c>
      <c r="M16" s="147">
        <v>35</v>
      </c>
      <c r="N16" s="153">
        <f t="shared" si="0"/>
        <v>70</v>
      </c>
      <c r="O16" s="147">
        <f t="shared" si="8"/>
        <v>31.995000000000001</v>
      </c>
      <c r="P16" s="153">
        <f t="shared" si="2"/>
        <v>63.99</v>
      </c>
      <c r="Q16" s="147">
        <v>29</v>
      </c>
      <c r="R16" s="153">
        <f t="shared" si="3"/>
        <v>58</v>
      </c>
      <c r="S16" s="147">
        <v>4.5</v>
      </c>
      <c r="T16" s="153">
        <f t="shared" si="4"/>
        <v>9</v>
      </c>
      <c r="U16" s="147">
        <v>10</v>
      </c>
      <c r="V16" s="153">
        <f t="shared" si="5"/>
        <v>20</v>
      </c>
      <c r="W16" s="147">
        <v>267</v>
      </c>
      <c r="X16" s="153">
        <f t="shared" si="6"/>
        <v>534</v>
      </c>
      <c r="Y16" s="147">
        <v>54</v>
      </c>
      <c r="Z16" s="132">
        <f t="shared" si="7"/>
        <v>108</v>
      </c>
      <c r="AA16" s="1"/>
    </row>
    <row r="17" spans="1:27" x14ac:dyDescent="0.25">
      <c r="A17" s="274"/>
      <c r="B17" s="33">
        <v>15</v>
      </c>
      <c r="C17" s="31" t="s">
        <v>17</v>
      </c>
      <c r="D17" s="21" t="s">
        <v>65</v>
      </c>
      <c r="E17" s="60"/>
      <c r="F17" s="61"/>
      <c r="G17" s="4"/>
      <c r="H17" s="83" t="s">
        <v>63</v>
      </c>
      <c r="I17" s="97">
        <v>2</v>
      </c>
      <c r="J17" s="21" t="s">
        <v>64</v>
      </c>
      <c r="K17" s="83">
        <v>639.9</v>
      </c>
      <c r="L17" s="232">
        <v>0.05</v>
      </c>
      <c r="M17" s="147">
        <v>35</v>
      </c>
      <c r="N17" s="153">
        <f t="shared" si="0"/>
        <v>70</v>
      </c>
      <c r="O17" s="147">
        <f t="shared" si="8"/>
        <v>31.995000000000001</v>
      </c>
      <c r="P17" s="153">
        <f t="shared" si="2"/>
        <v>63.99</v>
      </c>
      <c r="Q17" s="147">
        <v>29</v>
      </c>
      <c r="R17" s="153">
        <f t="shared" si="3"/>
        <v>58</v>
      </c>
      <c r="S17" s="147">
        <v>4.5</v>
      </c>
      <c r="T17" s="153">
        <f t="shared" si="4"/>
        <v>9</v>
      </c>
      <c r="U17" s="147">
        <v>10</v>
      </c>
      <c r="V17" s="153">
        <f t="shared" si="5"/>
        <v>20</v>
      </c>
      <c r="W17" s="147">
        <v>267</v>
      </c>
      <c r="X17" s="153">
        <f t="shared" si="6"/>
        <v>534</v>
      </c>
      <c r="Y17" s="147">
        <v>54</v>
      </c>
      <c r="Z17" s="132">
        <f t="shared" si="7"/>
        <v>108</v>
      </c>
      <c r="AA17" s="1"/>
    </row>
    <row r="18" spans="1:27" x14ac:dyDescent="0.25">
      <c r="A18" s="274"/>
      <c r="B18" s="33">
        <v>16</v>
      </c>
      <c r="C18" s="31" t="s">
        <v>18</v>
      </c>
      <c r="D18" s="21" t="s">
        <v>66</v>
      </c>
      <c r="E18" s="60"/>
      <c r="F18" s="61"/>
      <c r="G18" s="4"/>
      <c r="H18" s="83" t="s">
        <v>39</v>
      </c>
      <c r="I18" s="97">
        <v>4</v>
      </c>
      <c r="J18" s="21" t="s">
        <v>67</v>
      </c>
      <c r="K18" s="83">
        <v>119.3</v>
      </c>
      <c r="L18" s="232">
        <v>0.05</v>
      </c>
      <c r="M18" s="147">
        <v>35</v>
      </c>
      <c r="N18" s="153">
        <f t="shared" si="0"/>
        <v>140</v>
      </c>
      <c r="O18" s="147">
        <f t="shared" si="8"/>
        <v>5.9649999999999999</v>
      </c>
      <c r="P18" s="153">
        <f t="shared" si="2"/>
        <v>23.86</v>
      </c>
      <c r="Q18" s="147">
        <v>30</v>
      </c>
      <c r="R18" s="153">
        <f t="shared" si="3"/>
        <v>120</v>
      </c>
      <c r="S18" s="147">
        <v>5</v>
      </c>
      <c r="T18" s="153">
        <f t="shared" si="4"/>
        <v>20</v>
      </c>
      <c r="U18" s="147">
        <v>10</v>
      </c>
      <c r="V18" s="153">
        <f t="shared" si="5"/>
        <v>40</v>
      </c>
      <c r="W18" s="147">
        <v>100</v>
      </c>
      <c r="X18" s="153">
        <f t="shared" si="6"/>
        <v>400</v>
      </c>
      <c r="Y18" s="147">
        <v>20</v>
      </c>
      <c r="Z18" s="132">
        <f t="shared" si="7"/>
        <v>80</v>
      </c>
      <c r="AA18" s="1"/>
    </row>
    <row r="19" spans="1:27" x14ac:dyDescent="0.25">
      <c r="A19" s="274"/>
      <c r="B19" s="34">
        <v>17</v>
      </c>
      <c r="C19" s="31" t="s">
        <v>19</v>
      </c>
      <c r="D19" s="63" t="s">
        <v>383</v>
      </c>
      <c r="E19" s="60"/>
      <c r="F19" s="61"/>
      <c r="G19" s="4"/>
      <c r="H19" s="83" t="s">
        <v>63</v>
      </c>
      <c r="I19" s="94">
        <v>1</v>
      </c>
      <c r="J19" s="21" t="s">
        <v>68</v>
      </c>
      <c r="K19" s="83">
        <v>1442</v>
      </c>
      <c r="L19" s="232">
        <v>0.05</v>
      </c>
      <c r="M19" s="147">
        <v>3</v>
      </c>
      <c r="N19" s="153">
        <f t="shared" si="0"/>
        <v>3</v>
      </c>
      <c r="O19" s="147">
        <f t="shared" si="8"/>
        <v>72.100000000000009</v>
      </c>
      <c r="P19" s="153">
        <f t="shared" si="2"/>
        <v>72.100000000000009</v>
      </c>
      <c r="Q19" s="147">
        <v>0</v>
      </c>
      <c r="R19" s="153">
        <f t="shared" si="3"/>
        <v>0</v>
      </c>
      <c r="S19" s="147">
        <v>5</v>
      </c>
      <c r="T19" s="153">
        <f t="shared" si="4"/>
        <v>5</v>
      </c>
      <c r="U19" s="147">
        <v>0</v>
      </c>
      <c r="V19" s="153">
        <f t="shared" si="5"/>
        <v>0</v>
      </c>
      <c r="W19" s="147">
        <v>20</v>
      </c>
      <c r="X19" s="153">
        <f t="shared" si="6"/>
        <v>20</v>
      </c>
      <c r="Y19" s="147">
        <v>10</v>
      </c>
      <c r="Z19" s="132">
        <f t="shared" si="7"/>
        <v>10</v>
      </c>
      <c r="AA19" s="1"/>
    </row>
    <row r="20" spans="1:27" x14ac:dyDescent="0.25">
      <c r="A20" s="274"/>
      <c r="B20" s="33">
        <v>18</v>
      </c>
      <c r="C20" s="31" t="s">
        <v>20</v>
      </c>
      <c r="D20" s="63" t="s">
        <v>364</v>
      </c>
      <c r="E20" s="60"/>
      <c r="F20" s="61"/>
      <c r="G20" s="4"/>
      <c r="H20" s="83" t="s">
        <v>63</v>
      </c>
      <c r="I20" s="94">
        <v>1</v>
      </c>
      <c r="J20" s="21" t="s">
        <v>69</v>
      </c>
      <c r="K20" s="83">
        <v>1668</v>
      </c>
      <c r="L20" s="232">
        <v>0.05</v>
      </c>
      <c r="M20" s="147">
        <v>3</v>
      </c>
      <c r="N20" s="153">
        <f t="shared" si="0"/>
        <v>3</v>
      </c>
      <c r="O20" s="147">
        <f t="shared" si="8"/>
        <v>83.4</v>
      </c>
      <c r="P20" s="153">
        <f t="shared" si="2"/>
        <v>83.4</v>
      </c>
      <c r="Q20" s="147">
        <v>0</v>
      </c>
      <c r="R20" s="153">
        <f t="shared" si="3"/>
        <v>0</v>
      </c>
      <c r="S20" s="147">
        <v>5</v>
      </c>
      <c r="T20" s="153">
        <f t="shared" si="4"/>
        <v>5</v>
      </c>
      <c r="U20" s="147">
        <v>0</v>
      </c>
      <c r="V20" s="153">
        <f t="shared" si="5"/>
        <v>0</v>
      </c>
      <c r="W20" s="147">
        <v>20</v>
      </c>
      <c r="X20" s="153">
        <f t="shared" si="6"/>
        <v>20</v>
      </c>
      <c r="Y20" s="147">
        <v>10</v>
      </c>
      <c r="Z20" s="132">
        <f t="shared" si="7"/>
        <v>10</v>
      </c>
      <c r="AA20" s="1"/>
    </row>
    <row r="21" spans="1:27" x14ac:dyDescent="0.25">
      <c r="A21" s="274"/>
      <c r="B21" s="33">
        <v>19</v>
      </c>
      <c r="C21" s="31" t="s">
        <v>21</v>
      </c>
      <c r="D21" s="63" t="s">
        <v>384</v>
      </c>
      <c r="E21" s="60"/>
      <c r="F21" s="61"/>
      <c r="G21" s="4"/>
      <c r="H21" s="83" t="s">
        <v>63</v>
      </c>
      <c r="I21" s="94">
        <v>1</v>
      </c>
      <c r="J21" s="21" t="s">
        <v>70</v>
      </c>
      <c r="K21" s="83">
        <v>2311</v>
      </c>
      <c r="L21" s="232">
        <v>0.05</v>
      </c>
      <c r="M21" s="147">
        <v>3</v>
      </c>
      <c r="N21" s="153">
        <f t="shared" si="0"/>
        <v>3</v>
      </c>
      <c r="O21" s="147">
        <f t="shared" si="8"/>
        <v>115.55000000000001</v>
      </c>
      <c r="P21" s="153">
        <f t="shared" si="2"/>
        <v>115.55000000000001</v>
      </c>
      <c r="Q21" s="147">
        <v>0</v>
      </c>
      <c r="R21" s="153">
        <f t="shared" si="3"/>
        <v>0</v>
      </c>
      <c r="S21" s="147">
        <v>5</v>
      </c>
      <c r="T21" s="153">
        <f t="shared" si="4"/>
        <v>5</v>
      </c>
      <c r="U21" s="147">
        <v>0</v>
      </c>
      <c r="V21" s="153">
        <f t="shared" si="5"/>
        <v>0</v>
      </c>
      <c r="W21" s="147">
        <v>20</v>
      </c>
      <c r="X21" s="153">
        <f t="shared" si="6"/>
        <v>20</v>
      </c>
      <c r="Y21" s="147">
        <v>10</v>
      </c>
      <c r="Z21" s="132">
        <f t="shared" si="7"/>
        <v>10</v>
      </c>
      <c r="AA21" s="1"/>
    </row>
    <row r="22" spans="1:27" x14ac:dyDescent="0.25">
      <c r="A22" s="274"/>
      <c r="B22" s="34">
        <v>20</v>
      </c>
      <c r="C22" s="31" t="s">
        <v>22</v>
      </c>
      <c r="D22" s="63" t="s">
        <v>385</v>
      </c>
      <c r="E22" s="60"/>
      <c r="F22" s="61"/>
      <c r="G22" s="4"/>
      <c r="H22" s="83" t="s">
        <v>63</v>
      </c>
      <c r="I22" s="94">
        <v>1</v>
      </c>
      <c r="J22" s="21" t="s">
        <v>71</v>
      </c>
      <c r="K22" s="83">
        <v>1088</v>
      </c>
      <c r="L22" s="232">
        <v>0.05</v>
      </c>
      <c r="M22" s="147">
        <v>3</v>
      </c>
      <c r="N22" s="153">
        <f t="shared" si="0"/>
        <v>3</v>
      </c>
      <c r="O22" s="147">
        <f t="shared" si="8"/>
        <v>54.400000000000006</v>
      </c>
      <c r="P22" s="153">
        <f t="shared" si="2"/>
        <v>54.400000000000006</v>
      </c>
      <c r="Q22" s="147">
        <v>0</v>
      </c>
      <c r="R22" s="153">
        <f t="shared" si="3"/>
        <v>0</v>
      </c>
      <c r="S22" s="147">
        <v>5</v>
      </c>
      <c r="T22" s="153">
        <f t="shared" si="4"/>
        <v>5</v>
      </c>
      <c r="U22" s="147">
        <v>0</v>
      </c>
      <c r="V22" s="153">
        <f t="shared" si="5"/>
        <v>0</v>
      </c>
      <c r="W22" s="147">
        <v>20</v>
      </c>
      <c r="X22" s="153">
        <f t="shared" si="6"/>
        <v>20</v>
      </c>
      <c r="Y22" s="147">
        <v>10</v>
      </c>
      <c r="Z22" s="132">
        <f t="shared" si="7"/>
        <v>10</v>
      </c>
      <c r="AA22" s="1"/>
    </row>
    <row r="23" spans="1:27" x14ac:dyDescent="0.25">
      <c r="A23" s="274"/>
      <c r="B23" s="33">
        <v>21</v>
      </c>
      <c r="C23" s="31" t="s">
        <v>23</v>
      </c>
      <c r="D23" s="63" t="s">
        <v>386</v>
      </c>
      <c r="E23" s="60"/>
      <c r="F23" s="61"/>
      <c r="G23" s="4"/>
      <c r="H23" s="83" t="s">
        <v>63</v>
      </c>
      <c r="I23" s="94">
        <v>1</v>
      </c>
      <c r="J23" s="21" t="s">
        <v>72</v>
      </c>
      <c r="K23" s="83">
        <v>605.70000000000005</v>
      </c>
      <c r="L23" s="232">
        <v>0.05</v>
      </c>
      <c r="M23" s="147">
        <v>3</v>
      </c>
      <c r="N23" s="153">
        <f t="shared" si="0"/>
        <v>3</v>
      </c>
      <c r="O23" s="147">
        <f t="shared" si="8"/>
        <v>30.285000000000004</v>
      </c>
      <c r="P23" s="153">
        <f t="shared" si="2"/>
        <v>30.285000000000004</v>
      </c>
      <c r="Q23" s="147">
        <v>0</v>
      </c>
      <c r="R23" s="153">
        <f t="shared" si="3"/>
        <v>0</v>
      </c>
      <c r="S23" s="147">
        <v>5</v>
      </c>
      <c r="T23" s="153">
        <f t="shared" si="4"/>
        <v>5</v>
      </c>
      <c r="U23" s="147">
        <v>0</v>
      </c>
      <c r="V23" s="153">
        <f t="shared" si="5"/>
        <v>0</v>
      </c>
      <c r="W23" s="147">
        <v>20</v>
      </c>
      <c r="X23" s="153">
        <f t="shared" si="6"/>
        <v>20</v>
      </c>
      <c r="Y23" s="147">
        <v>10</v>
      </c>
      <c r="Z23" s="132">
        <f t="shared" si="7"/>
        <v>10</v>
      </c>
      <c r="AA23" s="1"/>
    </row>
    <row r="24" spans="1:27" x14ac:dyDescent="0.25">
      <c r="A24" s="274"/>
      <c r="B24" s="33">
        <v>22</v>
      </c>
      <c r="C24" s="31" t="s">
        <v>369</v>
      </c>
      <c r="D24" s="63" t="s">
        <v>363</v>
      </c>
      <c r="E24" s="60"/>
      <c r="F24" s="61"/>
      <c r="G24" s="4"/>
      <c r="H24" s="83" t="s">
        <v>368</v>
      </c>
      <c r="I24" s="94">
        <v>1</v>
      </c>
      <c r="J24" s="21" t="s">
        <v>379</v>
      </c>
      <c r="K24" s="83">
        <v>864</v>
      </c>
      <c r="L24" s="232">
        <v>0.05</v>
      </c>
      <c r="M24" s="147">
        <v>1.5</v>
      </c>
      <c r="N24" s="153">
        <f t="shared" si="0"/>
        <v>1.5</v>
      </c>
      <c r="O24" s="147">
        <v>10</v>
      </c>
      <c r="P24" s="153">
        <f t="shared" si="2"/>
        <v>10</v>
      </c>
      <c r="Q24" s="147">
        <v>0</v>
      </c>
      <c r="R24" s="153">
        <f t="shared" si="3"/>
        <v>0</v>
      </c>
      <c r="S24" s="147">
        <v>1</v>
      </c>
      <c r="T24" s="153">
        <v>6</v>
      </c>
      <c r="U24" s="147">
        <v>0</v>
      </c>
      <c r="V24" s="153">
        <f t="shared" si="5"/>
        <v>0</v>
      </c>
      <c r="W24" s="147">
        <v>0</v>
      </c>
      <c r="X24" s="153">
        <f t="shared" si="6"/>
        <v>0</v>
      </c>
      <c r="Y24" s="147">
        <v>0</v>
      </c>
      <c r="Z24" s="132">
        <f t="shared" si="7"/>
        <v>0</v>
      </c>
      <c r="AA24" s="1"/>
    </row>
    <row r="25" spans="1:27" x14ac:dyDescent="0.25">
      <c r="A25" s="274"/>
      <c r="B25" s="33">
        <v>23</v>
      </c>
      <c r="C25" s="31" t="s">
        <v>370</v>
      </c>
      <c r="D25" s="63" t="s">
        <v>365</v>
      </c>
      <c r="E25" s="60"/>
      <c r="F25" s="61"/>
      <c r="G25" s="4"/>
      <c r="H25" s="83" t="s">
        <v>368</v>
      </c>
      <c r="I25" s="94">
        <v>1</v>
      </c>
      <c r="J25" s="21" t="s">
        <v>379</v>
      </c>
      <c r="K25" s="83">
        <v>800</v>
      </c>
      <c r="L25" s="232">
        <v>0.05</v>
      </c>
      <c r="M25" s="147">
        <v>1.5</v>
      </c>
      <c r="N25" s="153">
        <f t="shared" si="0"/>
        <v>1.5</v>
      </c>
      <c r="O25" s="147">
        <v>25</v>
      </c>
      <c r="P25" s="153">
        <f t="shared" si="2"/>
        <v>25</v>
      </c>
      <c r="Q25" s="147">
        <v>0</v>
      </c>
      <c r="R25" s="153">
        <f t="shared" si="3"/>
        <v>0</v>
      </c>
      <c r="S25" s="147">
        <v>1</v>
      </c>
      <c r="T25" s="153">
        <v>6</v>
      </c>
      <c r="U25" s="147">
        <v>0</v>
      </c>
      <c r="V25" s="153">
        <f t="shared" si="5"/>
        <v>0</v>
      </c>
      <c r="W25" s="147">
        <v>0</v>
      </c>
      <c r="X25" s="153">
        <f t="shared" si="6"/>
        <v>0</v>
      </c>
      <c r="Y25" s="147">
        <v>0</v>
      </c>
      <c r="Z25" s="132">
        <f t="shared" si="7"/>
        <v>0</v>
      </c>
      <c r="AA25" s="1"/>
    </row>
    <row r="26" spans="1:27" x14ac:dyDescent="0.25">
      <c r="A26" s="274"/>
      <c r="B26" s="34">
        <v>24</v>
      </c>
      <c r="C26" s="31" t="s">
        <v>371</v>
      </c>
      <c r="D26" s="63" t="s">
        <v>366</v>
      </c>
      <c r="E26" s="60"/>
      <c r="F26" s="61"/>
      <c r="G26" s="4"/>
      <c r="H26" s="83" t="s">
        <v>368</v>
      </c>
      <c r="I26" s="94">
        <v>1</v>
      </c>
      <c r="J26" s="21" t="s">
        <v>379</v>
      </c>
      <c r="K26" s="83">
        <v>800</v>
      </c>
      <c r="L26" s="232">
        <v>0.05</v>
      </c>
      <c r="M26" s="147">
        <v>1</v>
      </c>
      <c r="N26" s="153">
        <f t="shared" si="0"/>
        <v>1</v>
      </c>
      <c r="O26" s="147">
        <f t="shared" si="8"/>
        <v>40</v>
      </c>
      <c r="P26" s="153">
        <f t="shared" si="2"/>
        <v>40</v>
      </c>
      <c r="Q26" s="147">
        <v>0</v>
      </c>
      <c r="R26" s="153">
        <f t="shared" si="3"/>
        <v>0</v>
      </c>
      <c r="S26" s="147">
        <v>1</v>
      </c>
      <c r="T26" s="153">
        <v>6</v>
      </c>
      <c r="U26" s="147">
        <v>0</v>
      </c>
      <c r="V26" s="153">
        <f t="shared" si="5"/>
        <v>0</v>
      </c>
      <c r="W26" s="147">
        <v>0</v>
      </c>
      <c r="X26" s="153">
        <f t="shared" si="6"/>
        <v>0</v>
      </c>
      <c r="Y26" s="147">
        <v>0</v>
      </c>
      <c r="Z26" s="132">
        <f t="shared" si="7"/>
        <v>0</v>
      </c>
      <c r="AA26" s="1"/>
    </row>
    <row r="27" spans="1:27" x14ac:dyDescent="0.25">
      <c r="A27" s="274"/>
      <c r="B27" s="33">
        <v>25</v>
      </c>
      <c r="C27" s="31">
        <v>22</v>
      </c>
      <c r="D27" s="63" t="s">
        <v>367</v>
      </c>
      <c r="E27" s="60"/>
      <c r="F27" s="61"/>
      <c r="G27" s="4"/>
      <c r="H27" s="83" t="s">
        <v>368</v>
      </c>
      <c r="I27" s="94">
        <v>1</v>
      </c>
      <c r="J27" s="21" t="s">
        <v>379</v>
      </c>
      <c r="K27" s="83">
        <v>800</v>
      </c>
      <c r="L27" s="232">
        <v>0.05</v>
      </c>
      <c r="M27" s="147">
        <v>1</v>
      </c>
      <c r="N27" s="153">
        <f t="shared" si="0"/>
        <v>1</v>
      </c>
      <c r="O27" s="147">
        <f t="shared" si="8"/>
        <v>40</v>
      </c>
      <c r="P27" s="153">
        <f t="shared" si="2"/>
        <v>40</v>
      </c>
      <c r="Q27" s="147">
        <v>0</v>
      </c>
      <c r="R27" s="153">
        <f t="shared" si="3"/>
        <v>0</v>
      </c>
      <c r="S27" s="147">
        <v>1</v>
      </c>
      <c r="T27" s="153">
        <v>6</v>
      </c>
      <c r="U27" s="147">
        <v>0</v>
      </c>
      <c r="V27" s="153">
        <f t="shared" si="5"/>
        <v>0</v>
      </c>
      <c r="W27" s="147">
        <v>0</v>
      </c>
      <c r="X27" s="153">
        <f t="shared" si="6"/>
        <v>0</v>
      </c>
      <c r="Y27" s="147">
        <v>0</v>
      </c>
      <c r="Z27" s="132">
        <f t="shared" si="7"/>
        <v>0</v>
      </c>
      <c r="AA27" s="1"/>
    </row>
    <row r="28" spans="1:27" x14ac:dyDescent="0.25">
      <c r="A28" s="274"/>
      <c r="B28" s="33">
        <v>26</v>
      </c>
      <c r="C28" s="31" t="s">
        <v>390</v>
      </c>
      <c r="D28" s="261" t="s">
        <v>393</v>
      </c>
      <c r="E28" s="72"/>
      <c r="F28" s="142"/>
      <c r="G28" s="10"/>
      <c r="H28" s="83" t="s">
        <v>368</v>
      </c>
      <c r="I28" s="127">
        <v>1</v>
      </c>
      <c r="J28" s="48" t="s">
        <v>379</v>
      </c>
      <c r="K28" s="116">
        <v>255</v>
      </c>
      <c r="L28" s="232">
        <v>0.05</v>
      </c>
      <c r="M28" s="148">
        <v>1</v>
      </c>
      <c r="N28" s="159">
        <f t="shared" si="0"/>
        <v>1</v>
      </c>
      <c r="O28" s="148">
        <v>25</v>
      </c>
      <c r="P28" s="153">
        <f t="shared" si="2"/>
        <v>25</v>
      </c>
      <c r="Q28" s="148">
        <v>0</v>
      </c>
      <c r="R28" s="159">
        <f t="shared" si="3"/>
        <v>0</v>
      </c>
      <c r="S28" s="148">
        <v>3</v>
      </c>
      <c r="T28" s="159">
        <v>6</v>
      </c>
      <c r="U28" s="148">
        <v>0</v>
      </c>
      <c r="V28" s="159">
        <f t="shared" si="5"/>
        <v>0</v>
      </c>
      <c r="W28" s="148">
        <v>0</v>
      </c>
      <c r="X28" s="159">
        <f t="shared" si="6"/>
        <v>0</v>
      </c>
      <c r="Y28" s="148">
        <v>0</v>
      </c>
      <c r="Z28" s="135">
        <f t="shared" si="7"/>
        <v>0</v>
      </c>
      <c r="AA28" s="1"/>
    </row>
    <row r="29" spans="1:27" x14ac:dyDescent="0.25">
      <c r="A29" s="274"/>
      <c r="B29" s="33">
        <v>27</v>
      </c>
      <c r="C29" s="31" t="s">
        <v>389</v>
      </c>
      <c r="D29" s="261" t="s">
        <v>394</v>
      </c>
      <c r="E29" s="72"/>
      <c r="F29" s="142"/>
      <c r="G29" s="10"/>
      <c r="H29" s="83" t="s">
        <v>368</v>
      </c>
      <c r="I29" s="127">
        <v>1</v>
      </c>
      <c r="J29" s="48" t="s">
        <v>379</v>
      </c>
      <c r="K29" s="116">
        <v>500</v>
      </c>
      <c r="L29" s="232">
        <v>0.05</v>
      </c>
      <c r="M29" s="148">
        <v>1</v>
      </c>
      <c r="N29" s="159">
        <f t="shared" si="0"/>
        <v>1</v>
      </c>
      <c r="O29" s="148">
        <v>30</v>
      </c>
      <c r="P29" s="153">
        <f t="shared" si="2"/>
        <v>30</v>
      </c>
      <c r="Q29" s="148">
        <v>0</v>
      </c>
      <c r="R29" s="159">
        <f t="shared" si="3"/>
        <v>0</v>
      </c>
      <c r="S29" s="148">
        <v>5</v>
      </c>
      <c r="T29" s="159">
        <v>6</v>
      </c>
      <c r="U29" s="148">
        <v>0</v>
      </c>
      <c r="V29" s="159">
        <f t="shared" si="5"/>
        <v>0</v>
      </c>
      <c r="W29" s="148">
        <v>0</v>
      </c>
      <c r="X29" s="159">
        <f t="shared" si="6"/>
        <v>0</v>
      </c>
      <c r="Y29" s="148">
        <v>0</v>
      </c>
      <c r="Z29" s="135">
        <f t="shared" si="7"/>
        <v>0</v>
      </c>
      <c r="AA29" s="1"/>
    </row>
    <row r="30" spans="1:27" x14ac:dyDescent="0.25">
      <c r="A30" s="274"/>
      <c r="B30" s="34">
        <v>28</v>
      </c>
      <c r="C30" s="31">
        <v>23</v>
      </c>
      <c r="D30" s="261" t="s">
        <v>395</v>
      </c>
      <c r="E30" s="72"/>
      <c r="F30" s="142"/>
      <c r="G30" s="10"/>
      <c r="H30" s="83" t="s">
        <v>368</v>
      </c>
      <c r="I30" s="127">
        <v>1</v>
      </c>
      <c r="J30" s="48" t="s">
        <v>379</v>
      </c>
      <c r="K30" s="116">
        <v>719</v>
      </c>
      <c r="L30" s="232">
        <v>0.05</v>
      </c>
      <c r="M30" s="148">
        <v>1</v>
      </c>
      <c r="N30" s="159">
        <f t="shared" si="0"/>
        <v>1</v>
      </c>
      <c r="O30" s="148">
        <v>35</v>
      </c>
      <c r="P30" s="153">
        <f t="shared" si="2"/>
        <v>35</v>
      </c>
      <c r="Q30" s="148">
        <v>0</v>
      </c>
      <c r="R30" s="159">
        <f t="shared" si="3"/>
        <v>0</v>
      </c>
      <c r="S30" s="148">
        <v>3</v>
      </c>
      <c r="T30" s="159">
        <v>6</v>
      </c>
      <c r="U30" s="148">
        <v>0</v>
      </c>
      <c r="V30" s="159">
        <f t="shared" si="5"/>
        <v>0</v>
      </c>
      <c r="W30" s="148">
        <v>0</v>
      </c>
      <c r="X30" s="159">
        <f t="shared" si="6"/>
        <v>0</v>
      </c>
      <c r="Y30" s="148">
        <v>0</v>
      </c>
      <c r="Z30" s="135">
        <f t="shared" si="7"/>
        <v>0</v>
      </c>
      <c r="AA30" s="1"/>
    </row>
    <row r="31" spans="1:27" x14ac:dyDescent="0.25">
      <c r="A31" s="274"/>
      <c r="B31" s="33">
        <v>29</v>
      </c>
      <c r="C31" s="31" t="s">
        <v>400</v>
      </c>
      <c r="D31" s="261" t="s">
        <v>396</v>
      </c>
      <c r="E31" s="72"/>
      <c r="F31" s="142"/>
      <c r="G31" s="10"/>
      <c r="H31" s="83" t="s">
        <v>368</v>
      </c>
      <c r="I31" s="127">
        <v>1</v>
      </c>
      <c r="J31" s="48" t="s">
        <v>379</v>
      </c>
      <c r="K31" s="116">
        <v>474</v>
      </c>
      <c r="L31" s="232">
        <v>0.05</v>
      </c>
      <c r="M31" s="148">
        <v>1</v>
      </c>
      <c r="N31" s="159">
        <f t="shared" si="0"/>
        <v>1</v>
      </c>
      <c r="O31" s="148">
        <v>25</v>
      </c>
      <c r="P31" s="153">
        <f t="shared" si="2"/>
        <v>25</v>
      </c>
      <c r="Q31" s="148">
        <v>0</v>
      </c>
      <c r="R31" s="159">
        <f t="shared" si="3"/>
        <v>0</v>
      </c>
      <c r="S31" s="148">
        <v>5</v>
      </c>
      <c r="T31" s="159">
        <v>6</v>
      </c>
      <c r="U31" s="148">
        <v>0</v>
      </c>
      <c r="V31" s="159">
        <f t="shared" si="5"/>
        <v>0</v>
      </c>
      <c r="W31" s="148">
        <v>0</v>
      </c>
      <c r="X31" s="159">
        <f t="shared" si="6"/>
        <v>0</v>
      </c>
      <c r="Y31" s="148">
        <v>0</v>
      </c>
      <c r="Z31" s="135">
        <f t="shared" si="7"/>
        <v>0</v>
      </c>
      <c r="AA31" s="1"/>
    </row>
    <row r="32" spans="1:27" x14ac:dyDescent="0.25">
      <c r="A32" s="274"/>
      <c r="B32" s="33">
        <v>30</v>
      </c>
      <c r="C32" s="31" t="s">
        <v>401</v>
      </c>
      <c r="D32" s="261" t="s">
        <v>397</v>
      </c>
      <c r="E32" s="72"/>
      <c r="F32" s="142"/>
      <c r="G32" s="10"/>
      <c r="H32" s="83" t="s">
        <v>368</v>
      </c>
      <c r="I32" s="127">
        <v>1</v>
      </c>
      <c r="J32" s="48" t="s">
        <v>379</v>
      </c>
      <c r="K32" s="116">
        <v>432</v>
      </c>
      <c r="L32" s="232">
        <v>0.05</v>
      </c>
      <c r="M32" s="148">
        <v>1</v>
      </c>
      <c r="N32" s="159">
        <f t="shared" si="0"/>
        <v>1</v>
      </c>
      <c r="O32" s="148">
        <v>25</v>
      </c>
      <c r="P32" s="153">
        <f t="shared" si="2"/>
        <v>25</v>
      </c>
      <c r="Q32" s="148">
        <v>0</v>
      </c>
      <c r="R32" s="159">
        <f t="shared" si="3"/>
        <v>0</v>
      </c>
      <c r="S32" s="148">
        <v>5</v>
      </c>
      <c r="T32" s="159">
        <v>9</v>
      </c>
      <c r="U32" s="148">
        <v>0</v>
      </c>
      <c r="V32" s="159">
        <f t="shared" si="5"/>
        <v>0</v>
      </c>
      <c r="W32" s="148">
        <v>0</v>
      </c>
      <c r="X32" s="159">
        <f t="shared" si="6"/>
        <v>0</v>
      </c>
      <c r="Y32" s="148">
        <v>0</v>
      </c>
      <c r="Z32" s="135">
        <f t="shared" si="7"/>
        <v>0</v>
      </c>
      <c r="AA32" s="1"/>
    </row>
    <row r="33" spans="1:27" x14ac:dyDescent="0.25">
      <c r="A33" s="274"/>
      <c r="B33" s="33">
        <v>31</v>
      </c>
      <c r="C33" s="31">
        <v>24</v>
      </c>
      <c r="D33" s="261" t="s">
        <v>398</v>
      </c>
      <c r="E33" s="72"/>
      <c r="F33" s="142"/>
      <c r="G33" s="10"/>
      <c r="H33" s="83" t="s">
        <v>368</v>
      </c>
      <c r="I33" s="127">
        <v>1</v>
      </c>
      <c r="J33" s="48" t="s">
        <v>379</v>
      </c>
      <c r="K33" s="116">
        <v>206</v>
      </c>
      <c r="L33" s="232">
        <v>0.05</v>
      </c>
      <c r="M33" s="148">
        <v>1</v>
      </c>
      <c r="N33" s="159">
        <f t="shared" si="0"/>
        <v>1</v>
      </c>
      <c r="O33" s="148">
        <v>25</v>
      </c>
      <c r="P33" s="153">
        <f t="shared" si="2"/>
        <v>25</v>
      </c>
      <c r="Q33" s="148">
        <v>0</v>
      </c>
      <c r="R33" s="159">
        <f t="shared" si="3"/>
        <v>0</v>
      </c>
      <c r="S33" s="148">
        <v>5</v>
      </c>
      <c r="T33" s="159">
        <v>9</v>
      </c>
      <c r="U33" s="148">
        <v>0</v>
      </c>
      <c r="V33" s="159">
        <f t="shared" si="5"/>
        <v>0</v>
      </c>
      <c r="W33" s="148">
        <v>0</v>
      </c>
      <c r="X33" s="159">
        <f t="shared" si="6"/>
        <v>0</v>
      </c>
      <c r="Y33" s="148">
        <v>0</v>
      </c>
      <c r="Z33" s="135">
        <f t="shared" si="7"/>
        <v>0</v>
      </c>
      <c r="AA33" s="1"/>
    </row>
    <row r="34" spans="1:27" x14ac:dyDescent="0.25">
      <c r="A34" s="274"/>
      <c r="B34" s="34">
        <v>32</v>
      </c>
      <c r="C34" s="31" t="s">
        <v>402</v>
      </c>
      <c r="D34" s="261" t="s">
        <v>399</v>
      </c>
      <c r="E34" s="72"/>
      <c r="F34" s="142"/>
      <c r="G34" s="10"/>
      <c r="H34" s="83" t="s">
        <v>368</v>
      </c>
      <c r="I34" s="127">
        <v>1</v>
      </c>
      <c r="J34" s="48" t="s">
        <v>379</v>
      </c>
      <c r="K34" s="116">
        <v>154</v>
      </c>
      <c r="L34" s="232">
        <v>0.05</v>
      </c>
      <c r="M34" s="148">
        <v>1</v>
      </c>
      <c r="N34" s="159">
        <f t="shared" si="0"/>
        <v>1</v>
      </c>
      <c r="O34" s="148">
        <v>20</v>
      </c>
      <c r="P34" s="153">
        <f t="shared" si="2"/>
        <v>20</v>
      </c>
      <c r="Q34" s="148">
        <v>0</v>
      </c>
      <c r="R34" s="159">
        <f t="shared" si="3"/>
        <v>0</v>
      </c>
      <c r="S34" s="148">
        <v>3</v>
      </c>
      <c r="T34" s="159">
        <v>5</v>
      </c>
      <c r="U34" s="148">
        <v>0</v>
      </c>
      <c r="V34" s="159">
        <f t="shared" si="5"/>
        <v>0</v>
      </c>
      <c r="W34" s="148">
        <v>0</v>
      </c>
      <c r="X34" s="159">
        <f t="shared" si="6"/>
        <v>0</v>
      </c>
      <c r="Y34" s="148">
        <v>0</v>
      </c>
      <c r="Z34" s="135">
        <f t="shared" si="7"/>
        <v>0</v>
      </c>
      <c r="AA34" s="1"/>
    </row>
    <row r="35" spans="1:27" ht="15.75" thickBot="1" x14ac:dyDescent="0.3">
      <c r="A35" s="275"/>
      <c r="B35" s="39">
        <v>33</v>
      </c>
      <c r="C35" s="31" t="s">
        <v>403</v>
      </c>
      <c r="D35" s="126" t="s">
        <v>359</v>
      </c>
      <c r="E35" s="72" t="s">
        <v>360</v>
      </c>
      <c r="F35" s="10" t="s">
        <v>29</v>
      </c>
      <c r="G35" s="10" t="s">
        <v>29</v>
      </c>
      <c r="H35" s="116" t="s">
        <v>361</v>
      </c>
      <c r="I35" s="127">
        <v>4</v>
      </c>
      <c r="J35" s="128" t="s">
        <v>362</v>
      </c>
      <c r="K35" s="116">
        <v>14</v>
      </c>
      <c r="L35" s="235">
        <v>0.1</v>
      </c>
      <c r="M35" s="148">
        <v>0</v>
      </c>
      <c r="N35" s="159">
        <f t="shared" si="0"/>
        <v>0</v>
      </c>
      <c r="O35" s="148">
        <f t="shared" ref="O35:O43" si="9">K35*L35</f>
        <v>1.4000000000000001</v>
      </c>
      <c r="P35" s="159">
        <f t="shared" si="2"/>
        <v>5.6000000000000005</v>
      </c>
      <c r="Q35" s="148">
        <v>2</v>
      </c>
      <c r="R35" s="159">
        <f t="shared" si="3"/>
        <v>8</v>
      </c>
      <c r="S35" s="148">
        <v>1</v>
      </c>
      <c r="T35" s="159">
        <v>5</v>
      </c>
      <c r="U35" s="148">
        <v>0</v>
      </c>
      <c r="V35" s="159">
        <f t="shared" si="5"/>
        <v>0</v>
      </c>
      <c r="W35" s="148">
        <v>0</v>
      </c>
      <c r="X35" s="159">
        <f t="shared" si="6"/>
        <v>0</v>
      </c>
      <c r="Y35" s="148">
        <v>0</v>
      </c>
      <c r="Z35" s="135">
        <f t="shared" si="7"/>
        <v>0</v>
      </c>
      <c r="AA35" s="1"/>
    </row>
    <row r="36" spans="1:27" ht="15" customHeight="1" x14ac:dyDescent="0.25">
      <c r="A36" s="276" t="s">
        <v>73</v>
      </c>
      <c r="B36" s="32">
        <v>34</v>
      </c>
      <c r="C36" s="52">
        <v>1</v>
      </c>
      <c r="D36" s="24" t="s">
        <v>44</v>
      </c>
      <c r="E36" s="57"/>
      <c r="F36" s="58"/>
      <c r="G36" s="11"/>
      <c r="H36" s="82" t="s">
        <v>63</v>
      </c>
      <c r="I36" s="93">
        <v>4</v>
      </c>
      <c r="J36" s="24" t="s">
        <v>74</v>
      </c>
      <c r="K36" s="82">
        <v>84.4</v>
      </c>
      <c r="L36" s="231">
        <v>0.05</v>
      </c>
      <c r="M36" s="146">
        <v>0</v>
      </c>
      <c r="N36" s="152">
        <f t="shared" si="0"/>
        <v>0</v>
      </c>
      <c r="O36" s="146">
        <f t="shared" si="9"/>
        <v>4.2200000000000006</v>
      </c>
      <c r="P36" s="152">
        <f t="shared" si="2"/>
        <v>16.880000000000003</v>
      </c>
      <c r="Q36" s="146">
        <v>40</v>
      </c>
      <c r="R36" s="152">
        <f t="shared" si="3"/>
        <v>160</v>
      </c>
      <c r="S36" s="146">
        <v>2</v>
      </c>
      <c r="T36" s="152">
        <f t="shared" si="4"/>
        <v>8</v>
      </c>
      <c r="U36" s="146">
        <v>56</v>
      </c>
      <c r="V36" s="152">
        <f t="shared" si="5"/>
        <v>224</v>
      </c>
      <c r="W36" s="146">
        <v>85</v>
      </c>
      <c r="X36" s="152">
        <f t="shared" si="6"/>
        <v>340</v>
      </c>
      <c r="Y36" s="146">
        <v>6</v>
      </c>
      <c r="Z36" s="131">
        <f t="shared" si="7"/>
        <v>24</v>
      </c>
      <c r="AA36" s="1"/>
    </row>
    <row r="37" spans="1:27" x14ac:dyDescent="0.25">
      <c r="A37" s="277"/>
      <c r="B37" s="33">
        <v>35</v>
      </c>
      <c r="C37" s="31">
        <v>2</v>
      </c>
      <c r="D37" s="21" t="s">
        <v>47</v>
      </c>
      <c r="E37" s="60"/>
      <c r="F37" s="61"/>
      <c r="G37" s="4"/>
      <c r="H37" s="83" t="s">
        <v>63</v>
      </c>
      <c r="I37" s="94">
        <v>4</v>
      </c>
      <c r="J37" s="21" t="s">
        <v>75</v>
      </c>
      <c r="K37" s="83">
        <v>45.3</v>
      </c>
      <c r="L37" s="232">
        <v>0.05</v>
      </c>
      <c r="M37" s="147">
        <v>0</v>
      </c>
      <c r="N37" s="153">
        <f t="shared" si="0"/>
        <v>0</v>
      </c>
      <c r="O37" s="147">
        <f t="shared" si="9"/>
        <v>2.2650000000000001</v>
      </c>
      <c r="P37" s="153">
        <f t="shared" si="2"/>
        <v>9.06</v>
      </c>
      <c r="Q37" s="147">
        <v>20</v>
      </c>
      <c r="R37" s="153">
        <f t="shared" si="3"/>
        <v>80</v>
      </c>
      <c r="S37" s="147">
        <v>2</v>
      </c>
      <c r="T37" s="153">
        <f t="shared" si="4"/>
        <v>8</v>
      </c>
      <c r="U37" s="147">
        <v>32</v>
      </c>
      <c r="V37" s="153">
        <f t="shared" si="5"/>
        <v>128</v>
      </c>
      <c r="W37" s="147">
        <v>46</v>
      </c>
      <c r="X37" s="153">
        <f t="shared" si="6"/>
        <v>184</v>
      </c>
      <c r="Y37" s="147">
        <v>3</v>
      </c>
      <c r="Z37" s="132">
        <f t="shared" si="7"/>
        <v>12</v>
      </c>
      <c r="AA37" s="1"/>
    </row>
    <row r="38" spans="1:27" x14ac:dyDescent="0.25">
      <c r="A38" s="277"/>
      <c r="B38" s="34">
        <v>36</v>
      </c>
      <c r="C38" s="31">
        <v>3</v>
      </c>
      <c r="D38" s="21" t="s">
        <v>49</v>
      </c>
      <c r="E38" s="60"/>
      <c r="F38" s="61"/>
      <c r="G38" s="4"/>
      <c r="H38" s="83" t="s">
        <v>63</v>
      </c>
      <c r="I38" s="94">
        <v>4</v>
      </c>
      <c r="J38" s="21" t="s">
        <v>76</v>
      </c>
      <c r="K38" s="83">
        <v>339.2</v>
      </c>
      <c r="L38" s="232">
        <v>0.05</v>
      </c>
      <c r="M38" s="147">
        <v>0</v>
      </c>
      <c r="N38" s="153">
        <f t="shared" si="0"/>
        <v>0</v>
      </c>
      <c r="O38" s="147">
        <f t="shared" si="9"/>
        <v>16.96</v>
      </c>
      <c r="P38" s="153">
        <f t="shared" si="2"/>
        <v>67.84</v>
      </c>
      <c r="Q38" s="147">
        <v>150</v>
      </c>
      <c r="R38" s="153">
        <f t="shared" si="3"/>
        <v>600</v>
      </c>
      <c r="S38" s="147">
        <v>5</v>
      </c>
      <c r="T38" s="153">
        <f t="shared" si="4"/>
        <v>20</v>
      </c>
      <c r="U38" s="147">
        <v>172</v>
      </c>
      <c r="V38" s="153">
        <f t="shared" si="5"/>
        <v>688</v>
      </c>
      <c r="W38" s="147">
        <v>340</v>
      </c>
      <c r="X38" s="153">
        <f t="shared" si="6"/>
        <v>1360</v>
      </c>
      <c r="Y38" s="147">
        <v>14</v>
      </c>
      <c r="Z38" s="132">
        <f t="shared" si="7"/>
        <v>56</v>
      </c>
      <c r="AA38" s="1"/>
    </row>
    <row r="39" spans="1:27" x14ac:dyDescent="0.25">
      <c r="A39" s="277"/>
      <c r="B39" s="33">
        <v>37</v>
      </c>
      <c r="C39" s="144">
        <v>4</v>
      </c>
      <c r="D39" s="21" t="s">
        <v>51</v>
      </c>
      <c r="E39" s="60"/>
      <c r="F39" s="61"/>
      <c r="G39" s="4"/>
      <c r="H39" s="83" t="s">
        <v>63</v>
      </c>
      <c r="I39" s="94">
        <v>4</v>
      </c>
      <c r="J39" s="21" t="s">
        <v>77</v>
      </c>
      <c r="K39" s="83">
        <v>21.3</v>
      </c>
      <c r="L39" s="232">
        <v>0.05</v>
      </c>
      <c r="M39" s="147">
        <v>0</v>
      </c>
      <c r="N39" s="153">
        <f t="shared" si="0"/>
        <v>0</v>
      </c>
      <c r="O39" s="147">
        <f t="shared" si="9"/>
        <v>1.0650000000000002</v>
      </c>
      <c r="P39" s="153">
        <f t="shared" si="2"/>
        <v>4.2600000000000007</v>
      </c>
      <c r="Q39" s="147">
        <v>10</v>
      </c>
      <c r="R39" s="153">
        <f t="shared" si="3"/>
        <v>40</v>
      </c>
      <c r="S39" s="147">
        <v>1</v>
      </c>
      <c r="T39" s="153">
        <f t="shared" si="4"/>
        <v>4</v>
      </c>
      <c r="U39" s="147">
        <v>26</v>
      </c>
      <c r="V39" s="153">
        <f t="shared" si="5"/>
        <v>104</v>
      </c>
      <c r="W39" s="147">
        <v>22</v>
      </c>
      <c r="X39" s="153">
        <f t="shared" si="6"/>
        <v>88</v>
      </c>
      <c r="Y39" s="147">
        <v>5</v>
      </c>
      <c r="Z39" s="132">
        <f t="shared" si="7"/>
        <v>20</v>
      </c>
      <c r="AA39" s="1"/>
    </row>
    <row r="40" spans="1:27" ht="15.75" thickBot="1" x14ac:dyDescent="0.3">
      <c r="A40" s="278"/>
      <c r="B40" s="37">
        <v>38</v>
      </c>
      <c r="C40" s="53" t="s">
        <v>9</v>
      </c>
      <c r="D40" s="75" t="s">
        <v>359</v>
      </c>
      <c r="E40" s="62" t="s">
        <v>360</v>
      </c>
      <c r="F40" s="15" t="s">
        <v>29</v>
      </c>
      <c r="G40" s="15" t="s">
        <v>29</v>
      </c>
      <c r="H40" s="84" t="s">
        <v>361</v>
      </c>
      <c r="I40" s="95">
        <v>4</v>
      </c>
      <c r="J40" s="91" t="s">
        <v>362</v>
      </c>
      <c r="K40" s="84">
        <v>14</v>
      </c>
      <c r="L40" s="233">
        <v>0.1</v>
      </c>
      <c r="M40" s="149">
        <v>0</v>
      </c>
      <c r="N40" s="154">
        <f t="shared" si="0"/>
        <v>0</v>
      </c>
      <c r="O40" s="149">
        <f t="shared" si="9"/>
        <v>1.4000000000000001</v>
      </c>
      <c r="P40" s="154">
        <f t="shared" si="2"/>
        <v>5.6000000000000005</v>
      </c>
      <c r="Q40" s="149">
        <v>2</v>
      </c>
      <c r="R40" s="154">
        <f t="shared" si="3"/>
        <v>8</v>
      </c>
      <c r="S40" s="149">
        <v>1</v>
      </c>
      <c r="T40" s="154">
        <f t="shared" si="4"/>
        <v>4</v>
      </c>
      <c r="U40" s="149">
        <v>0</v>
      </c>
      <c r="V40" s="154">
        <f t="shared" si="5"/>
        <v>0</v>
      </c>
      <c r="W40" s="149">
        <v>0</v>
      </c>
      <c r="X40" s="154">
        <f t="shared" si="6"/>
        <v>0</v>
      </c>
      <c r="Y40" s="149">
        <v>0</v>
      </c>
      <c r="Z40" s="133">
        <f t="shared" si="7"/>
        <v>0</v>
      </c>
      <c r="AA40" s="1"/>
    </row>
    <row r="41" spans="1:27" x14ac:dyDescent="0.25">
      <c r="A41" s="270" t="s">
        <v>14</v>
      </c>
      <c r="B41" s="32">
        <v>39</v>
      </c>
      <c r="C41" s="136">
        <v>1</v>
      </c>
      <c r="D41" s="137" t="s">
        <v>308</v>
      </c>
      <c r="E41" s="129"/>
      <c r="F41" s="130"/>
      <c r="G41" s="16"/>
      <c r="H41" s="138" t="s">
        <v>63</v>
      </c>
      <c r="I41" s="98">
        <v>4</v>
      </c>
      <c r="J41" s="137" t="s">
        <v>78</v>
      </c>
      <c r="K41" s="104">
        <v>788.6</v>
      </c>
      <c r="L41" s="234">
        <v>0.05</v>
      </c>
      <c r="M41" s="156">
        <v>9</v>
      </c>
      <c r="N41" s="157">
        <f t="shared" si="0"/>
        <v>36</v>
      </c>
      <c r="O41" s="156">
        <f t="shared" si="9"/>
        <v>39.430000000000007</v>
      </c>
      <c r="P41" s="157">
        <f t="shared" si="2"/>
        <v>157.72000000000003</v>
      </c>
      <c r="Q41" s="156">
        <v>237</v>
      </c>
      <c r="R41" s="157">
        <f t="shared" si="3"/>
        <v>948</v>
      </c>
      <c r="S41" s="156">
        <v>9</v>
      </c>
      <c r="T41" s="157">
        <f t="shared" si="4"/>
        <v>36</v>
      </c>
      <c r="U41" s="156">
        <v>237</v>
      </c>
      <c r="V41" s="157">
        <f t="shared" si="5"/>
        <v>948</v>
      </c>
      <c r="W41" s="156">
        <v>382.2</v>
      </c>
      <c r="X41" s="157">
        <f t="shared" si="6"/>
        <v>1528.8</v>
      </c>
      <c r="Y41" s="156">
        <v>54</v>
      </c>
      <c r="Z41" s="158">
        <f t="shared" si="7"/>
        <v>216</v>
      </c>
      <c r="AA41" s="1"/>
    </row>
    <row r="42" spans="1:27" x14ac:dyDescent="0.25">
      <c r="A42" s="271"/>
      <c r="B42" s="34">
        <v>40</v>
      </c>
      <c r="C42" s="38">
        <v>2</v>
      </c>
      <c r="D42" s="65" t="s">
        <v>309</v>
      </c>
      <c r="E42" s="60"/>
      <c r="F42" s="61"/>
      <c r="G42" s="4"/>
      <c r="H42" s="89" t="s">
        <v>63</v>
      </c>
      <c r="I42" s="94">
        <v>4</v>
      </c>
      <c r="J42" s="65" t="s">
        <v>79</v>
      </c>
      <c r="K42" s="83">
        <v>576.20000000000005</v>
      </c>
      <c r="L42" s="232">
        <v>0.05</v>
      </c>
      <c r="M42" s="147">
        <v>7</v>
      </c>
      <c r="N42" s="153">
        <f t="shared" si="0"/>
        <v>28</v>
      </c>
      <c r="O42" s="147">
        <f t="shared" si="9"/>
        <v>28.810000000000002</v>
      </c>
      <c r="P42" s="153">
        <f t="shared" si="2"/>
        <v>115.24000000000001</v>
      </c>
      <c r="Q42" s="147">
        <v>173</v>
      </c>
      <c r="R42" s="153">
        <f t="shared" si="3"/>
        <v>692</v>
      </c>
      <c r="S42" s="147">
        <v>7</v>
      </c>
      <c r="T42" s="153">
        <f t="shared" si="4"/>
        <v>28</v>
      </c>
      <c r="U42" s="147">
        <v>173</v>
      </c>
      <c r="V42" s="153">
        <f t="shared" si="5"/>
        <v>692</v>
      </c>
      <c r="W42" s="147">
        <v>347.6</v>
      </c>
      <c r="X42" s="153">
        <f t="shared" si="6"/>
        <v>1390.4</v>
      </c>
      <c r="Y42" s="147">
        <v>40</v>
      </c>
      <c r="Z42" s="132">
        <f t="shared" si="7"/>
        <v>160</v>
      </c>
      <c r="AA42" s="1"/>
    </row>
    <row r="43" spans="1:27" x14ac:dyDescent="0.25">
      <c r="A43" s="271"/>
      <c r="B43" s="33">
        <v>41</v>
      </c>
      <c r="C43" s="38">
        <v>3</v>
      </c>
      <c r="D43" s="65" t="s">
        <v>310</v>
      </c>
      <c r="E43" s="60"/>
      <c r="F43" s="61"/>
      <c r="G43" s="4"/>
      <c r="H43" s="89" t="s">
        <v>63</v>
      </c>
      <c r="I43" s="94">
        <v>4</v>
      </c>
      <c r="J43" s="65" t="s">
        <v>80</v>
      </c>
      <c r="K43" s="83">
        <v>885.5</v>
      </c>
      <c r="L43" s="232">
        <v>0.05</v>
      </c>
      <c r="M43" s="147">
        <v>8</v>
      </c>
      <c r="N43" s="153">
        <f t="shared" si="0"/>
        <v>32</v>
      </c>
      <c r="O43" s="147">
        <f t="shared" si="9"/>
        <v>44.275000000000006</v>
      </c>
      <c r="P43" s="153">
        <f t="shared" si="2"/>
        <v>177.10000000000002</v>
      </c>
      <c r="Q43" s="147">
        <v>266</v>
      </c>
      <c r="R43" s="153">
        <f t="shared" si="3"/>
        <v>1064</v>
      </c>
      <c r="S43" s="147">
        <v>8</v>
      </c>
      <c r="T43" s="153">
        <f t="shared" si="4"/>
        <v>32</v>
      </c>
      <c r="U43" s="147">
        <v>266</v>
      </c>
      <c r="V43" s="153">
        <f t="shared" si="5"/>
        <v>1064</v>
      </c>
      <c r="W43" s="147">
        <v>456</v>
      </c>
      <c r="X43" s="153">
        <f t="shared" si="6"/>
        <v>1824</v>
      </c>
      <c r="Y43" s="147">
        <v>48</v>
      </c>
      <c r="Z43" s="132">
        <f t="shared" si="7"/>
        <v>192</v>
      </c>
      <c r="AA43" s="1"/>
    </row>
    <row r="44" spans="1:27" x14ac:dyDescent="0.25">
      <c r="A44" s="271"/>
      <c r="B44" s="33">
        <v>42</v>
      </c>
      <c r="C44" s="38">
        <v>4</v>
      </c>
      <c r="D44" s="65" t="s">
        <v>311</v>
      </c>
      <c r="E44" s="60"/>
      <c r="F44" s="61"/>
      <c r="G44" s="4"/>
      <c r="H44" s="89" t="s">
        <v>63</v>
      </c>
      <c r="I44" s="94">
        <v>4</v>
      </c>
      <c r="J44" s="65" t="s">
        <v>81</v>
      </c>
      <c r="K44" s="83">
        <v>337.1</v>
      </c>
      <c r="L44" s="232">
        <v>0.05</v>
      </c>
      <c r="M44" s="147">
        <v>9</v>
      </c>
      <c r="N44" s="153">
        <f t="shared" ref="N44:N75" si="10">I44*M44</f>
        <v>36</v>
      </c>
      <c r="O44" s="147">
        <f t="shared" ref="O44:O74" si="11">K44*L44</f>
        <v>16.855</v>
      </c>
      <c r="P44" s="153">
        <f t="shared" ref="P44:P75" si="12">I44*O44</f>
        <v>67.42</v>
      </c>
      <c r="Q44" s="147">
        <v>102</v>
      </c>
      <c r="R44" s="153">
        <f t="shared" ref="R44:R75" si="13">I44*Q44</f>
        <v>408</v>
      </c>
      <c r="S44" s="147">
        <v>9</v>
      </c>
      <c r="T44" s="153">
        <f t="shared" si="4"/>
        <v>36</v>
      </c>
      <c r="U44" s="147">
        <v>102</v>
      </c>
      <c r="V44" s="153">
        <f t="shared" si="5"/>
        <v>408</v>
      </c>
      <c r="W44" s="147">
        <v>347.84</v>
      </c>
      <c r="X44" s="153">
        <f t="shared" si="6"/>
        <v>1391.36</v>
      </c>
      <c r="Y44" s="147">
        <v>54</v>
      </c>
      <c r="Z44" s="132">
        <f t="shared" si="7"/>
        <v>216</v>
      </c>
      <c r="AA44" s="1"/>
    </row>
    <row r="45" spans="1:27" x14ac:dyDescent="0.25">
      <c r="A45" s="271"/>
      <c r="B45" s="33">
        <v>43</v>
      </c>
      <c r="C45" s="38">
        <v>5</v>
      </c>
      <c r="D45" s="65" t="s">
        <v>312</v>
      </c>
      <c r="E45" s="60"/>
      <c r="F45" s="61"/>
      <c r="G45" s="4"/>
      <c r="H45" s="89" t="s">
        <v>63</v>
      </c>
      <c r="I45" s="94">
        <v>4</v>
      </c>
      <c r="J45" s="65" t="s">
        <v>82</v>
      </c>
      <c r="K45" s="83">
        <v>833.4</v>
      </c>
      <c r="L45" s="232">
        <v>0.05</v>
      </c>
      <c r="M45" s="147">
        <v>8</v>
      </c>
      <c r="N45" s="153">
        <f t="shared" si="10"/>
        <v>32</v>
      </c>
      <c r="O45" s="147">
        <f t="shared" si="11"/>
        <v>41.67</v>
      </c>
      <c r="P45" s="153">
        <f t="shared" si="12"/>
        <v>166.68</v>
      </c>
      <c r="Q45" s="147">
        <v>250</v>
      </c>
      <c r="R45" s="153">
        <f t="shared" si="13"/>
        <v>1000</v>
      </c>
      <c r="S45" s="147">
        <v>8</v>
      </c>
      <c r="T45" s="153">
        <f t="shared" si="4"/>
        <v>32</v>
      </c>
      <c r="U45" s="147">
        <v>250</v>
      </c>
      <c r="V45" s="153">
        <f t="shared" si="5"/>
        <v>1000</v>
      </c>
      <c r="W45" s="147">
        <v>445.4</v>
      </c>
      <c r="X45" s="153">
        <f t="shared" si="6"/>
        <v>1781.6</v>
      </c>
      <c r="Y45" s="147">
        <v>48</v>
      </c>
      <c r="Z45" s="132">
        <f t="shared" si="7"/>
        <v>192</v>
      </c>
      <c r="AA45" s="1"/>
    </row>
    <row r="46" spans="1:27" x14ac:dyDescent="0.25">
      <c r="A46" s="271"/>
      <c r="B46" s="34">
        <v>44</v>
      </c>
      <c r="C46" s="38">
        <v>6</v>
      </c>
      <c r="D46" s="65" t="s">
        <v>83</v>
      </c>
      <c r="E46" s="60"/>
      <c r="F46" s="61"/>
      <c r="G46" s="4"/>
      <c r="H46" s="89" t="s">
        <v>63</v>
      </c>
      <c r="I46" s="94">
        <v>4</v>
      </c>
      <c r="J46" s="65" t="s">
        <v>84</v>
      </c>
      <c r="K46" s="83">
        <v>130</v>
      </c>
      <c r="L46" s="232">
        <v>0.1</v>
      </c>
      <c r="M46" s="147">
        <v>0</v>
      </c>
      <c r="N46" s="153">
        <f t="shared" si="10"/>
        <v>0</v>
      </c>
      <c r="O46" s="147">
        <f t="shared" si="11"/>
        <v>13</v>
      </c>
      <c r="P46" s="153">
        <f t="shared" si="12"/>
        <v>52</v>
      </c>
      <c r="Q46" s="147">
        <v>20</v>
      </c>
      <c r="R46" s="153">
        <f t="shared" si="13"/>
        <v>80</v>
      </c>
      <c r="S46" s="147">
        <v>0</v>
      </c>
      <c r="T46" s="153">
        <f t="shared" si="4"/>
        <v>0</v>
      </c>
      <c r="U46" s="147">
        <v>20</v>
      </c>
      <c r="V46" s="153">
        <f t="shared" si="5"/>
        <v>80</v>
      </c>
      <c r="W46" s="147">
        <v>115</v>
      </c>
      <c r="X46" s="153">
        <f t="shared" si="6"/>
        <v>460</v>
      </c>
      <c r="Y46" s="147">
        <v>0</v>
      </c>
      <c r="Z46" s="132">
        <f t="shared" si="7"/>
        <v>0</v>
      </c>
      <c r="AA46" s="1"/>
    </row>
    <row r="47" spans="1:27" x14ac:dyDescent="0.25">
      <c r="A47" s="271"/>
      <c r="B47" s="33">
        <v>45</v>
      </c>
      <c r="C47" s="38">
        <v>7</v>
      </c>
      <c r="D47" s="65" t="s">
        <v>314</v>
      </c>
      <c r="E47" s="60"/>
      <c r="F47" s="61"/>
      <c r="G47" s="4"/>
      <c r="H47" s="89" t="s">
        <v>63</v>
      </c>
      <c r="I47" s="94">
        <v>4</v>
      </c>
      <c r="J47" s="65" t="s">
        <v>85</v>
      </c>
      <c r="K47" s="83">
        <v>943.8</v>
      </c>
      <c r="L47" s="232">
        <v>0.05</v>
      </c>
      <c r="M47" s="147">
        <v>9</v>
      </c>
      <c r="N47" s="153">
        <f t="shared" si="10"/>
        <v>36</v>
      </c>
      <c r="O47" s="147">
        <f t="shared" si="11"/>
        <v>47.19</v>
      </c>
      <c r="P47" s="153">
        <f t="shared" si="12"/>
        <v>188.76</v>
      </c>
      <c r="Q47" s="147">
        <v>283</v>
      </c>
      <c r="R47" s="153">
        <f t="shared" si="13"/>
        <v>1132</v>
      </c>
      <c r="S47" s="147">
        <v>7</v>
      </c>
      <c r="T47" s="153">
        <f t="shared" si="4"/>
        <v>28</v>
      </c>
      <c r="U47" s="147">
        <v>283</v>
      </c>
      <c r="V47" s="153">
        <f t="shared" si="5"/>
        <v>1132</v>
      </c>
      <c r="W47" s="147">
        <v>433.56</v>
      </c>
      <c r="X47" s="153">
        <f t="shared" si="6"/>
        <v>1734.24</v>
      </c>
      <c r="Y47" s="147">
        <v>50.4</v>
      </c>
      <c r="Z47" s="132">
        <f t="shared" si="7"/>
        <v>201.6</v>
      </c>
      <c r="AA47" s="1"/>
    </row>
    <row r="48" spans="1:27" x14ac:dyDescent="0.25">
      <c r="A48" s="271"/>
      <c r="B48" s="33">
        <v>46</v>
      </c>
      <c r="C48" s="38">
        <v>8</v>
      </c>
      <c r="D48" s="65" t="s">
        <v>313</v>
      </c>
      <c r="E48" s="60"/>
      <c r="F48" s="61"/>
      <c r="G48" s="4"/>
      <c r="H48" s="89" t="s">
        <v>63</v>
      </c>
      <c r="I48" s="94">
        <v>4</v>
      </c>
      <c r="J48" s="65" t="s">
        <v>86</v>
      </c>
      <c r="K48" s="83">
        <v>661.2</v>
      </c>
      <c r="L48" s="232">
        <v>0.05</v>
      </c>
      <c r="M48" s="147">
        <v>8</v>
      </c>
      <c r="N48" s="153">
        <f t="shared" si="10"/>
        <v>32</v>
      </c>
      <c r="O48" s="147">
        <f t="shared" si="11"/>
        <v>33.06</v>
      </c>
      <c r="P48" s="153">
        <f t="shared" si="12"/>
        <v>132.24</v>
      </c>
      <c r="Q48" s="147">
        <v>198</v>
      </c>
      <c r="R48" s="153">
        <f t="shared" si="13"/>
        <v>792</v>
      </c>
      <c r="S48" s="147">
        <v>7</v>
      </c>
      <c r="T48" s="153">
        <f t="shared" si="4"/>
        <v>28</v>
      </c>
      <c r="U48" s="147">
        <v>198</v>
      </c>
      <c r="V48" s="153">
        <f t="shared" si="5"/>
        <v>792</v>
      </c>
      <c r="W48" s="147">
        <v>356.8</v>
      </c>
      <c r="X48" s="153">
        <f t="shared" si="6"/>
        <v>1427.2</v>
      </c>
      <c r="Y48" s="147">
        <v>42</v>
      </c>
      <c r="Z48" s="132">
        <f t="shared" si="7"/>
        <v>168</v>
      </c>
      <c r="AA48" s="1"/>
    </row>
    <row r="49" spans="1:27" x14ac:dyDescent="0.25">
      <c r="A49" s="271"/>
      <c r="B49" s="33">
        <v>47</v>
      </c>
      <c r="C49" s="38">
        <v>9</v>
      </c>
      <c r="D49" s="65" t="s">
        <v>315</v>
      </c>
      <c r="E49" s="60"/>
      <c r="F49" s="61"/>
      <c r="G49" s="4"/>
      <c r="H49" s="89" t="s">
        <v>63</v>
      </c>
      <c r="I49" s="94">
        <v>4</v>
      </c>
      <c r="J49" s="65" t="s">
        <v>87</v>
      </c>
      <c r="K49" s="83">
        <v>780.5</v>
      </c>
      <c r="L49" s="232">
        <v>0.05</v>
      </c>
      <c r="M49" s="147">
        <v>9</v>
      </c>
      <c r="N49" s="153">
        <f t="shared" si="10"/>
        <v>36</v>
      </c>
      <c r="O49" s="147">
        <f t="shared" si="11"/>
        <v>39.025000000000006</v>
      </c>
      <c r="P49" s="153">
        <f t="shared" si="12"/>
        <v>156.10000000000002</v>
      </c>
      <c r="Q49" s="147">
        <v>234</v>
      </c>
      <c r="R49" s="153">
        <f t="shared" si="13"/>
        <v>936</v>
      </c>
      <c r="S49" s="147">
        <v>8</v>
      </c>
      <c r="T49" s="153">
        <f t="shared" si="4"/>
        <v>32</v>
      </c>
      <c r="U49" s="147">
        <v>234</v>
      </c>
      <c r="V49" s="153">
        <f t="shared" si="5"/>
        <v>936</v>
      </c>
      <c r="W49" s="147">
        <v>375.12</v>
      </c>
      <c r="X49" s="153">
        <f t="shared" si="6"/>
        <v>1500.48</v>
      </c>
      <c r="Y49" s="147">
        <v>50.4</v>
      </c>
      <c r="Z49" s="132">
        <f t="shared" si="7"/>
        <v>201.6</v>
      </c>
      <c r="AA49" s="1"/>
    </row>
    <row r="50" spans="1:27" x14ac:dyDescent="0.25">
      <c r="A50" s="271"/>
      <c r="B50" s="34">
        <v>48</v>
      </c>
      <c r="C50" s="38">
        <v>10</v>
      </c>
      <c r="D50" s="65" t="s">
        <v>316</v>
      </c>
      <c r="E50" s="60"/>
      <c r="F50" s="61"/>
      <c r="G50" s="4"/>
      <c r="H50" s="89" t="s">
        <v>63</v>
      </c>
      <c r="I50" s="94">
        <v>4</v>
      </c>
      <c r="J50" s="65" t="s">
        <v>88</v>
      </c>
      <c r="K50" s="83">
        <v>2122.4</v>
      </c>
      <c r="L50" s="232">
        <v>0.05</v>
      </c>
      <c r="M50" s="147">
        <v>11</v>
      </c>
      <c r="N50" s="153">
        <f t="shared" si="10"/>
        <v>44</v>
      </c>
      <c r="O50" s="147">
        <f t="shared" si="11"/>
        <v>106.12</v>
      </c>
      <c r="P50" s="153">
        <f t="shared" si="12"/>
        <v>424.48</v>
      </c>
      <c r="Q50" s="147">
        <v>637</v>
      </c>
      <c r="R50" s="153">
        <f t="shared" si="13"/>
        <v>2548</v>
      </c>
      <c r="S50" s="147">
        <v>9</v>
      </c>
      <c r="T50" s="153">
        <f t="shared" si="4"/>
        <v>36</v>
      </c>
      <c r="U50" s="147">
        <v>637</v>
      </c>
      <c r="V50" s="153">
        <f t="shared" si="5"/>
        <v>2548</v>
      </c>
      <c r="W50" s="147">
        <v>741.76</v>
      </c>
      <c r="X50" s="153">
        <f t="shared" si="6"/>
        <v>2967.04</v>
      </c>
      <c r="Y50" s="147">
        <v>86.4</v>
      </c>
      <c r="Z50" s="132">
        <f t="shared" si="7"/>
        <v>345.6</v>
      </c>
      <c r="AA50" s="1"/>
    </row>
    <row r="51" spans="1:27" x14ac:dyDescent="0.25">
      <c r="A51" s="271"/>
      <c r="B51" s="33">
        <v>49</v>
      </c>
      <c r="C51" s="38">
        <v>11</v>
      </c>
      <c r="D51" s="65" t="s">
        <v>317</v>
      </c>
      <c r="E51" s="60"/>
      <c r="F51" s="61"/>
      <c r="G51" s="4"/>
      <c r="H51" s="89" t="s">
        <v>63</v>
      </c>
      <c r="I51" s="94">
        <v>4</v>
      </c>
      <c r="J51" s="65" t="s">
        <v>89</v>
      </c>
      <c r="K51" s="83">
        <v>901.6</v>
      </c>
      <c r="L51" s="232">
        <v>0.05</v>
      </c>
      <c r="M51" s="147">
        <v>8</v>
      </c>
      <c r="N51" s="153">
        <f t="shared" si="10"/>
        <v>32</v>
      </c>
      <c r="O51" s="147">
        <f t="shared" si="11"/>
        <v>45.080000000000005</v>
      </c>
      <c r="P51" s="153">
        <f t="shared" si="12"/>
        <v>180.32000000000002</v>
      </c>
      <c r="Q51" s="147">
        <v>270</v>
      </c>
      <c r="R51" s="153">
        <f t="shared" si="13"/>
        <v>1080</v>
      </c>
      <c r="S51" s="147">
        <v>8</v>
      </c>
      <c r="T51" s="153">
        <f t="shared" si="4"/>
        <v>32</v>
      </c>
      <c r="U51" s="147">
        <v>270</v>
      </c>
      <c r="V51" s="153">
        <f t="shared" si="5"/>
        <v>1080</v>
      </c>
      <c r="W51" s="147">
        <v>480</v>
      </c>
      <c r="X51" s="153">
        <f t="shared" si="6"/>
        <v>1920</v>
      </c>
      <c r="Y51" s="147">
        <v>48</v>
      </c>
      <c r="Z51" s="132">
        <f t="shared" si="7"/>
        <v>192</v>
      </c>
      <c r="AA51" s="1"/>
    </row>
    <row r="52" spans="1:27" x14ac:dyDescent="0.25">
      <c r="A52" s="271"/>
      <c r="B52" s="33">
        <v>50</v>
      </c>
      <c r="C52" s="38">
        <v>12</v>
      </c>
      <c r="D52" s="65" t="s">
        <v>318</v>
      </c>
      <c r="E52" s="60"/>
      <c r="F52" s="61"/>
      <c r="G52" s="4"/>
      <c r="H52" s="89" t="s">
        <v>63</v>
      </c>
      <c r="I52" s="94">
        <v>4</v>
      </c>
      <c r="J52" s="65" t="s">
        <v>90</v>
      </c>
      <c r="K52" s="83">
        <v>890.1</v>
      </c>
      <c r="L52" s="232">
        <v>0.05</v>
      </c>
      <c r="M52" s="147">
        <v>8</v>
      </c>
      <c r="N52" s="153">
        <f t="shared" si="10"/>
        <v>32</v>
      </c>
      <c r="O52" s="147">
        <f t="shared" si="11"/>
        <v>44.505000000000003</v>
      </c>
      <c r="P52" s="153">
        <f t="shared" si="12"/>
        <v>178.02</v>
      </c>
      <c r="Q52" s="147">
        <v>267</v>
      </c>
      <c r="R52" s="153">
        <f t="shared" si="13"/>
        <v>1068</v>
      </c>
      <c r="S52" s="147">
        <v>8</v>
      </c>
      <c r="T52" s="153">
        <f t="shared" si="4"/>
        <v>32</v>
      </c>
      <c r="U52" s="147">
        <v>267</v>
      </c>
      <c r="V52" s="153">
        <f t="shared" si="5"/>
        <v>1068</v>
      </c>
      <c r="W52" s="147">
        <v>462.8</v>
      </c>
      <c r="X52" s="153">
        <f t="shared" si="6"/>
        <v>1851.2</v>
      </c>
      <c r="Y52" s="147">
        <v>48</v>
      </c>
      <c r="Z52" s="132">
        <f t="shared" si="7"/>
        <v>192</v>
      </c>
      <c r="AA52" s="1"/>
    </row>
    <row r="53" spans="1:27" x14ac:dyDescent="0.25">
      <c r="A53" s="271"/>
      <c r="B53" s="33">
        <v>51</v>
      </c>
      <c r="C53" s="38">
        <v>13</v>
      </c>
      <c r="D53" s="65" t="s">
        <v>319</v>
      </c>
      <c r="E53" s="60"/>
      <c r="F53" s="61"/>
      <c r="G53" s="4"/>
      <c r="H53" s="89" t="s">
        <v>63</v>
      </c>
      <c r="I53" s="94">
        <v>4</v>
      </c>
      <c r="J53" s="65" t="s">
        <v>91</v>
      </c>
      <c r="K53" s="83">
        <v>835.2</v>
      </c>
      <c r="L53" s="232">
        <v>0.05</v>
      </c>
      <c r="M53" s="147">
        <v>9</v>
      </c>
      <c r="N53" s="153">
        <f t="shared" si="10"/>
        <v>36</v>
      </c>
      <c r="O53" s="147">
        <f t="shared" si="11"/>
        <v>41.760000000000005</v>
      </c>
      <c r="P53" s="153">
        <f t="shared" si="12"/>
        <v>167.04000000000002</v>
      </c>
      <c r="Q53" s="147">
        <v>250</v>
      </c>
      <c r="R53" s="153">
        <f t="shared" si="13"/>
        <v>1000</v>
      </c>
      <c r="S53" s="147">
        <v>9</v>
      </c>
      <c r="T53" s="153">
        <f t="shared" si="4"/>
        <v>36</v>
      </c>
      <c r="U53" s="147">
        <v>250</v>
      </c>
      <c r="V53" s="153">
        <f t="shared" si="5"/>
        <v>1000</v>
      </c>
      <c r="W53" s="147">
        <v>468</v>
      </c>
      <c r="X53" s="153">
        <f t="shared" si="6"/>
        <v>1872</v>
      </c>
      <c r="Y53" s="147">
        <v>52.8</v>
      </c>
      <c r="Z53" s="132">
        <f t="shared" si="7"/>
        <v>211.2</v>
      </c>
      <c r="AA53" s="1"/>
    </row>
    <row r="54" spans="1:27" x14ac:dyDescent="0.25">
      <c r="A54" s="271"/>
      <c r="B54" s="34">
        <v>52</v>
      </c>
      <c r="C54" s="38">
        <v>14</v>
      </c>
      <c r="D54" s="65" t="s">
        <v>320</v>
      </c>
      <c r="E54" s="60"/>
      <c r="F54" s="61"/>
      <c r="G54" s="4"/>
      <c r="H54" s="89" t="s">
        <v>63</v>
      </c>
      <c r="I54" s="94">
        <v>4</v>
      </c>
      <c r="J54" s="65" t="s">
        <v>92</v>
      </c>
      <c r="K54" s="83">
        <v>1477.9</v>
      </c>
      <c r="L54" s="232">
        <v>0.05</v>
      </c>
      <c r="M54" s="147">
        <v>9</v>
      </c>
      <c r="N54" s="153">
        <f t="shared" si="10"/>
        <v>36</v>
      </c>
      <c r="O54" s="147">
        <f t="shared" si="11"/>
        <v>73.89500000000001</v>
      </c>
      <c r="P54" s="153">
        <f t="shared" si="12"/>
        <v>295.58000000000004</v>
      </c>
      <c r="Q54" s="147">
        <v>443</v>
      </c>
      <c r="R54" s="153">
        <f t="shared" si="13"/>
        <v>1772</v>
      </c>
      <c r="S54" s="147">
        <v>9</v>
      </c>
      <c r="T54" s="153">
        <f t="shared" si="4"/>
        <v>36</v>
      </c>
      <c r="U54" s="147">
        <v>443</v>
      </c>
      <c r="V54" s="153">
        <f t="shared" si="5"/>
        <v>1772</v>
      </c>
      <c r="W54" s="147">
        <v>644</v>
      </c>
      <c r="X54" s="153">
        <f t="shared" si="6"/>
        <v>2576</v>
      </c>
      <c r="Y54" s="147">
        <v>57.6</v>
      </c>
      <c r="Z54" s="132">
        <f t="shared" si="7"/>
        <v>230.4</v>
      </c>
      <c r="AA54" s="1"/>
    </row>
    <row r="55" spans="1:27" x14ac:dyDescent="0.25">
      <c r="A55" s="271"/>
      <c r="B55" s="33">
        <v>53</v>
      </c>
      <c r="C55" s="38">
        <v>15</v>
      </c>
      <c r="D55" s="65" t="s">
        <v>321</v>
      </c>
      <c r="E55" s="60"/>
      <c r="F55" s="61"/>
      <c r="G55" s="4"/>
      <c r="H55" s="89" t="s">
        <v>63</v>
      </c>
      <c r="I55" s="94">
        <v>4</v>
      </c>
      <c r="J55" s="65" t="s">
        <v>93</v>
      </c>
      <c r="K55" s="83">
        <v>1607</v>
      </c>
      <c r="L55" s="232">
        <v>0.05</v>
      </c>
      <c r="M55" s="147">
        <v>8</v>
      </c>
      <c r="N55" s="153">
        <f t="shared" si="10"/>
        <v>32</v>
      </c>
      <c r="O55" s="147">
        <f t="shared" si="11"/>
        <v>80.350000000000009</v>
      </c>
      <c r="P55" s="153">
        <f t="shared" si="12"/>
        <v>321.40000000000003</v>
      </c>
      <c r="Q55" s="147">
        <v>482</v>
      </c>
      <c r="R55" s="153">
        <f t="shared" si="13"/>
        <v>1928</v>
      </c>
      <c r="S55" s="147">
        <v>8</v>
      </c>
      <c r="T55" s="153">
        <f t="shared" si="4"/>
        <v>32</v>
      </c>
      <c r="U55" s="147">
        <v>482</v>
      </c>
      <c r="V55" s="153">
        <f t="shared" si="5"/>
        <v>1928</v>
      </c>
      <c r="W55" s="147">
        <v>720</v>
      </c>
      <c r="X55" s="153">
        <f t="shared" si="6"/>
        <v>2880</v>
      </c>
      <c r="Y55" s="147">
        <v>48</v>
      </c>
      <c r="Z55" s="132">
        <f t="shared" si="7"/>
        <v>192</v>
      </c>
      <c r="AA55" s="1"/>
    </row>
    <row r="56" spans="1:27" x14ac:dyDescent="0.25">
      <c r="A56" s="271"/>
      <c r="B56" s="33">
        <v>54</v>
      </c>
      <c r="C56" s="38">
        <v>16</v>
      </c>
      <c r="D56" s="65" t="s">
        <v>322</v>
      </c>
      <c r="E56" s="60"/>
      <c r="F56" s="61"/>
      <c r="G56" s="4"/>
      <c r="H56" s="89" t="s">
        <v>63</v>
      </c>
      <c r="I56" s="94">
        <v>4</v>
      </c>
      <c r="J56" s="65" t="s">
        <v>94</v>
      </c>
      <c r="K56" s="83">
        <v>820.8</v>
      </c>
      <c r="L56" s="232">
        <v>0.05</v>
      </c>
      <c r="M56" s="147">
        <v>9</v>
      </c>
      <c r="N56" s="153">
        <f t="shared" si="10"/>
        <v>36</v>
      </c>
      <c r="O56" s="147">
        <f t="shared" si="11"/>
        <v>41.04</v>
      </c>
      <c r="P56" s="153">
        <f t="shared" si="12"/>
        <v>164.16</v>
      </c>
      <c r="Q56" s="147">
        <v>246</v>
      </c>
      <c r="R56" s="153">
        <f t="shared" si="13"/>
        <v>984</v>
      </c>
      <c r="S56" s="147">
        <v>9</v>
      </c>
      <c r="T56" s="153">
        <f t="shared" si="4"/>
        <v>36</v>
      </c>
      <c r="U56" s="147">
        <v>246</v>
      </c>
      <c r="V56" s="153">
        <f t="shared" si="5"/>
        <v>984</v>
      </c>
      <c r="W56" s="147">
        <v>416</v>
      </c>
      <c r="X56" s="153">
        <f t="shared" si="6"/>
        <v>1664</v>
      </c>
      <c r="Y56" s="147">
        <v>52.8</v>
      </c>
      <c r="Z56" s="132">
        <f t="shared" si="7"/>
        <v>211.2</v>
      </c>
      <c r="AA56" s="1"/>
    </row>
    <row r="57" spans="1:27" x14ac:dyDescent="0.25">
      <c r="A57" s="271"/>
      <c r="B57" s="33">
        <v>55</v>
      </c>
      <c r="C57" s="38">
        <v>17</v>
      </c>
      <c r="D57" s="65" t="s">
        <v>323</v>
      </c>
      <c r="E57" s="60"/>
      <c r="F57" s="61"/>
      <c r="G57" s="4"/>
      <c r="H57" s="89" t="s">
        <v>63</v>
      </c>
      <c r="I57" s="94">
        <v>4</v>
      </c>
      <c r="J57" s="65" t="s">
        <v>95</v>
      </c>
      <c r="K57" s="83">
        <v>997.9</v>
      </c>
      <c r="L57" s="232">
        <v>0.05</v>
      </c>
      <c r="M57" s="147">
        <v>10</v>
      </c>
      <c r="N57" s="153">
        <f t="shared" si="10"/>
        <v>40</v>
      </c>
      <c r="O57" s="147">
        <f t="shared" si="11"/>
        <v>49.895000000000003</v>
      </c>
      <c r="P57" s="153">
        <f t="shared" si="12"/>
        <v>199.58</v>
      </c>
      <c r="Q57" s="147">
        <v>300</v>
      </c>
      <c r="R57" s="153">
        <f t="shared" si="13"/>
        <v>1200</v>
      </c>
      <c r="S57" s="147">
        <v>10</v>
      </c>
      <c r="T57" s="153">
        <f t="shared" si="4"/>
        <v>40</v>
      </c>
      <c r="U57" s="147">
        <v>300</v>
      </c>
      <c r="V57" s="153">
        <f t="shared" si="5"/>
        <v>1200</v>
      </c>
      <c r="W57" s="147">
        <v>739</v>
      </c>
      <c r="X57" s="153">
        <f t="shared" si="6"/>
        <v>2956</v>
      </c>
      <c r="Y57" s="147">
        <v>64.8</v>
      </c>
      <c r="Z57" s="132">
        <f t="shared" si="7"/>
        <v>259.2</v>
      </c>
      <c r="AA57" s="1"/>
    </row>
    <row r="58" spans="1:27" x14ac:dyDescent="0.25">
      <c r="A58" s="271"/>
      <c r="B58" s="34">
        <v>56</v>
      </c>
      <c r="C58" s="38">
        <v>18</v>
      </c>
      <c r="D58" s="65" t="s">
        <v>324</v>
      </c>
      <c r="E58" s="60"/>
      <c r="F58" s="61"/>
      <c r="G58" s="4"/>
      <c r="H58" s="89" t="s">
        <v>63</v>
      </c>
      <c r="I58" s="94">
        <v>4</v>
      </c>
      <c r="J58" s="65" t="s">
        <v>96</v>
      </c>
      <c r="K58" s="83">
        <v>877.8</v>
      </c>
      <c r="L58" s="232">
        <v>0.05</v>
      </c>
      <c r="M58" s="147">
        <v>7</v>
      </c>
      <c r="N58" s="153">
        <f t="shared" si="10"/>
        <v>28</v>
      </c>
      <c r="O58" s="147">
        <f t="shared" si="11"/>
        <v>43.89</v>
      </c>
      <c r="P58" s="153">
        <f t="shared" si="12"/>
        <v>175.56</v>
      </c>
      <c r="Q58" s="147">
        <v>264</v>
      </c>
      <c r="R58" s="153">
        <f t="shared" si="13"/>
        <v>1056</v>
      </c>
      <c r="S58" s="147">
        <v>7</v>
      </c>
      <c r="T58" s="153">
        <f t="shared" si="4"/>
        <v>28</v>
      </c>
      <c r="U58" s="147">
        <v>264</v>
      </c>
      <c r="V58" s="153">
        <f t="shared" si="5"/>
        <v>1056</v>
      </c>
      <c r="W58" s="147">
        <v>518.4</v>
      </c>
      <c r="X58" s="153">
        <f t="shared" si="6"/>
        <v>2073.6</v>
      </c>
      <c r="Y58" s="147">
        <v>39.6</v>
      </c>
      <c r="Z58" s="132">
        <f t="shared" si="7"/>
        <v>158.4</v>
      </c>
      <c r="AA58" s="1"/>
    </row>
    <row r="59" spans="1:27" x14ac:dyDescent="0.25">
      <c r="A59" s="271"/>
      <c r="B59" s="33">
        <v>57</v>
      </c>
      <c r="C59" s="38">
        <v>19</v>
      </c>
      <c r="D59" s="65" t="s">
        <v>325</v>
      </c>
      <c r="E59" s="60"/>
      <c r="F59" s="61"/>
      <c r="G59" s="4"/>
      <c r="H59" s="89" t="s">
        <v>63</v>
      </c>
      <c r="I59" s="94">
        <v>4</v>
      </c>
      <c r="J59" s="65" t="s">
        <v>97</v>
      </c>
      <c r="K59" s="83">
        <v>702</v>
      </c>
      <c r="L59" s="232">
        <v>0.05</v>
      </c>
      <c r="M59" s="147">
        <v>8</v>
      </c>
      <c r="N59" s="153">
        <f t="shared" si="10"/>
        <v>32</v>
      </c>
      <c r="O59" s="147">
        <f t="shared" si="11"/>
        <v>35.1</v>
      </c>
      <c r="P59" s="153">
        <f t="shared" si="12"/>
        <v>140.4</v>
      </c>
      <c r="Q59" s="147">
        <v>210</v>
      </c>
      <c r="R59" s="153">
        <f t="shared" si="13"/>
        <v>840</v>
      </c>
      <c r="S59" s="147">
        <v>8</v>
      </c>
      <c r="T59" s="153">
        <f t="shared" si="4"/>
        <v>32</v>
      </c>
      <c r="U59" s="147">
        <v>210</v>
      </c>
      <c r="V59" s="153">
        <f t="shared" si="5"/>
        <v>840</v>
      </c>
      <c r="W59" s="147">
        <v>474.6</v>
      </c>
      <c r="X59" s="153">
        <f t="shared" si="6"/>
        <v>1898.4</v>
      </c>
      <c r="Y59" s="147">
        <v>48</v>
      </c>
      <c r="Z59" s="132">
        <f t="shared" si="7"/>
        <v>192</v>
      </c>
      <c r="AA59" s="1"/>
    </row>
    <row r="60" spans="1:27" x14ac:dyDescent="0.25">
      <c r="A60" s="271"/>
      <c r="B60" s="33">
        <v>58</v>
      </c>
      <c r="C60" s="38">
        <v>20</v>
      </c>
      <c r="D60" s="65" t="s">
        <v>326</v>
      </c>
      <c r="E60" s="60"/>
      <c r="F60" s="61"/>
      <c r="G60" s="4"/>
      <c r="H60" s="89" t="s">
        <v>63</v>
      </c>
      <c r="I60" s="94">
        <v>4</v>
      </c>
      <c r="J60" s="65" t="s">
        <v>98</v>
      </c>
      <c r="K60" s="83">
        <v>1436.3</v>
      </c>
      <c r="L60" s="232">
        <v>0.05</v>
      </c>
      <c r="M60" s="147">
        <v>9</v>
      </c>
      <c r="N60" s="153">
        <f t="shared" si="10"/>
        <v>36</v>
      </c>
      <c r="O60" s="147">
        <f t="shared" si="11"/>
        <v>71.814999999999998</v>
      </c>
      <c r="P60" s="153">
        <f t="shared" si="12"/>
        <v>287.26</v>
      </c>
      <c r="Q60" s="147">
        <v>430</v>
      </c>
      <c r="R60" s="153">
        <f t="shared" si="13"/>
        <v>1720</v>
      </c>
      <c r="S60" s="147">
        <v>9</v>
      </c>
      <c r="T60" s="153">
        <f t="shared" si="4"/>
        <v>36</v>
      </c>
      <c r="U60" s="147">
        <v>430</v>
      </c>
      <c r="V60" s="153">
        <f t="shared" si="5"/>
        <v>1720</v>
      </c>
      <c r="W60" s="147">
        <v>527.76</v>
      </c>
      <c r="X60" s="153">
        <f t="shared" si="6"/>
        <v>2111.04</v>
      </c>
      <c r="Y60" s="147">
        <v>57.36</v>
      </c>
      <c r="Z60" s="132">
        <f t="shared" si="7"/>
        <v>229.44</v>
      </c>
      <c r="AA60" s="1"/>
    </row>
    <row r="61" spans="1:27" x14ac:dyDescent="0.25">
      <c r="A61" s="271"/>
      <c r="B61" s="33">
        <v>59</v>
      </c>
      <c r="C61" s="38">
        <v>21</v>
      </c>
      <c r="D61" s="65" t="s">
        <v>327</v>
      </c>
      <c r="E61" s="60"/>
      <c r="F61" s="61"/>
      <c r="G61" s="4"/>
      <c r="H61" s="89" t="s">
        <v>63</v>
      </c>
      <c r="I61" s="94">
        <v>4</v>
      </c>
      <c r="J61" s="65" t="s">
        <v>99</v>
      </c>
      <c r="K61" s="83">
        <v>1279.7</v>
      </c>
      <c r="L61" s="232">
        <v>0.05</v>
      </c>
      <c r="M61" s="147">
        <v>9</v>
      </c>
      <c r="N61" s="153">
        <f t="shared" si="10"/>
        <v>36</v>
      </c>
      <c r="O61" s="147">
        <f t="shared" si="11"/>
        <v>63.985000000000007</v>
      </c>
      <c r="P61" s="153">
        <f t="shared" si="12"/>
        <v>255.94000000000003</v>
      </c>
      <c r="Q61" s="147">
        <v>385</v>
      </c>
      <c r="R61" s="153">
        <f t="shared" si="13"/>
        <v>1540</v>
      </c>
      <c r="S61" s="147">
        <v>9</v>
      </c>
      <c r="T61" s="153">
        <f t="shared" si="4"/>
        <v>36</v>
      </c>
      <c r="U61" s="147">
        <v>385</v>
      </c>
      <c r="V61" s="153">
        <f t="shared" si="5"/>
        <v>1540</v>
      </c>
      <c r="W61" s="147">
        <v>486</v>
      </c>
      <c r="X61" s="153">
        <f t="shared" si="6"/>
        <v>1944</v>
      </c>
      <c r="Y61" s="147">
        <v>51</v>
      </c>
      <c r="Z61" s="132">
        <f t="shared" si="7"/>
        <v>204</v>
      </c>
      <c r="AA61" s="1"/>
    </row>
    <row r="62" spans="1:27" x14ac:dyDescent="0.25">
      <c r="A62" s="271"/>
      <c r="B62" s="34">
        <v>60</v>
      </c>
      <c r="C62" s="38">
        <v>22</v>
      </c>
      <c r="D62" s="65" t="s">
        <v>328</v>
      </c>
      <c r="E62" s="60"/>
      <c r="F62" s="61"/>
      <c r="G62" s="4"/>
      <c r="H62" s="89" t="s">
        <v>63</v>
      </c>
      <c r="I62" s="94">
        <v>4</v>
      </c>
      <c r="J62" s="65" t="s">
        <v>100</v>
      </c>
      <c r="K62" s="83">
        <v>934.6</v>
      </c>
      <c r="L62" s="232">
        <v>0.05</v>
      </c>
      <c r="M62" s="147">
        <v>7</v>
      </c>
      <c r="N62" s="153">
        <f t="shared" si="10"/>
        <v>28</v>
      </c>
      <c r="O62" s="147">
        <f t="shared" si="11"/>
        <v>46.730000000000004</v>
      </c>
      <c r="P62" s="153">
        <f t="shared" si="12"/>
        <v>186.92000000000002</v>
      </c>
      <c r="Q62" s="147">
        <v>280</v>
      </c>
      <c r="R62" s="153">
        <f t="shared" si="13"/>
        <v>1120</v>
      </c>
      <c r="S62" s="147">
        <v>7</v>
      </c>
      <c r="T62" s="153">
        <f t="shared" si="4"/>
        <v>28</v>
      </c>
      <c r="U62" s="147">
        <v>280</v>
      </c>
      <c r="V62" s="153">
        <f t="shared" si="5"/>
        <v>1120</v>
      </c>
      <c r="W62" s="147">
        <v>405</v>
      </c>
      <c r="X62" s="153">
        <f t="shared" si="6"/>
        <v>1620</v>
      </c>
      <c r="Y62" s="147">
        <v>36.64</v>
      </c>
      <c r="Z62" s="132">
        <f t="shared" si="7"/>
        <v>146.56</v>
      </c>
      <c r="AA62" s="1"/>
    </row>
    <row r="63" spans="1:27" x14ac:dyDescent="0.25">
      <c r="A63" s="271"/>
      <c r="B63" s="33">
        <v>61</v>
      </c>
      <c r="C63" s="38">
        <v>23</v>
      </c>
      <c r="D63" s="65" t="s">
        <v>329</v>
      </c>
      <c r="E63" s="60"/>
      <c r="F63" s="61"/>
      <c r="G63" s="4"/>
      <c r="H63" s="89" t="s">
        <v>63</v>
      </c>
      <c r="I63" s="94">
        <v>4</v>
      </c>
      <c r="J63" s="65" t="s">
        <v>101</v>
      </c>
      <c r="K63" s="83">
        <v>786.6</v>
      </c>
      <c r="L63" s="232">
        <v>0.05</v>
      </c>
      <c r="M63" s="147">
        <v>8</v>
      </c>
      <c r="N63" s="153">
        <f t="shared" si="10"/>
        <v>32</v>
      </c>
      <c r="O63" s="147">
        <f t="shared" si="11"/>
        <v>39.330000000000005</v>
      </c>
      <c r="P63" s="153">
        <f t="shared" si="12"/>
        <v>157.32000000000002</v>
      </c>
      <c r="Q63" s="147">
        <v>236</v>
      </c>
      <c r="R63" s="153">
        <f t="shared" si="13"/>
        <v>944</v>
      </c>
      <c r="S63" s="147">
        <v>8</v>
      </c>
      <c r="T63" s="153">
        <f t="shared" si="4"/>
        <v>32</v>
      </c>
      <c r="U63" s="147">
        <v>236</v>
      </c>
      <c r="V63" s="153">
        <f t="shared" si="5"/>
        <v>944</v>
      </c>
      <c r="W63" s="147">
        <v>328.1</v>
      </c>
      <c r="X63" s="153">
        <f t="shared" si="6"/>
        <v>1312.4</v>
      </c>
      <c r="Y63" s="147">
        <v>41.41</v>
      </c>
      <c r="Z63" s="132">
        <f t="shared" si="7"/>
        <v>165.64</v>
      </c>
      <c r="AA63" s="1"/>
    </row>
    <row r="64" spans="1:27" x14ac:dyDescent="0.25">
      <c r="A64" s="271"/>
      <c r="B64" s="33">
        <v>62</v>
      </c>
      <c r="C64" s="38">
        <v>24</v>
      </c>
      <c r="D64" s="65" t="s">
        <v>330</v>
      </c>
      <c r="E64" s="60"/>
      <c r="F64" s="61"/>
      <c r="G64" s="4"/>
      <c r="H64" s="89" t="s">
        <v>63</v>
      </c>
      <c r="I64" s="94">
        <v>4</v>
      </c>
      <c r="J64" s="65" t="s">
        <v>102</v>
      </c>
      <c r="K64" s="83">
        <v>1303.0999999999999</v>
      </c>
      <c r="L64" s="232">
        <v>0.05</v>
      </c>
      <c r="M64" s="147">
        <v>7</v>
      </c>
      <c r="N64" s="153">
        <f t="shared" si="10"/>
        <v>28</v>
      </c>
      <c r="O64" s="147">
        <f t="shared" si="11"/>
        <v>65.155000000000001</v>
      </c>
      <c r="P64" s="153">
        <f t="shared" si="12"/>
        <v>260.62</v>
      </c>
      <c r="Q64" s="147">
        <v>391</v>
      </c>
      <c r="R64" s="153">
        <f t="shared" si="13"/>
        <v>1564</v>
      </c>
      <c r="S64" s="147">
        <v>7</v>
      </c>
      <c r="T64" s="153">
        <f t="shared" si="4"/>
        <v>28</v>
      </c>
      <c r="U64" s="147">
        <v>391</v>
      </c>
      <c r="V64" s="153">
        <f t="shared" si="5"/>
        <v>1564</v>
      </c>
      <c r="W64" s="147">
        <v>418.5</v>
      </c>
      <c r="X64" s="153">
        <f t="shared" si="6"/>
        <v>1674</v>
      </c>
      <c r="Y64" s="147">
        <v>38.32</v>
      </c>
      <c r="Z64" s="132">
        <f t="shared" si="7"/>
        <v>153.28</v>
      </c>
      <c r="AA64" s="1"/>
    </row>
    <row r="65" spans="1:27" x14ac:dyDescent="0.25">
      <c r="A65" s="271"/>
      <c r="B65" s="33">
        <v>63</v>
      </c>
      <c r="C65" s="66">
        <v>25</v>
      </c>
      <c r="D65" s="65" t="s">
        <v>331</v>
      </c>
      <c r="E65" s="60"/>
      <c r="F65" s="61"/>
      <c r="G65" s="4"/>
      <c r="H65" s="89" t="s">
        <v>63</v>
      </c>
      <c r="I65" s="94">
        <v>4</v>
      </c>
      <c r="J65" s="65" t="s">
        <v>103</v>
      </c>
      <c r="K65" s="83">
        <v>2290.4</v>
      </c>
      <c r="L65" s="232">
        <v>0.05</v>
      </c>
      <c r="M65" s="147">
        <v>9</v>
      </c>
      <c r="N65" s="153">
        <f t="shared" si="10"/>
        <v>36</v>
      </c>
      <c r="O65" s="147">
        <f t="shared" si="11"/>
        <v>114.52000000000001</v>
      </c>
      <c r="P65" s="153">
        <f t="shared" si="12"/>
        <v>458.08000000000004</v>
      </c>
      <c r="Q65" s="147">
        <v>685</v>
      </c>
      <c r="R65" s="153">
        <f t="shared" si="13"/>
        <v>2740</v>
      </c>
      <c r="S65" s="147">
        <v>9</v>
      </c>
      <c r="T65" s="153">
        <f t="shared" si="4"/>
        <v>36</v>
      </c>
      <c r="U65" s="147">
        <v>687</v>
      </c>
      <c r="V65" s="153">
        <f t="shared" si="5"/>
        <v>2748</v>
      </c>
      <c r="W65" s="147">
        <v>680.2</v>
      </c>
      <c r="X65" s="153">
        <f t="shared" si="6"/>
        <v>2720.8</v>
      </c>
      <c r="Y65" s="147">
        <v>53.4</v>
      </c>
      <c r="Z65" s="132">
        <f t="shared" si="7"/>
        <v>213.6</v>
      </c>
      <c r="AA65" s="1"/>
    </row>
    <row r="66" spans="1:27" x14ac:dyDescent="0.25">
      <c r="A66" s="271"/>
      <c r="B66" s="34">
        <v>64</v>
      </c>
      <c r="C66" s="66">
        <v>26</v>
      </c>
      <c r="D66" s="65" t="s">
        <v>104</v>
      </c>
      <c r="E66" s="60"/>
      <c r="F66" s="61"/>
      <c r="G66" s="4"/>
      <c r="H66" s="89" t="s">
        <v>105</v>
      </c>
      <c r="I66" s="94">
        <v>1</v>
      </c>
      <c r="J66" s="65" t="s">
        <v>106</v>
      </c>
      <c r="K66" s="83">
        <v>1000</v>
      </c>
      <c r="L66" s="232">
        <v>0.05</v>
      </c>
      <c r="M66" s="147">
        <v>0</v>
      </c>
      <c r="N66" s="153">
        <f t="shared" si="10"/>
        <v>0</v>
      </c>
      <c r="O66" s="147">
        <f t="shared" si="11"/>
        <v>50</v>
      </c>
      <c r="P66" s="153">
        <f t="shared" si="12"/>
        <v>50</v>
      </c>
      <c r="Q66" s="147">
        <f t="shared" ref="Q66:Q75" si="14">K66/100*30</f>
        <v>300</v>
      </c>
      <c r="R66" s="153">
        <f t="shared" si="13"/>
        <v>300</v>
      </c>
      <c r="S66" s="147">
        <v>0</v>
      </c>
      <c r="T66" s="153">
        <f t="shared" si="4"/>
        <v>0</v>
      </c>
      <c r="U66" s="147">
        <f t="shared" ref="U66:U75" si="15">K66/100*30</f>
        <v>300</v>
      </c>
      <c r="V66" s="153">
        <f t="shared" si="5"/>
        <v>300</v>
      </c>
      <c r="W66" s="147">
        <v>0</v>
      </c>
      <c r="X66" s="153">
        <f t="shared" si="6"/>
        <v>0</v>
      </c>
      <c r="Y66" s="147">
        <v>0</v>
      </c>
      <c r="Z66" s="132">
        <f t="shared" si="7"/>
        <v>0</v>
      </c>
      <c r="AA66" s="1"/>
    </row>
    <row r="67" spans="1:27" x14ac:dyDescent="0.25">
      <c r="A67" s="271"/>
      <c r="B67" s="33">
        <v>65</v>
      </c>
      <c r="C67" s="66">
        <v>27</v>
      </c>
      <c r="D67" s="65" t="s">
        <v>107</v>
      </c>
      <c r="E67" s="60"/>
      <c r="F67" s="61"/>
      <c r="G67" s="4"/>
      <c r="H67" s="89" t="s">
        <v>105</v>
      </c>
      <c r="I67" s="94">
        <v>1</v>
      </c>
      <c r="J67" s="65" t="s">
        <v>108</v>
      </c>
      <c r="K67" s="83">
        <v>550</v>
      </c>
      <c r="L67" s="232">
        <v>0.05</v>
      </c>
      <c r="M67" s="147">
        <v>0</v>
      </c>
      <c r="N67" s="153">
        <f t="shared" si="10"/>
        <v>0</v>
      </c>
      <c r="O67" s="147">
        <f t="shared" si="11"/>
        <v>27.5</v>
      </c>
      <c r="P67" s="153">
        <f t="shared" si="12"/>
        <v>27.5</v>
      </c>
      <c r="Q67" s="147">
        <f t="shared" si="14"/>
        <v>165</v>
      </c>
      <c r="R67" s="153">
        <f t="shared" si="13"/>
        <v>165</v>
      </c>
      <c r="S67" s="147">
        <v>0</v>
      </c>
      <c r="T67" s="153">
        <f t="shared" si="4"/>
        <v>0</v>
      </c>
      <c r="U67" s="147">
        <f t="shared" si="15"/>
        <v>165</v>
      </c>
      <c r="V67" s="153">
        <f t="shared" si="5"/>
        <v>165</v>
      </c>
      <c r="W67" s="147">
        <v>0</v>
      </c>
      <c r="X67" s="153">
        <f t="shared" si="6"/>
        <v>0</v>
      </c>
      <c r="Y67" s="147">
        <v>0</v>
      </c>
      <c r="Z67" s="132">
        <f t="shared" si="7"/>
        <v>0</v>
      </c>
      <c r="AA67" s="1"/>
    </row>
    <row r="68" spans="1:27" x14ac:dyDescent="0.25">
      <c r="A68" s="271"/>
      <c r="B68" s="33">
        <v>66</v>
      </c>
      <c r="C68" s="66">
        <v>28</v>
      </c>
      <c r="D68" s="65" t="s">
        <v>109</v>
      </c>
      <c r="E68" s="60"/>
      <c r="F68" s="61"/>
      <c r="G68" s="4"/>
      <c r="H68" s="89" t="s">
        <v>105</v>
      </c>
      <c r="I68" s="94">
        <v>1</v>
      </c>
      <c r="J68" s="65" t="s">
        <v>110</v>
      </c>
      <c r="K68" s="83">
        <v>250</v>
      </c>
      <c r="L68" s="232">
        <v>0.05</v>
      </c>
      <c r="M68" s="147">
        <v>0</v>
      </c>
      <c r="N68" s="153">
        <f t="shared" si="10"/>
        <v>0</v>
      </c>
      <c r="O68" s="147">
        <f t="shared" si="11"/>
        <v>12.5</v>
      </c>
      <c r="P68" s="153">
        <f t="shared" si="12"/>
        <v>12.5</v>
      </c>
      <c r="Q68" s="147">
        <f t="shared" si="14"/>
        <v>75</v>
      </c>
      <c r="R68" s="153">
        <f t="shared" si="13"/>
        <v>75</v>
      </c>
      <c r="S68" s="147">
        <v>0</v>
      </c>
      <c r="T68" s="153">
        <f t="shared" si="4"/>
        <v>0</v>
      </c>
      <c r="U68" s="147">
        <f t="shared" si="15"/>
        <v>75</v>
      </c>
      <c r="V68" s="153">
        <f t="shared" si="5"/>
        <v>75</v>
      </c>
      <c r="W68" s="147">
        <v>402.4</v>
      </c>
      <c r="X68" s="153">
        <f t="shared" si="6"/>
        <v>402.4</v>
      </c>
      <c r="Y68" s="147">
        <v>0</v>
      </c>
      <c r="Z68" s="132">
        <f t="shared" si="7"/>
        <v>0</v>
      </c>
      <c r="AA68" s="1"/>
    </row>
    <row r="69" spans="1:27" x14ac:dyDescent="0.25">
      <c r="A69" s="271"/>
      <c r="B69" s="33">
        <v>67</v>
      </c>
      <c r="C69" s="66">
        <v>29</v>
      </c>
      <c r="D69" s="65" t="s">
        <v>111</v>
      </c>
      <c r="E69" s="60"/>
      <c r="F69" s="61"/>
      <c r="G69" s="4"/>
      <c r="H69" s="89" t="s">
        <v>105</v>
      </c>
      <c r="I69" s="94">
        <v>1</v>
      </c>
      <c r="J69" s="65" t="s">
        <v>112</v>
      </c>
      <c r="K69" s="83">
        <v>300</v>
      </c>
      <c r="L69" s="232">
        <v>0.05</v>
      </c>
      <c r="M69" s="147">
        <v>0</v>
      </c>
      <c r="N69" s="153">
        <f t="shared" si="10"/>
        <v>0</v>
      </c>
      <c r="O69" s="147">
        <f t="shared" si="11"/>
        <v>15</v>
      </c>
      <c r="P69" s="153">
        <f t="shared" si="12"/>
        <v>15</v>
      </c>
      <c r="Q69" s="147">
        <f t="shared" si="14"/>
        <v>90</v>
      </c>
      <c r="R69" s="153">
        <f t="shared" si="13"/>
        <v>90</v>
      </c>
      <c r="S69" s="147">
        <v>0</v>
      </c>
      <c r="T69" s="153">
        <f t="shared" si="4"/>
        <v>0</v>
      </c>
      <c r="U69" s="147">
        <f t="shared" si="15"/>
        <v>90</v>
      </c>
      <c r="V69" s="153">
        <f t="shared" si="5"/>
        <v>90</v>
      </c>
      <c r="W69" s="147">
        <v>0</v>
      </c>
      <c r="X69" s="153">
        <f t="shared" si="6"/>
        <v>0</v>
      </c>
      <c r="Y69" s="147">
        <v>0</v>
      </c>
      <c r="Z69" s="132">
        <f t="shared" si="7"/>
        <v>0</v>
      </c>
      <c r="AA69" s="1"/>
    </row>
    <row r="70" spans="1:27" x14ac:dyDescent="0.25">
      <c r="A70" s="271"/>
      <c r="B70" s="34">
        <v>68</v>
      </c>
      <c r="C70" s="66">
        <v>30</v>
      </c>
      <c r="D70" s="65" t="s">
        <v>113</v>
      </c>
      <c r="E70" s="60"/>
      <c r="F70" s="61"/>
      <c r="G70" s="4"/>
      <c r="H70" s="89" t="s">
        <v>105</v>
      </c>
      <c r="I70" s="94">
        <v>1</v>
      </c>
      <c r="J70" s="65" t="s">
        <v>114</v>
      </c>
      <c r="K70" s="83">
        <v>90</v>
      </c>
      <c r="L70" s="232">
        <v>0.05</v>
      </c>
      <c r="M70" s="147">
        <v>0</v>
      </c>
      <c r="N70" s="153">
        <f t="shared" si="10"/>
        <v>0</v>
      </c>
      <c r="O70" s="147">
        <f t="shared" si="11"/>
        <v>4.5</v>
      </c>
      <c r="P70" s="153">
        <f t="shared" si="12"/>
        <v>4.5</v>
      </c>
      <c r="Q70" s="147">
        <f t="shared" si="14"/>
        <v>27</v>
      </c>
      <c r="R70" s="153">
        <f t="shared" si="13"/>
        <v>27</v>
      </c>
      <c r="S70" s="147">
        <v>0</v>
      </c>
      <c r="T70" s="153">
        <f t="shared" si="4"/>
        <v>0</v>
      </c>
      <c r="U70" s="147">
        <f t="shared" si="15"/>
        <v>27</v>
      </c>
      <c r="V70" s="153">
        <f t="shared" si="5"/>
        <v>27</v>
      </c>
      <c r="W70" s="147">
        <v>227.7</v>
      </c>
      <c r="X70" s="153">
        <f t="shared" si="6"/>
        <v>227.7</v>
      </c>
      <c r="Y70" s="147">
        <v>0</v>
      </c>
      <c r="Z70" s="132">
        <f t="shared" si="7"/>
        <v>0</v>
      </c>
      <c r="AA70" s="1"/>
    </row>
    <row r="71" spans="1:27" x14ac:dyDescent="0.25">
      <c r="A71" s="271"/>
      <c r="B71" s="33">
        <v>69</v>
      </c>
      <c r="C71" s="66">
        <v>31</v>
      </c>
      <c r="D71" s="65" t="s">
        <v>115</v>
      </c>
      <c r="E71" s="60"/>
      <c r="F71" s="61"/>
      <c r="G71" s="4"/>
      <c r="H71" s="89" t="s">
        <v>105</v>
      </c>
      <c r="I71" s="94">
        <v>1</v>
      </c>
      <c r="J71" s="65" t="s">
        <v>116</v>
      </c>
      <c r="K71" s="83">
        <v>130</v>
      </c>
      <c r="L71" s="232">
        <v>0.05</v>
      </c>
      <c r="M71" s="147">
        <v>0</v>
      </c>
      <c r="N71" s="153">
        <f t="shared" si="10"/>
        <v>0</v>
      </c>
      <c r="O71" s="147">
        <f t="shared" si="11"/>
        <v>6.5</v>
      </c>
      <c r="P71" s="153">
        <f t="shared" si="12"/>
        <v>6.5</v>
      </c>
      <c r="Q71" s="147">
        <f t="shared" si="14"/>
        <v>39</v>
      </c>
      <c r="R71" s="153">
        <f t="shared" si="13"/>
        <v>39</v>
      </c>
      <c r="S71" s="147">
        <v>0</v>
      </c>
      <c r="T71" s="153">
        <f t="shared" si="4"/>
        <v>0</v>
      </c>
      <c r="U71" s="147">
        <f t="shared" si="15"/>
        <v>39</v>
      </c>
      <c r="V71" s="153">
        <f t="shared" si="5"/>
        <v>39</v>
      </c>
      <c r="W71" s="147">
        <v>341</v>
      </c>
      <c r="X71" s="153">
        <f t="shared" si="6"/>
        <v>341</v>
      </c>
      <c r="Y71" s="147">
        <v>0</v>
      </c>
      <c r="Z71" s="132">
        <f t="shared" si="7"/>
        <v>0</v>
      </c>
      <c r="AA71" s="1"/>
    </row>
    <row r="72" spans="1:27" x14ac:dyDescent="0.25">
      <c r="A72" s="271"/>
      <c r="B72" s="33">
        <v>70</v>
      </c>
      <c r="C72" s="66">
        <v>32</v>
      </c>
      <c r="D72" s="65" t="s">
        <v>117</v>
      </c>
      <c r="E72" s="60"/>
      <c r="F72" s="61"/>
      <c r="G72" s="4"/>
      <c r="H72" s="89" t="s">
        <v>105</v>
      </c>
      <c r="I72" s="94">
        <v>1</v>
      </c>
      <c r="J72" s="65" t="s">
        <v>118</v>
      </c>
      <c r="K72" s="83">
        <v>200</v>
      </c>
      <c r="L72" s="232">
        <v>0.05</v>
      </c>
      <c r="M72" s="147">
        <v>0</v>
      </c>
      <c r="N72" s="153">
        <f t="shared" si="10"/>
        <v>0</v>
      </c>
      <c r="O72" s="147">
        <f t="shared" si="11"/>
        <v>10</v>
      </c>
      <c r="P72" s="153">
        <f t="shared" si="12"/>
        <v>10</v>
      </c>
      <c r="Q72" s="147">
        <f t="shared" si="14"/>
        <v>60</v>
      </c>
      <c r="R72" s="153">
        <f t="shared" si="13"/>
        <v>60</v>
      </c>
      <c r="S72" s="147">
        <v>0</v>
      </c>
      <c r="T72" s="153">
        <f t="shared" si="4"/>
        <v>0</v>
      </c>
      <c r="U72" s="147">
        <f t="shared" si="15"/>
        <v>60</v>
      </c>
      <c r="V72" s="153">
        <f t="shared" si="5"/>
        <v>60</v>
      </c>
      <c r="W72" s="147">
        <v>305.5</v>
      </c>
      <c r="X72" s="153">
        <f t="shared" si="6"/>
        <v>305.5</v>
      </c>
      <c r="Y72" s="147">
        <v>0</v>
      </c>
      <c r="Z72" s="132">
        <f t="shared" si="7"/>
        <v>0</v>
      </c>
      <c r="AA72" s="1"/>
    </row>
    <row r="73" spans="1:27" x14ac:dyDescent="0.25">
      <c r="A73" s="271"/>
      <c r="B73" s="33">
        <v>71</v>
      </c>
      <c r="C73" s="66">
        <v>33</v>
      </c>
      <c r="D73" s="65" t="s">
        <v>119</v>
      </c>
      <c r="E73" s="60"/>
      <c r="F73" s="61"/>
      <c r="G73" s="4"/>
      <c r="H73" s="89" t="s">
        <v>105</v>
      </c>
      <c r="I73" s="94">
        <v>1</v>
      </c>
      <c r="J73" s="65" t="s">
        <v>120</v>
      </c>
      <c r="K73" s="83">
        <v>600</v>
      </c>
      <c r="L73" s="232">
        <v>0.05</v>
      </c>
      <c r="M73" s="147">
        <v>0</v>
      </c>
      <c r="N73" s="153">
        <f t="shared" si="10"/>
        <v>0</v>
      </c>
      <c r="O73" s="147">
        <f t="shared" si="11"/>
        <v>30</v>
      </c>
      <c r="P73" s="153">
        <f t="shared" si="12"/>
        <v>30</v>
      </c>
      <c r="Q73" s="147">
        <f t="shared" si="14"/>
        <v>180</v>
      </c>
      <c r="R73" s="153">
        <f t="shared" si="13"/>
        <v>180</v>
      </c>
      <c r="S73" s="147">
        <v>0</v>
      </c>
      <c r="T73" s="153">
        <f t="shared" si="4"/>
        <v>0</v>
      </c>
      <c r="U73" s="147">
        <f t="shared" si="15"/>
        <v>180</v>
      </c>
      <c r="V73" s="153">
        <f t="shared" si="5"/>
        <v>180</v>
      </c>
      <c r="W73" s="147">
        <v>0</v>
      </c>
      <c r="X73" s="153">
        <f t="shared" si="6"/>
        <v>0</v>
      </c>
      <c r="Y73" s="147">
        <v>0</v>
      </c>
      <c r="Z73" s="132">
        <f t="shared" si="7"/>
        <v>0</v>
      </c>
      <c r="AA73" s="1"/>
    </row>
    <row r="74" spans="1:27" x14ac:dyDescent="0.25">
      <c r="A74" s="271"/>
      <c r="B74" s="34">
        <v>72</v>
      </c>
      <c r="C74" s="66">
        <v>34</v>
      </c>
      <c r="D74" s="65" t="s">
        <v>121</v>
      </c>
      <c r="E74" s="60"/>
      <c r="F74" s="61"/>
      <c r="G74" s="4"/>
      <c r="H74" s="89" t="s">
        <v>105</v>
      </c>
      <c r="I74" s="94">
        <v>1</v>
      </c>
      <c r="J74" s="65" t="s">
        <v>122</v>
      </c>
      <c r="K74" s="83">
        <v>90</v>
      </c>
      <c r="L74" s="232">
        <v>0.05</v>
      </c>
      <c r="M74" s="147">
        <v>0</v>
      </c>
      <c r="N74" s="153">
        <f t="shared" si="10"/>
        <v>0</v>
      </c>
      <c r="O74" s="147">
        <f t="shared" si="11"/>
        <v>4.5</v>
      </c>
      <c r="P74" s="153">
        <f t="shared" si="12"/>
        <v>4.5</v>
      </c>
      <c r="Q74" s="147">
        <f t="shared" si="14"/>
        <v>27</v>
      </c>
      <c r="R74" s="153">
        <f t="shared" si="13"/>
        <v>27</v>
      </c>
      <c r="S74" s="147">
        <v>0</v>
      </c>
      <c r="T74" s="153">
        <f t="shared" si="4"/>
        <v>0</v>
      </c>
      <c r="U74" s="147">
        <f t="shared" si="15"/>
        <v>27</v>
      </c>
      <c r="V74" s="153">
        <f t="shared" si="5"/>
        <v>27</v>
      </c>
      <c r="W74" s="147">
        <v>148.4</v>
      </c>
      <c r="X74" s="153">
        <f t="shared" si="6"/>
        <v>148.4</v>
      </c>
      <c r="Y74" s="147">
        <v>0</v>
      </c>
      <c r="Z74" s="132">
        <f t="shared" si="7"/>
        <v>0</v>
      </c>
      <c r="AA74" s="1"/>
    </row>
    <row r="75" spans="1:27" ht="15.75" thickBot="1" x14ac:dyDescent="0.3">
      <c r="A75" s="272"/>
      <c r="B75" s="37">
        <v>73</v>
      </c>
      <c r="C75" s="140">
        <v>35</v>
      </c>
      <c r="D75" s="141" t="s">
        <v>123</v>
      </c>
      <c r="E75" s="72"/>
      <c r="F75" s="142"/>
      <c r="G75" s="10"/>
      <c r="H75" s="143" t="s">
        <v>105</v>
      </c>
      <c r="I75" s="127">
        <v>1</v>
      </c>
      <c r="J75" s="141" t="s">
        <v>122</v>
      </c>
      <c r="K75" s="116">
        <v>90</v>
      </c>
      <c r="L75" s="235">
        <v>0.05</v>
      </c>
      <c r="M75" s="148">
        <v>0</v>
      </c>
      <c r="N75" s="159">
        <f t="shared" si="10"/>
        <v>0</v>
      </c>
      <c r="O75" s="148">
        <f>K75*L75</f>
        <v>4.5</v>
      </c>
      <c r="P75" s="159">
        <f t="shared" si="12"/>
        <v>4.5</v>
      </c>
      <c r="Q75" s="148">
        <f t="shared" si="14"/>
        <v>27</v>
      </c>
      <c r="R75" s="159">
        <f t="shared" si="13"/>
        <v>27</v>
      </c>
      <c r="S75" s="148">
        <v>0</v>
      </c>
      <c r="T75" s="159">
        <f t="shared" si="4"/>
        <v>0</v>
      </c>
      <c r="U75" s="148">
        <f t="shared" si="15"/>
        <v>27</v>
      </c>
      <c r="V75" s="159">
        <f t="shared" si="5"/>
        <v>27</v>
      </c>
      <c r="W75" s="148">
        <v>148.4</v>
      </c>
      <c r="X75" s="159">
        <f t="shared" si="6"/>
        <v>148.4</v>
      </c>
      <c r="Y75" s="148">
        <v>0</v>
      </c>
      <c r="Z75" s="135">
        <f t="shared" si="7"/>
        <v>0</v>
      </c>
      <c r="AA75" s="1"/>
    </row>
    <row r="76" spans="1:27" ht="15" customHeight="1" x14ac:dyDescent="0.25">
      <c r="A76" s="279" t="s">
        <v>26</v>
      </c>
      <c r="B76" s="47">
        <v>74</v>
      </c>
      <c r="C76" s="40">
        <v>1</v>
      </c>
      <c r="D76" s="24" t="s">
        <v>44</v>
      </c>
      <c r="E76" s="57"/>
      <c r="F76" s="11"/>
      <c r="G76" s="11"/>
      <c r="H76" s="82" t="s">
        <v>229</v>
      </c>
      <c r="I76" s="93">
        <v>4</v>
      </c>
      <c r="J76" s="24" t="s">
        <v>230</v>
      </c>
      <c r="K76" s="82">
        <v>2370.6</v>
      </c>
      <c r="L76" s="231">
        <v>0.05</v>
      </c>
      <c r="M76" s="146">
        <v>40</v>
      </c>
      <c r="N76" s="152">
        <f t="shared" ref="N76:N103" si="16">I76*M76</f>
        <v>160</v>
      </c>
      <c r="O76" s="237">
        <f>K76*L76</f>
        <v>118.53</v>
      </c>
      <c r="P76" s="240">
        <f t="shared" ref="P76:P103" si="17">I76*O76</f>
        <v>474.12</v>
      </c>
      <c r="Q76" s="146">
        <v>400</v>
      </c>
      <c r="R76" s="152">
        <f t="shared" ref="R76:R103" si="18">I76*Q76</f>
        <v>1600</v>
      </c>
      <c r="S76" s="146">
        <v>9</v>
      </c>
      <c r="T76" s="152">
        <f t="shared" si="4"/>
        <v>36</v>
      </c>
      <c r="U76" s="146">
        <v>400</v>
      </c>
      <c r="V76" s="152">
        <f t="shared" si="5"/>
        <v>1600</v>
      </c>
      <c r="W76" s="146">
        <v>994</v>
      </c>
      <c r="X76" s="152">
        <f t="shared" si="6"/>
        <v>3976</v>
      </c>
      <c r="Y76" s="146">
        <v>90</v>
      </c>
      <c r="Z76" s="131">
        <f t="shared" si="7"/>
        <v>360</v>
      </c>
      <c r="AA76" s="1"/>
    </row>
    <row r="77" spans="1:27" x14ac:dyDescent="0.25">
      <c r="A77" s="280"/>
      <c r="B77" s="33">
        <v>75</v>
      </c>
      <c r="C77" s="31">
        <v>2</v>
      </c>
      <c r="D77" s="21" t="s">
        <v>47</v>
      </c>
      <c r="E77" s="60"/>
      <c r="F77" s="4"/>
      <c r="G77" s="4"/>
      <c r="H77" s="83" t="s">
        <v>229</v>
      </c>
      <c r="I77" s="94">
        <v>4</v>
      </c>
      <c r="J77" s="21" t="s">
        <v>231</v>
      </c>
      <c r="K77" s="83">
        <v>1668.4</v>
      </c>
      <c r="L77" s="232">
        <v>0.05</v>
      </c>
      <c r="M77" s="147">
        <v>40</v>
      </c>
      <c r="N77" s="153">
        <f t="shared" si="16"/>
        <v>160</v>
      </c>
      <c r="O77" s="238">
        <f>K77*L77</f>
        <v>83.420000000000016</v>
      </c>
      <c r="P77" s="241">
        <f t="shared" si="17"/>
        <v>333.68000000000006</v>
      </c>
      <c r="Q77" s="147">
        <v>200</v>
      </c>
      <c r="R77" s="153">
        <f t="shared" si="18"/>
        <v>800</v>
      </c>
      <c r="S77" s="147">
        <v>8</v>
      </c>
      <c r="T77" s="153">
        <f t="shared" ref="T77:T103" si="19">I77*S77</f>
        <v>32</v>
      </c>
      <c r="U77" s="147">
        <v>200</v>
      </c>
      <c r="V77" s="153">
        <f t="shared" ref="V77:V103" si="20">I77*U77</f>
        <v>800</v>
      </c>
      <c r="W77" s="147">
        <v>730</v>
      </c>
      <c r="X77" s="153">
        <f t="shared" ref="X77:X103" si="21">I77*W77</f>
        <v>2920</v>
      </c>
      <c r="Y77" s="147">
        <v>90</v>
      </c>
      <c r="Z77" s="132">
        <f t="shared" ref="Z77:Z103" si="22">I77*Y77</f>
        <v>360</v>
      </c>
      <c r="AA77" s="1"/>
    </row>
    <row r="78" spans="1:27" x14ac:dyDescent="0.25">
      <c r="A78" s="280"/>
      <c r="B78" s="34">
        <v>76</v>
      </c>
      <c r="C78" s="31">
        <v>3</v>
      </c>
      <c r="D78" s="21" t="s">
        <v>49</v>
      </c>
      <c r="E78" s="60"/>
      <c r="F78" s="4"/>
      <c r="G78" s="4"/>
      <c r="H78" s="83" t="s">
        <v>229</v>
      </c>
      <c r="I78" s="94">
        <v>4</v>
      </c>
      <c r="J78" s="21" t="s">
        <v>232</v>
      </c>
      <c r="K78" s="83">
        <v>2065.5</v>
      </c>
      <c r="L78" s="232">
        <v>0.05</v>
      </c>
      <c r="M78" s="147">
        <v>40</v>
      </c>
      <c r="N78" s="153">
        <f t="shared" si="16"/>
        <v>160</v>
      </c>
      <c r="O78" s="238">
        <f>K78*L78</f>
        <v>103.27500000000001</v>
      </c>
      <c r="P78" s="241">
        <f t="shared" si="17"/>
        <v>413.1</v>
      </c>
      <c r="Q78" s="147">
        <v>200</v>
      </c>
      <c r="R78" s="153">
        <f t="shared" si="18"/>
        <v>800</v>
      </c>
      <c r="S78" s="147">
        <v>9</v>
      </c>
      <c r="T78" s="153">
        <f t="shared" si="19"/>
        <v>36</v>
      </c>
      <c r="U78" s="147">
        <v>200</v>
      </c>
      <c r="V78" s="153">
        <f t="shared" si="20"/>
        <v>800</v>
      </c>
      <c r="W78" s="147">
        <v>797</v>
      </c>
      <c r="X78" s="153">
        <f t="shared" si="21"/>
        <v>3188</v>
      </c>
      <c r="Y78" s="147">
        <v>90</v>
      </c>
      <c r="Z78" s="132">
        <f t="shared" si="22"/>
        <v>360</v>
      </c>
      <c r="AA78" s="1"/>
    </row>
    <row r="79" spans="1:27" x14ac:dyDescent="0.25">
      <c r="A79" s="280"/>
      <c r="B79" s="33">
        <v>77</v>
      </c>
      <c r="C79" s="31">
        <v>4</v>
      </c>
      <c r="D79" s="21" t="s">
        <v>51</v>
      </c>
      <c r="E79" s="60"/>
      <c r="F79" s="4"/>
      <c r="G79" s="4"/>
      <c r="H79" s="83" t="s">
        <v>229</v>
      </c>
      <c r="I79" s="94">
        <v>4</v>
      </c>
      <c r="J79" s="21" t="s">
        <v>233</v>
      </c>
      <c r="K79" s="83">
        <v>304.8</v>
      </c>
      <c r="L79" s="232">
        <v>0.05</v>
      </c>
      <c r="M79" s="147">
        <v>15</v>
      </c>
      <c r="N79" s="153">
        <f t="shared" si="16"/>
        <v>60</v>
      </c>
      <c r="O79" s="238">
        <f t="shared" ref="O79:O85" si="23">K79*L79</f>
        <v>15.240000000000002</v>
      </c>
      <c r="P79" s="241">
        <f t="shared" si="17"/>
        <v>60.960000000000008</v>
      </c>
      <c r="Q79" s="147">
        <v>49</v>
      </c>
      <c r="R79" s="153">
        <f t="shared" si="18"/>
        <v>196</v>
      </c>
      <c r="S79" s="147">
        <v>5</v>
      </c>
      <c r="T79" s="153">
        <f t="shared" si="19"/>
        <v>20</v>
      </c>
      <c r="U79" s="147">
        <v>50</v>
      </c>
      <c r="V79" s="153">
        <f t="shared" si="20"/>
        <v>200</v>
      </c>
      <c r="W79" s="147">
        <v>208</v>
      </c>
      <c r="X79" s="153">
        <f t="shared" si="21"/>
        <v>832</v>
      </c>
      <c r="Y79" s="147">
        <v>45</v>
      </c>
      <c r="Z79" s="132">
        <f t="shared" si="22"/>
        <v>180</v>
      </c>
      <c r="AA79" s="1"/>
    </row>
    <row r="80" spans="1:27" x14ac:dyDescent="0.25">
      <c r="A80" s="280"/>
      <c r="B80" s="33">
        <v>78</v>
      </c>
      <c r="C80" s="31">
        <v>5</v>
      </c>
      <c r="D80" s="21" t="s">
        <v>52</v>
      </c>
      <c r="E80" s="60"/>
      <c r="F80" s="4"/>
      <c r="G80" s="4"/>
      <c r="H80" s="83" t="s">
        <v>229</v>
      </c>
      <c r="I80" s="94">
        <v>4</v>
      </c>
      <c r="J80" s="21" t="s">
        <v>233</v>
      </c>
      <c r="K80" s="83">
        <v>304.8</v>
      </c>
      <c r="L80" s="232">
        <v>0.05</v>
      </c>
      <c r="M80" s="147">
        <v>15</v>
      </c>
      <c r="N80" s="153">
        <f t="shared" si="16"/>
        <v>60</v>
      </c>
      <c r="O80" s="238">
        <f t="shared" si="23"/>
        <v>15.240000000000002</v>
      </c>
      <c r="P80" s="241">
        <f t="shared" si="17"/>
        <v>60.960000000000008</v>
      </c>
      <c r="Q80" s="147">
        <v>49</v>
      </c>
      <c r="R80" s="153">
        <f t="shared" si="18"/>
        <v>196</v>
      </c>
      <c r="S80" s="147">
        <v>5</v>
      </c>
      <c r="T80" s="153">
        <f t="shared" si="19"/>
        <v>20</v>
      </c>
      <c r="U80" s="147">
        <v>50</v>
      </c>
      <c r="V80" s="153">
        <f t="shared" si="20"/>
        <v>200</v>
      </c>
      <c r="W80" s="147">
        <v>208</v>
      </c>
      <c r="X80" s="153">
        <f t="shared" si="21"/>
        <v>832</v>
      </c>
      <c r="Y80" s="147">
        <v>45</v>
      </c>
      <c r="Z80" s="132">
        <f t="shared" si="22"/>
        <v>180</v>
      </c>
      <c r="AA80" s="1"/>
    </row>
    <row r="81" spans="1:27" x14ac:dyDescent="0.25">
      <c r="A81" s="280"/>
      <c r="B81" s="33">
        <v>79</v>
      </c>
      <c r="C81" s="31">
        <v>6</v>
      </c>
      <c r="D81" s="21" t="s">
        <v>54</v>
      </c>
      <c r="E81" s="60"/>
      <c r="F81" s="4"/>
      <c r="G81" s="4"/>
      <c r="H81" s="83" t="s">
        <v>229</v>
      </c>
      <c r="I81" s="94">
        <v>4</v>
      </c>
      <c r="J81" s="21" t="s">
        <v>233</v>
      </c>
      <c r="K81" s="83">
        <v>304.8</v>
      </c>
      <c r="L81" s="232">
        <v>0.05</v>
      </c>
      <c r="M81" s="147">
        <v>15</v>
      </c>
      <c r="N81" s="153">
        <f t="shared" si="16"/>
        <v>60</v>
      </c>
      <c r="O81" s="238">
        <f t="shared" si="23"/>
        <v>15.240000000000002</v>
      </c>
      <c r="P81" s="241">
        <f t="shared" si="17"/>
        <v>60.960000000000008</v>
      </c>
      <c r="Q81" s="147">
        <v>50</v>
      </c>
      <c r="R81" s="153">
        <f t="shared" si="18"/>
        <v>200</v>
      </c>
      <c r="S81" s="147">
        <v>5</v>
      </c>
      <c r="T81" s="153">
        <f t="shared" si="19"/>
        <v>20</v>
      </c>
      <c r="U81" s="147">
        <v>50</v>
      </c>
      <c r="V81" s="153">
        <f t="shared" si="20"/>
        <v>200</v>
      </c>
      <c r="W81" s="147">
        <v>208</v>
      </c>
      <c r="X81" s="153">
        <f t="shared" si="21"/>
        <v>832</v>
      </c>
      <c r="Y81" s="147">
        <v>45</v>
      </c>
      <c r="Z81" s="132">
        <f t="shared" si="22"/>
        <v>180</v>
      </c>
      <c r="AA81" s="1"/>
    </row>
    <row r="82" spans="1:27" x14ac:dyDescent="0.25">
      <c r="A82" s="280"/>
      <c r="B82" s="34">
        <v>80</v>
      </c>
      <c r="C82" s="31">
        <v>7</v>
      </c>
      <c r="D82" s="21" t="s">
        <v>55</v>
      </c>
      <c r="E82" s="60"/>
      <c r="F82" s="4"/>
      <c r="G82" s="4"/>
      <c r="H82" s="83" t="s">
        <v>229</v>
      </c>
      <c r="I82" s="94">
        <v>4</v>
      </c>
      <c r="J82" s="21" t="s">
        <v>234</v>
      </c>
      <c r="K82" s="83">
        <v>967.2</v>
      </c>
      <c r="L82" s="232">
        <v>0.05</v>
      </c>
      <c r="M82" s="147">
        <v>25</v>
      </c>
      <c r="N82" s="153">
        <f t="shared" si="16"/>
        <v>100</v>
      </c>
      <c r="O82" s="238">
        <f t="shared" si="23"/>
        <v>48.360000000000007</v>
      </c>
      <c r="P82" s="241">
        <f t="shared" si="17"/>
        <v>193.44000000000003</v>
      </c>
      <c r="Q82" s="147">
        <v>100</v>
      </c>
      <c r="R82" s="153">
        <f t="shared" si="18"/>
        <v>400</v>
      </c>
      <c r="S82" s="147">
        <v>5</v>
      </c>
      <c r="T82" s="153">
        <f t="shared" si="19"/>
        <v>20</v>
      </c>
      <c r="U82" s="147">
        <v>100</v>
      </c>
      <c r="V82" s="153">
        <f t="shared" si="20"/>
        <v>400</v>
      </c>
      <c r="W82" s="147">
        <v>554</v>
      </c>
      <c r="X82" s="153">
        <f t="shared" si="21"/>
        <v>2216</v>
      </c>
      <c r="Y82" s="147">
        <v>70</v>
      </c>
      <c r="Z82" s="132">
        <f t="shared" si="22"/>
        <v>280</v>
      </c>
      <c r="AA82" s="1"/>
    </row>
    <row r="83" spans="1:27" x14ac:dyDescent="0.25">
      <c r="A83" s="280"/>
      <c r="B83" s="33">
        <v>81</v>
      </c>
      <c r="C83" s="31">
        <v>8</v>
      </c>
      <c r="D83" s="21" t="s">
        <v>56</v>
      </c>
      <c r="E83" s="60"/>
      <c r="F83" s="4"/>
      <c r="G83" s="4"/>
      <c r="H83" s="83" t="s">
        <v>229</v>
      </c>
      <c r="I83" s="94">
        <v>4</v>
      </c>
      <c r="J83" s="21" t="s">
        <v>234</v>
      </c>
      <c r="K83" s="83">
        <v>967.2</v>
      </c>
      <c r="L83" s="232">
        <v>0.05</v>
      </c>
      <c r="M83" s="147">
        <v>25</v>
      </c>
      <c r="N83" s="153">
        <f t="shared" si="16"/>
        <v>100</v>
      </c>
      <c r="O83" s="238">
        <f t="shared" si="23"/>
        <v>48.360000000000007</v>
      </c>
      <c r="P83" s="241">
        <f t="shared" si="17"/>
        <v>193.44000000000003</v>
      </c>
      <c r="Q83" s="147">
        <v>100</v>
      </c>
      <c r="R83" s="153">
        <f t="shared" si="18"/>
        <v>400</v>
      </c>
      <c r="S83" s="147">
        <v>5</v>
      </c>
      <c r="T83" s="153">
        <f t="shared" si="19"/>
        <v>20</v>
      </c>
      <c r="U83" s="147">
        <v>100</v>
      </c>
      <c r="V83" s="153">
        <f t="shared" si="20"/>
        <v>400</v>
      </c>
      <c r="W83" s="147">
        <v>554</v>
      </c>
      <c r="X83" s="153">
        <f t="shared" si="21"/>
        <v>2216</v>
      </c>
      <c r="Y83" s="147">
        <v>70</v>
      </c>
      <c r="Z83" s="132">
        <f t="shared" si="22"/>
        <v>280</v>
      </c>
      <c r="AA83" s="1"/>
    </row>
    <row r="84" spans="1:27" x14ac:dyDescent="0.25">
      <c r="A84" s="280"/>
      <c r="B84" s="33">
        <v>82</v>
      </c>
      <c r="C84" s="31">
        <v>9</v>
      </c>
      <c r="D84" s="21" t="s">
        <v>235</v>
      </c>
      <c r="E84" s="60"/>
      <c r="F84" s="4" t="s">
        <v>307</v>
      </c>
      <c r="G84" s="4"/>
      <c r="H84" s="83" t="s">
        <v>229</v>
      </c>
      <c r="I84" s="94">
        <v>2</v>
      </c>
      <c r="J84" s="21"/>
      <c r="K84" s="83">
        <v>5</v>
      </c>
      <c r="L84" s="232">
        <v>0.1</v>
      </c>
      <c r="M84" s="147">
        <v>0</v>
      </c>
      <c r="N84" s="153">
        <f t="shared" si="16"/>
        <v>0</v>
      </c>
      <c r="O84" s="238">
        <f t="shared" si="23"/>
        <v>0.5</v>
      </c>
      <c r="P84" s="241">
        <f t="shared" si="17"/>
        <v>1</v>
      </c>
      <c r="Q84" s="147">
        <v>2</v>
      </c>
      <c r="R84" s="153">
        <f t="shared" si="18"/>
        <v>4</v>
      </c>
      <c r="S84" s="147">
        <v>0</v>
      </c>
      <c r="T84" s="153">
        <f t="shared" si="19"/>
        <v>0</v>
      </c>
      <c r="U84" s="147">
        <v>0.5</v>
      </c>
      <c r="V84" s="153">
        <f t="shared" si="20"/>
        <v>1</v>
      </c>
      <c r="W84" s="147">
        <v>0</v>
      </c>
      <c r="X84" s="153">
        <f t="shared" si="21"/>
        <v>0</v>
      </c>
      <c r="Y84" s="147">
        <v>0</v>
      </c>
      <c r="Z84" s="132">
        <f t="shared" si="22"/>
        <v>0</v>
      </c>
      <c r="AA84" s="1"/>
    </row>
    <row r="85" spans="1:27" x14ac:dyDescent="0.25">
      <c r="A85" s="280"/>
      <c r="B85" s="33">
        <v>83</v>
      </c>
      <c r="C85" s="31">
        <v>10</v>
      </c>
      <c r="D85" s="21" t="s">
        <v>236</v>
      </c>
      <c r="E85" s="60"/>
      <c r="F85" s="4" t="s">
        <v>307</v>
      </c>
      <c r="G85" s="4"/>
      <c r="H85" s="83" t="s">
        <v>229</v>
      </c>
      <c r="I85" s="94">
        <v>2</v>
      </c>
      <c r="J85" s="21"/>
      <c r="K85" s="83">
        <v>5</v>
      </c>
      <c r="L85" s="232">
        <v>0.1</v>
      </c>
      <c r="M85" s="147">
        <v>0</v>
      </c>
      <c r="N85" s="153">
        <f t="shared" si="16"/>
        <v>0</v>
      </c>
      <c r="O85" s="238">
        <f t="shared" si="23"/>
        <v>0.5</v>
      </c>
      <c r="P85" s="241">
        <f t="shared" si="17"/>
        <v>1</v>
      </c>
      <c r="Q85" s="147">
        <v>2</v>
      </c>
      <c r="R85" s="153">
        <f t="shared" si="18"/>
        <v>4</v>
      </c>
      <c r="S85" s="147">
        <v>0</v>
      </c>
      <c r="T85" s="153">
        <f t="shared" si="19"/>
        <v>0</v>
      </c>
      <c r="U85" s="147">
        <v>0.5</v>
      </c>
      <c r="V85" s="153">
        <f t="shared" si="20"/>
        <v>1</v>
      </c>
      <c r="W85" s="147">
        <v>0</v>
      </c>
      <c r="X85" s="153">
        <f t="shared" si="21"/>
        <v>0</v>
      </c>
      <c r="Y85" s="147">
        <v>0</v>
      </c>
      <c r="Z85" s="132">
        <f t="shared" si="22"/>
        <v>0</v>
      </c>
      <c r="AA85" s="1"/>
    </row>
    <row r="86" spans="1:27" ht="15.75" thickBot="1" x14ac:dyDescent="0.3">
      <c r="A86" s="281"/>
      <c r="B86" s="36">
        <v>84</v>
      </c>
      <c r="C86" s="41">
        <v>11</v>
      </c>
      <c r="D86" s="75" t="s">
        <v>359</v>
      </c>
      <c r="E86" s="62" t="s">
        <v>360</v>
      </c>
      <c r="F86" s="15" t="s">
        <v>29</v>
      </c>
      <c r="G86" s="15" t="s">
        <v>29</v>
      </c>
      <c r="H86" s="84" t="s">
        <v>361</v>
      </c>
      <c r="I86" s="95">
        <v>4</v>
      </c>
      <c r="J86" s="91" t="s">
        <v>362</v>
      </c>
      <c r="K86" s="84">
        <v>14</v>
      </c>
      <c r="L86" s="233">
        <v>0.1</v>
      </c>
      <c r="M86" s="149">
        <v>0</v>
      </c>
      <c r="N86" s="154">
        <f t="shared" si="16"/>
        <v>0</v>
      </c>
      <c r="O86" s="239">
        <f>K86*L86</f>
        <v>1.4000000000000001</v>
      </c>
      <c r="P86" s="242">
        <f t="shared" si="17"/>
        <v>5.6000000000000005</v>
      </c>
      <c r="Q86" s="149">
        <v>2</v>
      </c>
      <c r="R86" s="154">
        <f t="shared" si="18"/>
        <v>8</v>
      </c>
      <c r="S86" s="149">
        <v>1</v>
      </c>
      <c r="T86" s="154">
        <f t="shared" si="19"/>
        <v>4</v>
      </c>
      <c r="U86" s="149">
        <v>0</v>
      </c>
      <c r="V86" s="154">
        <f t="shared" si="20"/>
        <v>0</v>
      </c>
      <c r="W86" s="149">
        <v>0</v>
      </c>
      <c r="X86" s="154">
        <f t="shared" si="21"/>
        <v>0</v>
      </c>
      <c r="Y86" s="149">
        <v>0</v>
      </c>
      <c r="Z86" s="133">
        <f t="shared" si="22"/>
        <v>0</v>
      </c>
      <c r="AA86" s="1"/>
    </row>
    <row r="87" spans="1:27" ht="15" customHeight="1" x14ac:dyDescent="0.25">
      <c r="A87" s="282" t="s">
        <v>350</v>
      </c>
      <c r="B87" s="32">
        <v>85</v>
      </c>
      <c r="C87" s="45">
        <v>1</v>
      </c>
      <c r="D87" s="20" t="s">
        <v>249</v>
      </c>
      <c r="E87" s="129"/>
      <c r="F87" s="16"/>
      <c r="G87" s="16"/>
      <c r="H87" s="104" t="s">
        <v>229</v>
      </c>
      <c r="I87" s="98">
        <v>1</v>
      </c>
      <c r="J87" s="20" t="s">
        <v>250</v>
      </c>
      <c r="K87" s="104">
        <f>2*10*30</f>
        <v>600</v>
      </c>
      <c r="L87" s="234">
        <v>0.05</v>
      </c>
      <c r="M87" s="156">
        <v>0</v>
      </c>
      <c r="N87" s="157">
        <f t="shared" si="16"/>
        <v>0</v>
      </c>
      <c r="O87" s="156">
        <v>0.2</v>
      </c>
      <c r="P87" s="157">
        <f t="shared" si="17"/>
        <v>0.2</v>
      </c>
      <c r="Q87" s="156">
        <v>5</v>
      </c>
      <c r="R87" s="157">
        <f t="shared" si="18"/>
        <v>5</v>
      </c>
      <c r="S87" s="156">
        <v>5</v>
      </c>
      <c r="T87" s="157">
        <f t="shared" si="19"/>
        <v>5</v>
      </c>
      <c r="U87" s="156">
        <v>600</v>
      </c>
      <c r="V87" s="157">
        <f t="shared" si="20"/>
        <v>600</v>
      </c>
      <c r="W87" s="156">
        <v>0</v>
      </c>
      <c r="X87" s="157">
        <f t="shared" si="21"/>
        <v>0</v>
      </c>
      <c r="Y87" s="156">
        <v>0</v>
      </c>
      <c r="Z87" s="158">
        <f t="shared" si="22"/>
        <v>0</v>
      </c>
      <c r="AA87" s="1"/>
    </row>
    <row r="88" spans="1:27" x14ac:dyDescent="0.25">
      <c r="A88" s="283"/>
      <c r="B88" s="33">
        <v>86</v>
      </c>
      <c r="C88" s="43">
        <v>2</v>
      </c>
      <c r="D88" s="21" t="s">
        <v>251</v>
      </c>
      <c r="E88" s="60"/>
      <c r="F88" s="4"/>
      <c r="G88" s="4"/>
      <c r="H88" s="83" t="s">
        <v>229</v>
      </c>
      <c r="I88" s="94">
        <v>1</v>
      </c>
      <c r="J88" s="21" t="s">
        <v>252</v>
      </c>
      <c r="K88" s="83">
        <f>2*8*16</f>
        <v>256</v>
      </c>
      <c r="L88" s="232">
        <v>0.05</v>
      </c>
      <c r="M88" s="147">
        <v>0</v>
      </c>
      <c r="N88" s="153">
        <f t="shared" si="16"/>
        <v>0</v>
      </c>
      <c r="O88" s="147">
        <v>0.2</v>
      </c>
      <c r="P88" s="153">
        <f t="shared" si="17"/>
        <v>0.2</v>
      </c>
      <c r="Q88" s="147">
        <v>3</v>
      </c>
      <c r="R88" s="153">
        <f t="shared" si="18"/>
        <v>3</v>
      </c>
      <c r="S88" s="147">
        <v>5</v>
      </c>
      <c r="T88" s="153">
        <f t="shared" si="19"/>
        <v>5</v>
      </c>
      <c r="U88" s="147">
        <f>2*8*16</f>
        <v>256</v>
      </c>
      <c r="V88" s="153">
        <f t="shared" si="20"/>
        <v>256</v>
      </c>
      <c r="W88" s="147">
        <v>0</v>
      </c>
      <c r="X88" s="153">
        <f t="shared" si="21"/>
        <v>0</v>
      </c>
      <c r="Y88" s="147">
        <v>0</v>
      </c>
      <c r="Z88" s="132">
        <f t="shared" si="22"/>
        <v>0</v>
      </c>
      <c r="AA88" s="1"/>
    </row>
    <row r="89" spans="1:27" x14ac:dyDescent="0.25">
      <c r="A89" s="283"/>
      <c r="B89" s="33">
        <v>87</v>
      </c>
      <c r="C89" s="43">
        <v>3</v>
      </c>
      <c r="D89" s="21" t="s">
        <v>253</v>
      </c>
      <c r="E89" s="60"/>
      <c r="F89" s="4"/>
      <c r="G89" s="4"/>
      <c r="H89" s="83" t="s">
        <v>229</v>
      </c>
      <c r="I89" s="94">
        <v>1</v>
      </c>
      <c r="J89" s="21" t="s">
        <v>254</v>
      </c>
      <c r="K89" s="83">
        <f>2*7*18</f>
        <v>252</v>
      </c>
      <c r="L89" s="232">
        <v>0.05</v>
      </c>
      <c r="M89" s="147">
        <v>0</v>
      </c>
      <c r="N89" s="153">
        <f t="shared" si="16"/>
        <v>0</v>
      </c>
      <c r="O89" s="147">
        <v>0.2</v>
      </c>
      <c r="P89" s="153">
        <f t="shared" si="17"/>
        <v>0.2</v>
      </c>
      <c r="Q89" s="147">
        <v>3</v>
      </c>
      <c r="R89" s="153">
        <f t="shared" si="18"/>
        <v>3</v>
      </c>
      <c r="S89" s="147">
        <v>5</v>
      </c>
      <c r="T89" s="153">
        <f t="shared" si="19"/>
        <v>5</v>
      </c>
      <c r="U89" s="147">
        <f>2*7*18</f>
        <v>252</v>
      </c>
      <c r="V89" s="153">
        <f t="shared" si="20"/>
        <v>252</v>
      </c>
      <c r="W89" s="147">
        <v>0</v>
      </c>
      <c r="X89" s="153">
        <f t="shared" si="21"/>
        <v>0</v>
      </c>
      <c r="Y89" s="147">
        <v>0</v>
      </c>
      <c r="Z89" s="132">
        <f t="shared" si="22"/>
        <v>0</v>
      </c>
      <c r="AA89" s="1"/>
    </row>
    <row r="90" spans="1:27" x14ac:dyDescent="0.25">
      <c r="A90" s="283"/>
      <c r="B90" s="34">
        <v>88</v>
      </c>
      <c r="C90" s="43">
        <v>4</v>
      </c>
      <c r="D90" s="21" t="s">
        <v>255</v>
      </c>
      <c r="E90" s="60"/>
      <c r="F90" s="4"/>
      <c r="G90" s="4"/>
      <c r="H90" s="83" t="s">
        <v>229</v>
      </c>
      <c r="I90" s="94">
        <v>1</v>
      </c>
      <c r="J90" s="21" t="s">
        <v>256</v>
      </c>
      <c r="K90" s="83">
        <f>2*6*14</f>
        <v>168</v>
      </c>
      <c r="L90" s="232">
        <v>0.05</v>
      </c>
      <c r="M90" s="147">
        <v>0</v>
      </c>
      <c r="N90" s="153">
        <f t="shared" si="16"/>
        <v>0</v>
      </c>
      <c r="O90" s="147">
        <v>0.02</v>
      </c>
      <c r="P90" s="153">
        <f t="shared" si="17"/>
        <v>0.02</v>
      </c>
      <c r="Q90" s="147">
        <v>3</v>
      </c>
      <c r="R90" s="153">
        <f t="shared" si="18"/>
        <v>3</v>
      </c>
      <c r="S90" s="147">
        <v>4</v>
      </c>
      <c r="T90" s="153">
        <f t="shared" si="19"/>
        <v>4</v>
      </c>
      <c r="U90" s="147">
        <f>2*6*14</f>
        <v>168</v>
      </c>
      <c r="V90" s="153">
        <f t="shared" si="20"/>
        <v>168</v>
      </c>
      <c r="W90" s="147">
        <v>0</v>
      </c>
      <c r="X90" s="153">
        <f t="shared" si="21"/>
        <v>0</v>
      </c>
      <c r="Y90" s="147">
        <v>0</v>
      </c>
      <c r="Z90" s="132">
        <f t="shared" si="22"/>
        <v>0</v>
      </c>
      <c r="AA90" s="1"/>
    </row>
    <row r="91" spans="1:27" x14ac:dyDescent="0.25">
      <c r="A91" s="283"/>
      <c r="B91" s="33">
        <v>89</v>
      </c>
      <c r="C91" s="43">
        <v>5</v>
      </c>
      <c r="D91" s="21" t="s">
        <v>257</v>
      </c>
      <c r="E91" s="60"/>
      <c r="F91" s="4"/>
      <c r="G91" s="4"/>
      <c r="H91" s="83" t="s">
        <v>229</v>
      </c>
      <c r="I91" s="94">
        <v>1</v>
      </c>
      <c r="J91" s="21" t="s">
        <v>258</v>
      </c>
      <c r="K91" s="83">
        <f>2*7*19</f>
        <v>266</v>
      </c>
      <c r="L91" s="232">
        <v>0.05</v>
      </c>
      <c r="M91" s="147">
        <v>0</v>
      </c>
      <c r="N91" s="153">
        <f t="shared" si="16"/>
        <v>0</v>
      </c>
      <c r="O91" s="147">
        <v>0.02</v>
      </c>
      <c r="P91" s="153">
        <f t="shared" si="17"/>
        <v>0.02</v>
      </c>
      <c r="Q91" s="147">
        <v>3</v>
      </c>
      <c r="R91" s="153">
        <f t="shared" si="18"/>
        <v>3</v>
      </c>
      <c r="S91" s="147">
        <v>5</v>
      </c>
      <c r="T91" s="153">
        <f t="shared" si="19"/>
        <v>5</v>
      </c>
      <c r="U91" s="147">
        <f>2*7*19</f>
        <v>266</v>
      </c>
      <c r="V91" s="153">
        <f t="shared" si="20"/>
        <v>266</v>
      </c>
      <c r="W91" s="147">
        <v>0</v>
      </c>
      <c r="X91" s="153">
        <f t="shared" si="21"/>
        <v>0</v>
      </c>
      <c r="Y91" s="147">
        <v>0</v>
      </c>
      <c r="Z91" s="132">
        <f t="shared" si="22"/>
        <v>0</v>
      </c>
      <c r="AA91" s="1"/>
    </row>
    <row r="92" spans="1:27" x14ac:dyDescent="0.25">
      <c r="A92" s="283"/>
      <c r="B92" s="33">
        <v>90</v>
      </c>
      <c r="C92" s="43">
        <v>6</v>
      </c>
      <c r="D92" s="21" t="s">
        <v>259</v>
      </c>
      <c r="E92" s="60"/>
      <c r="F92" s="4"/>
      <c r="G92" s="4"/>
      <c r="H92" s="83" t="s">
        <v>229</v>
      </c>
      <c r="I92" s="94">
        <v>1</v>
      </c>
      <c r="J92" s="21" t="s">
        <v>260</v>
      </c>
      <c r="K92" s="83">
        <f>2*7*21</f>
        <v>294</v>
      </c>
      <c r="L92" s="232">
        <v>0.05</v>
      </c>
      <c r="M92" s="147">
        <v>0</v>
      </c>
      <c r="N92" s="153">
        <f t="shared" si="16"/>
        <v>0</v>
      </c>
      <c r="O92" s="147">
        <v>0.2</v>
      </c>
      <c r="P92" s="153">
        <f t="shared" si="17"/>
        <v>0.2</v>
      </c>
      <c r="Q92" s="147">
        <v>3</v>
      </c>
      <c r="R92" s="153">
        <f t="shared" si="18"/>
        <v>3</v>
      </c>
      <c r="S92" s="147">
        <v>5</v>
      </c>
      <c r="T92" s="153">
        <f t="shared" si="19"/>
        <v>5</v>
      </c>
      <c r="U92" s="147">
        <f>2*7*21</f>
        <v>294</v>
      </c>
      <c r="V92" s="153">
        <f t="shared" si="20"/>
        <v>294</v>
      </c>
      <c r="W92" s="147">
        <v>0</v>
      </c>
      <c r="X92" s="153">
        <f t="shared" si="21"/>
        <v>0</v>
      </c>
      <c r="Y92" s="147">
        <v>0</v>
      </c>
      <c r="Z92" s="132">
        <f t="shared" si="22"/>
        <v>0</v>
      </c>
      <c r="AA92" s="1"/>
    </row>
    <row r="93" spans="1:27" x14ac:dyDescent="0.25">
      <c r="A93" s="283"/>
      <c r="B93" s="33">
        <v>91</v>
      </c>
      <c r="C93" s="43">
        <v>7</v>
      </c>
      <c r="D93" s="21" t="s">
        <v>261</v>
      </c>
      <c r="E93" s="60"/>
      <c r="F93" s="4"/>
      <c r="G93" s="4"/>
      <c r="H93" s="83" t="s">
        <v>229</v>
      </c>
      <c r="I93" s="94">
        <v>1</v>
      </c>
      <c r="J93" s="21" t="s">
        <v>262</v>
      </c>
      <c r="K93" s="83">
        <f>2*6*17</f>
        <v>204</v>
      </c>
      <c r="L93" s="232">
        <v>0.05</v>
      </c>
      <c r="M93" s="147">
        <v>0</v>
      </c>
      <c r="N93" s="153">
        <f t="shared" si="16"/>
        <v>0</v>
      </c>
      <c r="O93" s="147">
        <v>0.2</v>
      </c>
      <c r="P93" s="153">
        <f t="shared" si="17"/>
        <v>0.2</v>
      </c>
      <c r="Q93" s="147">
        <v>2</v>
      </c>
      <c r="R93" s="153">
        <f t="shared" si="18"/>
        <v>2</v>
      </c>
      <c r="S93" s="147">
        <v>5</v>
      </c>
      <c r="T93" s="153">
        <f t="shared" si="19"/>
        <v>5</v>
      </c>
      <c r="U93" s="147">
        <f>2*6*17</f>
        <v>204</v>
      </c>
      <c r="V93" s="153">
        <f t="shared" si="20"/>
        <v>204</v>
      </c>
      <c r="W93" s="147">
        <v>0</v>
      </c>
      <c r="X93" s="153">
        <f t="shared" si="21"/>
        <v>0</v>
      </c>
      <c r="Y93" s="147">
        <v>0</v>
      </c>
      <c r="Z93" s="132">
        <f t="shared" si="22"/>
        <v>0</v>
      </c>
      <c r="AA93" s="1"/>
    </row>
    <row r="94" spans="1:27" ht="15.75" thickBot="1" x14ac:dyDescent="0.3">
      <c r="A94" s="284"/>
      <c r="B94" s="35">
        <v>92</v>
      </c>
      <c r="C94" s="46" t="s">
        <v>12</v>
      </c>
      <c r="D94" s="126" t="s">
        <v>359</v>
      </c>
      <c r="E94" s="72" t="s">
        <v>360</v>
      </c>
      <c r="F94" s="10" t="s">
        <v>29</v>
      </c>
      <c r="G94" s="10" t="s">
        <v>29</v>
      </c>
      <c r="H94" s="116" t="s">
        <v>361</v>
      </c>
      <c r="I94" s="127">
        <v>4</v>
      </c>
      <c r="J94" s="128" t="s">
        <v>362</v>
      </c>
      <c r="K94" s="116">
        <v>14</v>
      </c>
      <c r="L94" s="235">
        <v>0.1</v>
      </c>
      <c r="M94" s="148">
        <v>0</v>
      </c>
      <c r="N94" s="159">
        <f t="shared" si="16"/>
        <v>0</v>
      </c>
      <c r="O94" s="148">
        <f>K94*L94</f>
        <v>1.4000000000000001</v>
      </c>
      <c r="P94" s="153">
        <f t="shared" si="17"/>
        <v>5.6000000000000005</v>
      </c>
      <c r="Q94" s="148">
        <v>2</v>
      </c>
      <c r="R94" s="159">
        <f t="shared" si="18"/>
        <v>8</v>
      </c>
      <c r="S94" s="148">
        <v>1</v>
      </c>
      <c r="T94" s="159">
        <f t="shared" si="19"/>
        <v>4</v>
      </c>
      <c r="U94" s="148">
        <v>0</v>
      </c>
      <c r="V94" s="159">
        <f t="shared" si="20"/>
        <v>0</v>
      </c>
      <c r="W94" s="148">
        <v>0</v>
      </c>
      <c r="X94" s="159">
        <f t="shared" si="21"/>
        <v>0</v>
      </c>
      <c r="Y94" s="148">
        <v>0</v>
      </c>
      <c r="Z94" s="135">
        <f t="shared" si="22"/>
        <v>0</v>
      </c>
      <c r="AA94" s="1"/>
    </row>
    <row r="95" spans="1:27" x14ac:dyDescent="0.25">
      <c r="A95" s="264" t="s">
        <v>351</v>
      </c>
      <c r="B95" s="47">
        <v>93</v>
      </c>
      <c r="C95" s="42">
        <v>1</v>
      </c>
      <c r="D95" s="24" t="s">
        <v>237</v>
      </c>
      <c r="E95" s="57"/>
      <c r="F95" s="11" t="s">
        <v>307</v>
      </c>
      <c r="G95" s="11"/>
      <c r="H95" s="82" t="s">
        <v>238</v>
      </c>
      <c r="I95" s="93">
        <v>2</v>
      </c>
      <c r="J95" s="24" t="s">
        <v>239</v>
      </c>
      <c r="K95" s="82">
        <v>123</v>
      </c>
      <c r="L95" s="231">
        <v>0.1</v>
      </c>
      <c r="M95" s="146">
        <v>7</v>
      </c>
      <c r="N95" s="152">
        <f t="shared" si="16"/>
        <v>14</v>
      </c>
      <c r="O95" s="146">
        <f>K95*L95</f>
        <v>12.3</v>
      </c>
      <c r="P95" s="152">
        <f t="shared" si="17"/>
        <v>24.6</v>
      </c>
      <c r="Q95" s="146">
        <v>2</v>
      </c>
      <c r="R95" s="152">
        <f t="shared" si="18"/>
        <v>4</v>
      </c>
      <c r="S95" s="146">
        <v>1</v>
      </c>
      <c r="T95" s="152">
        <f t="shared" si="19"/>
        <v>2</v>
      </c>
      <c r="U95" s="146">
        <v>4</v>
      </c>
      <c r="V95" s="152">
        <f t="shared" si="20"/>
        <v>8</v>
      </c>
      <c r="W95" s="146">
        <v>0</v>
      </c>
      <c r="X95" s="152">
        <f t="shared" si="21"/>
        <v>0</v>
      </c>
      <c r="Y95" s="146">
        <v>0</v>
      </c>
      <c r="Z95" s="131">
        <f t="shared" si="22"/>
        <v>0</v>
      </c>
      <c r="AA95" s="1"/>
    </row>
    <row r="96" spans="1:27" x14ac:dyDescent="0.25">
      <c r="A96" s="265"/>
      <c r="B96" s="33">
        <v>94</v>
      </c>
      <c r="C96" s="43">
        <v>2</v>
      </c>
      <c r="D96" s="21" t="s">
        <v>240</v>
      </c>
      <c r="E96" s="60"/>
      <c r="F96" s="4" t="s">
        <v>307</v>
      </c>
      <c r="G96" s="4"/>
      <c r="H96" s="83" t="s">
        <v>238</v>
      </c>
      <c r="I96" s="94">
        <v>2</v>
      </c>
      <c r="J96" s="21" t="s">
        <v>239</v>
      </c>
      <c r="K96" s="83">
        <v>123</v>
      </c>
      <c r="L96" s="232">
        <v>0.1</v>
      </c>
      <c r="M96" s="147">
        <v>7</v>
      </c>
      <c r="N96" s="153">
        <f t="shared" si="16"/>
        <v>14</v>
      </c>
      <c r="O96" s="147">
        <f>K96*L96</f>
        <v>12.3</v>
      </c>
      <c r="P96" s="153">
        <f t="shared" si="17"/>
        <v>24.6</v>
      </c>
      <c r="Q96" s="147">
        <v>2</v>
      </c>
      <c r="R96" s="153">
        <f t="shared" si="18"/>
        <v>4</v>
      </c>
      <c r="S96" s="147">
        <v>1</v>
      </c>
      <c r="T96" s="153">
        <f t="shared" si="19"/>
        <v>2</v>
      </c>
      <c r="U96" s="147">
        <v>4</v>
      </c>
      <c r="V96" s="153">
        <f t="shared" si="20"/>
        <v>8</v>
      </c>
      <c r="W96" s="147">
        <v>0</v>
      </c>
      <c r="X96" s="153">
        <f t="shared" si="21"/>
        <v>0</v>
      </c>
      <c r="Y96" s="147">
        <v>0</v>
      </c>
      <c r="Z96" s="132">
        <f t="shared" si="22"/>
        <v>0</v>
      </c>
      <c r="AA96" s="1"/>
    </row>
    <row r="97" spans="1:27" x14ac:dyDescent="0.25">
      <c r="A97" s="265"/>
      <c r="B97" s="33">
        <v>95</v>
      </c>
      <c r="C97" s="43">
        <v>3</v>
      </c>
      <c r="D97" s="21" t="s">
        <v>241</v>
      </c>
      <c r="E97" s="60"/>
      <c r="F97" s="4" t="s">
        <v>307</v>
      </c>
      <c r="G97" s="4"/>
      <c r="H97" s="83" t="s">
        <v>238</v>
      </c>
      <c r="I97" s="94">
        <v>2</v>
      </c>
      <c r="J97" s="21" t="s">
        <v>242</v>
      </c>
      <c r="K97" s="83">
        <v>270</v>
      </c>
      <c r="L97" s="232">
        <v>0.1</v>
      </c>
      <c r="M97" s="147">
        <v>15</v>
      </c>
      <c r="N97" s="153">
        <f t="shared" si="16"/>
        <v>30</v>
      </c>
      <c r="O97" s="147">
        <f t="shared" ref="O97:O100" si="24">K97*L97</f>
        <v>27</v>
      </c>
      <c r="P97" s="153">
        <f t="shared" si="17"/>
        <v>54</v>
      </c>
      <c r="Q97" s="147">
        <v>3</v>
      </c>
      <c r="R97" s="153">
        <f t="shared" si="18"/>
        <v>6</v>
      </c>
      <c r="S97" s="147">
        <v>1</v>
      </c>
      <c r="T97" s="153">
        <f t="shared" si="19"/>
        <v>2</v>
      </c>
      <c r="U97" s="147">
        <v>8</v>
      </c>
      <c r="V97" s="153">
        <f t="shared" si="20"/>
        <v>16</v>
      </c>
      <c r="W97" s="147">
        <v>0</v>
      </c>
      <c r="X97" s="153">
        <f t="shared" si="21"/>
        <v>0</v>
      </c>
      <c r="Y97" s="147">
        <v>0</v>
      </c>
      <c r="Z97" s="132">
        <f t="shared" si="22"/>
        <v>0</v>
      </c>
      <c r="AA97" s="1"/>
    </row>
    <row r="98" spans="1:27" x14ac:dyDescent="0.25">
      <c r="A98" s="265"/>
      <c r="B98" s="34">
        <v>96</v>
      </c>
      <c r="C98" s="43">
        <v>4</v>
      </c>
      <c r="D98" s="21" t="s">
        <v>243</v>
      </c>
      <c r="E98" s="60"/>
      <c r="F98" s="4" t="s">
        <v>307</v>
      </c>
      <c r="G98" s="4"/>
      <c r="H98" s="83" t="s">
        <v>238</v>
      </c>
      <c r="I98" s="94">
        <v>2</v>
      </c>
      <c r="J98" s="21" t="s">
        <v>244</v>
      </c>
      <c r="K98" s="83">
        <v>176</v>
      </c>
      <c r="L98" s="232">
        <v>0.1</v>
      </c>
      <c r="M98" s="147">
        <v>6</v>
      </c>
      <c r="N98" s="153">
        <f t="shared" si="16"/>
        <v>12</v>
      </c>
      <c r="O98" s="147">
        <f t="shared" si="24"/>
        <v>17.600000000000001</v>
      </c>
      <c r="P98" s="153">
        <f t="shared" si="17"/>
        <v>35.200000000000003</v>
      </c>
      <c r="Q98" s="147">
        <v>2</v>
      </c>
      <c r="R98" s="153">
        <f t="shared" si="18"/>
        <v>4</v>
      </c>
      <c r="S98" s="147">
        <v>1</v>
      </c>
      <c r="T98" s="153">
        <f t="shared" si="19"/>
        <v>2</v>
      </c>
      <c r="U98" s="147">
        <v>6</v>
      </c>
      <c r="V98" s="153">
        <f t="shared" si="20"/>
        <v>12</v>
      </c>
      <c r="W98" s="147">
        <v>0</v>
      </c>
      <c r="X98" s="153">
        <f t="shared" si="21"/>
        <v>0</v>
      </c>
      <c r="Y98" s="147">
        <v>0</v>
      </c>
      <c r="Z98" s="132">
        <f t="shared" si="22"/>
        <v>0</v>
      </c>
      <c r="AA98" s="1"/>
    </row>
    <row r="99" spans="1:27" x14ac:dyDescent="0.25">
      <c r="A99" s="265"/>
      <c r="B99" s="33">
        <v>97</v>
      </c>
      <c r="C99" s="43">
        <v>5</v>
      </c>
      <c r="D99" s="21" t="s">
        <v>245</v>
      </c>
      <c r="E99" s="60"/>
      <c r="F99" s="4" t="s">
        <v>307</v>
      </c>
      <c r="G99" s="4"/>
      <c r="H99" s="83" t="s">
        <v>238</v>
      </c>
      <c r="I99" s="94">
        <v>2</v>
      </c>
      <c r="J99" s="21" t="s">
        <v>246</v>
      </c>
      <c r="K99" s="83">
        <v>120</v>
      </c>
      <c r="L99" s="232">
        <v>0.1</v>
      </c>
      <c r="M99" s="147">
        <v>7</v>
      </c>
      <c r="N99" s="153">
        <f t="shared" si="16"/>
        <v>14</v>
      </c>
      <c r="O99" s="147">
        <f t="shared" si="24"/>
        <v>12</v>
      </c>
      <c r="P99" s="153">
        <f t="shared" si="17"/>
        <v>24</v>
      </c>
      <c r="Q99" s="147">
        <v>2</v>
      </c>
      <c r="R99" s="153">
        <f t="shared" si="18"/>
        <v>4</v>
      </c>
      <c r="S99" s="147">
        <v>1</v>
      </c>
      <c r="T99" s="153">
        <f t="shared" si="19"/>
        <v>2</v>
      </c>
      <c r="U99" s="147">
        <v>4</v>
      </c>
      <c r="V99" s="153">
        <f t="shared" si="20"/>
        <v>8</v>
      </c>
      <c r="W99" s="147">
        <v>0</v>
      </c>
      <c r="X99" s="153">
        <f t="shared" si="21"/>
        <v>0</v>
      </c>
      <c r="Y99" s="147">
        <v>0</v>
      </c>
      <c r="Z99" s="132">
        <f t="shared" si="22"/>
        <v>0</v>
      </c>
      <c r="AA99" s="1"/>
    </row>
    <row r="100" spans="1:27" x14ac:dyDescent="0.25">
      <c r="A100" s="265"/>
      <c r="B100" s="33">
        <v>98</v>
      </c>
      <c r="C100" s="43">
        <v>6</v>
      </c>
      <c r="D100" s="21" t="s">
        <v>247</v>
      </c>
      <c r="E100" s="60"/>
      <c r="F100" s="4" t="s">
        <v>307</v>
      </c>
      <c r="G100" s="4"/>
      <c r="H100" s="83" t="s">
        <v>238</v>
      </c>
      <c r="I100" s="94">
        <v>2</v>
      </c>
      <c r="J100" s="21" t="s">
        <v>248</v>
      </c>
      <c r="K100" s="83">
        <v>202</v>
      </c>
      <c r="L100" s="232">
        <v>0.1</v>
      </c>
      <c r="M100" s="147">
        <v>7</v>
      </c>
      <c r="N100" s="153">
        <f t="shared" si="16"/>
        <v>14</v>
      </c>
      <c r="O100" s="147">
        <f t="shared" si="24"/>
        <v>20.200000000000003</v>
      </c>
      <c r="P100" s="153">
        <f t="shared" si="17"/>
        <v>40.400000000000006</v>
      </c>
      <c r="Q100" s="147">
        <v>2.5</v>
      </c>
      <c r="R100" s="153">
        <f t="shared" si="18"/>
        <v>5</v>
      </c>
      <c r="S100" s="147">
        <v>1</v>
      </c>
      <c r="T100" s="153">
        <f t="shared" si="19"/>
        <v>2</v>
      </c>
      <c r="U100" s="147">
        <v>4</v>
      </c>
      <c r="V100" s="153">
        <f t="shared" si="20"/>
        <v>8</v>
      </c>
      <c r="W100" s="147">
        <v>0</v>
      </c>
      <c r="X100" s="153">
        <f t="shared" si="21"/>
        <v>0</v>
      </c>
      <c r="Y100" s="147">
        <v>0</v>
      </c>
      <c r="Z100" s="132">
        <f t="shared" si="22"/>
        <v>0</v>
      </c>
      <c r="AA100" s="1"/>
    </row>
    <row r="101" spans="1:27" x14ac:dyDescent="0.25">
      <c r="A101" s="265"/>
      <c r="B101" s="33">
        <v>99</v>
      </c>
      <c r="C101" s="43">
        <v>7</v>
      </c>
      <c r="D101" s="21" t="s">
        <v>263</v>
      </c>
      <c r="E101" s="60" t="s">
        <v>352</v>
      </c>
      <c r="F101" s="4" t="s">
        <v>353</v>
      </c>
      <c r="G101" s="4"/>
      <c r="H101" s="83" t="s">
        <v>238</v>
      </c>
      <c r="I101" s="94">
        <v>2</v>
      </c>
      <c r="J101" s="21" t="s">
        <v>354</v>
      </c>
      <c r="K101" s="83">
        <v>924</v>
      </c>
      <c r="L101" s="232">
        <v>0.05</v>
      </c>
      <c r="M101" s="147">
        <v>0</v>
      </c>
      <c r="N101" s="153">
        <f t="shared" si="16"/>
        <v>0</v>
      </c>
      <c r="O101" s="147">
        <v>0</v>
      </c>
      <c r="P101" s="153">
        <f t="shared" si="17"/>
        <v>0</v>
      </c>
      <c r="Q101" s="147">
        <v>7</v>
      </c>
      <c r="R101" s="153">
        <f t="shared" si="18"/>
        <v>14</v>
      </c>
      <c r="S101" s="147">
        <v>1</v>
      </c>
      <c r="T101" s="153">
        <f t="shared" si="19"/>
        <v>2</v>
      </c>
      <c r="U101" s="147">
        <v>0</v>
      </c>
      <c r="V101" s="153">
        <f t="shared" si="20"/>
        <v>0</v>
      </c>
      <c r="W101" s="147">
        <v>0</v>
      </c>
      <c r="X101" s="153">
        <f t="shared" si="21"/>
        <v>0</v>
      </c>
      <c r="Y101" s="147">
        <v>0</v>
      </c>
      <c r="Z101" s="132">
        <f t="shared" si="22"/>
        <v>0</v>
      </c>
      <c r="AA101" s="1"/>
    </row>
    <row r="102" spans="1:27" x14ac:dyDescent="0.25">
      <c r="A102" s="265"/>
      <c r="B102" s="34">
        <v>100</v>
      </c>
      <c r="C102" s="43">
        <v>8</v>
      </c>
      <c r="D102" s="21" t="s">
        <v>264</v>
      </c>
      <c r="E102" s="60" t="s">
        <v>352</v>
      </c>
      <c r="F102" s="4" t="s">
        <v>353</v>
      </c>
      <c r="G102" s="4"/>
      <c r="H102" s="83" t="s">
        <v>238</v>
      </c>
      <c r="I102" s="94">
        <v>2</v>
      </c>
      <c r="J102" s="21" t="s">
        <v>355</v>
      </c>
      <c r="K102" s="83">
        <v>1030</v>
      </c>
      <c r="L102" s="232">
        <v>0.05</v>
      </c>
      <c r="M102" s="147">
        <v>0</v>
      </c>
      <c r="N102" s="153">
        <f t="shared" si="16"/>
        <v>0</v>
      </c>
      <c r="O102" s="147">
        <v>0</v>
      </c>
      <c r="P102" s="153">
        <f t="shared" si="17"/>
        <v>0</v>
      </c>
      <c r="Q102" s="147">
        <v>7</v>
      </c>
      <c r="R102" s="153">
        <f t="shared" si="18"/>
        <v>14</v>
      </c>
      <c r="S102" s="147">
        <v>1</v>
      </c>
      <c r="T102" s="153">
        <f t="shared" si="19"/>
        <v>2</v>
      </c>
      <c r="U102" s="147">
        <v>0</v>
      </c>
      <c r="V102" s="153">
        <f t="shared" si="20"/>
        <v>0</v>
      </c>
      <c r="W102" s="147">
        <v>0</v>
      </c>
      <c r="X102" s="153">
        <f t="shared" si="21"/>
        <v>0</v>
      </c>
      <c r="Y102" s="147">
        <v>0</v>
      </c>
      <c r="Z102" s="132">
        <f t="shared" si="22"/>
        <v>0</v>
      </c>
      <c r="AA102" s="1"/>
    </row>
    <row r="103" spans="1:27" ht="15.75" thickBot="1" x14ac:dyDescent="0.3">
      <c r="A103" s="266"/>
      <c r="B103" s="39">
        <v>101</v>
      </c>
      <c r="C103" s="44">
        <v>9</v>
      </c>
      <c r="D103" s="27" t="s">
        <v>265</v>
      </c>
      <c r="E103" s="62" t="s">
        <v>352</v>
      </c>
      <c r="F103" s="15" t="s">
        <v>353</v>
      </c>
      <c r="G103" s="15"/>
      <c r="H103" s="84" t="s">
        <v>238</v>
      </c>
      <c r="I103" s="95">
        <v>2</v>
      </c>
      <c r="J103" s="27" t="s">
        <v>356</v>
      </c>
      <c r="K103" s="84">
        <v>2610</v>
      </c>
      <c r="L103" s="233">
        <v>0.05</v>
      </c>
      <c r="M103" s="149">
        <v>0</v>
      </c>
      <c r="N103" s="154">
        <f t="shared" si="16"/>
        <v>0</v>
      </c>
      <c r="O103" s="149">
        <v>0</v>
      </c>
      <c r="P103" s="154">
        <f t="shared" si="17"/>
        <v>0</v>
      </c>
      <c r="Q103" s="149">
        <v>10</v>
      </c>
      <c r="R103" s="154">
        <f t="shared" si="18"/>
        <v>20</v>
      </c>
      <c r="S103" s="149">
        <v>1</v>
      </c>
      <c r="T103" s="154">
        <f t="shared" si="19"/>
        <v>2</v>
      </c>
      <c r="U103" s="149">
        <v>0</v>
      </c>
      <c r="V103" s="154">
        <f t="shared" si="20"/>
        <v>0</v>
      </c>
      <c r="W103" s="149">
        <v>0</v>
      </c>
      <c r="X103" s="154">
        <f t="shared" si="21"/>
        <v>0</v>
      </c>
      <c r="Y103" s="149">
        <v>0</v>
      </c>
      <c r="Z103" s="133">
        <f t="shared" si="22"/>
        <v>0</v>
      </c>
      <c r="AA103" s="1"/>
    </row>
    <row r="104" spans="1:27" ht="16.5" thickBot="1" x14ac:dyDescent="0.3">
      <c r="A104" s="79" t="s">
        <v>387</v>
      </c>
      <c r="B104" s="262">
        <f>B103</f>
        <v>101</v>
      </c>
      <c r="C104" s="263"/>
      <c r="D104" s="263"/>
      <c r="E104" s="263"/>
      <c r="F104" s="263"/>
      <c r="G104" s="263"/>
      <c r="H104" s="263"/>
      <c r="I104" s="263"/>
      <c r="J104" s="263"/>
      <c r="K104" s="78">
        <f t="shared" ref="K104:Y104" si="25">SUM(K3:K103)</f>
        <v>74066.5</v>
      </c>
      <c r="L104" s="236"/>
      <c r="M104" s="99">
        <f t="shared" si="25"/>
        <v>969</v>
      </c>
      <c r="N104" s="86">
        <f>SUM(N3:N103)</f>
        <v>2887</v>
      </c>
      <c r="O104" s="99">
        <f t="shared" si="25"/>
        <v>3435.1650000000004</v>
      </c>
      <c r="P104" s="101">
        <f>SUM(P3:P103)</f>
        <v>9626.6850000000031</v>
      </c>
      <c r="Q104" s="100">
        <f t="shared" si="25"/>
        <v>10411.5</v>
      </c>
      <c r="R104" s="101">
        <f>SUM(R3:R103)</f>
        <v>37775</v>
      </c>
      <c r="S104" s="99">
        <f t="shared" si="25"/>
        <v>433</v>
      </c>
      <c r="T104" s="101">
        <f>SUM(T3:T103)</f>
        <v>1359</v>
      </c>
      <c r="U104" s="99">
        <f t="shared" si="25"/>
        <v>12258</v>
      </c>
      <c r="V104" s="101">
        <f>SUM(V3:V103)</f>
        <v>39480</v>
      </c>
      <c r="W104" s="99">
        <f t="shared" si="25"/>
        <v>22633.140000000007</v>
      </c>
      <c r="X104" s="102">
        <f>SUM(X3:X103)</f>
        <v>77322.360000000015</v>
      </c>
      <c r="Y104" s="103">
        <f t="shared" si="25"/>
        <v>2486.9300000000003</v>
      </c>
      <c r="Z104" s="102">
        <f>SUM(Z3:Z103)</f>
        <v>8571.7199999999993</v>
      </c>
    </row>
    <row r="105" spans="1:27" x14ac:dyDescent="0.25">
      <c r="A105"/>
      <c r="C105"/>
      <c r="G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/>
      <c r="C106"/>
      <c r="E106" s="1"/>
      <c r="G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C107" s="1"/>
      <c r="E107" s="1"/>
      <c r="G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7" x14ac:dyDescent="0.25">
      <c r="C108" s="1"/>
      <c r="E108" s="1"/>
      <c r="G108" s="1"/>
    </row>
    <row r="109" spans="1:27" x14ac:dyDescent="0.25">
      <c r="C109" s="1"/>
      <c r="E109" s="1"/>
      <c r="G109" s="1"/>
    </row>
    <row r="110" spans="1:27" x14ac:dyDescent="0.25">
      <c r="C110" s="1"/>
      <c r="E110" s="1"/>
      <c r="G110" s="1"/>
    </row>
    <row r="111" spans="1:27" x14ac:dyDescent="0.25">
      <c r="C111" s="1"/>
      <c r="E111" s="1"/>
      <c r="G111" s="1"/>
    </row>
    <row r="112" spans="1:27" x14ac:dyDescent="0.25">
      <c r="C112" s="1"/>
      <c r="E112" s="1"/>
      <c r="G112" s="1"/>
    </row>
    <row r="113" spans="3:7" x14ac:dyDescent="0.25">
      <c r="C113" s="1"/>
      <c r="E113" s="1"/>
      <c r="G113" s="1"/>
    </row>
    <row r="114" spans="3:7" x14ac:dyDescent="0.25">
      <c r="C114" s="1"/>
      <c r="E114" s="1"/>
      <c r="G114" s="1"/>
    </row>
    <row r="115" spans="3:7" x14ac:dyDescent="0.25">
      <c r="C115" s="1"/>
      <c r="E115" s="1"/>
      <c r="G115" s="1"/>
    </row>
    <row r="116" spans="3:7" x14ac:dyDescent="0.25">
      <c r="C116" s="1"/>
      <c r="E116" s="1"/>
      <c r="G116" s="1"/>
    </row>
    <row r="117" spans="3:7" x14ac:dyDescent="0.25">
      <c r="C117" s="1"/>
      <c r="E117" s="1"/>
      <c r="G117" s="1"/>
    </row>
    <row r="118" spans="3:7" x14ac:dyDescent="0.25">
      <c r="C118" s="1"/>
      <c r="E118" s="1"/>
      <c r="G118" s="1"/>
    </row>
    <row r="119" spans="3:7" x14ac:dyDescent="0.25">
      <c r="C119" s="1"/>
      <c r="E119" s="1"/>
      <c r="G119" s="1"/>
    </row>
    <row r="120" spans="3:7" x14ac:dyDescent="0.25">
      <c r="C120" s="1"/>
      <c r="E120" s="1"/>
      <c r="G120" s="1"/>
    </row>
    <row r="121" spans="3:7" x14ac:dyDescent="0.25">
      <c r="C121" s="1"/>
      <c r="E121" s="1"/>
      <c r="G121" s="1"/>
    </row>
    <row r="122" spans="3:7" x14ac:dyDescent="0.25">
      <c r="C122" s="1"/>
      <c r="E122" s="1"/>
      <c r="G122" s="1"/>
    </row>
    <row r="123" spans="3:7" x14ac:dyDescent="0.25">
      <c r="C123" s="1"/>
      <c r="E123" s="1"/>
      <c r="G123" s="1"/>
    </row>
    <row r="124" spans="3:7" x14ac:dyDescent="0.25">
      <c r="C124" s="1"/>
      <c r="E124" s="1"/>
      <c r="G124" s="1"/>
    </row>
    <row r="125" spans="3:7" x14ac:dyDescent="0.25">
      <c r="C125" s="1"/>
      <c r="E125" s="1"/>
      <c r="G125" s="1"/>
    </row>
    <row r="126" spans="3:7" x14ac:dyDescent="0.25">
      <c r="C126" s="1"/>
      <c r="E126" s="1"/>
      <c r="G126" s="1"/>
    </row>
    <row r="127" spans="3:7" x14ac:dyDescent="0.25">
      <c r="C127" s="1"/>
      <c r="E127" s="1"/>
      <c r="G127" s="1"/>
    </row>
    <row r="128" spans="3:7" x14ac:dyDescent="0.25">
      <c r="C128" s="1"/>
      <c r="E128" s="1"/>
      <c r="G128" s="1"/>
    </row>
    <row r="129" spans="3:7" x14ac:dyDescent="0.25">
      <c r="C129" s="1"/>
      <c r="E129" s="1"/>
      <c r="G129" s="1"/>
    </row>
    <row r="130" spans="3:7" x14ac:dyDescent="0.25">
      <c r="C130" s="1"/>
      <c r="E130" s="1"/>
      <c r="G130" s="1"/>
    </row>
    <row r="131" spans="3:7" x14ac:dyDescent="0.25">
      <c r="C131" s="1"/>
      <c r="E131" s="1"/>
      <c r="G131" s="1"/>
    </row>
    <row r="132" spans="3:7" x14ac:dyDescent="0.25">
      <c r="C132" s="1"/>
      <c r="E132" s="1"/>
      <c r="G132" s="1"/>
    </row>
    <row r="133" spans="3:7" x14ac:dyDescent="0.25">
      <c r="C133" s="1"/>
      <c r="E133" s="1"/>
      <c r="G133" s="1"/>
    </row>
    <row r="134" spans="3:7" x14ac:dyDescent="0.25">
      <c r="C134" s="1"/>
      <c r="E134" s="1"/>
      <c r="G134" s="1"/>
    </row>
    <row r="135" spans="3:7" x14ac:dyDescent="0.25">
      <c r="C135" s="1"/>
      <c r="E135" s="1"/>
      <c r="G135" s="1"/>
    </row>
    <row r="136" spans="3:7" x14ac:dyDescent="0.25">
      <c r="C136" s="1"/>
      <c r="E136" s="1"/>
      <c r="G136" s="1"/>
    </row>
    <row r="137" spans="3:7" x14ac:dyDescent="0.25">
      <c r="C137" s="1"/>
      <c r="E137" s="1"/>
      <c r="G137" s="1"/>
    </row>
    <row r="138" spans="3:7" x14ac:dyDescent="0.25">
      <c r="C138" s="1"/>
      <c r="E138" s="1"/>
      <c r="G138" s="1"/>
    </row>
    <row r="139" spans="3:7" x14ac:dyDescent="0.25">
      <c r="C139" s="1"/>
      <c r="E139" s="1"/>
      <c r="G139" s="1"/>
    </row>
    <row r="140" spans="3:7" x14ac:dyDescent="0.25">
      <c r="C140" s="1"/>
      <c r="E140" s="1"/>
      <c r="G140" s="1"/>
    </row>
    <row r="141" spans="3:7" x14ac:dyDescent="0.25">
      <c r="C141" s="1"/>
      <c r="E141" s="1"/>
      <c r="G141" s="1"/>
    </row>
    <row r="142" spans="3:7" x14ac:dyDescent="0.25">
      <c r="C142" s="1"/>
      <c r="E142" s="1"/>
      <c r="G142" s="1"/>
    </row>
    <row r="143" spans="3:7" x14ac:dyDescent="0.25">
      <c r="C143" s="1"/>
      <c r="E143" s="1"/>
      <c r="G143" s="1"/>
    </row>
    <row r="144" spans="3:7" x14ac:dyDescent="0.25">
      <c r="C144" s="1"/>
      <c r="E144" s="1"/>
      <c r="G144" s="1"/>
    </row>
    <row r="145" spans="3:7" x14ac:dyDescent="0.25">
      <c r="C145" s="1"/>
      <c r="E145" s="1"/>
      <c r="G145" s="1"/>
    </row>
    <row r="146" spans="3:7" x14ac:dyDescent="0.25">
      <c r="C146" s="1"/>
      <c r="E146" s="1"/>
      <c r="G146" s="1"/>
    </row>
    <row r="147" spans="3:7" x14ac:dyDescent="0.25">
      <c r="C147" s="1"/>
      <c r="E147" s="1"/>
      <c r="G147" s="1"/>
    </row>
    <row r="148" spans="3:7" x14ac:dyDescent="0.25">
      <c r="C148" s="1"/>
      <c r="E148" s="1"/>
      <c r="G148" s="1"/>
    </row>
    <row r="149" spans="3:7" x14ac:dyDescent="0.25">
      <c r="C149" s="1"/>
      <c r="E149" s="1"/>
      <c r="G149" s="1"/>
    </row>
    <row r="150" spans="3:7" x14ac:dyDescent="0.25">
      <c r="C150" s="1"/>
      <c r="E150" s="1"/>
      <c r="G150" s="1"/>
    </row>
    <row r="151" spans="3:7" x14ac:dyDescent="0.25">
      <c r="C151" s="1"/>
      <c r="E151" s="1"/>
      <c r="G151" s="1"/>
    </row>
    <row r="152" spans="3:7" x14ac:dyDescent="0.25">
      <c r="C152" s="1"/>
      <c r="E152" s="1"/>
      <c r="G152" s="1"/>
    </row>
    <row r="153" spans="3:7" x14ac:dyDescent="0.25">
      <c r="C153" s="1"/>
      <c r="E153" s="1"/>
      <c r="G153" s="1"/>
    </row>
    <row r="154" spans="3:7" x14ac:dyDescent="0.25">
      <c r="C154" s="1"/>
      <c r="E154" s="1"/>
      <c r="G154" s="1"/>
    </row>
    <row r="155" spans="3:7" x14ac:dyDescent="0.25">
      <c r="C155" s="1"/>
      <c r="E155" s="1"/>
      <c r="G155" s="1"/>
    </row>
    <row r="156" spans="3:7" x14ac:dyDescent="0.25">
      <c r="C156" s="1"/>
      <c r="E156" s="1"/>
      <c r="G156" s="1"/>
    </row>
    <row r="157" spans="3:7" x14ac:dyDescent="0.25">
      <c r="C157" s="1"/>
      <c r="E157" s="1"/>
      <c r="G157" s="1"/>
    </row>
    <row r="158" spans="3:7" x14ac:dyDescent="0.25">
      <c r="C158" s="1"/>
      <c r="E158" s="1"/>
      <c r="G158" s="1"/>
    </row>
    <row r="159" spans="3:7" x14ac:dyDescent="0.25">
      <c r="C159" s="1"/>
      <c r="E159" s="1"/>
      <c r="G159" s="1"/>
    </row>
    <row r="160" spans="3:7" x14ac:dyDescent="0.25">
      <c r="C160" s="1"/>
      <c r="E160" s="1"/>
      <c r="G160" s="1"/>
    </row>
    <row r="161" spans="3:7" x14ac:dyDescent="0.25">
      <c r="C161" s="1"/>
      <c r="E161" s="1"/>
      <c r="G161" s="1"/>
    </row>
    <row r="162" spans="3:7" x14ac:dyDescent="0.25">
      <c r="C162" s="1"/>
      <c r="E162" s="1"/>
      <c r="G162" s="1"/>
    </row>
    <row r="163" spans="3:7" x14ac:dyDescent="0.25">
      <c r="C163" s="1"/>
      <c r="E163" s="1"/>
      <c r="G163" s="1"/>
    </row>
    <row r="164" spans="3:7" x14ac:dyDescent="0.25">
      <c r="C164" s="1"/>
      <c r="E164" s="1"/>
      <c r="G164" s="1"/>
    </row>
    <row r="165" spans="3:7" x14ac:dyDescent="0.25">
      <c r="C165" s="1"/>
      <c r="E165" s="1"/>
      <c r="G165" s="1"/>
    </row>
    <row r="166" spans="3:7" x14ac:dyDescent="0.25">
      <c r="C166" s="1"/>
      <c r="E166" s="1"/>
      <c r="G166" s="1"/>
    </row>
    <row r="167" spans="3:7" x14ac:dyDescent="0.25">
      <c r="C167" s="1"/>
      <c r="E167" s="1"/>
      <c r="G167" s="1"/>
    </row>
    <row r="168" spans="3:7" x14ac:dyDescent="0.25">
      <c r="C168" s="1"/>
      <c r="E168" s="1"/>
      <c r="G168" s="1"/>
    </row>
    <row r="169" spans="3:7" x14ac:dyDescent="0.25">
      <c r="C169" s="1"/>
      <c r="E169" s="1"/>
      <c r="G169" s="1"/>
    </row>
    <row r="170" spans="3:7" x14ac:dyDescent="0.25">
      <c r="C170" s="1"/>
      <c r="E170" s="1"/>
      <c r="G170" s="1"/>
    </row>
    <row r="171" spans="3:7" x14ac:dyDescent="0.25">
      <c r="C171" s="1"/>
      <c r="E171" s="1"/>
      <c r="G171" s="1"/>
    </row>
    <row r="172" spans="3:7" x14ac:dyDescent="0.25">
      <c r="C172" s="1"/>
      <c r="E172" s="1"/>
      <c r="G172" s="1"/>
    </row>
    <row r="173" spans="3:7" x14ac:dyDescent="0.25">
      <c r="C173" s="1"/>
      <c r="E173" s="1"/>
      <c r="G173" s="1"/>
    </row>
    <row r="174" spans="3:7" x14ac:dyDescent="0.25">
      <c r="C174" s="1"/>
      <c r="E174" s="1"/>
      <c r="G174" s="1"/>
    </row>
    <row r="175" spans="3:7" x14ac:dyDescent="0.25">
      <c r="C175" s="1"/>
      <c r="E175" s="1"/>
      <c r="G175" s="1"/>
    </row>
    <row r="176" spans="3:7" x14ac:dyDescent="0.25">
      <c r="C176" s="1"/>
      <c r="E176" s="1"/>
      <c r="G176" s="1"/>
    </row>
    <row r="177" spans="3:7" x14ac:dyDescent="0.25">
      <c r="C177" s="1"/>
      <c r="E177" s="1"/>
      <c r="G177" s="1"/>
    </row>
    <row r="178" spans="3:7" x14ac:dyDescent="0.25">
      <c r="C178" s="1"/>
      <c r="E178" s="1"/>
      <c r="G178" s="1"/>
    </row>
    <row r="179" spans="3:7" x14ac:dyDescent="0.25">
      <c r="C179" s="1"/>
      <c r="E179" s="1"/>
      <c r="G179" s="1"/>
    </row>
    <row r="180" spans="3:7" x14ac:dyDescent="0.25">
      <c r="C180" s="1"/>
      <c r="E180" s="1"/>
      <c r="G180" s="1"/>
    </row>
    <row r="181" spans="3:7" x14ac:dyDescent="0.25">
      <c r="C181" s="1"/>
      <c r="E181" s="1"/>
      <c r="G181" s="1"/>
    </row>
    <row r="182" spans="3:7" x14ac:dyDescent="0.25">
      <c r="C182" s="1"/>
      <c r="E182" s="1"/>
      <c r="G182" s="1"/>
    </row>
    <row r="183" spans="3:7" x14ac:dyDescent="0.25">
      <c r="C183" s="1"/>
      <c r="E183" s="1"/>
      <c r="G183" s="1"/>
    </row>
    <row r="184" spans="3:7" x14ac:dyDescent="0.25">
      <c r="C184" s="1"/>
      <c r="E184" s="1"/>
      <c r="G184" s="1"/>
    </row>
    <row r="185" spans="3:7" x14ac:dyDescent="0.25">
      <c r="C185" s="1"/>
      <c r="E185" s="1"/>
      <c r="G185" s="1"/>
    </row>
    <row r="186" spans="3:7" x14ac:dyDescent="0.25">
      <c r="C186" s="1"/>
      <c r="E186" s="1"/>
      <c r="G186" s="1"/>
    </row>
    <row r="187" spans="3:7" x14ac:dyDescent="0.25">
      <c r="C187" s="1"/>
      <c r="E187" s="1"/>
      <c r="G187" s="1"/>
    </row>
    <row r="188" spans="3:7" x14ac:dyDescent="0.25">
      <c r="C188" s="1"/>
      <c r="E188" s="1"/>
      <c r="G188" s="1"/>
    </row>
    <row r="189" spans="3:7" x14ac:dyDescent="0.25">
      <c r="C189" s="1"/>
      <c r="E189" s="1"/>
      <c r="G189" s="1"/>
    </row>
    <row r="190" spans="3:7" x14ac:dyDescent="0.25">
      <c r="C190" s="1"/>
      <c r="E190" s="1"/>
      <c r="G190" s="1"/>
    </row>
    <row r="191" spans="3:7" x14ac:dyDescent="0.25">
      <c r="C191" s="1"/>
      <c r="E191" s="1"/>
      <c r="G191" s="1"/>
    </row>
    <row r="192" spans="3:7" x14ac:dyDescent="0.25">
      <c r="C192" s="1"/>
      <c r="E192" s="1"/>
      <c r="G192" s="1"/>
    </row>
    <row r="193" spans="3:7" x14ac:dyDescent="0.25">
      <c r="C193" s="1"/>
      <c r="E193" s="1"/>
      <c r="G193" s="1"/>
    </row>
    <row r="194" spans="3:7" x14ac:dyDescent="0.25">
      <c r="C194" s="1"/>
      <c r="E194" s="1"/>
      <c r="G194" s="1"/>
    </row>
    <row r="195" spans="3:7" x14ac:dyDescent="0.25">
      <c r="C195" s="1"/>
      <c r="E195" s="1"/>
      <c r="G195" s="1"/>
    </row>
    <row r="196" spans="3:7" x14ac:dyDescent="0.25">
      <c r="C196" s="1"/>
      <c r="E196" s="1"/>
      <c r="G196" s="1"/>
    </row>
    <row r="197" spans="3:7" x14ac:dyDescent="0.25">
      <c r="C197" s="1"/>
      <c r="E197" s="1"/>
      <c r="G197" s="1"/>
    </row>
    <row r="198" spans="3:7" x14ac:dyDescent="0.25">
      <c r="C198" s="1"/>
      <c r="E198" s="1"/>
      <c r="G198" s="1"/>
    </row>
    <row r="199" spans="3:7" x14ac:dyDescent="0.25">
      <c r="C199" s="1"/>
      <c r="E199" s="1"/>
      <c r="G199" s="1"/>
    </row>
    <row r="200" spans="3:7" x14ac:dyDescent="0.25">
      <c r="C200" s="1"/>
      <c r="E200" s="1"/>
      <c r="G200" s="1"/>
    </row>
    <row r="201" spans="3:7" x14ac:dyDescent="0.25">
      <c r="C201" s="1"/>
      <c r="E201" s="1"/>
      <c r="G201" s="1"/>
    </row>
    <row r="202" spans="3:7" x14ac:dyDescent="0.25">
      <c r="C202" s="1"/>
      <c r="E202" s="1"/>
      <c r="G202" s="1"/>
    </row>
    <row r="203" spans="3:7" x14ac:dyDescent="0.25">
      <c r="C203" s="1"/>
      <c r="E203" s="1"/>
      <c r="G203" s="1"/>
    </row>
    <row r="204" spans="3:7" x14ac:dyDescent="0.25">
      <c r="C204" s="1"/>
      <c r="E204" s="1"/>
      <c r="G204" s="1"/>
    </row>
    <row r="205" spans="3:7" x14ac:dyDescent="0.25">
      <c r="C205" s="1"/>
      <c r="E205" s="1"/>
      <c r="G205" s="1"/>
    </row>
    <row r="206" spans="3:7" x14ac:dyDescent="0.25">
      <c r="C206" s="1"/>
      <c r="E206" s="1"/>
      <c r="G206" s="1"/>
    </row>
    <row r="207" spans="3:7" x14ac:dyDescent="0.25">
      <c r="C207" s="1"/>
      <c r="E207" s="1"/>
      <c r="G207" s="1"/>
    </row>
    <row r="208" spans="3:7" x14ac:dyDescent="0.25">
      <c r="C208" s="1"/>
      <c r="E208" s="1"/>
      <c r="G208" s="1"/>
    </row>
    <row r="209" spans="3:7" x14ac:dyDescent="0.25">
      <c r="C209" s="1"/>
      <c r="E209" s="1"/>
      <c r="G209" s="1"/>
    </row>
    <row r="210" spans="3:7" x14ac:dyDescent="0.25">
      <c r="C210" s="1"/>
      <c r="E210" s="1"/>
      <c r="G210" s="1"/>
    </row>
    <row r="211" spans="3:7" x14ac:dyDescent="0.25">
      <c r="C211" s="1"/>
      <c r="E211" s="1"/>
      <c r="G211" s="1"/>
    </row>
    <row r="212" spans="3:7" x14ac:dyDescent="0.25">
      <c r="C212" s="1"/>
      <c r="E212" s="1"/>
      <c r="G212" s="1"/>
    </row>
    <row r="213" spans="3:7" x14ac:dyDescent="0.25">
      <c r="C213" s="1"/>
      <c r="E213" s="1"/>
      <c r="G213" s="1"/>
    </row>
    <row r="214" spans="3:7" x14ac:dyDescent="0.25">
      <c r="C214" s="1"/>
      <c r="E214" s="1"/>
      <c r="G214" s="1"/>
    </row>
    <row r="215" spans="3:7" x14ac:dyDescent="0.25">
      <c r="C215" s="1"/>
      <c r="E215" s="1"/>
      <c r="G215" s="1"/>
    </row>
    <row r="216" spans="3:7" x14ac:dyDescent="0.25">
      <c r="C216" s="1"/>
      <c r="E216" s="1"/>
      <c r="G216" s="1"/>
    </row>
    <row r="217" spans="3:7" x14ac:dyDescent="0.25">
      <c r="C217" s="1"/>
      <c r="E217" s="1"/>
      <c r="G217" s="1"/>
    </row>
    <row r="218" spans="3:7" x14ac:dyDescent="0.25">
      <c r="C218" s="1"/>
      <c r="E218" s="1"/>
      <c r="G218" s="1"/>
    </row>
    <row r="219" spans="3:7" x14ac:dyDescent="0.25">
      <c r="C219" s="1"/>
      <c r="E219" s="1"/>
      <c r="G219" s="1"/>
    </row>
    <row r="220" spans="3:7" x14ac:dyDescent="0.25">
      <c r="C220" s="1"/>
      <c r="E220" s="1"/>
      <c r="G220" s="1"/>
    </row>
    <row r="221" spans="3:7" x14ac:dyDescent="0.25">
      <c r="C221" s="1"/>
      <c r="E221" s="1"/>
      <c r="G221" s="1"/>
    </row>
    <row r="222" spans="3:7" x14ac:dyDescent="0.25">
      <c r="C222" s="1"/>
      <c r="E222" s="1"/>
      <c r="G222" s="1"/>
    </row>
    <row r="223" spans="3:7" x14ac:dyDescent="0.25">
      <c r="C223" s="1"/>
      <c r="E223" s="1"/>
      <c r="G223" s="1"/>
    </row>
    <row r="224" spans="3:7" x14ac:dyDescent="0.25">
      <c r="C224" s="1"/>
      <c r="E224" s="1"/>
      <c r="G224" s="1"/>
    </row>
    <row r="225" spans="3:7" x14ac:dyDescent="0.25">
      <c r="C225" s="1"/>
      <c r="E225" s="1"/>
      <c r="G225" s="1"/>
    </row>
    <row r="226" spans="3:7" x14ac:dyDescent="0.25">
      <c r="C226" s="1"/>
      <c r="E226" s="1"/>
      <c r="G226" s="1"/>
    </row>
    <row r="227" spans="3:7" x14ac:dyDescent="0.25">
      <c r="C227" s="1"/>
      <c r="E227" s="1"/>
      <c r="G227" s="1"/>
    </row>
    <row r="228" spans="3:7" x14ac:dyDescent="0.25">
      <c r="C228" s="1"/>
      <c r="E228" s="1"/>
      <c r="G228" s="1"/>
    </row>
    <row r="229" spans="3:7" x14ac:dyDescent="0.25">
      <c r="C229" s="1"/>
      <c r="E229" s="1"/>
      <c r="G229" s="1"/>
    </row>
    <row r="230" spans="3:7" x14ac:dyDescent="0.25">
      <c r="C230" s="1"/>
      <c r="E230" s="1"/>
      <c r="G230" s="1"/>
    </row>
    <row r="231" spans="3:7" x14ac:dyDescent="0.25">
      <c r="C231" s="1"/>
      <c r="E231" s="1"/>
      <c r="G231" s="1"/>
    </row>
    <row r="232" spans="3:7" x14ac:dyDescent="0.25">
      <c r="C232" s="1"/>
      <c r="E232" s="1"/>
      <c r="G232" s="1"/>
    </row>
    <row r="233" spans="3:7" x14ac:dyDescent="0.25">
      <c r="C233" s="1"/>
      <c r="E233" s="1"/>
      <c r="G233" s="1"/>
    </row>
    <row r="234" spans="3:7" x14ac:dyDescent="0.25">
      <c r="C234" s="1"/>
      <c r="E234" s="1"/>
      <c r="G234" s="1"/>
    </row>
    <row r="235" spans="3:7" x14ac:dyDescent="0.25">
      <c r="C235" s="1"/>
      <c r="E235" s="1"/>
      <c r="G235" s="1"/>
    </row>
    <row r="236" spans="3:7" x14ac:dyDescent="0.25">
      <c r="C236" s="1"/>
      <c r="E236" s="1"/>
      <c r="G236" s="1"/>
    </row>
    <row r="237" spans="3:7" x14ac:dyDescent="0.25">
      <c r="C237" s="1"/>
      <c r="E237" s="1"/>
      <c r="G237" s="1"/>
    </row>
    <row r="238" spans="3:7" x14ac:dyDescent="0.25">
      <c r="C238" s="1"/>
      <c r="E238" s="1"/>
      <c r="G238" s="1"/>
    </row>
    <row r="239" spans="3:7" x14ac:dyDescent="0.25">
      <c r="C239" s="1"/>
      <c r="E239" s="1"/>
      <c r="G239" s="1"/>
    </row>
    <row r="240" spans="3:7" x14ac:dyDescent="0.25">
      <c r="C240" s="1"/>
      <c r="E240" s="1"/>
      <c r="G240" s="1"/>
    </row>
    <row r="241" spans="3:7" x14ac:dyDescent="0.25">
      <c r="C241" s="1"/>
      <c r="E241" s="1"/>
      <c r="G241" s="1"/>
    </row>
    <row r="242" spans="3:7" x14ac:dyDescent="0.25">
      <c r="C242" s="1"/>
      <c r="E242" s="1"/>
      <c r="G242" s="1"/>
    </row>
    <row r="243" spans="3:7" x14ac:dyDescent="0.25">
      <c r="C243" s="1"/>
      <c r="E243" s="1"/>
      <c r="G243" s="1"/>
    </row>
    <row r="244" spans="3:7" x14ac:dyDescent="0.25">
      <c r="C244" s="1"/>
      <c r="E244" s="1"/>
      <c r="G244" s="1"/>
    </row>
    <row r="245" spans="3:7" x14ac:dyDescent="0.25">
      <c r="C245" s="1"/>
      <c r="E245" s="1"/>
      <c r="G245" s="1"/>
    </row>
    <row r="246" spans="3:7" x14ac:dyDescent="0.25">
      <c r="C246" s="1"/>
      <c r="E246" s="1"/>
      <c r="G246" s="1"/>
    </row>
    <row r="247" spans="3:7" x14ac:dyDescent="0.25">
      <c r="C247" s="1"/>
      <c r="E247" s="1"/>
      <c r="G247" s="1"/>
    </row>
    <row r="248" spans="3:7" x14ac:dyDescent="0.25">
      <c r="C248" s="1"/>
      <c r="E248" s="1"/>
      <c r="G248" s="1"/>
    </row>
    <row r="249" spans="3:7" x14ac:dyDescent="0.25">
      <c r="C249" s="1"/>
      <c r="E249" s="1"/>
      <c r="G249" s="1"/>
    </row>
    <row r="250" spans="3:7" x14ac:dyDescent="0.25">
      <c r="C250" s="1"/>
      <c r="E250" s="1"/>
      <c r="G250" s="1"/>
    </row>
    <row r="251" spans="3:7" x14ac:dyDescent="0.25">
      <c r="C251" s="1"/>
      <c r="E251" s="1"/>
      <c r="G251" s="1"/>
    </row>
    <row r="252" spans="3:7" x14ac:dyDescent="0.25">
      <c r="C252" s="1"/>
      <c r="E252" s="1"/>
      <c r="G252" s="1"/>
    </row>
    <row r="253" spans="3:7" x14ac:dyDescent="0.25">
      <c r="C253" s="1"/>
      <c r="E253" s="1"/>
      <c r="G253" s="1"/>
    </row>
    <row r="254" spans="3:7" x14ac:dyDescent="0.25">
      <c r="C254" s="1"/>
      <c r="E254" s="1"/>
      <c r="G254" s="1"/>
    </row>
    <row r="255" spans="3:7" x14ac:dyDescent="0.25">
      <c r="C255" s="1"/>
      <c r="E255" s="1"/>
      <c r="G255" s="1"/>
    </row>
    <row r="256" spans="3:7" x14ac:dyDescent="0.25">
      <c r="C256" s="1"/>
      <c r="E256" s="1"/>
      <c r="G256" s="1"/>
    </row>
    <row r="257" spans="3:7" x14ac:dyDescent="0.25">
      <c r="C257" s="1"/>
      <c r="E257" s="1"/>
      <c r="G257" s="1"/>
    </row>
    <row r="258" spans="3:7" x14ac:dyDescent="0.25">
      <c r="C258" s="1"/>
      <c r="E258" s="1"/>
      <c r="G258" s="1"/>
    </row>
    <row r="259" spans="3:7" x14ac:dyDescent="0.25">
      <c r="C259" s="1"/>
      <c r="E259" s="1"/>
      <c r="G259" s="1"/>
    </row>
    <row r="260" spans="3:7" x14ac:dyDescent="0.25">
      <c r="C260" s="1"/>
      <c r="E260" s="1"/>
      <c r="G260" s="1"/>
    </row>
    <row r="261" spans="3:7" x14ac:dyDescent="0.25">
      <c r="C261" s="1"/>
      <c r="E261" s="1"/>
      <c r="G261" s="1"/>
    </row>
    <row r="262" spans="3:7" x14ac:dyDescent="0.25">
      <c r="C262" s="1"/>
      <c r="E262" s="1"/>
      <c r="G262" s="1"/>
    </row>
    <row r="263" spans="3:7" x14ac:dyDescent="0.25">
      <c r="C263" s="1"/>
      <c r="E263" s="1"/>
      <c r="G263" s="1"/>
    </row>
    <row r="264" spans="3:7" x14ac:dyDescent="0.25">
      <c r="C264" s="1"/>
      <c r="E264" s="1"/>
      <c r="G264" s="1"/>
    </row>
    <row r="265" spans="3:7" x14ac:dyDescent="0.25">
      <c r="C265" s="1"/>
      <c r="E265" s="1"/>
      <c r="G265" s="1"/>
    </row>
    <row r="266" spans="3:7" x14ac:dyDescent="0.25">
      <c r="C266" s="1"/>
      <c r="E266" s="1"/>
      <c r="G266" s="1"/>
    </row>
    <row r="267" spans="3:7" x14ac:dyDescent="0.25">
      <c r="C267" s="1"/>
      <c r="E267" s="1"/>
      <c r="G267" s="1"/>
    </row>
    <row r="268" spans="3:7" x14ac:dyDescent="0.25">
      <c r="C268" s="1"/>
      <c r="E268" s="1"/>
      <c r="G268" s="1"/>
    </row>
    <row r="269" spans="3:7" x14ac:dyDescent="0.25">
      <c r="C269" s="1"/>
      <c r="E269" s="1"/>
      <c r="G269" s="1"/>
    </row>
    <row r="270" spans="3:7" x14ac:dyDescent="0.25">
      <c r="C270" s="1"/>
      <c r="E270" s="1"/>
      <c r="G270" s="1"/>
    </row>
    <row r="271" spans="3:7" x14ac:dyDescent="0.25">
      <c r="C271" s="1"/>
      <c r="E271" s="1"/>
      <c r="G271" s="1"/>
    </row>
    <row r="272" spans="3:7" x14ac:dyDescent="0.25">
      <c r="C272" s="1"/>
      <c r="E272" s="1"/>
      <c r="G272" s="1"/>
    </row>
    <row r="273" spans="3:7" x14ac:dyDescent="0.25">
      <c r="C273" s="1"/>
      <c r="E273" s="1"/>
      <c r="G273" s="1"/>
    </row>
    <row r="274" spans="3:7" x14ac:dyDescent="0.25">
      <c r="C274" s="1"/>
      <c r="E274" s="1"/>
      <c r="G274" s="1"/>
    </row>
    <row r="275" spans="3:7" x14ac:dyDescent="0.25">
      <c r="C275" s="1"/>
      <c r="E275" s="1"/>
      <c r="G275" s="1"/>
    </row>
    <row r="276" spans="3:7" x14ac:dyDescent="0.25">
      <c r="C276" s="1"/>
      <c r="E276" s="1"/>
      <c r="G276" s="1"/>
    </row>
    <row r="277" spans="3:7" x14ac:dyDescent="0.25">
      <c r="C277" s="1"/>
      <c r="E277" s="1"/>
      <c r="G277" s="1"/>
    </row>
    <row r="278" spans="3:7" x14ac:dyDescent="0.25">
      <c r="C278" s="1"/>
      <c r="E278" s="1"/>
      <c r="G278" s="1"/>
    </row>
    <row r="279" spans="3:7" x14ac:dyDescent="0.25">
      <c r="C279" s="1"/>
      <c r="E279" s="1"/>
      <c r="G279" s="1"/>
    </row>
    <row r="280" spans="3:7" x14ac:dyDescent="0.25">
      <c r="C280" s="1"/>
      <c r="E280" s="1"/>
      <c r="G280" s="1"/>
    </row>
    <row r="281" spans="3:7" x14ac:dyDescent="0.25">
      <c r="C281" s="1"/>
      <c r="E281" s="1"/>
      <c r="G281" s="1"/>
    </row>
    <row r="282" spans="3:7" x14ac:dyDescent="0.25">
      <c r="C282" s="1"/>
      <c r="E282" s="1"/>
      <c r="G282" s="1"/>
    </row>
    <row r="283" spans="3:7" x14ac:dyDescent="0.25">
      <c r="C283" s="1"/>
      <c r="E283" s="1"/>
      <c r="G283" s="1"/>
    </row>
    <row r="284" spans="3:7" x14ac:dyDescent="0.25">
      <c r="C284" s="1"/>
      <c r="E284" s="1"/>
      <c r="G284" s="1"/>
    </row>
    <row r="285" spans="3:7" x14ac:dyDescent="0.25">
      <c r="C285" s="1"/>
      <c r="E285" s="1"/>
      <c r="G285" s="1"/>
    </row>
    <row r="286" spans="3:7" x14ac:dyDescent="0.25">
      <c r="C286" s="1"/>
      <c r="E286" s="1"/>
      <c r="G286" s="1"/>
    </row>
    <row r="287" spans="3:7" x14ac:dyDescent="0.25">
      <c r="C287" s="1"/>
      <c r="E287" s="1"/>
      <c r="G287" s="1"/>
    </row>
    <row r="288" spans="3:7" x14ac:dyDescent="0.25">
      <c r="C288" s="1"/>
      <c r="E288" s="1"/>
      <c r="G288" s="1"/>
    </row>
    <row r="289" spans="3:7" x14ac:dyDescent="0.25">
      <c r="C289" s="1"/>
      <c r="E289" s="1"/>
      <c r="G289" s="1"/>
    </row>
    <row r="290" spans="3:7" x14ac:dyDescent="0.25">
      <c r="C290" s="1"/>
      <c r="E290" s="1"/>
      <c r="G290" s="1"/>
    </row>
    <row r="291" spans="3:7" x14ac:dyDescent="0.25">
      <c r="C291" s="1"/>
      <c r="E291" s="1"/>
      <c r="G291" s="1"/>
    </row>
    <row r="292" spans="3:7" x14ac:dyDescent="0.25">
      <c r="C292" s="1"/>
      <c r="E292" s="1"/>
      <c r="G292" s="1"/>
    </row>
    <row r="293" spans="3:7" x14ac:dyDescent="0.25">
      <c r="C293" s="1"/>
      <c r="E293" s="1"/>
      <c r="G293" s="1"/>
    </row>
    <row r="294" spans="3:7" x14ac:dyDescent="0.25">
      <c r="C294" s="1"/>
      <c r="E294" s="1"/>
      <c r="G294" s="1"/>
    </row>
    <row r="295" spans="3:7" x14ac:dyDescent="0.25">
      <c r="C295" s="1"/>
      <c r="E295" s="1"/>
      <c r="G295" s="1"/>
    </row>
    <row r="296" spans="3:7" x14ac:dyDescent="0.25">
      <c r="C296" s="1"/>
      <c r="E296" s="1"/>
      <c r="G296" s="1"/>
    </row>
    <row r="297" spans="3:7" x14ac:dyDescent="0.25">
      <c r="C297" s="1"/>
      <c r="E297" s="1"/>
      <c r="G297" s="1"/>
    </row>
    <row r="298" spans="3:7" x14ac:dyDescent="0.25">
      <c r="C298" s="1"/>
      <c r="E298" s="1"/>
      <c r="G298" s="1"/>
    </row>
    <row r="299" spans="3:7" x14ac:dyDescent="0.25">
      <c r="C299" s="1"/>
      <c r="E299" s="1"/>
      <c r="G299" s="1"/>
    </row>
    <row r="300" spans="3:7" x14ac:dyDescent="0.25">
      <c r="C300" s="1"/>
      <c r="E300" s="1"/>
      <c r="G300" s="1"/>
    </row>
    <row r="301" spans="3:7" x14ac:dyDescent="0.25">
      <c r="C301" s="1"/>
      <c r="E301" s="1"/>
      <c r="G301" s="1"/>
    </row>
    <row r="302" spans="3:7" x14ac:dyDescent="0.25">
      <c r="C302" s="1"/>
      <c r="E302" s="1"/>
      <c r="G302" s="1"/>
    </row>
    <row r="303" spans="3:7" x14ac:dyDescent="0.25">
      <c r="C303" s="1"/>
      <c r="E303" s="1"/>
      <c r="G303" s="1"/>
    </row>
    <row r="304" spans="3:7" x14ac:dyDescent="0.25">
      <c r="C304" s="1"/>
      <c r="E304" s="1"/>
      <c r="G304" s="1"/>
    </row>
    <row r="305" spans="3:7" x14ac:dyDescent="0.25">
      <c r="C305" s="1"/>
      <c r="E305" s="1"/>
      <c r="G305" s="1"/>
    </row>
    <row r="306" spans="3:7" x14ac:dyDescent="0.25">
      <c r="C306" s="1"/>
      <c r="E306" s="1"/>
      <c r="G306" s="1"/>
    </row>
    <row r="307" spans="3:7" x14ac:dyDescent="0.25">
      <c r="C307" s="1"/>
      <c r="E307" s="1"/>
      <c r="G307" s="1"/>
    </row>
    <row r="308" spans="3:7" x14ac:dyDescent="0.25">
      <c r="C308" s="1"/>
      <c r="E308" s="1"/>
      <c r="G308" s="1"/>
    </row>
    <row r="309" spans="3:7" x14ac:dyDescent="0.25">
      <c r="C309" s="1"/>
      <c r="E309" s="1"/>
      <c r="G309" s="1"/>
    </row>
    <row r="310" spans="3:7" x14ac:dyDescent="0.25">
      <c r="C310" s="1"/>
      <c r="E310" s="1"/>
      <c r="G310" s="1"/>
    </row>
    <row r="311" spans="3:7" x14ac:dyDescent="0.25">
      <c r="C311" s="1"/>
      <c r="E311" s="1"/>
      <c r="G311" s="1"/>
    </row>
    <row r="312" spans="3:7" x14ac:dyDescent="0.25">
      <c r="C312" s="1"/>
      <c r="E312" s="1"/>
      <c r="G312" s="1"/>
    </row>
    <row r="313" spans="3:7" x14ac:dyDescent="0.25">
      <c r="C313" s="1"/>
      <c r="E313" s="1"/>
      <c r="G313" s="1"/>
    </row>
    <row r="314" spans="3:7" x14ac:dyDescent="0.25">
      <c r="C314" s="1"/>
      <c r="E314" s="1"/>
      <c r="G314" s="1"/>
    </row>
    <row r="315" spans="3:7" x14ac:dyDescent="0.25">
      <c r="C315" s="1"/>
      <c r="E315" s="1"/>
      <c r="G315" s="1"/>
    </row>
    <row r="316" spans="3:7" x14ac:dyDescent="0.25">
      <c r="C316" s="1"/>
      <c r="E316" s="1"/>
      <c r="G316" s="1"/>
    </row>
    <row r="317" spans="3:7" x14ac:dyDescent="0.25">
      <c r="C317" s="1"/>
      <c r="E317" s="1"/>
      <c r="G317" s="1"/>
    </row>
    <row r="318" spans="3:7" x14ac:dyDescent="0.25">
      <c r="C318" s="1"/>
      <c r="E318" s="1"/>
      <c r="G318" s="1"/>
    </row>
    <row r="319" spans="3:7" x14ac:dyDescent="0.25">
      <c r="C319" s="1"/>
      <c r="E319" s="1"/>
      <c r="G319" s="1"/>
    </row>
    <row r="320" spans="3:7" x14ac:dyDescent="0.25">
      <c r="C320" s="1"/>
      <c r="E320" s="1"/>
      <c r="G320" s="1"/>
    </row>
    <row r="321" spans="3:7" x14ac:dyDescent="0.25">
      <c r="C321" s="1"/>
      <c r="E321" s="1"/>
      <c r="G321" s="1"/>
    </row>
    <row r="322" spans="3:7" x14ac:dyDescent="0.25">
      <c r="C322" s="1"/>
      <c r="E322" s="1"/>
      <c r="G322" s="1"/>
    </row>
    <row r="323" spans="3:7" x14ac:dyDescent="0.25">
      <c r="C323" s="1"/>
      <c r="E323" s="1"/>
      <c r="G323" s="1"/>
    </row>
    <row r="324" spans="3:7" x14ac:dyDescent="0.25">
      <c r="C324" s="1"/>
      <c r="E324" s="1"/>
      <c r="G324" s="1"/>
    </row>
    <row r="325" spans="3:7" x14ac:dyDescent="0.25">
      <c r="C325" s="1"/>
      <c r="E325" s="1"/>
      <c r="G325" s="1"/>
    </row>
    <row r="326" spans="3:7" x14ac:dyDescent="0.25">
      <c r="C326" s="1"/>
      <c r="E326" s="1"/>
      <c r="G326" s="1"/>
    </row>
    <row r="327" spans="3:7" x14ac:dyDescent="0.25">
      <c r="C327" s="1"/>
      <c r="E327" s="1"/>
      <c r="G327" s="1"/>
    </row>
    <row r="328" spans="3:7" x14ac:dyDescent="0.25">
      <c r="C328" s="1"/>
      <c r="E328" s="1"/>
      <c r="G328" s="1"/>
    </row>
    <row r="329" spans="3:7" x14ac:dyDescent="0.25">
      <c r="C329" s="1"/>
      <c r="E329" s="1"/>
      <c r="G329" s="1"/>
    </row>
    <row r="330" spans="3:7" x14ac:dyDescent="0.25">
      <c r="C330" s="1"/>
      <c r="E330" s="1"/>
      <c r="G330" s="1"/>
    </row>
    <row r="331" spans="3:7" x14ac:dyDescent="0.25">
      <c r="C331" s="1"/>
      <c r="E331" s="1"/>
      <c r="G331" s="1"/>
    </row>
    <row r="332" spans="3:7" x14ac:dyDescent="0.25">
      <c r="C332" s="1"/>
      <c r="E332" s="1"/>
      <c r="G332" s="1"/>
    </row>
    <row r="333" spans="3:7" x14ac:dyDescent="0.25">
      <c r="C333" s="1"/>
      <c r="E333" s="1"/>
      <c r="G333" s="1"/>
    </row>
    <row r="334" spans="3:7" x14ac:dyDescent="0.25">
      <c r="C334" s="1"/>
      <c r="E334" s="1"/>
      <c r="G334" s="1"/>
    </row>
    <row r="335" spans="3:7" x14ac:dyDescent="0.25">
      <c r="C335" s="1"/>
      <c r="E335" s="1"/>
      <c r="G335" s="1"/>
    </row>
    <row r="336" spans="3:7" x14ac:dyDescent="0.25">
      <c r="C336" s="1"/>
      <c r="E336" s="1"/>
      <c r="G336" s="1"/>
    </row>
    <row r="337" spans="1:7" x14ac:dyDescent="0.25">
      <c r="C337" s="1"/>
      <c r="E337" s="1"/>
      <c r="G337" s="1"/>
    </row>
    <row r="338" spans="1:7" x14ac:dyDescent="0.25">
      <c r="C338" s="1"/>
      <c r="E338" s="1"/>
      <c r="G338" s="1"/>
    </row>
    <row r="339" spans="1:7" x14ac:dyDescent="0.25">
      <c r="C339" s="1"/>
      <c r="E339" s="1"/>
      <c r="G339" s="1"/>
    </row>
    <row r="340" spans="1:7" x14ac:dyDescent="0.25">
      <c r="C340" s="1"/>
      <c r="E340" s="1"/>
      <c r="G340" s="1"/>
    </row>
    <row r="341" spans="1:7" x14ac:dyDescent="0.25">
      <c r="C341" s="1"/>
      <c r="E341" s="1"/>
      <c r="G341" s="1"/>
    </row>
    <row r="342" spans="1:7" x14ac:dyDescent="0.25">
      <c r="C342" s="1"/>
      <c r="E342" s="1"/>
      <c r="G342" s="1"/>
    </row>
    <row r="343" spans="1:7" x14ac:dyDescent="0.25">
      <c r="A343" s="2"/>
      <c r="D343" s="2"/>
      <c r="E343" s="1"/>
      <c r="G343" s="1"/>
    </row>
    <row r="344" spans="1:7" x14ac:dyDescent="0.25">
      <c r="A344" s="8"/>
      <c r="C344" s="8"/>
      <c r="D344" s="9"/>
    </row>
    <row r="345" spans="1:7" x14ac:dyDescent="0.25">
      <c r="A345" s="8"/>
      <c r="C345" s="8"/>
      <c r="D345" s="9"/>
    </row>
  </sheetData>
  <mergeCells count="8">
    <mergeCell ref="C104:J104"/>
    <mergeCell ref="A95:A103"/>
    <mergeCell ref="A3:A5"/>
    <mergeCell ref="A41:A75"/>
    <mergeCell ref="A6:A35"/>
    <mergeCell ref="A36:A40"/>
    <mergeCell ref="A76:A86"/>
    <mergeCell ref="A87:A9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25896-0A59-444E-82DD-77B5294CB073}">
  <dimension ref="A1:W175"/>
  <sheetViews>
    <sheetView topLeftCell="A148" workbookViewId="0">
      <selection activeCell="B8" sqref="A8:XFD8"/>
    </sheetView>
  </sheetViews>
  <sheetFormatPr defaultRowHeight="15" x14ac:dyDescent="0.25"/>
  <cols>
    <col min="1" max="1" width="13.5703125" bestFit="1" customWidth="1"/>
    <col min="2" max="2" width="4" bestFit="1" customWidth="1"/>
    <col min="3" max="3" width="3.5703125" bestFit="1" customWidth="1"/>
    <col min="4" max="4" width="30.140625" bestFit="1" customWidth="1"/>
    <col min="5" max="5" width="15.7109375" bestFit="1" customWidth="1"/>
    <col min="6" max="6" width="21" bestFit="1" customWidth="1"/>
    <col min="7" max="7" width="23" bestFit="1" customWidth="1"/>
    <col min="8" max="8" width="19.140625" bestFit="1" customWidth="1"/>
    <col min="9" max="9" width="30.7109375" bestFit="1" customWidth="1"/>
    <col min="10" max="10" width="14.85546875" customWidth="1"/>
    <col min="11" max="11" width="9.28515625" customWidth="1"/>
    <col min="12" max="12" width="14" customWidth="1"/>
    <col min="13" max="13" width="11.42578125" customWidth="1"/>
    <col min="14" max="14" width="17.28515625" customWidth="1"/>
    <col min="15" max="15" width="21.7109375" customWidth="1"/>
    <col min="16" max="16" width="14.5703125" customWidth="1"/>
    <col min="17" max="17" width="16.85546875" customWidth="1"/>
    <col min="18" max="18" width="13.5703125" customWidth="1"/>
    <col min="19" max="19" width="19.28515625" customWidth="1"/>
    <col min="20" max="20" width="16" customWidth="1"/>
    <col min="21" max="21" width="19" customWidth="1"/>
    <col min="22" max="22" width="14.7109375" customWidth="1"/>
  </cols>
  <sheetData>
    <row r="1" spans="1:23" ht="15.75" thickBot="1" x14ac:dyDescent="0.3">
      <c r="A1" s="1"/>
      <c r="B1" s="2"/>
      <c r="C1" s="2"/>
      <c r="D1" s="306"/>
      <c r="E1" s="5"/>
      <c r="F1" s="1"/>
      <c r="G1" s="1"/>
      <c r="H1" s="2"/>
      <c r="I1" s="2"/>
      <c r="J1" s="307"/>
      <c r="K1" s="2"/>
      <c r="L1" s="2"/>
      <c r="M1" s="1" t="s">
        <v>404</v>
      </c>
      <c r="N1" s="2"/>
      <c r="O1" s="2"/>
      <c r="P1" s="2"/>
      <c r="Q1" s="2"/>
      <c r="R1" s="2"/>
      <c r="S1" s="2"/>
      <c r="T1" s="2"/>
      <c r="U1" s="2"/>
      <c r="V1" s="2"/>
      <c r="W1" s="1"/>
    </row>
    <row r="2" spans="1:23" ht="75.75" thickBot="1" x14ac:dyDescent="0.3">
      <c r="A2" s="76" t="s">
        <v>4</v>
      </c>
      <c r="B2" s="77" t="s">
        <v>0</v>
      </c>
      <c r="C2" s="77" t="s">
        <v>0</v>
      </c>
      <c r="D2" s="308" t="s">
        <v>405</v>
      </c>
      <c r="E2" s="309" t="s">
        <v>32</v>
      </c>
      <c r="F2" s="309" t="s">
        <v>1</v>
      </c>
      <c r="G2" s="309" t="s">
        <v>406</v>
      </c>
      <c r="H2" s="309" t="s">
        <v>2</v>
      </c>
      <c r="I2" s="310" t="s">
        <v>3</v>
      </c>
      <c r="J2" s="311" t="s">
        <v>358</v>
      </c>
      <c r="K2" s="312" t="s">
        <v>407</v>
      </c>
      <c r="L2" s="309" t="s">
        <v>408</v>
      </c>
      <c r="M2" s="309" t="s">
        <v>409</v>
      </c>
      <c r="N2" s="310" t="s">
        <v>410</v>
      </c>
      <c r="O2" s="313" t="s">
        <v>411</v>
      </c>
      <c r="P2" s="314" t="s">
        <v>388</v>
      </c>
      <c r="Q2" s="315" t="s">
        <v>333</v>
      </c>
      <c r="R2" s="80" t="s">
        <v>388</v>
      </c>
      <c r="S2" s="316" t="s">
        <v>334</v>
      </c>
      <c r="T2" s="92" t="s">
        <v>388</v>
      </c>
      <c r="U2" s="316" t="s">
        <v>412</v>
      </c>
      <c r="V2" s="80" t="s">
        <v>388</v>
      </c>
      <c r="W2" s="317"/>
    </row>
    <row r="3" spans="1:23" ht="15.75" thickTop="1" x14ac:dyDescent="0.25">
      <c r="A3" s="300" t="s">
        <v>413</v>
      </c>
      <c r="B3" s="318">
        <v>1</v>
      </c>
      <c r="C3" s="40" t="s">
        <v>5</v>
      </c>
      <c r="D3" s="319" t="s">
        <v>414</v>
      </c>
      <c r="E3" s="320" t="s">
        <v>415</v>
      </c>
      <c r="F3" s="320" t="s">
        <v>416</v>
      </c>
      <c r="G3" s="320" t="s">
        <v>414</v>
      </c>
      <c r="H3" s="320" t="s">
        <v>417</v>
      </c>
      <c r="I3" s="321" t="s">
        <v>418</v>
      </c>
      <c r="J3" s="322">
        <v>2</v>
      </c>
      <c r="K3" s="323">
        <v>0</v>
      </c>
      <c r="L3" s="324">
        <v>30</v>
      </c>
      <c r="M3" s="325">
        <v>0.1</v>
      </c>
      <c r="N3" s="326" t="s">
        <v>419</v>
      </c>
      <c r="O3" s="327">
        <v>0.2</v>
      </c>
      <c r="P3" s="328">
        <f>J3*O3</f>
        <v>0.4</v>
      </c>
      <c r="Q3" s="329">
        <f>L3*M3</f>
        <v>3</v>
      </c>
      <c r="R3" s="330">
        <f>Q3*J3</f>
        <v>6</v>
      </c>
      <c r="S3" s="331">
        <v>20</v>
      </c>
      <c r="T3" s="329">
        <f>J3*S3</f>
        <v>40</v>
      </c>
      <c r="U3" s="331">
        <v>0.1</v>
      </c>
      <c r="V3" s="329">
        <f>U3*J3</f>
        <v>0.2</v>
      </c>
      <c r="W3" s="1"/>
    </row>
    <row r="4" spans="1:23" ht="15.75" thickBot="1" x14ac:dyDescent="0.3">
      <c r="A4" s="302"/>
      <c r="B4" s="36">
        <v>2</v>
      </c>
      <c r="C4" s="332" t="s">
        <v>6</v>
      </c>
      <c r="D4" s="333" t="s">
        <v>420</v>
      </c>
      <c r="E4" s="253" t="s">
        <v>421</v>
      </c>
      <c r="F4" s="253" t="s">
        <v>422</v>
      </c>
      <c r="G4" s="253" t="s">
        <v>423</v>
      </c>
      <c r="H4" s="253" t="s">
        <v>424</v>
      </c>
      <c r="I4" s="209" t="s">
        <v>425</v>
      </c>
      <c r="J4" s="334">
        <v>4</v>
      </c>
      <c r="K4" s="205">
        <v>1</v>
      </c>
      <c r="L4" s="335">
        <v>8</v>
      </c>
      <c r="M4" s="336">
        <v>0.15</v>
      </c>
      <c r="N4" s="209" t="s">
        <v>426</v>
      </c>
      <c r="O4" s="337">
        <v>0.2</v>
      </c>
      <c r="P4" s="338">
        <f t="shared" ref="P4:P74" si="0">J4*O4</f>
        <v>0.8</v>
      </c>
      <c r="Q4" s="339">
        <f>L4*M4</f>
        <v>1.2</v>
      </c>
      <c r="R4" s="340">
        <f>Q4*J4</f>
        <v>4.8</v>
      </c>
      <c r="S4" s="341">
        <v>5</v>
      </c>
      <c r="T4" s="339">
        <f t="shared" ref="T4:T74" si="1">J4*S4</f>
        <v>20</v>
      </c>
      <c r="U4" s="341">
        <v>0.01</v>
      </c>
      <c r="V4" s="342">
        <f t="shared" ref="V4:V74" si="2">U4*J4</f>
        <v>0.04</v>
      </c>
      <c r="W4" s="1"/>
    </row>
    <row r="5" spans="1:23" x14ac:dyDescent="0.25">
      <c r="A5" s="343" t="s">
        <v>427</v>
      </c>
      <c r="B5" s="139">
        <v>3</v>
      </c>
      <c r="C5" s="54" t="s">
        <v>5</v>
      </c>
      <c r="D5" s="344" t="s">
        <v>428</v>
      </c>
      <c r="E5" s="345" t="s">
        <v>429</v>
      </c>
      <c r="F5" s="345" t="s">
        <v>422</v>
      </c>
      <c r="G5" s="13" t="s">
        <v>430</v>
      </c>
      <c r="H5" s="13" t="s">
        <v>431</v>
      </c>
      <c r="I5" s="346" t="s">
        <v>432</v>
      </c>
      <c r="J5" s="347">
        <v>4</v>
      </c>
      <c r="K5" s="348">
        <v>0</v>
      </c>
      <c r="L5" s="349">
        <v>6</v>
      </c>
      <c r="M5" s="350">
        <v>0.15</v>
      </c>
      <c r="N5" s="207" t="s">
        <v>433</v>
      </c>
      <c r="O5" s="351">
        <v>0</v>
      </c>
      <c r="P5" s="352">
        <f t="shared" si="0"/>
        <v>0</v>
      </c>
      <c r="Q5" s="329">
        <f t="shared" ref="Q5:Q68" si="3">L5*M5</f>
        <v>0.89999999999999991</v>
      </c>
      <c r="R5" s="330">
        <f t="shared" ref="R5:R75" si="4">Q5*J5</f>
        <v>3.5999999999999996</v>
      </c>
      <c r="S5" s="353">
        <v>4</v>
      </c>
      <c r="T5" s="329">
        <f t="shared" si="1"/>
        <v>16</v>
      </c>
      <c r="U5" s="353">
        <v>0.01</v>
      </c>
      <c r="V5" s="354">
        <f t="shared" si="2"/>
        <v>0.04</v>
      </c>
      <c r="W5" s="1"/>
    </row>
    <row r="6" spans="1:23" x14ac:dyDescent="0.25">
      <c r="A6" s="355"/>
      <c r="B6" s="134">
        <v>4</v>
      </c>
      <c r="C6" s="55" t="s">
        <v>6</v>
      </c>
      <c r="D6" s="356" t="s">
        <v>428</v>
      </c>
      <c r="E6" s="357" t="s">
        <v>429</v>
      </c>
      <c r="F6" s="3" t="s">
        <v>422</v>
      </c>
      <c r="G6" s="3" t="s">
        <v>430</v>
      </c>
      <c r="H6" s="3" t="s">
        <v>431</v>
      </c>
      <c r="I6" s="358" t="s">
        <v>434</v>
      </c>
      <c r="J6" s="359">
        <v>4</v>
      </c>
      <c r="K6" s="360">
        <v>0</v>
      </c>
      <c r="L6" s="361">
        <v>6</v>
      </c>
      <c r="M6" s="362">
        <v>0.15</v>
      </c>
      <c r="N6" s="208" t="s">
        <v>433</v>
      </c>
      <c r="O6" s="363">
        <v>0</v>
      </c>
      <c r="P6" s="352">
        <f t="shared" si="0"/>
        <v>0</v>
      </c>
      <c r="Q6" s="364">
        <f t="shared" si="3"/>
        <v>0.89999999999999991</v>
      </c>
      <c r="R6" s="365">
        <f t="shared" si="4"/>
        <v>3.5999999999999996</v>
      </c>
      <c r="S6" s="366">
        <v>4</v>
      </c>
      <c r="T6" s="364">
        <f t="shared" si="1"/>
        <v>16</v>
      </c>
      <c r="U6" s="366">
        <v>0.01</v>
      </c>
      <c r="V6" s="364">
        <f t="shared" si="2"/>
        <v>0.04</v>
      </c>
      <c r="W6" s="1"/>
    </row>
    <row r="7" spans="1:23" x14ac:dyDescent="0.25">
      <c r="A7" s="355"/>
      <c r="B7" s="134">
        <v>5</v>
      </c>
      <c r="C7" s="55" t="s">
        <v>7</v>
      </c>
      <c r="D7" s="356" t="s">
        <v>435</v>
      </c>
      <c r="E7" s="357" t="s">
        <v>436</v>
      </c>
      <c r="F7" s="3" t="s">
        <v>422</v>
      </c>
      <c r="G7" s="357" t="s">
        <v>437</v>
      </c>
      <c r="H7" s="3" t="s">
        <v>417</v>
      </c>
      <c r="I7" s="358" t="s">
        <v>438</v>
      </c>
      <c r="J7" s="359">
        <v>4</v>
      </c>
      <c r="K7" s="360">
        <v>0</v>
      </c>
      <c r="L7" s="367">
        <v>60</v>
      </c>
      <c r="M7" s="362">
        <v>0.15</v>
      </c>
      <c r="N7" s="358" t="s">
        <v>439</v>
      </c>
      <c r="O7" s="368">
        <v>0</v>
      </c>
      <c r="P7" s="352">
        <f t="shared" si="0"/>
        <v>0</v>
      </c>
      <c r="Q7" s="364">
        <f t="shared" si="3"/>
        <v>9</v>
      </c>
      <c r="R7" s="365">
        <f t="shared" si="4"/>
        <v>36</v>
      </c>
      <c r="S7" s="369">
        <v>20</v>
      </c>
      <c r="T7" s="364">
        <f t="shared" si="1"/>
        <v>80</v>
      </c>
      <c r="U7" s="369">
        <v>0.1</v>
      </c>
      <c r="V7" s="364">
        <f t="shared" si="2"/>
        <v>0.4</v>
      </c>
      <c r="W7" s="1"/>
    </row>
    <row r="8" spans="1:23" ht="25.5" x14ac:dyDescent="0.25">
      <c r="A8" s="355"/>
      <c r="B8" s="134">
        <v>6</v>
      </c>
      <c r="C8" s="55" t="s">
        <v>8</v>
      </c>
      <c r="D8" s="356" t="s">
        <v>440</v>
      </c>
      <c r="E8" s="357" t="s">
        <v>441</v>
      </c>
      <c r="F8" s="357" t="s">
        <v>416</v>
      </c>
      <c r="G8" s="3" t="s">
        <v>442</v>
      </c>
      <c r="H8" s="3" t="s">
        <v>417</v>
      </c>
      <c r="I8" s="358" t="s">
        <v>443</v>
      </c>
      <c r="J8" s="359">
        <v>4</v>
      </c>
      <c r="K8" s="360">
        <v>0</v>
      </c>
      <c r="L8" s="361">
        <v>30</v>
      </c>
      <c r="M8" s="362">
        <v>0.15</v>
      </c>
      <c r="N8" s="208" t="s">
        <v>444</v>
      </c>
      <c r="O8" s="363">
        <v>0.2</v>
      </c>
      <c r="P8" s="352">
        <f t="shared" si="0"/>
        <v>0.8</v>
      </c>
      <c r="Q8" s="364">
        <f t="shared" si="3"/>
        <v>4.5</v>
      </c>
      <c r="R8" s="365">
        <f t="shared" si="4"/>
        <v>18</v>
      </c>
      <c r="S8" s="366">
        <v>15</v>
      </c>
      <c r="T8" s="364">
        <f t="shared" si="1"/>
        <v>60</v>
      </c>
      <c r="U8" s="366">
        <v>0.1</v>
      </c>
      <c r="V8" s="364">
        <f t="shared" si="2"/>
        <v>0.4</v>
      </c>
      <c r="W8" s="1"/>
    </row>
    <row r="9" spans="1:23" x14ac:dyDescent="0.25">
      <c r="A9" s="355"/>
      <c r="B9" s="134">
        <v>7</v>
      </c>
      <c r="C9" s="55" t="s">
        <v>9</v>
      </c>
      <c r="D9" s="356" t="s">
        <v>445</v>
      </c>
      <c r="E9" s="357" t="s">
        <v>441</v>
      </c>
      <c r="F9" s="3" t="s">
        <v>446</v>
      </c>
      <c r="G9" s="3" t="s">
        <v>430</v>
      </c>
      <c r="H9" s="3" t="s">
        <v>417</v>
      </c>
      <c r="I9" s="121" t="s">
        <v>447</v>
      </c>
      <c r="J9" s="359">
        <v>4</v>
      </c>
      <c r="K9" s="360">
        <v>0</v>
      </c>
      <c r="L9" s="361">
        <v>5</v>
      </c>
      <c r="M9" s="362">
        <v>0.15</v>
      </c>
      <c r="N9" s="208" t="s">
        <v>433</v>
      </c>
      <c r="O9" s="363">
        <v>0</v>
      </c>
      <c r="P9" s="352">
        <f t="shared" si="0"/>
        <v>0</v>
      </c>
      <c r="Q9" s="364">
        <f t="shared" si="3"/>
        <v>0.75</v>
      </c>
      <c r="R9" s="365">
        <f t="shared" si="4"/>
        <v>3</v>
      </c>
      <c r="S9" s="366">
        <v>15</v>
      </c>
      <c r="T9" s="364">
        <f t="shared" si="1"/>
        <v>60</v>
      </c>
      <c r="U9" s="366">
        <v>0.1</v>
      </c>
      <c r="V9" s="364">
        <f t="shared" si="2"/>
        <v>0.4</v>
      </c>
      <c r="W9" s="1"/>
    </row>
    <row r="10" spans="1:23" x14ac:dyDescent="0.25">
      <c r="A10" s="355"/>
      <c r="B10" s="134">
        <v>8</v>
      </c>
      <c r="C10" s="55" t="s">
        <v>10</v>
      </c>
      <c r="D10" s="356" t="s">
        <v>448</v>
      </c>
      <c r="E10" s="357" t="s">
        <v>436</v>
      </c>
      <c r="F10" s="3" t="s">
        <v>422</v>
      </c>
      <c r="G10" s="3" t="s">
        <v>449</v>
      </c>
      <c r="H10" s="3" t="s">
        <v>450</v>
      </c>
      <c r="I10" s="358" t="s">
        <v>451</v>
      </c>
      <c r="J10" s="359">
        <v>4</v>
      </c>
      <c r="K10" s="360">
        <v>0</v>
      </c>
      <c r="L10" s="361">
        <v>68</v>
      </c>
      <c r="M10" s="362">
        <v>0.15</v>
      </c>
      <c r="N10" s="208" t="s">
        <v>444</v>
      </c>
      <c r="O10" s="363">
        <v>0.2</v>
      </c>
      <c r="P10" s="352">
        <f t="shared" si="0"/>
        <v>0.8</v>
      </c>
      <c r="Q10" s="364">
        <f t="shared" si="3"/>
        <v>10.199999999999999</v>
      </c>
      <c r="R10" s="365">
        <f t="shared" si="4"/>
        <v>40.799999999999997</v>
      </c>
      <c r="S10" s="366">
        <v>20</v>
      </c>
      <c r="T10" s="364">
        <f t="shared" si="1"/>
        <v>80</v>
      </c>
      <c r="U10" s="366">
        <v>0.1</v>
      </c>
      <c r="V10" s="364">
        <f t="shared" si="2"/>
        <v>0.4</v>
      </c>
      <c r="W10" s="1"/>
    </row>
    <row r="11" spans="1:23" x14ac:dyDescent="0.25">
      <c r="A11" s="355"/>
      <c r="B11" s="134">
        <v>9</v>
      </c>
      <c r="C11" s="55" t="s">
        <v>11</v>
      </c>
      <c r="D11" s="356" t="s">
        <v>448</v>
      </c>
      <c r="E11" s="357" t="s">
        <v>436</v>
      </c>
      <c r="F11" s="3" t="s">
        <v>422</v>
      </c>
      <c r="G11" s="3" t="s">
        <v>449</v>
      </c>
      <c r="H11" s="3" t="s">
        <v>450</v>
      </c>
      <c r="I11" s="358" t="s">
        <v>451</v>
      </c>
      <c r="J11" s="359">
        <v>4</v>
      </c>
      <c r="K11" s="360">
        <v>0</v>
      </c>
      <c r="L11" s="361">
        <v>68</v>
      </c>
      <c r="M11" s="362">
        <v>0.15</v>
      </c>
      <c r="N11" s="208" t="s">
        <v>444</v>
      </c>
      <c r="O11" s="363">
        <v>0.2</v>
      </c>
      <c r="P11" s="352">
        <f t="shared" si="0"/>
        <v>0.8</v>
      </c>
      <c r="Q11" s="364">
        <f t="shared" si="3"/>
        <v>10.199999999999999</v>
      </c>
      <c r="R11" s="365">
        <f t="shared" si="4"/>
        <v>40.799999999999997</v>
      </c>
      <c r="S11" s="366">
        <v>20</v>
      </c>
      <c r="T11" s="364">
        <f t="shared" si="1"/>
        <v>80</v>
      </c>
      <c r="U11" s="366">
        <v>0.1</v>
      </c>
      <c r="V11" s="364">
        <f t="shared" si="2"/>
        <v>0.4</v>
      </c>
      <c r="W11" s="1"/>
    </row>
    <row r="12" spans="1:23" x14ac:dyDescent="0.25">
      <c r="A12" s="355"/>
      <c r="B12" s="134">
        <v>10</v>
      </c>
      <c r="C12" s="55" t="s">
        <v>12</v>
      </c>
      <c r="D12" s="370" t="s">
        <v>452</v>
      </c>
      <c r="E12" s="357" t="s">
        <v>436</v>
      </c>
      <c r="F12" s="3" t="s">
        <v>422</v>
      </c>
      <c r="G12" s="3" t="s">
        <v>449</v>
      </c>
      <c r="H12" s="3" t="s">
        <v>453</v>
      </c>
      <c r="I12" s="358" t="s">
        <v>454</v>
      </c>
      <c r="J12" s="359">
        <v>4</v>
      </c>
      <c r="K12" s="360">
        <v>0</v>
      </c>
      <c r="L12" s="367">
        <v>70</v>
      </c>
      <c r="M12" s="362">
        <v>0.15</v>
      </c>
      <c r="N12" s="208" t="s">
        <v>426</v>
      </c>
      <c r="O12" s="363">
        <v>0.3</v>
      </c>
      <c r="P12" s="352">
        <f t="shared" si="0"/>
        <v>1.2</v>
      </c>
      <c r="Q12" s="364">
        <f t="shared" si="3"/>
        <v>10.5</v>
      </c>
      <c r="R12" s="365">
        <f t="shared" si="4"/>
        <v>42</v>
      </c>
      <c r="S12" s="366">
        <v>25</v>
      </c>
      <c r="T12" s="364">
        <f t="shared" si="1"/>
        <v>100</v>
      </c>
      <c r="U12" s="366">
        <v>0.1</v>
      </c>
      <c r="V12" s="364">
        <f t="shared" si="2"/>
        <v>0.4</v>
      </c>
      <c r="W12" s="1"/>
    </row>
    <row r="13" spans="1:23" ht="15.75" thickBot="1" x14ac:dyDescent="0.3">
      <c r="A13" s="355"/>
      <c r="B13" s="134">
        <v>11</v>
      </c>
      <c r="C13" s="55" t="s">
        <v>13</v>
      </c>
      <c r="D13" s="371" t="s">
        <v>455</v>
      </c>
      <c r="E13" s="372" t="s">
        <v>429</v>
      </c>
      <c r="F13" s="373" t="s">
        <v>422</v>
      </c>
      <c r="G13" s="374"/>
      <c r="H13" s="373" t="s">
        <v>453</v>
      </c>
      <c r="I13" s="210" t="s">
        <v>456</v>
      </c>
      <c r="J13" s="375">
        <v>4</v>
      </c>
      <c r="K13" s="376">
        <v>0</v>
      </c>
      <c r="L13" s="377">
        <v>35.200000000000003</v>
      </c>
      <c r="M13" s="378">
        <v>0.15</v>
      </c>
      <c r="N13" s="210" t="s">
        <v>433</v>
      </c>
      <c r="O13" s="379">
        <v>0</v>
      </c>
      <c r="P13" s="380">
        <f t="shared" si="0"/>
        <v>0</v>
      </c>
      <c r="Q13" s="339">
        <f t="shared" si="3"/>
        <v>5.28</v>
      </c>
      <c r="R13" s="381">
        <f t="shared" si="4"/>
        <v>21.12</v>
      </c>
      <c r="S13" s="382">
        <v>15</v>
      </c>
      <c r="T13" s="342">
        <f t="shared" si="1"/>
        <v>60</v>
      </c>
      <c r="U13" s="382">
        <v>0.1</v>
      </c>
      <c r="V13" s="339">
        <f t="shared" si="2"/>
        <v>0.4</v>
      </c>
      <c r="W13" s="1"/>
    </row>
    <row r="14" spans="1:23" ht="25.5" x14ac:dyDescent="0.25">
      <c r="A14" s="355"/>
      <c r="B14" s="134">
        <v>12</v>
      </c>
      <c r="C14" s="55" t="s">
        <v>457</v>
      </c>
      <c r="D14" s="370" t="s">
        <v>458</v>
      </c>
      <c r="E14" s="357" t="s">
        <v>459</v>
      </c>
      <c r="F14" s="3" t="s">
        <v>422</v>
      </c>
      <c r="G14" s="7" t="s">
        <v>460</v>
      </c>
      <c r="H14" s="3" t="s">
        <v>461</v>
      </c>
      <c r="I14" s="3" t="s">
        <v>462</v>
      </c>
      <c r="J14" s="347">
        <v>4</v>
      </c>
      <c r="K14" s="383">
        <v>0</v>
      </c>
      <c r="L14" s="349">
        <v>2.63</v>
      </c>
      <c r="M14" s="350">
        <v>0.15</v>
      </c>
      <c r="N14" s="207" t="s">
        <v>463</v>
      </c>
      <c r="O14" s="531">
        <v>0.1</v>
      </c>
      <c r="P14" s="467">
        <f t="shared" si="0"/>
        <v>0.4</v>
      </c>
      <c r="Q14" s="329">
        <f t="shared" si="3"/>
        <v>0.39449999999999996</v>
      </c>
      <c r="R14" s="467">
        <f t="shared" si="4"/>
        <v>1.5779999999999998</v>
      </c>
      <c r="S14" s="531">
        <v>1</v>
      </c>
      <c r="T14" s="467">
        <f t="shared" si="1"/>
        <v>4</v>
      </c>
      <c r="U14" s="531">
        <v>0.05</v>
      </c>
      <c r="V14" s="330">
        <f t="shared" si="2"/>
        <v>0.2</v>
      </c>
      <c r="W14" s="1"/>
    </row>
    <row r="15" spans="1:23" ht="25.5" x14ac:dyDescent="0.25">
      <c r="A15" s="355"/>
      <c r="B15" s="134">
        <v>13</v>
      </c>
      <c r="C15" s="55" t="s">
        <v>464</v>
      </c>
      <c r="D15" s="386" t="s">
        <v>465</v>
      </c>
      <c r="E15" s="357" t="s">
        <v>459</v>
      </c>
      <c r="F15" s="3" t="s">
        <v>422</v>
      </c>
      <c r="G15" s="7" t="s">
        <v>460</v>
      </c>
      <c r="H15" s="3" t="s">
        <v>461</v>
      </c>
      <c r="I15" s="3" t="s">
        <v>462</v>
      </c>
      <c r="J15" s="359">
        <v>4</v>
      </c>
      <c r="K15" s="387">
        <v>0</v>
      </c>
      <c r="L15" s="361">
        <v>15.6</v>
      </c>
      <c r="M15" s="362">
        <v>0.15</v>
      </c>
      <c r="N15" s="208" t="s">
        <v>463</v>
      </c>
      <c r="O15" s="532">
        <v>0.2</v>
      </c>
      <c r="P15" s="435">
        <f t="shared" si="0"/>
        <v>0.8</v>
      </c>
      <c r="Q15" s="364">
        <f t="shared" si="3"/>
        <v>2.34</v>
      </c>
      <c r="R15" s="435">
        <f t="shared" si="4"/>
        <v>9.36</v>
      </c>
      <c r="S15" s="532">
        <v>10</v>
      </c>
      <c r="T15" s="435">
        <f t="shared" si="1"/>
        <v>40</v>
      </c>
      <c r="U15" s="532">
        <v>0.1</v>
      </c>
      <c r="V15" s="365">
        <f t="shared" si="2"/>
        <v>0.4</v>
      </c>
      <c r="W15" s="1"/>
    </row>
    <row r="16" spans="1:23" ht="25.5" x14ac:dyDescent="0.25">
      <c r="A16" s="355"/>
      <c r="B16" s="134">
        <v>14</v>
      </c>
      <c r="C16" s="55" t="s">
        <v>466</v>
      </c>
      <c r="D16" s="386" t="s">
        <v>467</v>
      </c>
      <c r="E16" s="357" t="s">
        <v>459</v>
      </c>
      <c r="F16" s="3" t="s">
        <v>422</v>
      </c>
      <c r="G16" s="7" t="s">
        <v>460</v>
      </c>
      <c r="H16" s="3" t="s">
        <v>461</v>
      </c>
      <c r="I16" s="3" t="s">
        <v>462</v>
      </c>
      <c r="J16" s="359">
        <v>4</v>
      </c>
      <c r="K16" s="387">
        <v>0</v>
      </c>
      <c r="L16" s="361">
        <v>6.08</v>
      </c>
      <c r="M16" s="362">
        <v>0.15</v>
      </c>
      <c r="N16" s="208" t="s">
        <v>463</v>
      </c>
      <c r="O16" s="532">
        <v>0.1</v>
      </c>
      <c r="P16" s="435">
        <f t="shared" si="0"/>
        <v>0.4</v>
      </c>
      <c r="Q16" s="364">
        <f t="shared" si="3"/>
        <v>0.91199999999999992</v>
      </c>
      <c r="R16" s="435">
        <f t="shared" si="4"/>
        <v>3.6479999999999997</v>
      </c>
      <c r="S16" s="532">
        <v>4</v>
      </c>
      <c r="T16" s="435">
        <f t="shared" si="1"/>
        <v>16</v>
      </c>
      <c r="U16" s="532">
        <v>0.05</v>
      </c>
      <c r="V16" s="365">
        <f t="shared" si="2"/>
        <v>0.2</v>
      </c>
      <c r="W16" s="1"/>
    </row>
    <row r="17" spans="1:23" ht="25.5" x14ac:dyDescent="0.25">
      <c r="A17" s="355"/>
      <c r="B17" s="134">
        <v>15</v>
      </c>
      <c r="C17" s="55">
        <v>13</v>
      </c>
      <c r="D17" s="386" t="s">
        <v>468</v>
      </c>
      <c r="E17" s="357" t="s">
        <v>459</v>
      </c>
      <c r="F17" s="3" t="s">
        <v>422</v>
      </c>
      <c r="G17" s="7" t="s">
        <v>460</v>
      </c>
      <c r="H17" s="3" t="s">
        <v>461</v>
      </c>
      <c r="I17" s="3" t="s">
        <v>462</v>
      </c>
      <c r="J17" s="359">
        <v>4</v>
      </c>
      <c r="K17" s="387">
        <v>0</v>
      </c>
      <c r="L17" s="361">
        <v>24</v>
      </c>
      <c r="M17" s="362">
        <v>0.15</v>
      </c>
      <c r="N17" s="208" t="s">
        <v>463</v>
      </c>
      <c r="O17" s="532">
        <v>0.2</v>
      </c>
      <c r="P17" s="435">
        <f t="shared" si="0"/>
        <v>0.8</v>
      </c>
      <c r="Q17" s="364">
        <f t="shared" si="3"/>
        <v>3.5999999999999996</v>
      </c>
      <c r="R17" s="435">
        <f t="shared" si="4"/>
        <v>14.399999999999999</v>
      </c>
      <c r="S17" s="532">
        <v>20</v>
      </c>
      <c r="T17" s="435">
        <f t="shared" si="1"/>
        <v>80</v>
      </c>
      <c r="U17" s="532">
        <v>0.1</v>
      </c>
      <c r="V17" s="365">
        <f t="shared" si="2"/>
        <v>0.4</v>
      </c>
      <c r="W17" s="1"/>
    </row>
    <row r="18" spans="1:23" ht="25.5" x14ac:dyDescent="0.25">
      <c r="A18" s="355"/>
      <c r="B18" s="134">
        <v>16</v>
      </c>
      <c r="C18" s="55">
        <v>14</v>
      </c>
      <c r="D18" s="386" t="s">
        <v>469</v>
      </c>
      <c r="E18" s="357" t="s">
        <v>459</v>
      </c>
      <c r="F18" s="3" t="s">
        <v>422</v>
      </c>
      <c r="G18" s="7" t="s">
        <v>460</v>
      </c>
      <c r="H18" s="3" t="s">
        <v>461</v>
      </c>
      <c r="I18" s="3" t="s">
        <v>462</v>
      </c>
      <c r="J18" s="359">
        <v>4</v>
      </c>
      <c r="K18" s="387">
        <v>0</v>
      </c>
      <c r="L18" s="361">
        <v>19.02</v>
      </c>
      <c r="M18" s="362">
        <v>0.15</v>
      </c>
      <c r="N18" s="208" t="s">
        <v>463</v>
      </c>
      <c r="O18" s="532">
        <v>0.2</v>
      </c>
      <c r="P18" s="435">
        <f t="shared" si="0"/>
        <v>0.8</v>
      </c>
      <c r="Q18" s="364">
        <f t="shared" si="3"/>
        <v>2.8529999999999998</v>
      </c>
      <c r="R18" s="435">
        <f t="shared" si="4"/>
        <v>11.411999999999999</v>
      </c>
      <c r="S18" s="532">
        <v>15</v>
      </c>
      <c r="T18" s="435">
        <f t="shared" si="1"/>
        <v>60</v>
      </c>
      <c r="U18" s="532">
        <v>0.1</v>
      </c>
      <c r="V18" s="365">
        <f t="shared" si="2"/>
        <v>0.4</v>
      </c>
      <c r="W18" s="1"/>
    </row>
    <row r="19" spans="1:23" ht="25.5" x14ac:dyDescent="0.25">
      <c r="A19" s="355"/>
      <c r="B19" s="134">
        <v>17</v>
      </c>
      <c r="C19" s="55">
        <v>15</v>
      </c>
      <c r="D19" s="386" t="s">
        <v>470</v>
      </c>
      <c r="E19" s="390" t="s">
        <v>459</v>
      </c>
      <c r="F19" s="391" t="s">
        <v>422</v>
      </c>
      <c r="G19" s="392" t="s">
        <v>460</v>
      </c>
      <c r="H19" s="391" t="s">
        <v>461</v>
      </c>
      <c r="I19" s="391" t="s">
        <v>462</v>
      </c>
      <c r="J19" s="359">
        <v>4</v>
      </c>
      <c r="K19" s="387">
        <v>0</v>
      </c>
      <c r="L19" s="361">
        <v>36.94</v>
      </c>
      <c r="M19" s="362">
        <v>0.15</v>
      </c>
      <c r="N19" s="208" t="s">
        <v>463</v>
      </c>
      <c r="O19" s="532">
        <v>0.2</v>
      </c>
      <c r="P19" s="435">
        <f t="shared" si="0"/>
        <v>0.8</v>
      </c>
      <c r="Q19" s="364">
        <f t="shared" si="3"/>
        <v>5.5409999999999995</v>
      </c>
      <c r="R19" s="435">
        <f t="shared" si="4"/>
        <v>22.163999999999998</v>
      </c>
      <c r="S19" s="532">
        <v>30</v>
      </c>
      <c r="T19" s="435">
        <f t="shared" si="1"/>
        <v>120</v>
      </c>
      <c r="U19" s="532">
        <v>0.1</v>
      </c>
      <c r="V19" s="365">
        <f t="shared" si="2"/>
        <v>0.4</v>
      </c>
      <c r="W19" s="1"/>
    </row>
    <row r="20" spans="1:23" ht="26.25" thickBot="1" x14ac:dyDescent="0.3">
      <c r="A20" s="393"/>
      <c r="B20" s="196">
        <v>18</v>
      </c>
      <c r="C20" s="26">
        <v>16</v>
      </c>
      <c r="D20" s="394" t="s">
        <v>471</v>
      </c>
      <c r="E20" s="395" t="s">
        <v>459</v>
      </c>
      <c r="F20" s="396" t="s">
        <v>422</v>
      </c>
      <c r="G20" s="397" t="s">
        <v>460</v>
      </c>
      <c r="H20" s="396" t="s">
        <v>461</v>
      </c>
      <c r="I20" s="396" t="s">
        <v>462</v>
      </c>
      <c r="J20" s="375">
        <v>4</v>
      </c>
      <c r="K20" s="398">
        <v>0</v>
      </c>
      <c r="L20" s="377">
        <v>42</v>
      </c>
      <c r="M20" s="378">
        <v>0.15</v>
      </c>
      <c r="N20" s="210" t="s">
        <v>463</v>
      </c>
      <c r="O20" s="533">
        <v>0.2</v>
      </c>
      <c r="P20" s="530">
        <f t="shared" si="0"/>
        <v>0.8</v>
      </c>
      <c r="Q20" s="339">
        <f t="shared" si="3"/>
        <v>6.3</v>
      </c>
      <c r="R20" s="530">
        <f t="shared" si="4"/>
        <v>25.2</v>
      </c>
      <c r="S20" s="533">
        <v>35</v>
      </c>
      <c r="T20" s="530">
        <f t="shared" si="1"/>
        <v>140</v>
      </c>
      <c r="U20" s="533">
        <v>0.1</v>
      </c>
      <c r="V20" s="381">
        <f t="shared" si="2"/>
        <v>0.4</v>
      </c>
      <c r="W20" s="1"/>
    </row>
    <row r="21" spans="1:23" x14ac:dyDescent="0.25">
      <c r="A21" s="300" t="s">
        <v>472</v>
      </c>
      <c r="B21" s="318">
        <v>19</v>
      </c>
      <c r="C21" s="30" t="s">
        <v>5</v>
      </c>
      <c r="D21" s="401" t="s">
        <v>473</v>
      </c>
      <c r="E21" s="13" t="s">
        <v>474</v>
      </c>
      <c r="F21" s="6" t="s">
        <v>475</v>
      </c>
      <c r="G21" s="6" t="s">
        <v>476</v>
      </c>
      <c r="H21" s="6" t="s">
        <v>417</v>
      </c>
      <c r="I21" s="105" t="s">
        <v>477</v>
      </c>
      <c r="J21" s="107">
        <v>4</v>
      </c>
      <c r="K21" s="23">
        <v>0</v>
      </c>
      <c r="L21" s="402">
        <v>80</v>
      </c>
      <c r="M21" s="350">
        <v>0.15</v>
      </c>
      <c r="N21" s="105" t="s">
        <v>478</v>
      </c>
      <c r="O21" s="403">
        <v>0.3</v>
      </c>
      <c r="P21" s="328">
        <f t="shared" si="0"/>
        <v>1.2</v>
      </c>
      <c r="Q21" s="329">
        <f t="shared" si="3"/>
        <v>12</v>
      </c>
      <c r="R21" s="404">
        <f t="shared" si="4"/>
        <v>48</v>
      </c>
      <c r="S21" s="405">
        <v>50</v>
      </c>
      <c r="T21" s="354">
        <f t="shared" si="1"/>
        <v>200</v>
      </c>
      <c r="U21" s="405">
        <v>0.1</v>
      </c>
      <c r="V21" s="329">
        <f t="shared" si="2"/>
        <v>0.4</v>
      </c>
      <c r="W21" s="1"/>
    </row>
    <row r="22" spans="1:23" x14ac:dyDescent="0.25">
      <c r="A22" s="301"/>
      <c r="B22" s="34">
        <v>20</v>
      </c>
      <c r="C22" s="31" t="s">
        <v>6</v>
      </c>
      <c r="D22" s="370" t="s">
        <v>479</v>
      </c>
      <c r="E22" s="3" t="s">
        <v>480</v>
      </c>
      <c r="F22" s="7" t="s">
        <v>481</v>
      </c>
      <c r="G22" s="7" t="s">
        <v>482</v>
      </c>
      <c r="H22" s="7" t="s">
        <v>417</v>
      </c>
      <c r="I22" s="106" t="s">
        <v>483</v>
      </c>
      <c r="J22" s="108">
        <v>2</v>
      </c>
      <c r="K22" s="25">
        <v>0</v>
      </c>
      <c r="L22" s="406">
        <v>30</v>
      </c>
      <c r="M22" s="362">
        <v>0.15</v>
      </c>
      <c r="N22" s="106" t="s">
        <v>484</v>
      </c>
      <c r="O22" s="407">
        <v>0.2</v>
      </c>
      <c r="P22" s="352">
        <f t="shared" si="0"/>
        <v>0.4</v>
      </c>
      <c r="Q22" s="364">
        <f t="shared" si="3"/>
        <v>4.5</v>
      </c>
      <c r="R22" s="365">
        <f t="shared" si="4"/>
        <v>9</v>
      </c>
      <c r="S22" s="408">
        <v>15</v>
      </c>
      <c r="T22" s="364">
        <f t="shared" si="1"/>
        <v>30</v>
      </c>
      <c r="U22" s="408">
        <v>0.1</v>
      </c>
      <c r="V22" s="364">
        <f t="shared" si="2"/>
        <v>0.2</v>
      </c>
      <c r="W22" s="1"/>
    </row>
    <row r="23" spans="1:23" x14ac:dyDescent="0.25">
      <c r="A23" s="301"/>
      <c r="B23" s="34">
        <v>21</v>
      </c>
      <c r="C23" s="31" t="s">
        <v>7</v>
      </c>
      <c r="D23" s="370" t="s">
        <v>485</v>
      </c>
      <c r="E23" s="3" t="s">
        <v>480</v>
      </c>
      <c r="F23" s="7" t="s">
        <v>481</v>
      </c>
      <c r="G23" s="7" t="s">
        <v>482</v>
      </c>
      <c r="H23" s="7" t="s">
        <v>417</v>
      </c>
      <c r="I23" s="106" t="s">
        <v>483</v>
      </c>
      <c r="J23" s="108">
        <v>2</v>
      </c>
      <c r="K23" s="25">
        <v>0</v>
      </c>
      <c r="L23" s="406">
        <v>30</v>
      </c>
      <c r="M23" s="362">
        <v>0.15</v>
      </c>
      <c r="N23" s="106" t="s">
        <v>484</v>
      </c>
      <c r="O23" s="407">
        <v>0.2</v>
      </c>
      <c r="P23" s="352">
        <f t="shared" si="0"/>
        <v>0.4</v>
      </c>
      <c r="Q23" s="364">
        <f t="shared" si="3"/>
        <v>4.5</v>
      </c>
      <c r="R23" s="365">
        <f t="shared" si="4"/>
        <v>9</v>
      </c>
      <c r="S23" s="408">
        <v>15</v>
      </c>
      <c r="T23" s="364">
        <f t="shared" si="1"/>
        <v>30</v>
      </c>
      <c r="U23" s="408">
        <v>0.1</v>
      </c>
      <c r="V23" s="364">
        <f t="shared" si="2"/>
        <v>0.2</v>
      </c>
      <c r="W23" s="1"/>
    </row>
    <row r="24" spans="1:23" ht="15.75" thickBot="1" x14ac:dyDescent="0.3">
      <c r="A24" s="302"/>
      <c r="B24" s="36">
        <v>22</v>
      </c>
      <c r="C24" s="41" t="s">
        <v>8</v>
      </c>
      <c r="D24" s="371" t="s">
        <v>486</v>
      </c>
      <c r="E24" s="373" t="s">
        <v>480</v>
      </c>
      <c r="F24" s="409" t="s">
        <v>439</v>
      </c>
      <c r="G24" s="409" t="s">
        <v>423</v>
      </c>
      <c r="H24" s="409" t="s">
        <v>424</v>
      </c>
      <c r="I24" s="410" t="s">
        <v>487</v>
      </c>
      <c r="J24" s="411">
        <v>2</v>
      </c>
      <c r="K24" s="412">
        <v>0</v>
      </c>
      <c r="L24" s="413">
        <v>18</v>
      </c>
      <c r="M24" s="378">
        <v>0.15</v>
      </c>
      <c r="N24" s="410" t="s">
        <v>439</v>
      </c>
      <c r="O24" s="414">
        <v>0</v>
      </c>
      <c r="P24" s="338">
        <f t="shared" si="0"/>
        <v>0</v>
      </c>
      <c r="Q24" s="339">
        <f t="shared" si="3"/>
        <v>2.6999999999999997</v>
      </c>
      <c r="R24" s="340">
        <f t="shared" si="4"/>
        <v>5.3999999999999995</v>
      </c>
      <c r="S24" s="415">
        <v>10</v>
      </c>
      <c r="T24" s="339">
        <f t="shared" si="1"/>
        <v>20</v>
      </c>
      <c r="U24" s="415">
        <v>0.1</v>
      </c>
      <c r="V24" s="342">
        <f t="shared" si="2"/>
        <v>0.2</v>
      </c>
      <c r="W24" s="1"/>
    </row>
    <row r="25" spans="1:23" x14ac:dyDescent="0.25">
      <c r="A25" s="416" t="s">
        <v>14</v>
      </c>
      <c r="B25" s="318">
        <v>23</v>
      </c>
      <c r="C25" s="40" t="s">
        <v>5</v>
      </c>
      <c r="D25" s="401" t="s">
        <v>488</v>
      </c>
      <c r="E25" s="13" t="s">
        <v>360</v>
      </c>
      <c r="F25" s="6" t="s">
        <v>422</v>
      </c>
      <c r="G25" s="6" t="s">
        <v>489</v>
      </c>
      <c r="H25" s="6" t="s">
        <v>453</v>
      </c>
      <c r="I25" s="105" t="s">
        <v>490</v>
      </c>
      <c r="J25" s="107">
        <v>1</v>
      </c>
      <c r="K25" s="23">
        <v>0</v>
      </c>
      <c r="L25" s="402">
        <v>25.3</v>
      </c>
      <c r="M25" s="350">
        <v>0.15</v>
      </c>
      <c r="N25" s="105" t="s">
        <v>484</v>
      </c>
      <c r="O25" s="403">
        <v>0.2</v>
      </c>
      <c r="P25" s="352">
        <f t="shared" si="0"/>
        <v>0.2</v>
      </c>
      <c r="Q25" s="329">
        <f t="shared" si="3"/>
        <v>3.7949999999999999</v>
      </c>
      <c r="R25" s="330">
        <f t="shared" si="4"/>
        <v>3.7949999999999999</v>
      </c>
      <c r="S25" s="405">
        <v>20</v>
      </c>
      <c r="T25" s="329">
        <f t="shared" si="1"/>
        <v>20</v>
      </c>
      <c r="U25" s="405">
        <v>0.1</v>
      </c>
      <c r="V25" s="354">
        <f t="shared" si="2"/>
        <v>0.1</v>
      </c>
      <c r="W25" s="1"/>
    </row>
    <row r="26" spans="1:23" x14ac:dyDescent="0.25">
      <c r="A26" s="417"/>
      <c r="B26" s="34">
        <v>24</v>
      </c>
      <c r="C26" s="31" t="s">
        <v>6</v>
      </c>
      <c r="D26" s="370" t="s">
        <v>488</v>
      </c>
      <c r="E26" s="3" t="s">
        <v>360</v>
      </c>
      <c r="F26" s="7" t="s">
        <v>422</v>
      </c>
      <c r="G26" s="7" t="s">
        <v>489</v>
      </c>
      <c r="H26" s="7" t="s">
        <v>453</v>
      </c>
      <c r="I26" s="106" t="s">
        <v>491</v>
      </c>
      <c r="J26" s="108">
        <v>1</v>
      </c>
      <c r="K26" s="25">
        <v>0</v>
      </c>
      <c r="L26" s="406">
        <v>25.3</v>
      </c>
      <c r="M26" s="362">
        <v>0.15</v>
      </c>
      <c r="N26" s="106" t="s">
        <v>484</v>
      </c>
      <c r="O26" s="407">
        <v>0.2</v>
      </c>
      <c r="P26" s="352">
        <f t="shared" si="0"/>
        <v>0.2</v>
      </c>
      <c r="Q26" s="364">
        <f t="shared" si="3"/>
        <v>3.7949999999999999</v>
      </c>
      <c r="R26" s="365">
        <f t="shared" si="4"/>
        <v>3.7949999999999999</v>
      </c>
      <c r="S26" s="408">
        <v>20</v>
      </c>
      <c r="T26" s="364">
        <f t="shared" si="1"/>
        <v>20</v>
      </c>
      <c r="U26" s="408">
        <v>0.1</v>
      </c>
      <c r="V26" s="364">
        <f t="shared" si="2"/>
        <v>0.1</v>
      </c>
      <c r="W26" s="1"/>
    </row>
    <row r="27" spans="1:23" x14ac:dyDescent="0.25">
      <c r="A27" s="417"/>
      <c r="B27" s="34">
        <v>25</v>
      </c>
      <c r="C27" s="31" t="s">
        <v>7</v>
      </c>
      <c r="D27" s="370" t="s">
        <v>488</v>
      </c>
      <c r="E27" s="3" t="s">
        <v>492</v>
      </c>
      <c r="F27" s="7" t="s">
        <v>422</v>
      </c>
      <c r="G27" s="7" t="s">
        <v>489</v>
      </c>
      <c r="H27" s="7" t="s">
        <v>453</v>
      </c>
      <c r="I27" s="106" t="s">
        <v>493</v>
      </c>
      <c r="J27" s="108">
        <v>1</v>
      </c>
      <c r="K27" s="25">
        <v>0</v>
      </c>
      <c r="L27" s="406">
        <v>25.3</v>
      </c>
      <c r="M27" s="362">
        <v>0.15</v>
      </c>
      <c r="N27" s="106" t="s">
        <v>484</v>
      </c>
      <c r="O27" s="407">
        <v>0.2</v>
      </c>
      <c r="P27" s="352">
        <f t="shared" si="0"/>
        <v>0.2</v>
      </c>
      <c r="Q27" s="364">
        <f t="shared" si="3"/>
        <v>3.7949999999999999</v>
      </c>
      <c r="R27" s="365">
        <f t="shared" si="4"/>
        <v>3.7949999999999999</v>
      </c>
      <c r="S27" s="408">
        <v>20</v>
      </c>
      <c r="T27" s="364">
        <f t="shared" si="1"/>
        <v>20</v>
      </c>
      <c r="U27" s="408">
        <v>0.1</v>
      </c>
      <c r="V27" s="364">
        <f t="shared" si="2"/>
        <v>0.1</v>
      </c>
      <c r="W27" s="1"/>
    </row>
    <row r="28" spans="1:23" x14ac:dyDescent="0.25">
      <c r="A28" s="417"/>
      <c r="B28" s="34">
        <v>26</v>
      </c>
      <c r="C28" s="31" t="s">
        <v>8</v>
      </c>
      <c r="D28" s="370" t="s">
        <v>488</v>
      </c>
      <c r="E28" s="3" t="s">
        <v>492</v>
      </c>
      <c r="F28" s="7" t="s">
        <v>422</v>
      </c>
      <c r="G28" s="7" t="s">
        <v>489</v>
      </c>
      <c r="H28" s="7" t="s">
        <v>453</v>
      </c>
      <c r="I28" s="106" t="s">
        <v>494</v>
      </c>
      <c r="J28" s="108">
        <v>1</v>
      </c>
      <c r="K28" s="25">
        <v>0</v>
      </c>
      <c r="L28" s="406">
        <v>25.3</v>
      </c>
      <c r="M28" s="362">
        <v>0.15</v>
      </c>
      <c r="N28" s="106" t="s">
        <v>484</v>
      </c>
      <c r="O28" s="407">
        <v>0.2</v>
      </c>
      <c r="P28" s="352">
        <f t="shared" si="0"/>
        <v>0.2</v>
      </c>
      <c r="Q28" s="364">
        <f t="shared" si="3"/>
        <v>3.7949999999999999</v>
      </c>
      <c r="R28" s="365">
        <f t="shared" si="4"/>
        <v>3.7949999999999999</v>
      </c>
      <c r="S28" s="408">
        <v>20</v>
      </c>
      <c r="T28" s="364">
        <f t="shared" si="1"/>
        <v>20</v>
      </c>
      <c r="U28" s="408">
        <v>0.1</v>
      </c>
      <c r="V28" s="364">
        <f t="shared" si="2"/>
        <v>0.1</v>
      </c>
      <c r="W28" s="1"/>
    </row>
    <row r="29" spans="1:23" x14ac:dyDescent="0.25">
      <c r="A29" s="417"/>
      <c r="B29" s="34">
        <v>27</v>
      </c>
      <c r="C29" s="31" t="s">
        <v>9</v>
      </c>
      <c r="D29" s="370" t="s">
        <v>495</v>
      </c>
      <c r="E29" s="3" t="s">
        <v>496</v>
      </c>
      <c r="F29" s="7" t="s">
        <v>446</v>
      </c>
      <c r="G29" s="7" t="s">
        <v>497</v>
      </c>
      <c r="H29" s="7" t="s">
        <v>453</v>
      </c>
      <c r="I29" s="106" t="s">
        <v>498</v>
      </c>
      <c r="J29" s="108">
        <v>1</v>
      </c>
      <c r="K29" s="25">
        <v>1</v>
      </c>
      <c r="L29" s="406">
        <v>29</v>
      </c>
      <c r="M29" s="362">
        <v>0.15</v>
      </c>
      <c r="N29" s="106" t="s">
        <v>439</v>
      </c>
      <c r="O29" s="407">
        <v>0</v>
      </c>
      <c r="P29" s="352">
        <f t="shared" si="0"/>
        <v>0</v>
      </c>
      <c r="Q29" s="364">
        <f t="shared" si="3"/>
        <v>4.3499999999999996</v>
      </c>
      <c r="R29" s="365">
        <f t="shared" si="4"/>
        <v>4.3499999999999996</v>
      </c>
      <c r="S29" s="408">
        <v>21</v>
      </c>
      <c r="T29" s="364">
        <f t="shared" si="1"/>
        <v>21</v>
      </c>
      <c r="U29" s="408">
        <v>0.1</v>
      </c>
      <c r="V29" s="364">
        <f t="shared" si="2"/>
        <v>0.1</v>
      </c>
      <c r="W29" s="1"/>
    </row>
    <row r="30" spans="1:23" x14ac:dyDescent="0.25">
      <c r="A30" s="417"/>
      <c r="B30" s="34">
        <v>28</v>
      </c>
      <c r="C30" s="31" t="s">
        <v>10</v>
      </c>
      <c r="D30" s="370" t="s">
        <v>499</v>
      </c>
      <c r="E30" s="3" t="s">
        <v>360</v>
      </c>
      <c r="F30" s="7" t="s">
        <v>422</v>
      </c>
      <c r="G30" s="7" t="s">
        <v>500</v>
      </c>
      <c r="H30" s="7" t="s">
        <v>453</v>
      </c>
      <c r="I30" s="106" t="s">
        <v>501</v>
      </c>
      <c r="J30" s="108">
        <v>1</v>
      </c>
      <c r="K30" s="25">
        <v>0</v>
      </c>
      <c r="L30" s="406">
        <v>1.9</v>
      </c>
      <c r="M30" s="362">
        <v>0.15</v>
      </c>
      <c r="N30" s="106" t="s">
        <v>484</v>
      </c>
      <c r="O30" s="407">
        <v>0.1</v>
      </c>
      <c r="P30" s="352">
        <f t="shared" si="0"/>
        <v>0.1</v>
      </c>
      <c r="Q30" s="364">
        <f t="shared" si="3"/>
        <v>0.28499999999999998</v>
      </c>
      <c r="R30" s="365">
        <f t="shared" si="4"/>
        <v>0.28499999999999998</v>
      </c>
      <c r="S30" s="408">
        <v>1.5</v>
      </c>
      <c r="T30" s="364">
        <f t="shared" si="1"/>
        <v>1.5</v>
      </c>
      <c r="U30" s="408">
        <v>0.01</v>
      </c>
      <c r="V30" s="364">
        <f t="shared" si="2"/>
        <v>0.01</v>
      </c>
      <c r="W30" s="1"/>
    </row>
    <row r="31" spans="1:23" x14ac:dyDescent="0.25">
      <c r="A31" s="417"/>
      <c r="B31" s="34">
        <v>29</v>
      </c>
      <c r="C31" s="332" t="s">
        <v>11</v>
      </c>
      <c r="D31" s="333" t="s">
        <v>359</v>
      </c>
      <c r="E31" s="3" t="s">
        <v>360</v>
      </c>
      <c r="F31" s="255" t="s">
        <v>29</v>
      </c>
      <c r="G31" s="255" t="s">
        <v>29</v>
      </c>
      <c r="H31" s="255" t="s">
        <v>424</v>
      </c>
      <c r="I31" s="418" t="s">
        <v>502</v>
      </c>
      <c r="J31" s="256">
        <v>1</v>
      </c>
      <c r="K31" s="257">
        <v>0</v>
      </c>
      <c r="L31" s="419">
        <v>14</v>
      </c>
      <c r="M31" s="362">
        <v>0.15</v>
      </c>
      <c r="N31" s="418" t="s">
        <v>503</v>
      </c>
      <c r="O31" s="420">
        <v>0</v>
      </c>
      <c r="P31" s="352">
        <f t="shared" si="0"/>
        <v>0</v>
      </c>
      <c r="Q31" s="364">
        <f t="shared" si="3"/>
        <v>2.1</v>
      </c>
      <c r="R31" s="365">
        <f t="shared" si="4"/>
        <v>2.1</v>
      </c>
      <c r="S31" s="421">
        <v>0</v>
      </c>
      <c r="T31" s="364">
        <f t="shared" si="1"/>
        <v>0</v>
      </c>
      <c r="U31" s="421">
        <v>0.1</v>
      </c>
      <c r="V31" s="364">
        <f t="shared" si="2"/>
        <v>0.1</v>
      </c>
      <c r="W31" s="1"/>
    </row>
    <row r="32" spans="1:23" ht="15.75" thickBot="1" x14ac:dyDescent="0.3">
      <c r="A32" s="422"/>
      <c r="B32" s="36">
        <v>30</v>
      </c>
      <c r="C32" s="41" t="s">
        <v>11</v>
      </c>
      <c r="D32" s="371" t="s">
        <v>504</v>
      </c>
      <c r="E32" s="373" t="s">
        <v>496</v>
      </c>
      <c r="F32" s="409" t="s">
        <v>446</v>
      </c>
      <c r="G32" s="409" t="s">
        <v>505</v>
      </c>
      <c r="H32" s="409" t="s">
        <v>424</v>
      </c>
      <c r="I32" s="410" t="s">
        <v>506</v>
      </c>
      <c r="J32" s="411">
        <v>1</v>
      </c>
      <c r="K32" s="412">
        <v>1</v>
      </c>
      <c r="L32" s="413">
        <v>8.1</v>
      </c>
      <c r="M32" s="378">
        <v>0.2</v>
      </c>
      <c r="N32" s="410" t="s">
        <v>439</v>
      </c>
      <c r="O32" s="414">
        <v>0</v>
      </c>
      <c r="P32" s="380">
        <f t="shared" si="0"/>
        <v>0</v>
      </c>
      <c r="Q32" s="339">
        <f t="shared" si="3"/>
        <v>1.62</v>
      </c>
      <c r="R32" s="381">
        <f t="shared" si="4"/>
        <v>1.62</v>
      </c>
      <c r="S32" s="415">
        <v>5</v>
      </c>
      <c r="T32" s="342">
        <f t="shared" si="1"/>
        <v>5</v>
      </c>
      <c r="U32" s="415">
        <v>0.01</v>
      </c>
      <c r="V32" s="339">
        <f t="shared" si="2"/>
        <v>0.01</v>
      </c>
      <c r="W32" s="1"/>
    </row>
    <row r="33" spans="1:23" ht="25.5" x14ac:dyDescent="0.25">
      <c r="A33" s="423" t="s">
        <v>26</v>
      </c>
      <c r="B33" s="318">
        <v>31</v>
      </c>
      <c r="C33" s="40" t="s">
        <v>5</v>
      </c>
      <c r="D33" s="424" t="s">
        <v>507</v>
      </c>
      <c r="E33" s="390" t="s">
        <v>508</v>
      </c>
      <c r="F33" s="391" t="s">
        <v>422</v>
      </c>
      <c r="G33" s="390" t="s">
        <v>509</v>
      </c>
      <c r="H33" s="390" t="s">
        <v>417</v>
      </c>
      <c r="I33" s="425" t="s">
        <v>510</v>
      </c>
      <c r="J33" s="426">
        <v>4</v>
      </c>
      <c r="K33" s="427">
        <v>0</v>
      </c>
      <c r="L33" s="428">
        <v>20</v>
      </c>
      <c r="M33" s="429">
        <v>0.1</v>
      </c>
      <c r="N33" s="425" t="s">
        <v>511</v>
      </c>
      <c r="O33" s="430">
        <v>0</v>
      </c>
      <c r="P33" s="328">
        <f t="shared" si="0"/>
        <v>0</v>
      </c>
      <c r="Q33" s="329">
        <f t="shared" si="3"/>
        <v>2</v>
      </c>
      <c r="R33" s="404">
        <f t="shared" si="4"/>
        <v>8</v>
      </c>
      <c r="S33" s="431">
        <v>15</v>
      </c>
      <c r="T33" s="354">
        <f t="shared" si="1"/>
        <v>60</v>
      </c>
      <c r="U33" s="431">
        <v>0.1</v>
      </c>
      <c r="V33" s="329">
        <f t="shared" si="2"/>
        <v>0.4</v>
      </c>
      <c r="W33" s="1"/>
    </row>
    <row r="34" spans="1:23" ht="38.25" x14ac:dyDescent="0.25">
      <c r="A34" s="423"/>
      <c r="B34" s="34">
        <v>32</v>
      </c>
      <c r="C34" s="31" t="s">
        <v>6</v>
      </c>
      <c r="D34" s="356" t="s">
        <v>512</v>
      </c>
      <c r="E34" s="357" t="s">
        <v>508</v>
      </c>
      <c r="F34" s="357" t="s">
        <v>513</v>
      </c>
      <c r="G34" s="357" t="s">
        <v>514</v>
      </c>
      <c r="H34" s="357" t="s">
        <v>515</v>
      </c>
      <c r="I34" s="358" t="s">
        <v>516</v>
      </c>
      <c r="J34" s="432">
        <v>4</v>
      </c>
      <c r="K34" s="204">
        <v>0</v>
      </c>
      <c r="L34" s="361">
        <v>39.700000000000003</v>
      </c>
      <c r="M34" s="433">
        <v>0.1</v>
      </c>
      <c r="N34" s="358" t="s">
        <v>517</v>
      </c>
      <c r="O34" s="434">
        <v>0.2</v>
      </c>
      <c r="P34" s="352">
        <f t="shared" si="0"/>
        <v>0.8</v>
      </c>
      <c r="Q34" s="364">
        <f t="shared" si="3"/>
        <v>3.9700000000000006</v>
      </c>
      <c r="R34" s="365">
        <f t="shared" si="4"/>
        <v>15.880000000000003</v>
      </c>
      <c r="S34" s="435">
        <v>25</v>
      </c>
      <c r="T34" s="364">
        <f t="shared" si="1"/>
        <v>100</v>
      </c>
      <c r="U34" s="435">
        <v>0.1</v>
      </c>
      <c r="V34" s="364">
        <f t="shared" si="2"/>
        <v>0.4</v>
      </c>
      <c r="W34" s="1"/>
    </row>
    <row r="35" spans="1:23" ht="25.5" x14ac:dyDescent="0.25">
      <c r="A35" s="423"/>
      <c r="B35" s="34">
        <v>33</v>
      </c>
      <c r="C35" s="31" t="s">
        <v>7</v>
      </c>
      <c r="D35" s="356" t="s">
        <v>507</v>
      </c>
      <c r="E35" s="357" t="s">
        <v>508</v>
      </c>
      <c r="F35" s="3" t="s">
        <v>422</v>
      </c>
      <c r="G35" s="357" t="s">
        <v>509</v>
      </c>
      <c r="H35" s="357" t="s">
        <v>417</v>
      </c>
      <c r="I35" s="358" t="s">
        <v>518</v>
      </c>
      <c r="J35" s="432">
        <v>4</v>
      </c>
      <c r="K35" s="204">
        <v>0</v>
      </c>
      <c r="L35" s="361">
        <v>20</v>
      </c>
      <c r="M35" s="433">
        <v>0.1</v>
      </c>
      <c r="N35" s="358" t="s">
        <v>511</v>
      </c>
      <c r="O35" s="368">
        <v>0</v>
      </c>
      <c r="P35" s="352">
        <f t="shared" si="0"/>
        <v>0</v>
      </c>
      <c r="Q35" s="364">
        <f t="shared" si="3"/>
        <v>2</v>
      </c>
      <c r="R35" s="365">
        <f t="shared" si="4"/>
        <v>8</v>
      </c>
      <c r="S35" s="369">
        <v>15</v>
      </c>
      <c r="T35" s="364">
        <f t="shared" si="1"/>
        <v>60</v>
      </c>
      <c r="U35" s="369">
        <v>0.1</v>
      </c>
      <c r="V35" s="364">
        <f t="shared" si="2"/>
        <v>0.4</v>
      </c>
      <c r="W35" s="1"/>
    </row>
    <row r="36" spans="1:23" ht="25.5" x14ac:dyDescent="0.25">
      <c r="A36" s="423"/>
      <c r="B36" s="34">
        <v>34</v>
      </c>
      <c r="C36" s="31" t="s">
        <v>8</v>
      </c>
      <c r="D36" s="356" t="s">
        <v>519</v>
      </c>
      <c r="E36" s="357" t="s">
        <v>508</v>
      </c>
      <c r="F36" s="3" t="s">
        <v>422</v>
      </c>
      <c r="G36" s="357" t="s">
        <v>520</v>
      </c>
      <c r="H36" s="357" t="s">
        <v>521</v>
      </c>
      <c r="I36" s="358" t="s">
        <v>522</v>
      </c>
      <c r="J36" s="432">
        <v>4</v>
      </c>
      <c r="K36" s="204">
        <v>0</v>
      </c>
      <c r="L36" s="367">
        <v>110</v>
      </c>
      <c r="M36" s="433">
        <v>0.15</v>
      </c>
      <c r="N36" s="358" t="s">
        <v>523</v>
      </c>
      <c r="O36" s="368">
        <v>0.4</v>
      </c>
      <c r="P36" s="352">
        <f t="shared" si="0"/>
        <v>1.6</v>
      </c>
      <c r="Q36" s="364">
        <f t="shared" si="3"/>
        <v>16.5</v>
      </c>
      <c r="R36" s="365">
        <f t="shared" si="4"/>
        <v>66</v>
      </c>
      <c r="S36" s="369">
        <v>50</v>
      </c>
      <c r="T36" s="364">
        <f t="shared" si="1"/>
        <v>200</v>
      </c>
      <c r="U36" s="369">
        <v>0.1</v>
      </c>
      <c r="V36" s="364">
        <f t="shared" si="2"/>
        <v>0.4</v>
      </c>
      <c r="W36" s="1"/>
    </row>
    <row r="37" spans="1:23" x14ac:dyDescent="0.25">
      <c r="A37" s="423"/>
      <c r="B37" s="34">
        <v>35</v>
      </c>
      <c r="C37" s="31" t="s">
        <v>9</v>
      </c>
      <c r="D37" s="356" t="s">
        <v>524</v>
      </c>
      <c r="E37" s="357" t="s">
        <v>525</v>
      </c>
      <c r="F37" s="3" t="s">
        <v>422</v>
      </c>
      <c r="G37" s="357" t="s">
        <v>514</v>
      </c>
      <c r="H37" s="357" t="s">
        <v>453</v>
      </c>
      <c r="I37" s="358" t="s">
        <v>526</v>
      </c>
      <c r="J37" s="432">
        <v>4</v>
      </c>
      <c r="K37" s="204">
        <v>0</v>
      </c>
      <c r="L37" s="361">
        <v>7.3</v>
      </c>
      <c r="M37" s="433">
        <v>0.15</v>
      </c>
      <c r="N37" s="208" t="s">
        <v>527</v>
      </c>
      <c r="O37" s="363">
        <v>0.1</v>
      </c>
      <c r="P37" s="352">
        <f t="shared" si="0"/>
        <v>0.4</v>
      </c>
      <c r="Q37" s="364">
        <f t="shared" si="3"/>
        <v>1.095</v>
      </c>
      <c r="R37" s="365">
        <f t="shared" si="4"/>
        <v>4.38</v>
      </c>
      <c r="S37" s="366">
        <v>4.5</v>
      </c>
      <c r="T37" s="364">
        <f t="shared" si="1"/>
        <v>18</v>
      </c>
      <c r="U37" s="366">
        <v>0</v>
      </c>
      <c r="V37" s="364">
        <f t="shared" si="2"/>
        <v>0</v>
      </c>
      <c r="W37" s="1"/>
    </row>
    <row r="38" spans="1:23" ht="25.5" x14ac:dyDescent="0.25">
      <c r="A38" s="423"/>
      <c r="B38" s="34">
        <v>36</v>
      </c>
      <c r="C38" s="31" t="s">
        <v>10</v>
      </c>
      <c r="D38" s="356" t="s">
        <v>528</v>
      </c>
      <c r="E38" s="357" t="s">
        <v>525</v>
      </c>
      <c r="F38" s="3" t="s">
        <v>422</v>
      </c>
      <c r="G38" s="357" t="s">
        <v>529</v>
      </c>
      <c r="H38" s="357" t="s">
        <v>530</v>
      </c>
      <c r="I38" s="358" t="s">
        <v>531</v>
      </c>
      <c r="J38" s="432">
        <v>4</v>
      </c>
      <c r="K38" s="204">
        <v>0</v>
      </c>
      <c r="L38" s="361">
        <v>19.149999999999999</v>
      </c>
      <c r="M38" s="433">
        <v>0.05</v>
      </c>
      <c r="N38" s="358" t="s">
        <v>532</v>
      </c>
      <c r="O38" s="368">
        <v>0</v>
      </c>
      <c r="P38" s="352">
        <f t="shared" si="0"/>
        <v>0</v>
      </c>
      <c r="Q38" s="364">
        <f t="shared" si="3"/>
        <v>0.95750000000000002</v>
      </c>
      <c r="R38" s="365">
        <f t="shared" si="4"/>
        <v>3.83</v>
      </c>
      <c r="S38" s="369">
        <v>17</v>
      </c>
      <c r="T38" s="364">
        <f t="shared" si="1"/>
        <v>68</v>
      </c>
      <c r="U38" s="369">
        <v>0.1</v>
      </c>
      <c r="V38" s="364">
        <f t="shared" si="2"/>
        <v>0.4</v>
      </c>
      <c r="W38" s="1"/>
    </row>
    <row r="39" spans="1:23" ht="39" x14ac:dyDescent="0.25">
      <c r="A39" s="423"/>
      <c r="B39" s="34">
        <v>37</v>
      </c>
      <c r="C39" s="31" t="s">
        <v>11</v>
      </c>
      <c r="D39" s="370" t="s">
        <v>512</v>
      </c>
      <c r="E39" s="3" t="s">
        <v>508</v>
      </c>
      <c r="F39" s="436" t="s">
        <v>533</v>
      </c>
      <c r="G39" s="3" t="s">
        <v>514</v>
      </c>
      <c r="H39" s="357" t="s">
        <v>534</v>
      </c>
      <c r="I39" s="358" t="s">
        <v>535</v>
      </c>
      <c r="J39" s="432">
        <v>4</v>
      </c>
      <c r="K39" s="204">
        <v>0</v>
      </c>
      <c r="L39" s="361">
        <v>39.700000000000003</v>
      </c>
      <c r="M39" s="433">
        <v>0.15</v>
      </c>
      <c r="N39" s="358" t="s">
        <v>517</v>
      </c>
      <c r="O39" s="434">
        <v>0.2</v>
      </c>
      <c r="P39" s="352">
        <f t="shared" si="0"/>
        <v>0.8</v>
      </c>
      <c r="Q39" s="364">
        <f t="shared" si="3"/>
        <v>5.9550000000000001</v>
      </c>
      <c r="R39" s="365">
        <f t="shared" si="4"/>
        <v>23.82</v>
      </c>
      <c r="S39" s="435">
        <v>15</v>
      </c>
      <c r="T39" s="364">
        <f t="shared" si="1"/>
        <v>60</v>
      </c>
      <c r="U39" s="435">
        <v>0.1</v>
      </c>
      <c r="V39" s="364">
        <f t="shared" si="2"/>
        <v>0.4</v>
      </c>
      <c r="W39" s="1"/>
    </row>
    <row r="40" spans="1:23" ht="39.75" thickBot="1" x14ac:dyDescent="0.3">
      <c r="A40" s="423"/>
      <c r="B40" s="36">
        <v>38</v>
      </c>
      <c r="C40" s="332" t="s">
        <v>12</v>
      </c>
      <c r="D40" s="333" t="s">
        <v>512</v>
      </c>
      <c r="E40" s="253" t="s">
        <v>508</v>
      </c>
      <c r="F40" s="437" t="s">
        <v>533</v>
      </c>
      <c r="G40" s="253" t="s">
        <v>514</v>
      </c>
      <c r="H40" s="438" t="s">
        <v>534</v>
      </c>
      <c r="I40" s="439" t="s">
        <v>536</v>
      </c>
      <c r="J40" s="334">
        <v>4</v>
      </c>
      <c r="K40" s="205">
        <v>0</v>
      </c>
      <c r="L40" s="335">
        <v>39.700000000000003</v>
      </c>
      <c r="M40" s="440">
        <v>0.15</v>
      </c>
      <c r="N40" s="439" t="s">
        <v>517</v>
      </c>
      <c r="O40" s="441">
        <v>0.2</v>
      </c>
      <c r="P40" s="380">
        <f t="shared" si="0"/>
        <v>0.8</v>
      </c>
      <c r="Q40" s="339">
        <f t="shared" si="3"/>
        <v>5.9550000000000001</v>
      </c>
      <c r="R40" s="340">
        <f t="shared" si="4"/>
        <v>23.82</v>
      </c>
      <c r="S40" s="442">
        <v>15</v>
      </c>
      <c r="T40" s="339">
        <f t="shared" si="1"/>
        <v>60</v>
      </c>
      <c r="U40" s="442">
        <v>0.1</v>
      </c>
      <c r="V40" s="339">
        <f t="shared" si="2"/>
        <v>0.4</v>
      </c>
      <c r="W40" s="1"/>
    </row>
    <row r="41" spans="1:23" x14ac:dyDescent="0.25">
      <c r="A41" s="443" t="s">
        <v>537</v>
      </c>
      <c r="B41" s="318">
        <v>39</v>
      </c>
      <c r="C41" s="40" t="s">
        <v>5</v>
      </c>
      <c r="D41" s="401" t="s">
        <v>538</v>
      </c>
      <c r="E41" s="13" t="s">
        <v>539</v>
      </c>
      <c r="F41" s="13" t="s">
        <v>422</v>
      </c>
      <c r="G41" s="13" t="s">
        <v>540</v>
      </c>
      <c r="H41" s="13" t="s">
        <v>541</v>
      </c>
      <c r="I41" s="207" t="s">
        <v>542</v>
      </c>
      <c r="J41" s="444">
        <v>4</v>
      </c>
      <c r="K41" s="203">
        <v>0</v>
      </c>
      <c r="L41" s="349">
        <v>21</v>
      </c>
      <c r="M41" s="445">
        <v>0.15</v>
      </c>
      <c r="N41" s="207" t="s">
        <v>484</v>
      </c>
      <c r="O41" s="446">
        <v>0.3</v>
      </c>
      <c r="P41" s="384">
        <f t="shared" si="0"/>
        <v>1.2</v>
      </c>
      <c r="Q41" s="329">
        <f t="shared" si="3"/>
        <v>3.15</v>
      </c>
      <c r="R41" s="330">
        <f t="shared" si="4"/>
        <v>12.6</v>
      </c>
      <c r="S41" s="447">
        <v>15</v>
      </c>
      <c r="T41" s="384">
        <f t="shared" si="1"/>
        <v>60</v>
      </c>
      <c r="U41" s="446">
        <v>0.1</v>
      </c>
      <c r="V41" s="385">
        <f t="shared" si="2"/>
        <v>0.4</v>
      </c>
      <c r="W41" s="1"/>
    </row>
    <row r="42" spans="1:23" x14ac:dyDescent="0.25">
      <c r="A42" s="448"/>
      <c r="B42" s="34">
        <v>40</v>
      </c>
      <c r="C42" s="31" t="s">
        <v>6</v>
      </c>
      <c r="D42" s="370" t="s">
        <v>543</v>
      </c>
      <c r="E42" s="3" t="s">
        <v>539</v>
      </c>
      <c r="F42" s="3" t="s">
        <v>422</v>
      </c>
      <c r="G42" s="3" t="s">
        <v>540</v>
      </c>
      <c r="H42" s="3" t="s">
        <v>541</v>
      </c>
      <c r="I42" s="208" t="s">
        <v>544</v>
      </c>
      <c r="J42" s="432">
        <v>4</v>
      </c>
      <c r="K42" s="204">
        <v>0</v>
      </c>
      <c r="L42" s="361">
        <v>34</v>
      </c>
      <c r="M42" s="433">
        <v>0.15</v>
      </c>
      <c r="N42" s="208" t="s">
        <v>484</v>
      </c>
      <c r="O42" s="449">
        <v>0.3</v>
      </c>
      <c r="P42" s="388">
        <f t="shared" si="0"/>
        <v>1.2</v>
      </c>
      <c r="Q42" s="364">
        <f t="shared" si="3"/>
        <v>5.0999999999999996</v>
      </c>
      <c r="R42" s="365">
        <f t="shared" si="4"/>
        <v>20.399999999999999</v>
      </c>
      <c r="S42" s="450">
        <v>18</v>
      </c>
      <c r="T42" s="388">
        <f t="shared" si="1"/>
        <v>72</v>
      </c>
      <c r="U42" s="449">
        <v>0.1</v>
      </c>
      <c r="V42" s="389">
        <f t="shared" si="2"/>
        <v>0.4</v>
      </c>
      <c r="W42" s="1"/>
    </row>
    <row r="43" spans="1:23" x14ac:dyDescent="0.25">
      <c r="A43" s="448"/>
      <c r="B43" s="34">
        <v>41</v>
      </c>
      <c r="C43" s="31" t="s">
        <v>7</v>
      </c>
      <c r="D43" s="370" t="s">
        <v>545</v>
      </c>
      <c r="E43" s="3" t="s">
        <v>546</v>
      </c>
      <c r="F43" s="3" t="s">
        <v>422</v>
      </c>
      <c r="G43" s="3" t="s">
        <v>540</v>
      </c>
      <c r="H43" s="3" t="s">
        <v>541</v>
      </c>
      <c r="I43" s="208" t="s">
        <v>547</v>
      </c>
      <c r="J43" s="432">
        <v>4</v>
      </c>
      <c r="K43" s="204">
        <v>0</v>
      </c>
      <c r="L43" s="361">
        <v>35</v>
      </c>
      <c r="M43" s="433">
        <v>0.15</v>
      </c>
      <c r="N43" s="208" t="s">
        <v>484</v>
      </c>
      <c r="O43" s="449">
        <v>0.3</v>
      </c>
      <c r="P43" s="388">
        <f t="shared" si="0"/>
        <v>1.2</v>
      </c>
      <c r="Q43" s="364">
        <f t="shared" si="3"/>
        <v>5.25</v>
      </c>
      <c r="R43" s="365">
        <f t="shared" si="4"/>
        <v>21</v>
      </c>
      <c r="S43" s="450">
        <v>18.5</v>
      </c>
      <c r="T43" s="388">
        <f t="shared" si="1"/>
        <v>74</v>
      </c>
      <c r="U43" s="449">
        <v>0.1</v>
      </c>
      <c r="V43" s="389">
        <f t="shared" si="2"/>
        <v>0.4</v>
      </c>
      <c r="W43" s="1"/>
    </row>
    <row r="44" spans="1:23" x14ac:dyDescent="0.25">
      <c r="A44" s="448"/>
      <c r="B44" s="34">
        <v>42</v>
      </c>
      <c r="C44" s="31" t="s">
        <v>8</v>
      </c>
      <c r="D44" s="370" t="s">
        <v>548</v>
      </c>
      <c r="E44" s="3" t="s">
        <v>546</v>
      </c>
      <c r="F44" s="3" t="s">
        <v>422</v>
      </c>
      <c r="G44" s="3" t="s">
        <v>549</v>
      </c>
      <c r="H44" s="3" t="s">
        <v>550</v>
      </c>
      <c r="I44" s="208" t="s">
        <v>551</v>
      </c>
      <c r="J44" s="432">
        <v>4</v>
      </c>
      <c r="K44" s="204">
        <v>0</v>
      </c>
      <c r="L44" s="361">
        <v>36</v>
      </c>
      <c r="M44" s="433">
        <v>0.15</v>
      </c>
      <c r="N44" s="208" t="s">
        <v>484</v>
      </c>
      <c r="O44" s="449">
        <v>0.3</v>
      </c>
      <c r="P44" s="388">
        <f t="shared" si="0"/>
        <v>1.2</v>
      </c>
      <c r="Q44" s="364">
        <f t="shared" si="3"/>
        <v>5.3999999999999995</v>
      </c>
      <c r="R44" s="365">
        <f t="shared" si="4"/>
        <v>21.599999999999998</v>
      </c>
      <c r="S44" s="450">
        <v>20</v>
      </c>
      <c r="T44" s="388">
        <f t="shared" si="1"/>
        <v>80</v>
      </c>
      <c r="U44" s="449">
        <v>0.1</v>
      </c>
      <c r="V44" s="389">
        <f t="shared" si="2"/>
        <v>0.4</v>
      </c>
      <c r="W44" s="1"/>
    </row>
    <row r="45" spans="1:23" x14ac:dyDescent="0.25">
      <c r="A45" s="448"/>
      <c r="B45" s="34">
        <v>43</v>
      </c>
      <c r="C45" s="31" t="s">
        <v>9</v>
      </c>
      <c r="D45" s="370" t="s">
        <v>548</v>
      </c>
      <c r="E45" s="3" t="s">
        <v>546</v>
      </c>
      <c r="F45" s="3" t="s">
        <v>422</v>
      </c>
      <c r="G45" s="3" t="s">
        <v>549</v>
      </c>
      <c r="H45" s="3" t="s">
        <v>550</v>
      </c>
      <c r="I45" s="208" t="s">
        <v>552</v>
      </c>
      <c r="J45" s="432">
        <v>4</v>
      </c>
      <c r="K45" s="204">
        <v>0</v>
      </c>
      <c r="L45" s="361">
        <v>36</v>
      </c>
      <c r="M45" s="433">
        <v>0.15</v>
      </c>
      <c r="N45" s="208" t="s">
        <v>484</v>
      </c>
      <c r="O45" s="449">
        <v>0.3</v>
      </c>
      <c r="P45" s="388">
        <f t="shared" si="0"/>
        <v>1.2</v>
      </c>
      <c r="Q45" s="364">
        <f t="shared" si="3"/>
        <v>5.3999999999999995</v>
      </c>
      <c r="R45" s="365">
        <f t="shared" si="4"/>
        <v>21.599999999999998</v>
      </c>
      <c r="S45" s="450">
        <v>20</v>
      </c>
      <c r="T45" s="388">
        <f t="shared" si="1"/>
        <v>80</v>
      </c>
      <c r="U45" s="449">
        <v>0.1</v>
      </c>
      <c r="V45" s="389">
        <f t="shared" si="2"/>
        <v>0.4</v>
      </c>
      <c r="W45" s="1"/>
    </row>
    <row r="46" spans="1:23" x14ac:dyDescent="0.25">
      <c r="A46" s="448"/>
      <c r="B46" s="34">
        <v>44</v>
      </c>
      <c r="C46" s="31" t="s">
        <v>10</v>
      </c>
      <c r="D46" s="370" t="s">
        <v>548</v>
      </c>
      <c r="E46" s="3" t="s">
        <v>546</v>
      </c>
      <c r="F46" s="3" t="s">
        <v>422</v>
      </c>
      <c r="G46" s="3" t="s">
        <v>549</v>
      </c>
      <c r="H46" s="3" t="s">
        <v>550</v>
      </c>
      <c r="I46" s="208" t="s">
        <v>553</v>
      </c>
      <c r="J46" s="432">
        <v>4</v>
      </c>
      <c r="K46" s="204">
        <v>0</v>
      </c>
      <c r="L46" s="361">
        <v>36</v>
      </c>
      <c r="M46" s="433">
        <v>0.15</v>
      </c>
      <c r="N46" s="208" t="s">
        <v>484</v>
      </c>
      <c r="O46" s="449">
        <v>0.3</v>
      </c>
      <c r="P46" s="388">
        <f t="shared" si="0"/>
        <v>1.2</v>
      </c>
      <c r="Q46" s="364">
        <f t="shared" si="3"/>
        <v>5.3999999999999995</v>
      </c>
      <c r="R46" s="365">
        <f t="shared" si="4"/>
        <v>21.599999999999998</v>
      </c>
      <c r="S46" s="450">
        <v>20</v>
      </c>
      <c r="T46" s="388">
        <f t="shared" si="1"/>
        <v>80</v>
      </c>
      <c r="U46" s="449">
        <v>0.1</v>
      </c>
      <c r="V46" s="389">
        <f t="shared" si="2"/>
        <v>0.4</v>
      </c>
      <c r="W46" s="1"/>
    </row>
    <row r="47" spans="1:23" x14ac:dyDescent="0.25">
      <c r="A47" s="448"/>
      <c r="B47" s="34">
        <v>45</v>
      </c>
      <c r="C47" s="31" t="s">
        <v>11</v>
      </c>
      <c r="D47" s="370" t="s">
        <v>548</v>
      </c>
      <c r="E47" s="3" t="s">
        <v>546</v>
      </c>
      <c r="F47" s="3" t="s">
        <v>422</v>
      </c>
      <c r="G47" s="3" t="s">
        <v>549</v>
      </c>
      <c r="H47" s="3" t="s">
        <v>550</v>
      </c>
      <c r="I47" s="208" t="s">
        <v>554</v>
      </c>
      <c r="J47" s="432">
        <v>4</v>
      </c>
      <c r="K47" s="204">
        <v>0</v>
      </c>
      <c r="L47" s="361">
        <v>36</v>
      </c>
      <c r="M47" s="433">
        <v>0.15</v>
      </c>
      <c r="N47" s="208" t="s">
        <v>484</v>
      </c>
      <c r="O47" s="449">
        <v>0.3</v>
      </c>
      <c r="P47" s="388">
        <f t="shared" si="0"/>
        <v>1.2</v>
      </c>
      <c r="Q47" s="364">
        <f t="shared" si="3"/>
        <v>5.3999999999999995</v>
      </c>
      <c r="R47" s="365">
        <f t="shared" si="4"/>
        <v>21.599999999999998</v>
      </c>
      <c r="S47" s="450">
        <v>20</v>
      </c>
      <c r="T47" s="388">
        <f t="shared" si="1"/>
        <v>80</v>
      </c>
      <c r="U47" s="449">
        <v>0.1</v>
      </c>
      <c r="V47" s="389">
        <f t="shared" si="2"/>
        <v>0.4</v>
      </c>
      <c r="W47" s="1"/>
    </row>
    <row r="48" spans="1:23" x14ac:dyDescent="0.25">
      <c r="A48" s="448"/>
      <c r="B48" s="34">
        <v>46</v>
      </c>
      <c r="C48" s="31" t="s">
        <v>12</v>
      </c>
      <c r="D48" s="370" t="s">
        <v>548</v>
      </c>
      <c r="E48" s="3" t="s">
        <v>546</v>
      </c>
      <c r="F48" s="3" t="s">
        <v>422</v>
      </c>
      <c r="G48" s="3" t="s">
        <v>549</v>
      </c>
      <c r="H48" s="3" t="s">
        <v>550</v>
      </c>
      <c r="I48" s="208" t="s">
        <v>555</v>
      </c>
      <c r="J48" s="432">
        <v>4</v>
      </c>
      <c r="K48" s="204">
        <v>0</v>
      </c>
      <c r="L48" s="361">
        <v>36</v>
      </c>
      <c r="M48" s="433">
        <v>0.15</v>
      </c>
      <c r="N48" s="208" t="s">
        <v>484</v>
      </c>
      <c r="O48" s="449">
        <v>0.3</v>
      </c>
      <c r="P48" s="388">
        <f t="shared" si="0"/>
        <v>1.2</v>
      </c>
      <c r="Q48" s="364">
        <f t="shared" si="3"/>
        <v>5.3999999999999995</v>
      </c>
      <c r="R48" s="365">
        <f t="shared" si="4"/>
        <v>21.599999999999998</v>
      </c>
      <c r="S48" s="450">
        <v>20</v>
      </c>
      <c r="T48" s="388">
        <f t="shared" si="1"/>
        <v>80</v>
      </c>
      <c r="U48" s="449">
        <v>0.1</v>
      </c>
      <c r="V48" s="389">
        <f t="shared" si="2"/>
        <v>0.4</v>
      </c>
      <c r="W48" s="1"/>
    </row>
    <row r="49" spans="1:23" x14ac:dyDescent="0.25">
      <c r="A49" s="448"/>
      <c r="B49" s="34">
        <v>47</v>
      </c>
      <c r="C49" s="31" t="s">
        <v>13</v>
      </c>
      <c r="D49" s="370" t="s">
        <v>548</v>
      </c>
      <c r="E49" s="3" t="s">
        <v>546</v>
      </c>
      <c r="F49" s="3" t="s">
        <v>422</v>
      </c>
      <c r="G49" s="3" t="s">
        <v>549</v>
      </c>
      <c r="H49" s="3" t="s">
        <v>550</v>
      </c>
      <c r="I49" s="208" t="s">
        <v>556</v>
      </c>
      <c r="J49" s="432">
        <v>4</v>
      </c>
      <c r="K49" s="204">
        <v>0</v>
      </c>
      <c r="L49" s="361">
        <v>36</v>
      </c>
      <c r="M49" s="433">
        <v>0.15</v>
      </c>
      <c r="N49" s="208" t="s">
        <v>484</v>
      </c>
      <c r="O49" s="449">
        <v>0.3</v>
      </c>
      <c r="P49" s="388">
        <f t="shared" si="0"/>
        <v>1.2</v>
      </c>
      <c r="Q49" s="364">
        <f t="shared" si="3"/>
        <v>5.3999999999999995</v>
      </c>
      <c r="R49" s="365">
        <f t="shared" si="4"/>
        <v>21.599999999999998</v>
      </c>
      <c r="S49" s="450">
        <v>20</v>
      </c>
      <c r="T49" s="388">
        <f t="shared" si="1"/>
        <v>80</v>
      </c>
      <c r="U49" s="449">
        <v>0.1</v>
      </c>
      <c r="V49" s="389">
        <f t="shared" si="2"/>
        <v>0.4</v>
      </c>
      <c r="W49" s="1"/>
    </row>
    <row r="50" spans="1:23" x14ac:dyDescent="0.25">
      <c r="A50" s="448"/>
      <c r="B50" s="34">
        <v>48</v>
      </c>
      <c r="C50" s="31" t="s">
        <v>15</v>
      </c>
      <c r="D50" s="370" t="s">
        <v>548</v>
      </c>
      <c r="E50" s="3" t="s">
        <v>546</v>
      </c>
      <c r="F50" s="3" t="s">
        <v>422</v>
      </c>
      <c r="G50" s="3" t="s">
        <v>549</v>
      </c>
      <c r="H50" s="3" t="s">
        <v>550</v>
      </c>
      <c r="I50" s="208" t="s">
        <v>557</v>
      </c>
      <c r="J50" s="432">
        <v>4</v>
      </c>
      <c r="K50" s="204">
        <v>0</v>
      </c>
      <c r="L50" s="361">
        <v>36</v>
      </c>
      <c r="M50" s="433">
        <v>0.15</v>
      </c>
      <c r="N50" s="208" t="s">
        <v>484</v>
      </c>
      <c r="O50" s="449">
        <v>0.3</v>
      </c>
      <c r="P50" s="388">
        <f t="shared" si="0"/>
        <v>1.2</v>
      </c>
      <c r="Q50" s="364">
        <f t="shared" si="3"/>
        <v>5.3999999999999995</v>
      </c>
      <c r="R50" s="365">
        <f t="shared" si="4"/>
        <v>21.599999999999998</v>
      </c>
      <c r="S50" s="450">
        <v>20</v>
      </c>
      <c r="T50" s="388">
        <f t="shared" si="1"/>
        <v>80</v>
      </c>
      <c r="U50" s="449">
        <v>0.1</v>
      </c>
      <c r="V50" s="389">
        <f t="shared" si="2"/>
        <v>0.4</v>
      </c>
      <c r="W50" s="1"/>
    </row>
    <row r="51" spans="1:23" x14ac:dyDescent="0.25">
      <c r="A51" s="448"/>
      <c r="B51" s="34">
        <v>49</v>
      </c>
      <c r="C51" s="31" t="s">
        <v>16</v>
      </c>
      <c r="D51" s="370" t="s">
        <v>548</v>
      </c>
      <c r="E51" s="3" t="s">
        <v>546</v>
      </c>
      <c r="F51" s="3" t="s">
        <v>422</v>
      </c>
      <c r="G51" s="3" t="s">
        <v>549</v>
      </c>
      <c r="H51" s="3" t="s">
        <v>550</v>
      </c>
      <c r="I51" s="208" t="s">
        <v>558</v>
      </c>
      <c r="J51" s="432">
        <v>4</v>
      </c>
      <c r="K51" s="204">
        <v>0</v>
      </c>
      <c r="L51" s="361">
        <v>36</v>
      </c>
      <c r="M51" s="433">
        <v>0.15</v>
      </c>
      <c r="N51" s="208" t="s">
        <v>484</v>
      </c>
      <c r="O51" s="449">
        <v>0.3</v>
      </c>
      <c r="P51" s="388">
        <f t="shared" si="0"/>
        <v>1.2</v>
      </c>
      <c r="Q51" s="364">
        <f t="shared" si="3"/>
        <v>5.3999999999999995</v>
      </c>
      <c r="R51" s="365">
        <f t="shared" si="4"/>
        <v>21.599999999999998</v>
      </c>
      <c r="S51" s="450">
        <v>20</v>
      </c>
      <c r="T51" s="388">
        <f t="shared" si="1"/>
        <v>80</v>
      </c>
      <c r="U51" s="449">
        <v>0.1</v>
      </c>
      <c r="V51" s="389">
        <f t="shared" si="2"/>
        <v>0.4</v>
      </c>
      <c r="W51" s="1"/>
    </row>
    <row r="52" spans="1:23" x14ac:dyDescent="0.25">
      <c r="A52" s="448"/>
      <c r="B52" s="34">
        <v>50</v>
      </c>
      <c r="C52" s="31" t="s">
        <v>17</v>
      </c>
      <c r="D52" s="370" t="s">
        <v>548</v>
      </c>
      <c r="E52" s="3" t="s">
        <v>546</v>
      </c>
      <c r="F52" s="3" t="s">
        <v>422</v>
      </c>
      <c r="G52" s="3" t="s">
        <v>549</v>
      </c>
      <c r="H52" s="3" t="s">
        <v>550</v>
      </c>
      <c r="I52" s="208" t="s">
        <v>559</v>
      </c>
      <c r="J52" s="432">
        <v>4</v>
      </c>
      <c r="K52" s="204">
        <v>0</v>
      </c>
      <c r="L52" s="361">
        <v>36</v>
      </c>
      <c r="M52" s="433">
        <v>0.15</v>
      </c>
      <c r="N52" s="208" t="s">
        <v>484</v>
      </c>
      <c r="O52" s="449">
        <v>0.3</v>
      </c>
      <c r="P52" s="388">
        <f t="shared" si="0"/>
        <v>1.2</v>
      </c>
      <c r="Q52" s="364">
        <f t="shared" si="3"/>
        <v>5.3999999999999995</v>
      </c>
      <c r="R52" s="365">
        <f t="shared" si="4"/>
        <v>21.599999999999998</v>
      </c>
      <c r="S52" s="450">
        <v>20</v>
      </c>
      <c r="T52" s="388">
        <f t="shared" si="1"/>
        <v>80</v>
      </c>
      <c r="U52" s="449">
        <v>0.1</v>
      </c>
      <c r="V52" s="389">
        <f t="shared" si="2"/>
        <v>0.4</v>
      </c>
      <c r="W52" s="1"/>
    </row>
    <row r="53" spans="1:23" x14ac:dyDescent="0.25">
      <c r="A53" s="448"/>
      <c r="B53" s="34">
        <v>51</v>
      </c>
      <c r="C53" s="31" t="s">
        <v>18</v>
      </c>
      <c r="D53" s="370" t="s">
        <v>548</v>
      </c>
      <c r="E53" s="3" t="s">
        <v>546</v>
      </c>
      <c r="F53" s="3" t="s">
        <v>422</v>
      </c>
      <c r="G53" s="3" t="s">
        <v>549</v>
      </c>
      <c r="H53" s="3" t="s">
        <v>550</v>
      </c>
      <c r="I53" s="208" t="s">
        <v>560</v>
      </c>
      <c r="J53" s="432">
        <v>4</v>
      </c>
      <c r="K53" s="204">
        <v>0</v>
      </c>
      <c r="L53" s="361">
        <v>36</v>
      </c>
      <c r="M53" s="433">
        <v>0.15</v>
      </c>
      <c r="N53" s="208" t="s">
        <v>484</v>
      </c>
      <c r="O53" s="449">
        <v>0.3</v>
      </c>
      <c r="P53" s="388">
        <f t="shared" si="0"/>
        <v>1.2</v>
      </c>
      <c r="Q53" s="364">
        <f t="shared" si="3"/>
        <v>5.3999999999999995</v>
      </c>
      <c r="R53" s="365">
        <f t="shared" si="4"/>
        <v>21.599999999999998</v>
      </c>
      <c r="S53" s="450">
        <v>20</v>
      </c>
      <c r="T53" s="388">
        <f t="shared" si="1"/>
        <v>80</v>
      </c>
      <c r="U53" s="449">
        <v>0.1</v>
      </c>
      <c r="V53" s="389">
        <f t="shared" si="2"/>
        <v>0.4</v>
      </c>
      <c r="W53" s="1"/>
    </row>
    <row r="54" spans="1:23" x14ac:dyDescent="0.25">
      <c r="A54" s="448"/>
      <c r="B54" s="34">
        <v>52</v>
      </c>
      <c r="C54" s="31" t="s">
        <v>19</v>
      </c>
      <c r="D54" s="370" t="s">
        <v>548</v>
      </c>
      <c r="E54" s="3" t="s">
        <v>546</v>
      </c>
      <c r="F54" s="3" t="s">
        <v>422</v>
      </c>
      <c r="G54" s="3" t="s">
        <v>549</v>
      </c>
      <c r="H54" s="3" t="s">
        <v>550</v>
      </c>
      <c r="I54" s="208" t="s">
        <v>561</v>
      </c>
      <c r="J54" s="432">
        <v>4</v>
      </c>
      <c r="K54" s="204">
        <v>0</v>
      </c>
      <c r="L54" s="361">
        <v>35</v>
      </c>
      <c r="M54" s="433">
        <v>0.15</v>
      </c>
      <c r="N54" s="208" t="s">
        <v>484</v>
      </c>
      <c r="O54" s="449">
        <v>0.3</v>
      </c>
      <c r="P54" s="388">
        <f t="shared" si="0"/>
        <v>1.2</v>
      </c>
      <c r="Q54" s="364">
        <f t="shared" si="3"/>
        <v>5.25</v>
      </c>
      <c r="R54" s="365">
        <f t="shared" si="4"/>
        <v>21</v>
      </c>
      <c r="S54" s="450">
        <v>19</v>
      </c>
      <c r="T54" s="388">
        <f t="shared" si="1"/>
        <v>76</v>
      </c>
      <c r="U54" s="449">
        <v>0.1</v>
      </c>
      <c r="V54" s="389">
        <f t="shared" si="2"/>
        <v>0.4</v>
      </c>
      <c r="W54" s="1"/>
    </row>
    <row r="55" spans="1:23" x14ac:dyDescent="0.25">
      <c r="A55" s="448"/>
      <c r="B55" s="34">
        <v>53</v>
      </c>
      <c r="C55" s="31" t="s">
        <v>20</v>
      </c>
      <c r="D55" s="370" t="s">
        <v>548</v>
      </c>
      <c r="E55" s="3" t="s">
        <v>546</v>
      </c>
      <c r="F55" s="3" t="s">
        <v>422</v>
      </c>
      <c r="G55" s="3" t="s">
        <v>549</v>
      </c>
      <c r="H55" s="3" t="s">
        <v>550</v>
      </c>
      <c r="I55" s="208" t="s">
        <v>562</v>
      </c>
      <c r="J55" s="432">
        <v>4</v>
      </c>
      <c r="K55" s="204">
        <v>0</v>
      </c>
      <c r="L55" s="361">
        <v>35</v>
      </c>
      <c r="M55" s="433">
        <v>0.15</v>
      </c>
      <c r="N55" s="208" t="s">
        <v>484</v>
      </c>
      <c r="O55" s="449">
        <v>0.3</v>
      </c>
      <c r="P55" s="388">
        <f t="shared" si="0"/>
        <v>1.2</v>
      </c>
      <c r="Q55" s="364">
        <f t="shared" si="3"/>
        <v>5.25</v>
      </c>
      <c r="R55" s="365">
        <f t="shared" si="4"/>
        <v>21</v>
      </c>
      <c r="S55" s="450">
        <v>19</v>
      </c>
      <c r="T55" s="388">
        <f t="shared" si="1"/>
        <v>76</v>
      </c>
      <c r="U55" s="449">
        <v>0.1</v>
      </c>
      <c r="V55" s="389">
        <f t="shared" si="2"/>
        <v>0.4</v>
      </c>
      <c r="W55" s="1"/>
    </row>
    <row r="56" spans="1:23" x14ac:dyDescent="0.25">
      <c r="A56" s="448"/>
      <c r="B56" s="34">
        <v>54</v>
      </c>
      <c r="C56" s="31" t="s">
        <v>21</v>
      </c>
      <c r="D56" s="370" t="s">
        <v>548</v>
      </c>
      <c r="E56" s="3" t="s">
        <v>546</v>
      </c>
      <c r="F56" s="3" t="s">
        <v>422</v>
      </c>
      <c r="G56" s="3" t="s">
        <v>549</v>
      </c>
      <c r="H56" s="3" t="s">
        <v>550</v>
      </c>
      <c r="I56" s="208" t="s">
        <v>563</v>
      </c>
      <c r="J56" s="432">
        <v>4</v>
      </c>
      <c r="K56" s="204">
        <v>0</v>
      </c>
      <c r="L56" s="361">
        <v>36</v>
      </c>
      <c r="M56" s="433">
        <v>0.15</v>
      </c>
      <c r="N56" s="208" t="s">
        <v>484</v>
      </c>
      <c r="O56" s="449">
        <v>0.3</v>
      </c>
      <c r="P56" s="388">
        <f t="shared" si="0"/>
        <v>1.2</v>
      </c>
      <c r="Q56" s="364">
        <f t="shared" si="3"/>
        <v>5.3999999999999995</v>
      </c>
      <c r="R56" s="365">
        <f t="shared" si="4"/>
        <v>21.599999999999998</v>
      </c>
      <c r="S56" s="450">
        <v>20</v>
      </c>
      <c r="T56" s="388">
        <f t="shared" si="1"/>
        <v>80</v>
      </c>
      <c r="U56" s="449">
        <v>0.1</v>
      </c>
      <c r="V56" s="389">
        <f t="shared" si="2"/>
        <v>0.4</v>
      </c>
      <c r="W56" s="1"/>
    </row>
    <row r="57" spans="1:23" x14ac:dyDescent="0.25">
      <c r="A57" s="448"/>
      <c r="B57" s="34">
        <v>55</v>
      </c>
      <c r="C57" s="31" t="s">
        <v>22</v>
      </c>
      <c r="D57" s="370" t="s">
        <v>548</v>
      </c>
      <c r="E57" s="3" t="s">
        <v>546</v>
      </c>
      <c r="F57" s="3" t="s">
        <v>422</v>
      </c>
      <c r="G57" s="3" t="s">
        <v>549</v>
      </c>
      <c r="H57" s="3" t="s">
        <v>550</v>
      </c>
      <c r="I57" s="208" t="s">
        <v>564</v>
      </c>
      <c r="J57" s="432">
        <v>4</v>
      </c>
      <c r="K57" s="204">
        <v>0</v>
      </c>
      <c r="L57" s="361">
        <v>36</v>
      </c>
      <c r="M57" s="433">
        <v>0.15</v>
      </c>
      <c r="N57" s="208" t="s">
        <v>484</v>
      </c>
      <c r="O57" s="449">
        <v>0.3</v>
      </c>
      <c r="P57" s="388">
        <f t="shared" si="0"/>
        <v>1.2</v>
      </c>
      <c r="Q57" s="364">
        <f t="shared" si="3"/>
        <v>5.3999999999999995</v>
      </c>
      <c r="R57" s="365">
        <f t="shared" si="4"/>
        <v>21.599999999999998</v>
      </c>
      <c r="S57" s="450">
        <v>20</v>
      </c>
      <c r="T57" s="388">
        <f t="shared" si="1"/>
        <v>80</v>
      </c>
      <c r="U57" s="449">
        <v>0.1</v>
      </c>
      <c r="V57" s="389">
        <f t="shared" si="2"/>
        <v>0.4</v>
      </c>
      <c r="W57" s="1"/>
    </row>
    <row r="58" spans="1:23" x14ac:dyDescent="0.25">
      <c r="A58" s="448"/>
      <c r="B58" s="34">
        <v>56</v>
      </c>
      <c r="C58" s="31" t="s">
        <v>23</v>
      </c>
      <c r="D58" s="370" t="s">
        <v>548</v>
      </c>
      <c r="E58" s="3" t="s">
        <v>546</v>
      </c>
      <c r="F58" s="3" t="s">
        <v>422</v>
      </c>
      <c r="G58" s="3" t="s">
        <v>549</v>
      </c>
      <c r="H58" s="3" t="s">
        <v>550</v>
      </c>
      <c r="I58" s="208" t="s">
        <v>565</v>
      </c>
      <c r="J58" s="432">
        <v>4</v>
      </c>
      <c r="K58" s="204">
        <v>0</v>
      </c>
      <c r="L58" s="361">
        <v>36</v>
      </c>
      <c r="M58" s="433">
        <v>0.15</v>
      </c>
      <c r="N58" s="208" t="s">
        <v>484</v>
      </c>
      <c r="O58" s="449">
        <v>0.3</v>
      </c>
      <c r="P58" s="388">
        <f t="shared" si="0"/>
        <v>1.2</v>
      </c>
      <c r="Q58" s="364">
        <f t="shared" si="3"/>
        <v>5.3999999999999995</v>
      </c>
      <c r="R58" s="365">
        <f t="shared" si="4"/>
        <v>21.599999999999998</v>
      </c>
      <c r="S58" s="450">
        <v>20</v>
      </c>
      <c r="T58" s="388">
        <f t="shared" si="1"/>
        <v>80</v>
      </c>
      <c r="U58" s="449">
        <v>0.1</v>
      </c>
      <c r="V58" s="389">
        <f t="shared" si="2"/>
        <v>0.4</v>
      </c>
      <c r="W58" s="1"/>
    </row>
    <row r="59" spans="1:23" x14ac:dyDescent="0.25">
      <c r="A59" s="448"/>
      <c r="B59" s="34">
        <v>57</v>
      </c>
      <c r="C59" s="31" t="s">
        <v>369</v>
      </c>
      <c r="D59" s="370" t="s">
        <v>548</v>
      </c>
      <c r="E59" s="3" t="s">
        <v>546</v>
      </c>
      <c r="F59" s="3" t="s">
        <v>422</v>
      </c>
      <c r="G59" s="3" t="s">
        <v>549</v>
      </c>
      <c r="H59" s="3" t="s">
        <v>550</v>
      </c>
      <c r="I59" s="208" t="s">
        <v>566</v>
      </c>
      <c r="J59" s="432">
        <v>4</v>
      </c>
      <c r="K59" s="204">
        <v>0</v>
      </c>
      <c r="L59" s="361">
        <v>36</v>
      </c>
      <c r="M59" s="433">
        <v>0.15</v>
      </c>
      <c r="N59" s="208" t="s">
        <v>484</v>
      </c>
      <c r="O59" s="449">
        <v>0.3</v>
      </c>
      <c r="P59" s="388">
        <f t="shared" si="0"/>
        <v>1.2</v>
      </c>
      <c r="Q59" s="364">
        <f t="shared" si="3"/>
        <v>5.3999999999999995</v>
      </c>
      <c r="R59" s="365">
        <f t="shared" si="4"/>
        <v>21.599999999999998</v>
      </c>
      <c r="S59" s="450">
        <v>20</v>
      </c>
      <c r="T59" s="388">
        <f t="shared" si="1"/>
        <v>80</v>
      </c>
      <c r="U59" s="449">
        <v>0.1</v>
      </c>
      <c r="V59" s="389">
        <f t="shared" si="2"/>
        <v>0.4</v>
      </c>
      <c r="W59" s="1"/>
    </row>
    <row r="60" spans="1:23" x14ac:dyDescent="0.25">
      <c r="A60" s="448"/>
      <c r="B60" s="34">
        <v>58</v>
      </c>
      <c r="C60" s="31" t="s">
        <v>370</v>
      </c>
      <c r="D60" s="370" t="s">
        <v>548</v>
      </c>
      <c r="E60" s="3" t="s">
        <v>546</v>
      </c>
      <c r="F60" s="3" t="s">
        <v>422</v>
      </c>
      <c r="G60" s="3" t="s">
        <v>549</v>
      </c>
      <c r="H60" s="3" t="s">
        <v>550</v>
      </c>
      <c r="I60" s="208" t="s">
        <v>567</v>
      </c>
      <c r="J60" s="432">
        <v>4</v>
      </c>
      <c r="K60" s="204">
        <v>0</v>
      </c>
      <c r="L60" s="361">
        <v>36</v>
      </c>
      <c r="M60" s="433">
        <v>0.15</v>
      </c>
      <c r="N60" s="208" t="s">
        <v>484</v>
      </c>
      <c r="O60" s="449">
        <v>0.3</v>
      </c>
      <c r="P60" s="388">
        <f t="shared" si="0"/>
        <v>1.2</v>
      </c>
      <c r="Q60" s="364">
        <f t="shared" si="3"/>
        <v>5.3999999999999995</v>
      </c>
      <c r="R60" s="365">
        <f t="shared" si="4"/>
        <v>21.599999999999998</v>
      </c>
      <c r="S60" s="450">
        <v>20</v>
      </c>
      <c r="T60" s="388">
        <f t="shared" si="1"/>
        <v>80</v>
      </c>
      <c r="U60" s="449">
        <v>0.1</v>
      </c>
      <c r="V60" s="389">
        <f t="shared" si="2"/>
        <v>0.4</v>
      </c>
      <c r="W60" s="1"/>
    </row>
    <row r="61" spans="1:23" x14ac:dyDescent="0.25">
      <c r="A61" s="448"/>
      <c r="B61" s="34">
        <v>59</v>
      </c>
      <c r="C61" s="31" t="s">
        <v>371</v>
      </c>
      <c r="D61" s="370" t="s">
        <v>548</v>
      </c>
      <c r="E61" s="3" t="s">
        <v>546</v>
      </c>
      <c r="F61" s="3" t="s">
        <v>422</v>
      </c>
      <c r="G61" s="3" t="s">
        <v>549</v>
      </c>
      <c r="H61" s="3" t="s">
        <v>550</v>
      </c>
      <c r="I61" s="208" t="s">
        <v>568</v>
      </c>
      <c r="J61" s="432">
        <v>4</v>
      </c>
      <c r="K61" s="204">
        <v>0</v>
      </c>
      <c r="L61" s="361">
        <v>73.5</v>
      </c>
      <c r="M61" s="433">
        <v>0.15</v>
      </c>
      <c r="N61" s="208" t="s">
        <v>484</v>
      </c>
      <c r="O61" s="449">
        <v>0.3</v>
      </c>
      <c r="P61" s="388">
        <f t="shared" si="0"/>
        <v>1.2</v>
      </c>
      <c r="Q61" s="364">
        <f t="shared" si="3"/>
        <v>11.025</v>
      </c>
      <c r="R61" s="365">
        <f t="shared" si="4"/>
        <v>44.1</v>
      </c>
      <c r="S61" s="450">
        <v>45</v>
      </c>
      <c r="T61" s="388">
        <f t="shared" si="1"/>
        <v>180</v>
      </c>
      <c r="U61" s="449">
        <v>0.1</v>
      </c>
      <c r="V61" s="389">
        <f t="shared" si="2"/>
        <v>0.4</v>
      </c>
      <c r="W61" s="1"/>
    </row>
    <row r="62" spans="1:23" x14ac:dyDescent="0.25">
      <c r="A62" s="448"/>
      <c r="B62" s="34">
        <v>60</v>
      </c>
      <c r="C62" s="31" t="s">
        <v>390</v>
      </c>
      <c r="D62" s="370" t="s">
        <v>548</v>
      </c>
      <c r="E62" s="3" t="s">
        <v>546</v>
      </c>
      <c r="F62" s="3" t="s">
        <v>422</v>
      </c>
      <c r="G62" s="3" t="s">
        <v>549</v>
      </c>
      <c r="H62" s="3" t="s">
        <v>550</v>
      </c>
      <c r="I62" s="208" t="s">
        <v>569</v>
      </c>
      <c r="J62" s="432">
        <v>4</v>
      </c>
      <c r="K62" s="204">
        <v>0</v>
      </c>
      <c r="L62" s="361">
        <v>73.5</v>
      </c>
      <c r="M62" s="433">
        <v>0.15</v>
      </c>
      <c r="N62" s="208" t="s">
        <v>484</v>
      </c>
      <c r="O62" s="449">
        <v>0.3</v>
      </c>
      <c r="P62" s="388">
        <f t="shared" si="0"/>
        <v>1.2</v>
      </c>
      <c r="Q62" s="364">
        <f t="shared" si="3"/>
        <v>11.025</v>
      </c>
      <c r="R62" s="365">
        <f t="shared" si="4"/>
        <v>44.1</v>
      </c>
      <c r="S62" s="450">
        <v>45</v>
      </c>
      <c r="T62" s="388">
        <f t="shared" si="1"/>
        <v>180</v>
      </c>
      <c r="U62" s="449">
        <v>0.1</v>
      </c>
      <c r="V62" s="389">
        <f t="shared" si="2"/>
        <v>0.4</v>
      </c>
      <c r="W62" s="1"/>
    </row>
    <row r="63" spans="1:23" x14ac:dyDescent="0.25">
      <c r="A63" s="448"/>
      <c r="B63" s="34">
        <v>61</v>
      </c>
      <c r="C63" s="31" t="s">
        <v>389</v>
      </c>
      <c r="D63" s="370" t="s">
        <v>548</v>
      </c>
      <c r="E63" s="3" t="s">
        <v>546</v>
      </c>
      <c r="F63" s="3" t="s">
        <v>422</v>
      </c>
      <c r="G63" s="3" t="s">
        <v>549</v>
      </c>
      <c r="H63" s="3" t="s">
        <v>550</v>
      </c>
      <c r="I63" s="208" t="s">
        <v>570</v>
      </c>
      <c r="J63" s="432">
        <v>4</v>
      </c>
      <c r="K63" s="204">
        <v>0</v>
      </c>
      <c r="L63" s="361">
        <v>73.5</v>
      </c>
      <c r="M63" s="433">
        <v>0.15</v>
      </c>
      <c r="N63" s="208" t="s">
        <v>484</v>
      </c>
      <c r="O63" s="449">
        <v>0.3</v>
      </c>
      <c r="P63" s="388">
        <f t="shared" si="0"/>
        <v>1.2</v>
      </c>
      <c r="Q63" s="364">
        <f t="shared" si="3"/>
        <v>11.025</v>
      </c>
      <c r="R63" s="365">
        <f t="shared" si="4"/>
        <v>44.1</v>
      </c>
      <c r="S63" s="450">
        <v>45</v>
      </c>
      <c r="T63" s="388">
        <f t="shared" si="1"/>
        <v>180</v>
      </c>
      <c r="U63" s="449">
        <v>0.1</v>
      </c>
      <c r="V63" s="389">
        <f t="shared" si="2"/>
        <v>0.4</v>
      </c>
      <c r="W63" s="1"/>
    </row>
    <row r="64" spans="1:23" x14ac:dyDescent="0.25">
      <c r="A64" s="448"/>
      <c r="B64" s="34">
        <v>62</v>
      </c>
      <c r="C64" s="31" t="s">
        <v>400</v>
      </c>
      <c r="D64" s="370" t="s">
        <v>548</v>
      </c>
      <c r="E64" s="3" t="s">
        <v>546</v>
      </c>
      <c r="F64" s="3" t="s">
        <v>422</v>
      </c>
      <c r="G64" s="3" t="s">
        <v>549</v>
      </c>
      <c r="H64" s="3" t="s">
        <v>550</v>
      </c>
      <c r="I64" s="208" t="s">
        <v>571</v>
      </c>
      <c r="J64" s="432">
        <v>4</v>
      </c>
      <c r="K64" s="204">
        <v>0</v>
      </c>
      <c r="L64" s="361">
        <v>73.5</v>
      </c>
      <c r="M64" s="433">
        <v>0.15</v>
      </c>
      <c r="N64" s="208" t="s">
        <v>484</v>
      </c>
      <c r="O64" s="449">
        <v>0.3</v>
      </c>
      <c r="P64" s="388">
        <f t="shared" si="0"/>
        <v>1.2</v>
      </c>
      <c r="Q64" s="364">
        <f t="shared" si="3"/>
        <v>11.025</v>
      </c>
      <c r="R64" s="365">
        <f t="shared" si="4"/>
        <v>44.1</v>
      </c>
      <c r="S64" s="450">
        <v>45</v>
      </c>
      <c r="T64" s="388">
        <f t="shared" si="1"/>
        <v>180</v>
      </c>
      <c r="U64" s="449">
        <v>0.1</v>
      </c>
      <c r="V64" s="389">
        <f t="shared" si="2"/>
        <v>0.4</v>
      </c>
      <c r="W64" s="1"/>
    </row>
    <row r="65" spans="1:23" x14ac:dyDescent="0.25">
      <c r="A65" s="448"/>
      <c r="B65" s="34">
        <v>63</v>
      </c>
      <c r="C65" s="31" t="s">
        <v>401</v>
      </c>
      <c r="D65" s="370" t="s">
        <v>548</v>
      </c>
      <c r="E65" s="3" t="s">
        <v>546</v>
      </c>
      <c r="F65" s="3" t="s">
        <v>422</v>
      </c>
      <c r="G65" s="3" t="s">
        <v>549</v>
      </c>
      <c r="H65" s="3" t="s">
        <v>550</v>
      </c>
      <c r="I65" s="208" t="s">
        <v>572</v>
      </c>
      <c r="J65" s="432">
        <v>4</v>
      </c>
      <c r="K65" s="204">
        <v>0</v>
      </c>
      <c r="L65" s="361">
        <v>73.5</v>
      </c>
      <c r="M65" s="433">
        <v>0.15</v>
      </c>
      <c r="N65" s="208" t="s">
        <v>484</v>
      </c>
      <c r="O65" s="449">
        <v>0.3</v>
      </c>
      <c r="P65" s="388">
        <f t="shared" si="0"/>
        <v>1.2</v>
      </c>
      <c r="Q65" s="364">
        <f t="shared" si="3"/>
        <v>11.025</v>
      </c>
      <c r="R65" s="365">
        <f t="shared" si="4"/>
        <v>44.1</v>
      </c>
      <c r="S65" s="450">
        <v>45</v>
      </c>
      <c r="T65" s="388">
        <f t="shared" si="1"/>
        <v>180</v>
      </c>
      <c r="U65" s="449">
        <v>0.1</v>
      </c>
      <c r="V65" s="389">
        <f t="shared" si="2"/>
        <v>0.4</v>
      </c>
      <c r="W65" s="1"/>
    </row>
    <row r="66" spans="1:23" x14ac:dyDescent="0.25">
      <c r="A66" s="448"/>
      <c r="B66" s="34">
        <v>64</v>
      </c>
      <c r="C66" s="31" t="s">
        <v>402</v>
      </c>
      <c r="D66" s="370" t="s">
        <v>548</v>
      </c>
      <c r="E66" s="3" t="s">
        <v>546</v>
      </c>
      <c r="F66" s="3" t="s">
        <v>422</v>
      </c>
      <c r="G66" s="3" t="s">
        <v>549</v>
      </c>
      <c r="H66" s="3" t="s">
        <v>550</v>
      </c>
      <c r="I66" s="208" t="s">
        <v>573</v>
      </c>
      <c r="J66" s="432">
        <v>4</v>
      </c>
      <c r="K66" s="204">
        <v>0</v>
      </c>
      <c r="L66" s="361">
        <v>73.5</v>
      </c>
      <c r="M66" s="433">
        <v>0.15</v>
      </c>
      <c r="N66" s="208" t="s">
        <v>484</v>
      </c>
      <c r="O66" s="449">
        <v>0.3</v>
      </c>
      <c r="P66" s="388">
        <f t="shared" si="0"/>
        <v>1.2</v>
      </c>
      <c r="Q66" s="364">
        <f t="shared" si="3"/>
        <v>11.025</v>
      </c>
      <c r="R66" s="365">
        <f t="shared" si="4"/>
        <v>44.1</v>
      </c>
      <c r="S66" s="450">
        <v>45</v>
      </c>
      <c r="T66" s="388">
        <f t="shared" si="1"/>
        <v>180</v>
      </c>
      <c r="U66" s="449">
        <v>0.1</v>
      </c>
      <c r="V66" s="389">
        <f t="shared" si="2"/>
        <v>0.4</v>
      </c>
      <c r="W66" s="1"/>
    </row>
    <row r="67" spans="1:23" x14ac:dyDescent="0.25">
      <c r="A67" s="448"/>
      <c r="B67" s="34">
        <v>65</v>
      </c>
      <c r="C67" s="31" t="s">
        <v>403</v>
      </c>
      <c r="D67" s="370" t="s">
        <v>548</v>
      </c>
      <c r="E67" s="3" t="s">
        <v>546</v>
      </c>
      <c r="F67" s="3" t="s">
        <v>422</v>
      </c>
      <c r="G67" s="3" t="s">
        <v>549</v>
      </c>
      <c r="H67" s="3" t="s">
        <v>550</v>
      </c>
      <c r="I67" s="208" t="s">
        <v>574</v>
      </c>
      <c r="J67" s="432">
        <v>4</v>
      </c>
      <c r="K67" s="204">
        <v>0</v>
      </c>
      <c r="L67" s="361">
        <v>25</v>
      </c>
      <c r="M67" s="433">
        <v>0.15</v>
      </c>
      <c r="N67" s="208" t="s">
        <v>484</v>
      </c>
      <c r="O67" s="449">
        <v>0.3</v>
      </c>
      <c r="P67" s="388">
        <f t="shared" si="0"/>
        <v>1.2</v>
      </c>
      <c r="Q67" s="364">
        <f t="shared" si="3"/>
        <v>3.75</v>
      </c>
      <c r="R67" s="365">
        <f t="shared" si="4"/>
        <v>15</v>
      </c>
      <c r="S67" s="450">
        <v>18</v>
      </c>
      <c r="T67" s="388">
        <f t="shared" si="1"/>
        <v>72</v>
      </c>
      <c r="U67" s="449">
        <v>0.1</v>
      </c>
      <c r="V67" s="389">
        <f t="shared" si="2"/>
        <v>0.4</v>
      </c>
      <c r="W67" s="1"/>
    </row>
    <row r="68" spans="1:23" x14ac:dyDescent="0.25">
      <c r="A68" s="448"/>
      <c r="B68" s="34">
        <v>66</v>
      </c>
      <c r="C68" s="31" t="s">
        <v>575</v>
      </c>
      <c r="D68" s="370" t="s">
        <v>548</v>
      </c>
      <c r="E68" s="3" t="s">
        <v>546</v>
      </c>
      <c r="F68" s="3" t="s">
        <v>422</v>
      </c>
      <c r="G68" s="3" t="s">
        <v>549</v>
      </c>
      <c r="H68" s="3" t="s">
        <v>550</v>
      </c>
      <c r="I68" s="208" t="s">
        <v>576</v>
      </c>
      <c r="J68" s="432">
        <v>4</v>
      </c>
      <c r="K68" s="204">
        <v>0</v>
      </c>
      <c r="L68" s="361">
        <v>25</v>
      </c>
      <c r="M68" s="433">
        <v>0.15</v>
      </c>
      <c r="N68" s="208" t="s">
        <v>484</v>
      </c>
      <c r="O68" s="449">
        <v>0.3</v>
      </c>
      <c r="P68" s="388">
        <f t="shared" si="0"/>
        <v>1.2</v>
      </c>
      <c r="Q68" s="364">
        <f t="shared" si="3"/>
        <v>3.75</v>
      </c>
      <c r="R68" s="365">
        <f t="shared" si="4"/>
        <v>15</v>
      </c>
      <c r="S68" s="450">
        <v>18</v>
      </c>
      <c r="T68" s="388">
        <f t="shared" si="1"/>
        <v>72</v>
      </c>
      <c r="U68" s="449">
        <v>0.1</v>
      </c>
      <c r="V68" s="389">
        <f t="shared" si="2"/>
        <v>0.4</v>
      </c>
      <c r="W68" s="1"/>
    </row>
    <row r="69" spans="1:23" x14ac:dyDescent="0.25">
      <c r="A69" s="448"/>
      <c r="B69" s="34">
        <v>67</v>
      </c>
      <c r="C69" s="31" t="s">
        <v>577</v>
      </c>
      <c r="D69" s="370" t="s">
        <v>548</v>
      </c>
      <c r="E69" s="3" t="s">
        <v>546</v>
      </c>
      <c r="F69" s="3" t="s">
        <v>422</v>
      </c>
      <c r="G69" s="3" t="s">
        <v>549</v>
      </c>
      <c r="H69" s="3" t="s">
        <v>550</v>
      </c>
      <c r="I69" s="208" t="s">
        <v>578</v>
      </c>
      <c r="J69" s="432">
        <v>4</v>
      </c>
      <c r="K69" s="204">
        <v>0</v>
      </c>
      <c r="L69" s="361">
        <v>73.5</v>
      </c>
      <c r="M69" s="433">
        <v>0.15</v>
      </c>
      <c r="N69" s="208" t="s">
        <v>484</v>
      </c>
      <c r="O69" s="449">
        <v>0.3</v>
      </c>
      <c r="P69" s="388">
        <f t="shared" si="0"/>
        <v>1.2</v>
      </c>
      <c r="Q69" s="364">
        <f t="shared" ref="Q69:Q135" si="5">L69*M69</f>
        <v>11.025</v>
      </c>
      <c r="R69" s="365">
        <f t="shared" si="4"/>
        <v>44.1</v>
      </c>
      <c r="S69" s="450">
        <v>45</v>
      </c>
      <c r="T69" s="388">
        <f t="shared" si="1"/>
        <v>180</v>
      </c>
      <c r="U69" s="449">
        <v>0.1</v>
      </c>
      <c r="V69" s="389">
        <f t="shared" si="2"/>
        <v>0.4</v>
      </c>
      <c r="W69" s="1"/>
    </row>
    <row r="70" spans="1:23" x14ac:dyDescent="0.25">
      <c r="A70" s="448"/>
      <c r="B70" s="34">
        <v>68</v>
      </c>
      <c r="C70" s="31" t="s">
        <v>579</v>
      </c>
      <c r="D70" s="370" t="s">
        <v>548</v>
      </c>
      <c r="E70" s="3" t="s">
        <v>546</v>
      </c>
      <c r="F70" s="3" t="s">
        <v>422</v>
      </c>
      <c r="G70" s="3" t="s">
        <v>549</v>
      </c>
      <c r="H70" s="3" t="s">
        <v>550</v>
      </c>
      <c r="I70" s="208" t="s">
        <v>580</v>
      </c>
      <c r="J70" s="432">
        <v>4</v>
      </c>
      <c r="K70" s="204">
        <v>0</v>
      </c>
      <c r="L70" s="361">
        <v>25</v>
      </c>
      <c r="M70" s="433">
        <v>0.15</v>
      </c>
      <c r="N70" s="208" t="s">
        <v>484</v>
      </c>
      <c r="O70" s="449">
        <v>0.3</v>
      </c>
      <c r="P70" s="388">
        <f t="shared" si="0"/>
        <v>1.2</v>
      </c>
      <c r="Q70" s="364">
        <f t="shared" si="5"/>
        <v>3.75</v>
      </c>
      <c r="R70" s="365">
        <f t="shared" si="4"/>
        <v>15</v>
      </c>
      <c r="S70" s="450">
        <v>18</v>
      </c>
      <c r="T70" s="388">
        <f t="shared" si="1"/>
        <v>72</v>
      </c>
      <c r="U70" s="449">
        <v>0.1</v>
      </c>
      <c r="V70" s="389">
        <f t="shared" si="2"/>
        <v>0.4</v>
      </c>
      <c r="W70" s="1"/>
    </row>
    <row r="71" spans="1:23" x14ac:dyDescent="0.25">
      <c r="A71" s="448"/>
      <c r="B71" s="34">
        <v>69</v>
      </c>
      <c r="C71" s="31" t="s">
        <v>581</v>
      </c>
      <c r="D71" s="370" t="s">
        <v>548</v>
      </c>
      <c r="E71" s="3" t="s">
        <v>546</v>
      </c>
      <c r="F71" s="3" t="s">
        <v>422</v>
      </c>
      <c r="G71" s="3" t="s">
        <v>549</v>
      </c>
      <c r="H71" s="3" t="s">
        <v>550</v>
      </c>
      <c r="I71" s="208" t="s">
        <v>580</v>
      </c>
      <c r="J71" s="432">
        <v>4</v>
      </c>
      <c r="K71" s="204">
        <v>0</v>
      </c>
      <c r="L71" s="361">
        <v>20</v>
      </c>
      <c r="M71" s="433">
        <v>0.15</v>
      </c>
      <c r="N71" s="208" t="s">
        <v>484</v>
      </c>
      <c r="O71" s="449">
        <v>0.3</v>
      </c>
      <c r="P71" s="388">
        <f t="shared" si="0"/>
        <v>1.2</v>
      </c>
      <c r="Q71" s="364">
        <f t="shared" si="5"/>
        <v>3</v>
      </c>
      <c r="R71" s="365">
        <f t="shared" si="4"/>
        <v>12</v>
      </c>
      <c r="S71" s="450">
        <v>15</v>
      </c>
      <c r="T71" s="388">
        <f t="shared" si="1"/>
        <v>60</v>
      </c>
      <c r="U71" s="449">
        <v>0.1</v>
      </c>
      <c r="V71" s="389">
        <f t="shared" si="2"/>
        <v>0.4</v>
      </c>
      <c r="W71" s="1"/>
    </row>
    <row r="72" spans="1:23" x14ac:dyDescent="0.25">
      <c r="A72" s="448"/>
      <c r="B72" s="34">
        <v>70</v>
      </c>
      <c r="C72" s="31" t="s">
        <v>582</v>
      </c>
      <c r="D72" s="370" t="s">
        <v>548</v>
      </c>
      <c r="E72" s="3" t="s">
        <v>546</v>
      </c>
      <c r="F72" s="3" t="s">
        <v>422</v>
      </c>
      <c r="G72" s="3" t="s">
        <v>549</v>
      </c>
      <c r="H72" s="3" t="s">
        <v>550</v>
      </c>
      <c r="I72" s="208" t="s">
        <v>583</v>
      </c>
      <c r="J72" s="432">
        <v>4</v>
      </c>
      <c r="K72" s="204">
        <v>0</v>
      </c>
      <c r="L72" s="361">
        <v>15</v>
      </c>
      <c r="M72" s="433">
        <v>0.15</v>
      </c>
      <c r="N72" s="208" t="s">
        <v>484</v>
      </c>
      <c r="O72" s="449">
        <v>0.3</v>
      </c>
      <c r="P72" s="388">
        <f t="shared" si="0"/>
        <v>1.2</v>
      </c>
      <c r="Q72" s="364">
        <f t="shared" si="5"/>
        <v>2.25</v>
      </c>
      <c r="R72" s="365">
        <f t="shared" si="4"/>
        <v>9</v>
      </c>
      <c r="S72" s="450">
        <v>8</v>
      </c>
      <c r="T72" s="388">
        <f t="shared" si="1"/>
        <v>32</v>
      </c>
      <c r="U72" s="449">
        <v>0.1</v>
      </c>
      <c r="V72" s="389">
        <f t="shared" si="2"/>
        <v>0.4</v>
      </c>
      <c r="W72" s="1"/>
    </row>
    <row r="73" spans="1:23" x14ac:dyDescent="0.25">
      <c r="A73" s="448"/>
      <c r="B73" s="34">
        <v>71</v>
      </c>
      <c r="C73" s="31" t="s">
        <v>584</v>
      </c>
      <c r="D73" s="370" t="s">
        <v>548</v>
      </c>
      <c r="E73" s="3" t="s">
        <v>546</v>
      </c>
      <c r="F73" s="3" t="s">
        <v>422</v>
      </c>
      <c r="G73" s="3" t="s">
        <v>549</v>
      </c>
      <c r="H73" s="3" t="s">
        <v>550</v>
      </c>
      <c r="I73" s="208" t="s">
        <v>585</v>
      </c>
      <c r="J73" s="432">
        <v>4</v>
      </c>
      <c r="K73" s="204">
        <v>0</v>
      </c>
      <c r="L73" s="361">
        <v>25</v>
      </c>
      <c r="M73" s="433">
        <v>0.15</v>
      </c>
      <c r="N73" s="208" t="s">
        <v>484</v>
      </c>
      <c r="O73" s="449">
        <v>0.3</v>
      </c>
      <c r="P73" s="388">
        <f t="shared" si="0"/>
        <v>1.2</v>
      </c>
      <c r="Q73" s="364">
        <f t="shared" si="5"/>
        <v>3.75</v>
      </c>
      <c r="R73" s="365">
        <f t="shared" si="4"/>
        <v>15</v>
      </c>
      <c r="S73" s="450">
        <v>18</v>
      </c>
      <c r="T73" s="388">
        <f t="shared" si="1"/>
        <v>72</v>
      </c>
      <c r="U73" s="449">
        <v>0.1</v>
      </c>
      <c r="V73" s="389">
        <f t="shared" si="2"/>
        <v>0.4</v>
      </c>
      <c r="W73" s="1"/>
    </row>
    <row r="74" spans="1:23" x14ac:dyDescent="0.25">
      <c r="A74" s="448"/>
      <c r="B74" s="34">
        <v>72</v>
      </c>
      <c r="C74" s="31" t="s">
        <v>586</v>
      </c>
      <c r="D74" s="370" t="s">
        <v>548</v>
      </c>
      <c r="E74" s="3" t="s">
        <v>546</v>
      </c>
      <c r="F74" s="3" t="s">
        <v>422</v>
      </c>
      <c r="G74" s="3" t="s">
        <v>549</v>
      </c>
      <c r="H74" s="3" t="s">
        <v>550</v>
      </c>
      <c r="I74" s="208" t="s">
        <v>587</v>
      </c>
      <c r="J74" s="432">
        <v>4</v>
      </c>
      <c r="K74" s="204">
        <v>0</v>
      </c>
      <c r="L74" s="361">
        <v>16</v>
      </c>
      <c r="M74" s="433">
        <v>0.15</v>
      </c>
      <c r="N74" s="208" t="s">
        <v>484</v>
      </c>
      <c r="O74" s="449">
        <v>0.3</v>
      </c>
      <c r="P74" s="388">
        <f t="shared" si="0"/>
        <v>1.2</v>
      </c>
      <c r="Q74" s="364">
        <f t="shared" si="5"/>
        <v>2.4</v>
      </c>
      <c r="R74" s="365">
        <f t="shared" si="4"/>
        <v>9.6</v>
      </c>
      <c r="S74" s="450">
        <v>9</v>
      </c>
      <c r="T74" s="388">
        <f t="shared" si="1"/>
        <v>36</v>
      </c>
      <c r="U74" s="449">
        <v>0.1</v>
      </c>
      <c r="V74" s="389">
        <f t="shared" si="2"/>
        <v>0.4</v>
      </c>
      <c r="W74" s="1"/>
    </row>
    <row r="75" spans="1:23" x14ac:dyDescent="0.25">
      <c r="A75" s="448"/>
      <c r="B75" s="34">
        <v>73</v>
      </c>
      <c r="C75" s="31" t="s">
        <v>588</v>
      </c>
      <c r="D75" s="370" t="s">
        <v>548</v>
      </c>
      <c r="E75" s="3" t="s">
        <v>546</v>
      </c>
      <c r="F75" s="3" t="s">
        <v>422</v>
      </c>
      <c r="G75" s="3" t="s">
        <v>549</v>
      </c>
      <c r="H75" s="3" t="s">
        <v>550</v>
      </c>
      <c r="I75" s="208" t="s">
        <v>589</v>
      </c>
      <c r="J75" s="432">
        <v>4</v>
      </c>
      <c r="K75" s="204">
        <v>0</v>
      </c>
      <c r="L75" s="361">
        <v>73.5</v>
      </c>
      <c r="M75" s="433">
        <v>0.15</v>
      </c>
      <c r="N75" s="208" t="s">
        <v>484</v>
      </c>
      <c r="O75" s="449">
        <v>0.3</v>
      </c>
      <c r="P75" s="388">
        <f t="shared" ref="P75:P142" si="6">J75*O75</f>
        <v>1.2</v>
      </c>
      <c r="Q75" s="364">
        <f t="shared" si="5"/>
        <v>11.025</v>
      </c>
      <c r="R75" s="365">
        <f t="shared" si="4"/>
        <v>44.1</v>
      </c>
      <c r="S75" s="450">
        <v>45</v>
      </c>
      <c r="T75" s="388">
        <f t="shared" ref="T75:T142" si="7">J75*S75</f>
        <v>180</v>
      </c>
      <c r="U75" s="449">
        <v>0.1</v>
      </c>
      <c r="V75" s="389">
        <f t="shared" ref="V75:V142" si="8">U75*J75</f>
        <v>0.4</v>
      </c>
      <c r="W75" s="1"/>
    </row>
    <row r="76" spans="1:23" x14ac:dyDescent="0.25">
      <c r="A76" s="448"/>
      <c r="B76" s="34">
        <v>74</v>
      </c>
      <c r="C76" s="31" t="s">
        <v>590</v>
      </c>
      <c r="D76" s="370" t="s">
        <v>548</v>
      </c>
      <c r="E76" s="3" t="s">
        <v>591</v>
      </c>
      <c r="F76" s="3" t="s">
        <v>422</v>
      </c>
      <c r="G76" s="3" t="s">
        <v>549</v>
      </c>
      <c r="H76" s="3" t="s">
        <v>550</v>
      </c>
      <c r="I76" s="208" t="s">
        <v>592</v>
      </c>
      <c r="J76" s="432">
        <v>4</v>
      </c>
      <c r="K76" s="204">
        <v>0</v>
      </c>
      <c r="L76" s="361">
        <v>25</v>
      </c>
      <c r="M76" s="433">
        <v>0.15</v>
      </c>
      <c r="N76" s="208" t="s">
        <v>484</v>
      </c>
      <c r="O76" s="449">
        <v>0.3</v>
      </c>
      <c r="P76" s="388">
        <f t="shared" si="6"/>
        <v>1.2</v>
      </c>
      <c r="Q76" s="364">
        <f t="shared" si="5"/>
        <v>3.75</v>
      </c>
      <c r="R76" s="365">
        <f t="shared" ref="R76:R143" si="9">Q76*J76</f>
        <v>15</v>
      </c>
      <c r="S76" s="450">
        <v>18</v>
      </c>
      <c r="T76" s="388">
        <f t="shared" si="7"/>
        <v>72</v>
      </c>
      <c r="U76" s="449">
        <v>0.1</v>
      </c>
      <c r="V76" s="389">
        <f t="shared" si="8"/>
        <v>0.4</v>
      </c>
      <c r="W76" s="1"/>
    </row>
    <row r="77" spans="1:23" x14ac:dyDescent="0.25">
      <c r="A77" s="448"/>
      <c r="B77" s="34">
        <v>75</v>
      </c>
      <c r="C77" s="31" t="s">
        <v>593</v>
      </c>
      <c r="D77" s="370" t="s">
        <v>594</v>
      </c>
      <c r="E77" s="3" t="s">
        <v>591</v>
      </c>
      <c r="F77" s="3" t="s">
        <v>446</v>
      </c>
      <c r="G77" s="3" t="s">
        <v>595</v>
      </c>
      <c r="H77" s="3" t="s">
        <v>596</v>
      </c>
      <c r="I77" s="208" t="s">
        <v>597</v>
      </c>
      <c r="J77" s="432">
        <v>4</v>
      </c>
      <c r="K77" s="204">
        <v>1</v>
      </c>
      <c r="L77" s="361">
        <v>30</v>
      </c>
      <c r="M77" s="433">
        <v>0.15</v>
      </c>
      <c r="N77" s="208" t="s">
        <v>439</v>
      </c>
      <c r="O77" s="449">
        <v>0</v>
      </c>
      <c r="P77" s="388">
        <f t="shared" si="6"/>
        <v>0</v>
      </c>
      <c r="Q77" s="364">
        <f t="shared" si="5"/>
        <v>4.5</v>
      </c>
      <c r="R77" s="365">
        <f t="shared" si="9"/>
        <v>18</v>
      </c>
      <c r="S77" s="450">
        <v>17</v>
      </c>
      <c r="T77" s="388">
        <f t="shared" si="7"/>
        <v>68</v>
      </c>
      <c r="U77" s="449">
        <v>0.1</v>
      </c>
      <c r="V77" s="389">
        <f t="shared" si="8"/>
        <v>0.4</v>
      </c>
      <c r="W77" s="1"/>
    </row>
    <row r="78" spans="1:23" x14ac:dyDescent="0.25">
      <c r="A78" s="448"/>
      <c r="B78" s="34">
        <v>76</v>
      </c>
      <c r="C78" s="31" t="s">
        <v>598</v>
      </c>
      <c r="D78" s="370" t="s">
        <v>599</v>
      </c>
      <c r="E78" s="3" t="s">
        <v>591</v>
      </c>
      <c r="F78" s="3" t="s">
        <v>446</v>
      </c>
      <c r="G78" s="3" t="s">
        <v>595</v>
      </c>
      <c r="H78" s="3" t="s">
        <v>596</v>
      </c>
      <c r="I78" s="208" t="s">
        <v>600</v>
      </c>
      <c r="J78" s="432">
        <v>4</v>
      </c>
      <c r="K78" s="204">
        <v>1</v>
      </c>
      <c r="L78" s="361">
        <v>30</v>
      </c>
      <c r="M78" s="433">
        <v>0.15</v>
      </c>
      <c r="N78" s="208" t="s">
        <v>439</v>
      </c>
      <c r="O78" s="449">
        <v>0</v>
      </c>
      <c r="P78" s="388">
        <f t="shared" si="6"/>
        <v>0</v>
      </c>
      <c r="Q78" s="364">
        <f t="shared" si="5"/>
        <v>4.5</v>
      </c>
      <c r="R78" s="365">
        <f t="shared" si="9"/>
        <v>18</v>
      </c>
      <c r="S78" s="450">
        <v>17</v>
      </c>
      <c r="T78" s="388">
        <f t="shared" si="7"/>
        <v>68</v>
      </c>
      <c r="U78" s="449">
        <v>0.1</v>
      </c>
      <c r="V78" s="389">
        <f t="shared" si="8"/>
        <v>0.4</v>
      </c>
      <c r="W78" s="1"/>
    </row>
    <row r="79" spans="1:23" x14ac:dyDescent="0.25">
      <c r="A79" s="448"/>
      <c r="B79" s="34">
        <v>77</v>
      </c>
      <c r="C79" s="31" t="s">
        <v>601</v>
      </c>
      <c r="D79" s="370" t="s">
        <v>599</v>
      </c>
      <c r="E79" s="3" t="s">
        <v>591</v>
      </c>
      <c r="F79" s="3" t="s">
        <v>446</v>
      </c>
      <c r="G79" s="3" t="s">
        <v>595</v>
      </c>
      <c r="H79" s="3" t="s">
        <v>596</v>
      </c>
      <c r="I79" s="208" t="s">
        <v>602</v>
      </c>
      <c r="J79" s="432">
        <v>4</v>
      </c>
      <c r="K79" s="204">
        <v>1</v>
      </c>
      <c r="L79" s="361">
        <v>30</v>
      </c>
      <c r="M79" s="433">
        <v>0.15</v>
      </c>
      <c r="N79" s="208" t="s">
        <v>439</v>
      </c>
      <c r="O79" s="449">
        <v>0</v>
      </c>
      <c r="P79" s="388">
        <f t="shared" si="6"/>
        <v>0</v>
      </c>
      <c r="Q79" s="364">
        <f t="shared" si="5"/>
        <v>4.5</v>
      </c>
      <c r="R79" s="365">
        <f t="shared" si="9"/>
        <v>18</v>
      </c>
      <c r="S79" s="450">
        <v>17</v>
      </c>
      <c r="T79" s="388">
        <f t="shared" si="7"/>
        <v>68</v>
      </c>
      <c r="U79" s="449">
        <v>0.1</v>
      </c>
      <c r="V79" s="389">
        <f t="shared" si="8"/>
        <v>0.4</v>
      </c>
      <c r="W79" s="1"/>
    </row>
    <row r="80" spans="1:23" x14ac:dyDescent="0.25">
      <c r="A80" s="448"/>
      <c r="B80" s="34">
        <v>78</v>
      </c>
      <c r="C80" s="31" t="s">
        <v>603</v>
      </c>
      <c r="D80" s="370" t="s">
        <v>604</v>
      </c>
      <c r="E80" s="3" t="s">
        <v>591</v>
      </c>
      <c r="F80" s="3" t="s">
        <v>446</v>
      </c>
      <c r="G80" s="3" t="s">
        <v>595</v>
      </c>
      <c r="H80" s="3" t="s">
        <v>596</v>
      </c>
      <c r="I80" s="208" t="s">
        <v>605</v>
      </c>
      <c r="J80" s="432">
        <v>4</v>
      </c>
      <c r="K80" s="204">
        <v>1</v>
      </c>
      <c r="L80" s="361">
        <v>30</v>
      </c>
      <c r="M80" s="433">
        <v>0.15</v>
      </c>
      <c r="N80" s="208" t="s">
        <v>439</v>
      </c>
      <c r="O80" s="449">
        <v>0</v>
      </c>
      <c r="P80" s="388">
        <f t="shared" si="6"/>
        <v>0</v>
      </c>
      <c r="Q80" s="364">
        <f t="shared" si="5"/>
        <v>4.5</v>
      </c>
      <c r="R80" s="365">
        <f t="shared" si="9"/>
        <v>18</v>
      </c>
      <c r="S80" s="450">
        <v>17</v>
      </c>
      <c r="T80" s="388">
        <f t="shared" si="7"/>
        <v>68</v>
      </c>
      <c r="U80" s="449">
        <v>0.1</v>
      </c>
      <c r="V80" s="389">
        <f t="shared" si="8"/>
        <v>0.4</v>
      </c>
      <c r="W80" s="1"/>
    </row>
    <row r="81" spans="1:23" x14ac:dyDescent="0.25">
      <c r="A81" s="448"/>
      <c r="B81" s="34">
        <v>79</v>
      </c>
      <c r="C81" s="31" t="s">
        <v>606</v>
      </c>
      <c r="D81" s="370" t="s">
        <v>607</v>
      </c>
      <c r="E81" s="3" t="s">
        <v>591</v>
      </c>
      <c r="F81" s="3" t="s">
        <v>446</v>
      </c>
      <c r="G81" s="3" t="s">
        <v>595</v>
      </c>
      <c r="H81" s="3" t="s">
        <v>596</v>
      </c>
      <c r="I81" s="208" t="s">
        <v>608</v>
      </c>
      <c r="J81" s="432">
        <v>4</v>
      </c>
      <c r="K81" s="204">
        <v>1</v>
      </c>
      <c r="L81" s="361">
        <v>30</v>
      </c>
      <c r="M81" s="433">
        <v>0.15</v>
      </c>
      <c r="N81" s="208" t="s">
        <v>439</v>
      </c>
      <c r="O81" s="449">
        <v>0</v>
      </c>
      <c r="P81" s="388">
        <f t="shared" si="6"/>
        <v>0</v>
      </c>
      <c r="Q81" s="364">
        <f t="shared" si="5"/>
        <v>4.5</v>
      </c>
      <c r="R81" s="365">
        <f t="shared" si="9"/>
        <v>18</v>
      </c>
      <c r="S81" s="450">
        <v>17</v>
      </c>
      <c r="T81" s="388">
        <f t="shared" si="7"/>
        <v>68</v>
      </c>
      <c r="U81" s="449">
        <v>0.1</v>
      </c>
      <c r="V81" s="389">
        <f t="shared" si="8"/>
        <v>0.4</v>
      </c>
      <c r="W81" s="1"/>
    </row>
    <row r="82" spans="1:23" x14ac:dyDescent="0.25">
      <c r="A82" s="448"/>
      <c r="B82" s="34">
        <v>80</v>
      </c>
      <c r="C82" s="31" t="s">
        <v>609</v>
      </c>
      <c r="D82" s="370" t="s">
        <v>610</v>
      </c>
      <c r="E82" s="3" t="s">
        <v>591</v>
      </c>
      <c r="F82" s="3" t="s">
        <v>446</v>
      </c>
      <c r="G82" s="3" t="s">
        <v>595</v>
      </c>
      <c r="H82" s="3" t="s">
        <v>596</v>
      </c>
      <c r="I82" s="208" t="s">
        <v>611</v>
      </c>
      <c r="J82" s="432">
        <v>4</v>
      </c>
      <c r="K82" s="204">
        <v>1</v>
      </c>
      <c r="L82" s="361">
        <v>15</v>
      </c>
      <c r="M82" s="433">
        <v>0.15</v>
      </c>
      <c r="N82" s="208" t="s">
        <v>439</v>
      </c>
      <c r="O82" s="449">
        <v>0</v>
      </c>
      <c r="P82" s="388">
        <f t="shared" si="6"/>
        <v>0</v>
      </c>
      <c r="Q82" s="364">
        <f t="shared" si="5"/>
        <v>2.25</v>
      </c>
      <c r="R82" s="365">
        <f t="shared" si="9"/>
        <v>9</v>
      </c>
      <c r="S82" s="450">
        <v>8</v>
      </c>
      <c r="T82" s="388">
        <f t="shared" si="7"/>
        <v>32</v>
      </c>
      <c r="U82" s="449">
        <v>0.1</v>
      </c>
      <c r="V82" s="389">
        <f t="shared" si="8"/>
        <v>0.4</v>
      </c>
      <c r="W82" s="1"/>
    </row>
    <row r="83" spans="1:23" x14ac:dyDescent="0.25">
      <c r="A83" s="448"/>
      <c r="B83" s="34">
        <v>81</v>
      </c>
      <c r="C83" s="31" t="s">
        <v>612</v>
      </c>
      <c r="D83" s="370" t="s">
        <v>613</v>
      </c>
      <c r="E83" s="3" t="s">
        <v>591</v>
      </c>
      <c r="F83" s="3" t="s">
        <v>446</v>
      </c>
      <c r="G83" s="3" t="s">
        <v>595</v>
      </c>
      <c r="H83" s="3" t="s">
        <v>596</v>
      </c>
      <c r="I83" s="208" t="s">
        <v>614</v>
      </c>
      <c r="J83" s="432">
        <v>4</v>
      </c>
      <c r="K83" s="204">
        <v>1</v>
      </c>
      <c r="L83" s="361">
        <v>45</v>
      </c>
      <c r="M83" s="433">
        <v>0.15</v>
      </c>
      <c r="N83" s="208" t="s">
        <v>439</v>
      </c>
      <c r="O83" s="449">
        <v>0</v>
      </c>
      <c r="P83" s="388">
        <f t="shared" si="6"/>
        <v>0</v>
      </c>
      <c r="Q83" s="364">
        <f t="shared" si="5"/>
        <v>6.75</v>
      </c>
      <c r="R83" s="365">
        <f t="shared" si="9"/>
        <v>27</v>
      </c>
      <c r="S83" s="450">
        <v>25</v>
      </c>
      <c r="T83" s="388">
        <f t="shared" si="7"/>
        <v>100</v>
      </c>
      <c r="U83" s="449">
        <v>0.1</v>
      </c>
      <c r="V83" s="389">
        <f t="shared" si="8"/>
        <v>0.4</v>
      </c>
      <c r="W83" s="1"/>
    </row>
    <row r="84" spans="1:23" x14ac:dyDescent="0.25">
      <c r="A84" s="448"/>
      <c r="B84" s="34">
        <v>82</v>
      </c>
      <c r="C84" s="31" t="s">
        <v>615</v>
      </c>
      <c r="D84" s="370" t="s">
        <v>613</v>
      </c>
      <c r="E84" s="3" t="s">
        <v>591</v>
      </c>
      <c r="F84" s="3" t="s">
        <v>446</v>
      </c>
      <c r="G84" s="3" t="s">
        <v>595</v>
      </c>
      <c r="H84" s="3" t="s">
        <v>596</v>
      </c>
      <c r="I84" s="208" t="s">
        <v>616</v>
      </c>
      <c r="J84" s="432">
        <v>4</v>
      </c>
      <c r="K84" s="204">
        <v>1</v>
      </c>
      <c r="L84" s="361">
        <v>42</v>
      </c>
      <c r="M84" s="433">
        <v>0.15</v>
      </c>
      <c r="N84" s="208" t="s">
        <v>439</v>
      </c>
      <c r="O84" s="449">
        <v>0</v>
      </c>
      <c r="P84" s="388">
        <f t="shared" si="6"/>
        <v>0</v>
      </c>
      <c r="Q84" s="364">
        <f t="shared" si="5"/>
        <v>6.3</v>
      </c>
      <c r="R84" s="365">
        <f t="shared" si="9"/>
        <v>25.2</v>
      </c>
      <c r="S84" s="450">
        <v>24</v>
      </c>
      <c r="T84" s="388">
        <f t="shared" si="7"/>
        <v>96</v>
      </c>
      <c r="U84" s="449">
        <v>0.1</v>
      </c>
      <c r="V84" s="389">
        <f t="shared" si="8"/>
        <v>0.4</v>
      </c>
      <c r="W84" s="1"/>
    </row>
    <row r="85" spans="1:23" x14ac:dyDescent="0.25">
      <c r="A85" s="448"/>
      <c r="B85" s="34">
        <v>83</v>
      </c>
      <c r="C85" s="31" t="s">
        <v>617</v>
      </c>
      <c r="D85" s="370" t="s">
        <v>618</v>
      </c>
      <c r="E85" s="3" t="s">
        <v>591</v>
      </c>
      <c r="F85" s="3" t="s">
        <v>446</v>
      </c>
      <c r="G85" s="3" t="s">
        <v>595</v>
      </c>
      <c r="H85" s="3" t="s">
        <v>596</v>
      </c>
      <c r="I85" s="208" t="s">
        <v>619</v>
      </c>
      <c r="J85" s="432">
        <v>4</v>
      </c>
      <c r="K85" s="204">
        <v>1</v>
      </c>
      <c r="L85" s="361">
        <v>15</v>
      </c>
      <c r="M85" s="433">
        <v>0.15</v>
      </c>
      <c r="N85" s="208" t="s">
        <v>439</v>
      </c>
      <c r="O85" s="449">
        <v>0</v>
      </c>
      <c r="P85" s="388">
        <f t="shared" si="6"/>
        <v>0</v>
      </c>
      <c r="Q85" s="364">
        <f t="shared" si="5"/>
        <v>2.25</v>
      </c>
      <c r="R85" s="365">
        <f t="shared" si="9"/>
        <v>9</v>
      </c>
      <c r="S85" s="450">
        <v>8</v>
      </c>
      <c r="T85" s="388">
        <f t="shared" si="7"/>
        <v>32</v>
      </c>
      <c r="U85" s="449">
        <v>0.1</v>
      </c>
      <c r="V85" s="389">
        <f t="shared" si="8"/>
        <v>0.4</v>
      </c>
      <c r="W85" s="1"/>
    </row>
    <row r="86" spans="1:23" x14ac:dyDescent="0.25">
      <c r="A86" s="448"/>
      <c r="B86" s="34">
        <v>84</v>
      </c>
      <c r="C86" s="31" t="s">
        <v>620</v>
      </c>
      <c r="D86" s="370" t="s">
        <v>621</v>
      </c>
      <c r="E86" s="3" t="s">
        <v>591</v>
      </c>
      <c r="F86" s="3" t="s">
        <v>446</v>
      </c>
      <c r="G86" s="3" t="s">
        <v>595</v>
      </c>
      <c r="H86" s="3" t="s">
        <v>596</v>
      </c>
      <c r="I86" s="208" t="s">
        <v>619</v>
      </c>
      <c r="J86" s="432">
        <v>4</v>
      </c>
      <c r="K86" s="204">
        <v>1</v>
      </c>
      <c r="L86" s="361">
        <v>26</v>
      </c>
      <c r="M86" s="433">
        <v>0.15</v>
      </c>
      <c r="N86" s="208" t="s">
        <v>439</v>
      </c>
      <c r="O86" s="449">
        <v>0</v>
      </c>
      <c r="P86" s="388">
        <f t="shared" si="6"/>
        <v>0</v>
      </c>
      <c r="Q86" s="364">
        <f t="shared" si="5"/>
        <v>3.9</v>
      </c>
      <c r="R86" s="365">
        <f t="shared" si="9"/>
        <v>15.6</v>
      </c>
      <c r="S86" s="450">
        <v>16</v>
      </c>
      <c r="T86" s="388">
        <f t="shared" si="7"/>
        <v>64</v>
      </c>
      <c r="U86" s="449">
        <v>0.1</v>
      </c>
      <c r="V86" s="389">
        <f t="shared" si="8"/>
        <v>0.4</v>
      </c>
      <c r="W86" s="1"/>
    </row>
    <row r="87" spans="1:23" x14ac:dyDescent="0.25">
      <c r="A87" s="448"/>
      <c r="B87" s="34">
        <v>85</v>
      </c>
      <c r="C87" s="31" t="s">
        <v>622</v>
      </c>
      <c r="D87" s="370" t="s">
        <v>623</v>
      </c>
      <c r="E87" s="3" t="s">
        <v>591</v>
      </c>
      <c r="F87" s="3" t="s">
        <v>446</v>
      </c>
      <c r="G87" s="3" t="s">
        <v>595</v>
      </c>
      <c r="H87" s="3" t="s">
        <v>596</v>
      </c>
      <c r="I87" s="208" t="s">
        <v>624</v>
      </c>
      <c r="J87" s="432">
        <v>4</v>
      </c>
      <c r="K87" s="204">
        <v>1</v>
      </c>
      <c r="L87" s="361">
        <v>20</v>
      </c>
      <c r="M87" s="433">
        <v>0.15</v>
      </c>
      <c r="N87" s="208" t="s">
        <v>439</v>
      </c>
      <c r="O87" s="449">
        <v>0</v>
      </c>
      <c r="P87" s="388">
        <f t="shared" si="6"/>
        <v>0</v>
      </c>
      <c r="Q87" s="364">
        <f t="shared" si="5"/>
        <v>3</v>
      </c>
      <c r="R87" s="365">
        <f t="shared" si="9"/>
        <v>12</v>
      </c>
      <c r="S87" s="450">
        <v>15</v>
      </c>
      <c r="T87" s="388">
        <f t="shared" si="7"/>
        <v>60</v>
      </c>
      <c r="U87" s="449">
        <v>0.1</v>
      </c>
      <c r="V87" s="389">
        <f t="shared" si="8"/>
        <v>0.4</v>
      </c>
      <c r="W87" s="1"/>
    </row>
    <row r="88" spans="1:23" x14ac:dyDescent="0.25">
      <c r="A88" s="448"/>
      <c r="B88" s="34">
        <v>86</v>
      </c>
      <c r="C88" s="31" t="s">
        <v>625</v>
      </c>
      <c r="D88" s="370" t="s">
        <v>626</v>
      </c>
      <c r="E88" s="3" t="s">
        <v>591</v>
      </c>
      <c r="F88" s="3" t="s">
        <v>446</v>
      </c>
      <c r="G88" s="3" t="s">
        <v>627</v>
      </c>
      <c r="H88" s="3" t="s">
        <v>453</v>
      </c>
      <c r="I88" s="208" t="s">
        <v>628</v>
      </c>
      <c r="J88" s="432">
        <v>4</v>
      </c>
      <c r="K88" s="204">
        <v>1</v>
      </c>
      <c r="L88" s="361">
        <v>27</v>
      </c>
      <c r="M88" s="433">
        <v>0.15</v>
      </c>
      <c r="N88" s="208" t="s">
        <v>439</v>
      </c>
      <c r="O88" s="449">
        <v>0</v>
      </c>
      <c r="P88" s="388">
        <f t="shared" si="6"/>
        <v>0</v>
      </c>
      <c r="Q88" s="364">
        <f t="shared" si="5"/>
        <v>4.05</v>
      </c>
      <c r="R88" s="365">
        <f t="shared" si="9"/>
        <v>16.2</v>
      </c>
      <c r="S88" s="450">
        <v>19</v>
      </c>
      <c r="T88" s="388">
        <f t="shared" si="7"/>
        <v>76</v>
      </c>
      <c r="U88" s="449">
        <v>0.1</v>
      </c>
      <c r="V88" s="389">
        <f t="shared" si="8"/>
        <v>0.4</v>
      </c>
      <c r="W88" s="1"/>
    </row>
    <row r="89" spans="1:23" x14ac:dyDescent="0.25">
      <c r="A89" s="448"/>
      <c r="B89" s="34">
        <v>87</v>
      </c>
      <c r="C89" s="31" t="s">
        <v>629</v>
      </c>
      <c r="D89" s="370" t="s">
        <v>630</v>
      </c>
      <c r="E89" s="3" t="s">
        <v>591</v>
      </c>
      <c r="F89" s="3" t="s">
        <v>446</v>
      </c>
      <c r="G89" s="3" t="s">
        <v>627</v>
      </c>
      <c r="H89" s="3" t="s">
        <v>453</v>
      </c>
      <c r="I89" s="208" t="s">
        <v>631</v>
      </c>
      <c r="J89" s="432">
        <v>4</v>
      </c>
      <c r="K89" s="204">
        <v>1</v>
      </c>
      <c r="L89" s="361">
        <v>45</v>
      </c>
      <c r="M89" s="433">
        <v>0.15</v>
      </c>
      <c r="N89" s="208" t="s">
        <v>439</v>
      </c>
      <c r="O89" s="449">
        <v>0</v>
      </c>
      <c r="P89" s="388">
        <f t="shared" si="6"/>
        <v>0</v>
      </c>
      <c r="Q89" s="364">
        <f t="shared" si="5"/>
        <v>6.75</v>
      </c>
      <c r="R89" s="365">
        <f t="shared" si="9"/>
        <v>27</v>
      </c>
      <c r="S89" s="450">
        <v>26</v>
      </c>
      <c r="T89" s="388">
        <f t="shared" si="7"/>
        <v>104</v>
      </c>
      <c r="U89" s="449">
        <v>0.1</v>
      </c>
      <c r="V89" s="389">
        <f t="shared" si="8"/>
        <v>0.4</v>
      </c>
      <c r="W89" s="1"/>
    </row>
    <row r="90" spans="1:23" x14ac:dyDescent="0.25">
      <c r="A90" s="448"/>
      <c r="B90" s="34">
        <v>88</v>
      </c>
      <c r="C90" s="31" t="s">
        <v>632</v>
      </c>
      <c r="D90" s="370" t="s">
        <v>633</v>
      </c>
      <c r="E90" s="3" t="s">
        <v>591</v>
      </c>
      <c r="F90" s="3" t="s">
        <v>446</v>
      </c>
      <c r="G90" s="3" t="s">
        <v>627</v>
      </c>
      <c r="H90" s="3" t="s">
        <v>453</v>
      </c>
      <c r="I90" s="208" t="s">
        <v>634</v>
      </c>
      <c r="J90" s="432">
        <v>4</v>
      </c>
      <c r="K90" s="204">
        <v>1</v>
      </c>
      <c r="L90" s="361">
        <v>59</v>
      </c>
      <c r="M90" s="433">
        <v>0.15</v>
      </c>
      <c r="N90" s="208" t="s">
        <v>439</v>
      </c>
      <c r="O90" s="449">
        <v>0</v>
      </c>
      <c r="P90" s="388">
        <f t="shared" si="6"/>
        <v>0</v>
      </c>
      <c r="Q90" s="364">
        <f t="shared" si="5"/>
        <v>8.85</v>
      </c>
      <c r="R90" s="365">
        <f t="shared" si="9"/>
        <v>35.4</v>
      </c>
      <c r="S90" s="450">
        <v>30</v>
      </c>
      <c r="T90" s="388">
        <f t="shared" si="7"/>
        <v>120</v>
      </c>
      <c r="U90" s="449">
        <v>0.1</v>
      </c>
      <c r="V90" s="389">
        <f t="shared" si="8"/>
        <v>0.4</v>
      </c>
      <c r="W90" s="1"/>
    </row>
    <row r="91" spans="1:23" x14ac:dyDescent="0.25">
      <c r="A91" s="448"/>
      <c r="B91" s="34">
        <v>89</v>
      </c>
      <c r="C91" s="31" t="s">
        <v>635</v>
      </c>
      <c r="D91" s="370" t="s">
        <v>636</v>
      </c>
      <c r="E91" s="3" t="s">
        <v>591</v>
      </c>
      <c r="F91" s="3" t="s">
        <v>446</v>
      </c>
      <c r="G91" s="3" t="s">
        <v>627</v>
      </c>
      <c r="H91" s="3" t="s">
        <v>453</v>
      </c>
      <c r="I91" s="208" t="s">
        <v>637</v>
      </c>
      <c r="J91" s="432">
        <v>4</v>
      </c>
      <c r="K91" s="204">
        <v>1</v>
      </c>
      <c r="L91" s="361">
        <v>39</v>
      </c>
      <c r="M91" s="433">
        <v>0.15</v>
      </c>
      <c r="N91" s="208" t="s">
        <v>439</v>
      </c>
      <c r="O91" s="449">
        <v>0</v>
      </c>
      <c r="P91" s="388">
        <f t="shared" si="6"/>
        <v>0</v>
      </c>
      <c r="Q91" s="364">
        <f t="shared" si="5"/>
        <v>5.85</v>
      </c>
      <c r="R91" s="365">
        <f t="shared" si="9"/>
        <v>23.4</v>
      </c>
      <c r="S91" s="450">
        <v>21</v>
      </c>
      <c r="T91" s="388">
        <f t="shared" si="7"/>
        <v>84</v>
      </c>
      <c r="U91" s="449">
        <v>0.1</v>
      </c>
      <c r="V91" s="389">
        <f t="shared" si="8"/>
        <v>0.4</v>
      </c>
      <c r="W91" s="1"/>
    </row>
    <row r="92" spans="1:23" x14ac:dyDescent="0.25">
      <c r="A92" s="448"/>
      <c r="B92" s="34">
        <v>90</v>
      </c>
      <c r="C92" s="31" t="s">
        <v>638</v>
      </c>
      <c r="D92" s="370" t="s">
        <v>639</v>
      </c>
      <c r="E92" s="3" t="s">
        <v>591</v>
      </c>
      <c r="F92" s="3" t="s">
        <v>446</v>
      </c>
      <c r="G92" s="3" t="s">
        <v>627</v>
      </c>
      <c r="H92" s="3" t="s">
        <v>453</v>
      </c>
      <c r="I92" s="208" t="s">
        <v>640</v>
      </c>
      <c r="J92" s="432">
        <v>4</v>
      </c>
      <c r="K92" s="204">
        <v>1</v>
      </c>
      <c r="L92" s="361">
        <v>15</v>
      </c>
      <c r="M92" s="433">
        <v>0.15</v>
      </c>
      <c r="N92" s="208" t="s">
        <v>439</v>
      </c>
      <c r="O92" s="449">
        <v>0</v>
      </c>
      <c r="P92" s="388">
        <f t="shared" si="6"/>
        <v>0</v>
      </c>
      <c r="Q92" s="364">
        <f t="shared" si="5"/>
        <v>2.25</v>
      </c>
      <c r="R92" s="365">
        <f t="shared" si="9"/>
        <v>9</v>
      </c>
      <c r="S92" s="450">
        <v>8</v>
      </c>
      <c r="T92" s="388">
        <f t="shared" si="7"/>
        <v>32</v>
      </c>
      <c r="U92" s="449">
        <v>0.1</v>
      </c>
      <c r="V92" s="389">
        <f t="shared" si="8"/>
        <v>0.4</v>
      </c>
      <c r="W92" s="1"/>
    </row>
    <row r="93" spans="1:23" x14ac:dyDescent="0.25">
      <c r="A93" s="448"/>
      <c r="B93" s="34">
        <v>91</v>
      </c>
      <c r="C93" s="31" t="s">
        <v>641</v>
      </c>
      <c r="D93" s="370" t="s">
        <v>636</v>
      </c>
      <c r="E93" s="3" t="s">
        <v>591</v>
      </c>
      <c r="F93" s="3" t="s">
        <v>446</v>
      </c>
      <c r="G93" s="3" t="s">
        <v>627</v>
      </c>
      <c r="H93" s="3" t="s">
        <v>453</v>
      </c>
      <c r="I93" s="208" t="s">
        <v>642</v>
      </c>
      <c r="J93" s="432">
        <v>4</v>
      </c>
      <c r="K93" s="204">
        <v>1</v>
      </c>
      <c r="L93" s="361">
        <v>42</v>
      </c>
      <c r="M93" s="433">
        <v>0.15</v>
      </c>
      <c r="N93" s="208" t="s">
        <v>439</v>
      </c>
      <c r="O93" s="449">
        <v>0</v>
      </c>
      <c r="P93" s="388">
        <f t="shared" si="6"/>
        <v>0</v>
      </c>
      <c r="Q93" s="364">
        <f t="shared" si="5"/>
        <v>6.3</v>
      </c>
      <c r="R93" s="365">
        <f t="shared" si="9"/>
        <v>25.2</v>
      </c>
      <c r="S93" s="450">
        <v>25</v>
      </c>
      <c r="T93" s="388">
        <f t="shared" si="7"/>
        <v>100</v>
      </c>
      <c r="U93" s="449">
        <v>0.1</v>
      </c>
      <c r="V93" s="389">
        <f t="shared" si="8"/>
        <v>0.4</v>
      </c>
      <c r="W93" s="1"/>
    </row>
    <row r="94" spans="1:23" x14ac:dyDescent="0.25">
      <c r="A94" s="448"/>
      <c r="B94" s="34">
        <v>92</v>
      </c>
      <c r="C94" s="31" t="s">
        <v>643</v>
      </c>
      <c r="D94" s="370" t="s">
        <v>644</v>
      </c>
      <c r="E94" s="3" t="s">
        <v>591</v>
      </c>
      <c r="F94" s="3" t="s">
        <v>446</v>
      </c>
      <c r="G94" s="3" t="s">
        <v>627</v>
      </c>
      <c r="H94" s="3" t="s">
        <v>453</v>
      </c>
      <c r="I94" s="208" t="s">
        <v>645</v>
      </c>
      <c r="J94" s="432">
        <v>4</v>
      </c>
      <c r="K94" s="204">
        <v>1</v>
      </c>
      <c r="L94" s="361">
        <v>15</v>
      </c>
      <c r="M94" s="433">
        <v>0.15</v>
      </c>
      <c r="N94" s="208" t="s">
        <v>439</v>
      </c>
      <c r="O94" s="449">
        <v>0</v>
      </c>
      <c r="P94" s="388">
        <f t="shared" si="6"/>
        <v>0</v>
      </c>
      <c r="Q94" s="364">
        <f t="shared" si="5"/>
        <v>2.25</v>
      </c>
      <c r="R94" s="365">
        <f t="shared" si="9"/>
        <v>9</v>
      </c>
      <c r="S94" s="450">
        <v>8</v>
      </c>
      <c r="T94" s="388">
        <f t="shared" si="7"/>
        <v>32</v>
      </c>
      <c r="U94" s="449">
        <v>0.1</v>
      </c>
      <c r="V94" s="389">
        <f t="shared" si="8"/>
        <v>0.4</v>
      </c>
      <c r="W94" s="1"/>
    </row>
    <row r="95" spans="1:23" x14ac:dyDescent="0.25">
      <c r="A95" s="448"/>
      <c r="B95" s="34">
        <v>93</v>
      </c>
      <c r="C95" s="31" t="s">
        <v>646</v>
      </c>
      <c r="D95" s="370" t="s">
        <v>599</v>
      </c>
      <c r="E95" s="3" t="s">
        <v>591</v>
      </c>
      <c r="F95" s="3" t="s">
        <v>446</v>
      </c>
      <c r="G95" s="3" t="s">
        <v>595</v>
      </c>
      <c r="H95" s="3" t="s">
        <v>596</v>
      </c>
      <c r="I95" s="208" t="s">
        <v>647</v>
      </c>
      <c r="J95" s="432">
        <v>4</v>
      </c>
      <c r="K95" s="204">
        <v>1</v>
      </c>
      <c r="L95" s="361">
        <v>27</v>
      </c>
      <c r="M95" s="433">
        <v>0.15</v>
      </c>
      <c r="N95" s="208" t="s">
        <v>439</v>
      </c>
      <c r="O95" s="449">
        <v>0</v>
      </c>
      <c r="P95" s="388">
        <f t="shared" si="6"/>
        <v>0</v>
      </c>
      <c r="Q95" s="364">
        <f t="shared" si="5"/>
        <v>4.05</v>
      </c>
      <c r="R95" s="365">
        <f t="shared" si="9"/>
        <v>16.2</v>
      </c>
      <c r="S95" s="450">
        <v>19</v>
      </c>
      <c r="T95" s="388">
        <f t="shared" si="7"/>
        <v>76</v>
      </c>
      <c r="U95" s="449">
        <v>0.1</v>
      </c>
      <c r="V95" s="389">
        <f t="shared" si="8"/>
        <v>0.4</v>
      </c>
      <c r="W95" s="1"/>
    </row>
    <row r="96" spans="1:23" x14ac:dyDescent="0.25">
      <c r="A96" s="448"/>
      <c r="B96" s="34">
        <v>94</v>
      </c>
      <c r="C96" s="31" t="s">
        <v>648</v>
      </c>
      <c r="D96" s="370" t="s">
        <v>649</v>
      </c>
      <c r="E96" s="3" t="s">
        <v>591</v>
      </c>
      <c r="F96" s="3" t="s">
        <v>446</v>
      </c>
      <c r="G96" s="3" t="s">
        <v>595</v>
      </c>
      <c r="H96" s="3" t="s">
        <v>596</v>
      </c>
      <c r="I96" s="208" t="s">
        <v>650</v>
      </c>
      <c r="J96" s="432">
        <v>4</v>
      </c>
      <c r="K96" s="204">
        <v>1</v>
      </c>
      <c r="L96" s="361">
        <v>25</v>
      </c>
      <c r="M96" s="433">
        <v>0.15</v>
      </c>
      <c r="N96" s="208" t="s">
        <v>439</v>
      </c>
      <c r="O96" s="449">
        <v>0</v>
      </c>
      <c r="P96" s="388">
        <f t="shared" si="6"/>
        <v>0</v>
      </c>
      <c r="Q96" s="364">
        <f t="shared" si="5"/>
        <v>3.75</v>
      </c>
      <c r="R96" s="365">
        <f t="shared" si="9"/>
        <v>15</v>
      </c>
      <c r="S96" s="450">
        <v>18</v>
      </c>
      <c r="T96" s="388">
        <f t="shared" si="7"/>
        <v>72</v>
      </c>
      <c r="U96" s="449">
        <v>0.1</v>
      </c>
      <c r="V96" s="389">
        <f t="shared" si="8"/>
        <v>0.4</v>
      </c>
      <c r="W96" s="1"/>
    </row>
    <row r="97" spans="1:23" x14ac:dyDescent="0.25">
      <c r="A97" s="448"/>
      <c r="B97" s="34">
        <v>95</v>
      </c>
      <c r="C97" s="31" t="s">
        <v>651</v>
      </c>
      <c r="D97" s="370" t="s">
        <v>649</v>
      </c>
      <c r="E97" s="3" t="s">
        <v>591</v>
      </c>
      <c r="F97" s="3" t="s">
        <v>446</v>
      </c>
      <c r="G97" s="3" t="s">
        <v>595</v>
      </c>
      <c r="H97" s="3" t="s">
        <v>596</v>
      </c>
      <c r="I97" s="208" t="s">
        <v>652</v>
      </c>
      <c r="J97" s="432">
        <v>4</v>
      </c>
      <c r="K97" s="204">
        <v>1</v>
      </c>
      <c r="L97" s="361">
        <v>17</v>
      </c>
      <c r="M97" s="433">
        <v>0.15</v>
      </c>
      <c r="N97" s="208" t="s">
        <v>439</v>
      </c>
      <c r="O97" s="449">
        <v>0</v>
      </c>
      <c r="P97" s="388">
        <f t="shared" si="6"/>
        <v>0</v>
      </c>
      <c r="Q97" s="364">
        <f t="shared" si="5"/>
        <v>2.5499999999999998</v>
      </c>
      <c r="R97" s="365">
        <f t="shared" si="9"/>
        <v>10.199999999999999</v>
      </c>
      <c r="S97" s="450">
        <v>9</v>
      </c>
      <c r="T97" s="388">
        <f t="shared" si="7"/>
        <v>36</v>
      </c>
      <c r="U97" s="449">
        <v>0.1</v>
      </c>
      <c r="V97" s="389">
        <f t="shared" si="8"/>
        <v>0.4</v>
      </c>
      <c r="W97" s="1"/>
    </row>
    <row r="98" spans="1:23" x14ac:dyDescent="0.25">
      <c r="A98" s="448"/>
      <c r="B98" s="34">
        <v>96</v>
      </c>
      <c r="C98" s="31" t="s">
        <v>653</v>
      </c>
      <c r="D98" s="370" t="s">
        <v>626</v>
      </c>
      <c r="E98" s="3" t="s">
        <v>591</v>
      </c>
      <c r="F98" s="3" t="s">
        <v>446</v>
      </c>
      <c r="G98" s="3" t="s">
        <v>627</v>
      </c>
      <c r="H98" s="3" t="s">
        <v>453</v>
      </c>
      <c r="I98" s="208" t="s">
        <v>654</v>
      </c>
      <c r="J98" s="432">
        <v>4</v>
      </c>
      <c r="K98" s="204">
        <v>1</v>
      </c>
      <c r="L98" s="361">
        <v>18</v>
      </c>
      <c r="M98" s="433">
        <v>0.15</v>
      </c>
      <c r="N98" s="208" t="s">
        <v>439</v>
      </c>
      <c r="O98" s="449">
        <v>0</v>
      </c>
      <c r="P98" s="388">
        <f t="shared" si="6"/>
        <v>0</v>
      </c>
      <c r="Q98" s="364">
        <f t="shared" si="5"/>
        <v>2.6999999999999997</v>
      </c>
      <c r="R98" s="365">
        <f t="shared" si="9"/>
        <v>10.799999999999999</v>
      </c>
      <c r="S98" s="450">
        <v>9.5</v>
      </c>
      <c r="T98" s="388">
        <f t="shared" si="7"/>
        <v>38</v>
      </c>
      <c r="U98" s="449">
        <v>0.1</v>
      </c>
      <c r="V98" s="389">
        <f t="shared" si="8"/>
        <v>0.4</v>
      </c>
      <c r="W98" s="1"/>
    </row>
    <row r="99" spans="1:23" x14ac:dyDescent="0.25">
      <c r="A99" s="448"/>
      <c r="B99" s="34">
        <v>97</v>
      </c>
      <c r="C99" s="31" t="s">
        <v>655</v>
      </c>
      <c r="D99" s="370" t="s">
        <v>656</v>
      </c>
      <c r="E99" s="3" t="s">
        <v>591</v>
      </c>
      <c r="F99" s="3" t="s">
        <v>416</v>
      </c>
      <c r="G99" s="3" t="s">
        <v>657</v>
      </c>
      <c r="H99" s="3" t="s">
        <v>417</v>
      </c>
      <c r="I99" s="208" t="s">
        <v>658</v>
      </c>
      <c r="J99" s="432">
        <v>4</v>
      </c>
      <c r="K99" s="204">
        <v>0</v>
      </c>
      <c r="L99" s="361">
        <v>30</v>
      </c>
      <c r="M99" s="433">
        <v>0.15</v>
      </c>
      <c r="N99" s="208" t="s">
        <v>439</v>
      </c>
      <c r="O99" s="449">
        <v>0</v>
      </c>
      <c r="P99" s="388">
        <f t="shared" si="6"/>
        <v>0</v>
      </c>
      <c r="Q99" s="364">
        <f t="shared" si="5"/>
        <v>4.5</v>
      </c>
      <c r="R99" s="365">
        <f t="shared" si="9"/>
        <v>18</v>
      </c>
      <c r="S99" s="450">
        <v>17</v>
      </c>
      <c r="T99" s="388">
        <f t="shared" si="7"/>
        <v>68</v>
      </c>
      <c r="U99" s="449">
        <v>0.1</v>
      </c>
      <c r="V99" s="389">
        <f t="shared" si="8"/>
        <v>0.4</v>
      </c>
      <c r="W99" s="1"/>
    </row>
    <row r="100" spans="1:23" x14ac:dyDescent="0.25">
      <c r="A100" s="448"/>
      <c r="B100" s="34">
        <v>98</v>
      </c>
      <c r="C100" s="31" t="s">
        <v>659</v>
      </c>
      <c r="D100" s="370" t="s">
        <v>656</v>
      </c>
      <c r="E100" s="3" t="s">
        <v>591</v>
      </c>
      <c r="F100" s="3" t="s">
        <v>416</v>
      </c>
      <c r="G100" s="3" t="s">
        <v>657</v>
      </c>
      <c r="H100" s="3" t="s">
        <v>417</v>
      </c>
      <c r="I100" s="208" t="s">
        <v>660</v>
      </c>
      <c r="J100" s="432">
        <v>4</v>
      </c>
      <c r="K100" s="204">
        <v>0</v>
      </c>
      <c r="L100" s="361">
        <v>74</v>
      </c>
      <c r="M100" s="433">
        <v>0.15</v>
      </c>
      <c r="N100" s="208" t="s">
        <v>439</v>
      </c>
      <c r="O100" s="449">
        <v>0</v>
      </c>
      <c r="P100" s="388">
        <f t="shared" si="6"/>
        <v>0</v>
      </c>
      <c r="Q100" s="364">
        <f t="shared" si="5"/>
        <v>11.1</v>
      </c>
      <c r="R100" s="365">
        <f t="shared" si="9"/>
        <v>44.4</v>
      </c>
      <c r="S100" s="450">
        <v>45</v>
      </c>
      <c r="T100" s="388">
        <f t="shared" si="7"/>
        <v>180</v>
      </c>
      <c r="U100" s="449">
        <v>0.1</v>
      </c>
      <c r="V100" s="389">
        <f t="shared" si="8"/>
        <v>0.4</v>
      </c>
      <c r="W100" s="1"/>
    </row>
    <row r="101" spans="1:23" x14ac:dyDescent="0.25">
      <c r="A101" s="448"/>
      <c r="B101" s="34">
        <v>99</v>
      </c>
      <c r="C101" s="31" t="s">
        <v>661</v>
      </c>
      <c r="D101" s="370" t="s">
        <v>656</v>
      </c>
      <c r="E101" s="3" t="s">
        <v>591</v>
      </c>
      <c r="F101" s="3" t="s">
        <v>416</v>
      </c>
      <c r="G101" s="3" t="s">
        <v>657</v>
      </c>
      <c r="H101" s="3" t="s">
        <v>417</v>
      </c>
      <c r="I101" s="208" t="s">
        <v>662</v>
      </c>
      <c r="J101" s="432">
        <v>4</v>
      </c>
      <c r="K101" s="204">
        <v>0</v>
      </c>
      <c r="L101" s="361">
        <v>55</v>
      </c>
      <c r="M101" s="433">
        <v>0.15</v>
      </c>
      <c r="N101" s="208" t="s">
        <v>439</v>
      </c>
      <c r="O101" s="449">
        <v>0</v>
      </c>
      <c r="P101" s="388">
        <f t="shared" si="6"/>
        <v>0</v>
      </c>
      <c r="Q101" s="364">
        <f t="shared" si="5"/>
        <v>8.25</v>
      </c>
      <c r="R101" s="365">
        <f t="shared" si="9"/>
        <v>33</v>
      </c>
      <c r="S101" s="450">
        <v>27</v>
      </c>
      <c r="T101" s="388">
        <f t="shared" si="7"/>
        <v>108</v>
      </c>
      <c r="U101" s="449">
        <v>0.1</v>
      </c>
      <c r="V101" s="389">
        <f t="shared" si="8"/>
        <v>0.4</v>
      </c>
      <c r="W101" s="1"/>
    </row>
    <row r="102" spans="1:23" x14ac:dyDescent="0.25">
      <c r="A102" s="448"/>
      <c r="B102" s="34">
        <v>100</v>
      </c>
      <c r="C102" s="31" t="s">
        <v>663</v>
      </c>
      <c r="D102" s="370" t="s">
        <v>664</v>
      </c>
      <c r="E102" s="3" t="s">
        <v>546</v>
      </c>
      <c r="F102" s="3" t="s">
        <v>416</v>
      </c>
      <c r="G102" s="7" t="s">
        <v>442</v>
      </c>
      <c r="H102" s="3" t="s">
        <v>417</v>
      </c>
      <c r="I102" s="208" t="s">
        <v>665</v>
      </c>
      <c r="J102" s="432">
        <v>4</v>
      </c>
      <c r="K102" s="204">
        <v>0</v>
      </c>
      <c r="L102" s="361">
        <v>0.9</v>
      </c>
      <c r="M102" s="433">
        <v>0.15</v>
      </c>
      <c r="N102" s="208" t="s">
        <v>439</v>
      </c>
      <c r="O102" s="449">
        <v>0</v>
      </c>
      <c r="P102" s="388">
        <f t="shared" si="6"/>
        <v>0</v>
      </c>
      <c r="Q102" s="364">
        <f t="shared" si="5"/>
        <v>0.13500000000000001</v>
      </c>
      <c r="R102" s="365">
        <f t="shared" si="9"/>
        <v>0.54</v>
      </c>
      <c r="S102" s="450">
        <v>0.5</v>
      </c>
      <c r="T102" s="388">
        <f t="shared" si="7"/>
        <v>2</v>
      </c>
      <c r="U102" s="449">
        <v>0.01</v>
      </c>
      <c r="V102" s="389">
        <f t="shared" si="8"/>
        <v>0.04</v>
      </c>
      <c r="W102" s="1"/>
    </row>
    <row r="103" spans="1:23" x14ac:dyDescent="0.25">
      <c r="A103" s="448"/>
      <c r="B103" s="34">
        <v>101</v>
      </c>
      <c r="C103" s="31" t="s">
        <v>666</v>
      </c>
      <c r="D103" s="370" t="s">
        <v>667</v>
      </c>
      <c r="E103" s="3" t="s">
        <v>546</v>
      </c>
      <c r="F103" s="3" t="s">
        <v>416</v>
      </c>
      <c r="G103" s="7" t="s">
        <v>442</v>
      </c>
      <c r="H103" s="3" t="s">
        <v>417</v>
      </c>
      <c r="I103" s="208" t="s">
        <v>668</v>
      </c>
      <c r="J103" s="432">
        <v>4</v>
      </c>
      <c r="K103" s="204">
        <v>0</v>
      </c>
      <c r="L103" s="361">
        <v>0.5</v>
      </c>
      <c r="M103" s="433">
        <v>0.15</v>
      </c>
      <c r="N103" s="208" t="s">
        <v>439</v>
      </c>
      <c r="O103" s="449">
        <v>0</v>
      </c>
      <c r="P103" s="388">
        <f t="shared" si="6"/>
        <v>0</v>
      </c>
      <c r="Q103" s="364">
        <f t="shared" si="5"/>
        <v>7.4999999999999997E-2</v>
      </c>
      <c r="R103" s="365">
        <f t="shared" si="9"/>
        <v>0.3</v>
      </c>
      <c r="S103" s="450">
        <v>0.5</v>
      </c>
      <c r="T103" s="388">
        <f t="shared" si="7"/>
        <v>2</v>
      </c>
      <c r="U103" s="449">
        <v>0.01</v>
      </c>
      <c r="V103" s="389">
        <f t="shared" si="8"/>
        <v>0.04</v>
      </c>
      <c r="W103" s="1"/>
    </row>
    <row r="104" spans="1:23" x14ac:dyDescent="0.25">
      <c r="A104" s="448"/>
      <c r="B104" s="34">
        <v>102</v>
      </c>
      <c r="C104" s="31" t="s">
        <v>669</v>
      </c>
      <c r="D104" s="370" t="s">
        <v>664</v>
      </c>
      <c r="E104" s="3" t="s">
        <v>546</v>
      </c>
      <c r="F104" s="3" t="s">
        <v>416</v>
      </c>
      <c r="G104" s="7" t="s">
        <v>442</v>
      </c>
      <c r="H104" s="3" t="s">
        <v>417</v>
      </c>
      <c r="I104" s="208" t="s">
        <v>670</v>
      </c>
      <c r="J104" s="432">
        <v>4</v>
      </c>
      <c r="K104" s="204">
        <v>0</v>
      </c>
      <c r="L104" s="361">
        <v>2</v>
      </c>
      <c r="M104" s="433">
        <v>0.15</v>
      </c>
      <c r="N104" s="208" t="s">
        <v>439</v>
      </c>
      <c r="O104" s="449">
        <v>0</v>
      </c>
      <c r="P104" s="388">
        <f t="shared" si="6"/>
        <v>0</v>
      </c>
      <c r="Q104" s="364">
        <f t="shared" si="5"/>
        <v>0.3</v>
      </c>
      <c r="R104" s="365">
        <f t="shared" si="9"/>
        <v>1.2</v>
      </c>
      <c r="S104" s="450">
        <v>1</v>
      </c>
      <c r="T104" s="388">
        <f t="shared" si="7"/>
        <v>4</v>
      </c>
      <c r="U104" s="449">
        <v>0.01</v>
      </c>
      <c r="V104" s="389">
        <f t="shared" si="8"/>
        <v>0.04</v>
      </c>
      <c r="W104" s="1"/>
    </row>
    <row r="105" spans="1:23" ht="15.75" thickBot="1" x14ac:dyDescent="0.3">
      <c r="A105" s="451"/>
      <c r="B105" s="36">
        <v>103</v>
      </c>
      <c r="C105" s="332">
        <v>65</v>
      </c>
      <c r="D105" s="333" t="s">
        <v>359</v>
      </c>
      <c r="E105" s="253" t="s">
        <v>671</v>
      </c>
      <c r="F105" s="255" t="s">
        <v>29</v>
      </c>
      <c r="G105" s="255" t="s">
        <v>29</v>
      </c>
      <c r="H105" s="253" t="s">
        <v>417</v>
      </c>
      <c r="I105" s="418" t="s">
        <v>361</v>
      </c>
      <c r="J105" s="452">
        <v>4</v>
      </c>
      <c r="K105" s="412">
        <v>0</v>
      </c>
      <c r="L105" s="377">
        <v>14</v>
      </c>
      <c r="M105" s="453">
        <v>0.15</v>
      </c>
      <c r="N105" s="210"/>
      <c r="O105" s="454">
        <v>0</v>
      </c>
      <c r="P105" s="399">
        <f>O105</f>
        <v>0</v>
      </c>
      <c r="Q105" s="339">
        <f t="shared" si="5"/>
        <v>2.1</v>
      </c>
      <c r="R105" s="381">
        <f t="shared" si="9"/>
        <v>8.4</v>
      </c>
      <c r="S105" s="455">
        <v>2</v>
      </c>
      <c r="T105" s="399">
        <f t="shared" si="7"/>
        <v>8</v>
      </c>
      <c r="U105" s="454">
        <v>0</v>
      </c>
      <c r="V105" s="400">
        <f t="shared" si="8"/>
        <v>0</v>
      </c>
      <c r="W105" s="1"/>
    </row>
    <row r="106" spans="1:23" x14ac:dyDescent="0.25">
      <c r="A106" s="456" t="s">
        <v>350</v>
      </c>
      <c r="B106" s="139">
        <v>104</v>
      </c>
      <c r="C106" s="457" t="s">
        <v>5</v>
      </c>
      <c r="D106" s="458" t="s">
        <v>672</v>
      </c>
      <c r="E106" s="459" t="s">
        <v>673</v>
      </c>
      <c r="F106" s="459" t="s">
        <v>439</v>
      </c>
      <c r="G106" s="459" t="s">
        <v>674</v>
      </c>
      <c r="H106" s="459" t="s">
        <v>675</v>
      </c>
      <c r="I106" s="460" t="s">
        <v>676</v>
      </c>
      <c r="J106" s="461">
        <v>3</v>
      </c>
      <c r="K106" s="462">
        <v>0</v>
      </c>
      <c r="L106" s="463">
        <v>1.68</v>
      </c>
      <c r="M106" s="464">
        <v>0.1</v>
      </c>
      <c r="N106" s="465" t="s">
        <v>439</v>
      </c>
      <c r="O106" s="466">
        <v>0</v>
      </c>
      <c r="P106" s="329">
        <f t="shared" si="6"/>
        <v>0</v>
      </c>
      <c r="Q106" s="467">
        <f t="shared" si="5"/>
        <v>0.16800000000000001</v>
      </c>
      <c r="R106" s="329">
        <f t="shared" si="9"/>
        <v>0.504</v>
      </c>
      <c r="S106" s="466">
        <v>0.3</v>
      </c>
      <c r="T106" s="329">
        <f t="shared" si="7"/>
        <v>0.89999999999999991</v>
      </c>
      <c r="U106" s="466">
        <v>0.1</v>
      </c>
      <c r="V106" s="329">
        <f t="shared" si="8"/>
        <v>0.30000000000000004</v>
      </c>
      <c r="W106" s="1"/>
    </row>
    <row r="107" spans="1:23" x14ac:dyDescent="0.25">
      <c r="A107" s="456"/>
      <c r="B107" s="134">
        <v>105</v>
      </c>
      <c r="C107" s="468" t="s">
        <v>6</v>
      </c>
      <c r="D107" s="469" t="s">
        <v>677</v>
      </c>
      <c r="E107" s="470" t="s">
        <v>673</v>
      </c>
      <c r="F107" s="470" t="s">
        <v>439</v>
      </c>
      <c r="G107" s="470" t="s">
        <v>674</v>
      </c>
      <c r="H107" s="470" t="s">
        <v>675</v>
      </c>
      <c r="I107" s="471" t="s">
        <v>676</v>
      </c>
      <c r="J107" s="472">
        <v>3</v>
      </c>
      <c r="K107" s="473">
        <v>0</v>
      </c>
      <c r="L107" s="474">
        <v>1.68</v>
      </c>
      <c r="M107" s="475">
        <v>0.1</v>
      </c>
      <c r="N107" s="476" t="s">
        <v>439</v>
      </c>
      <c r="O107" s="477">
        <v>0</v>
      </c>
      <c r="P107" s="354">
        <f t="shared" si="6"/>
        <v>0</v>
      </c>
      <c r="Q107" s="435">
        <f t="shared" si="5"/>
        <v>0.16800000000000001</v>
      </c>
      <c r="R107" s="364">
        <f t="shared" si="9"/>
        <v>0.504</v>
      </c>
      <c r="S107" s="477">
        <v>0.3</v>
      </c>
      <c r="T107" s="364">
        <f t="shared" si="7"/>
        <v>0.89999999999999991</v>
      </c>
      <c r="U107" s="477">
        <v>0.1</v>
      </c>
      <c r="V107" s="364">
        <f t="shared" si="8"/>
        <v>0.30000000000000004</v>
      </c>
      <c r="W107" s="1"/>
    </row>
    <row r="108" spans="1:23" x14ac:dyDescent="0.25">
      <c r="A108" s="456"/>
      <c r="B108" s="134">
        <v>106</v>
      </c>
      <c r="C108" s="468" t="s">
        <v>7</v>
      </c>
      <c r="D108" s="469" t="s">
        <v>678</v>
      </c>
      <c r="E108" s="470" t="s">
        <v>673</v>
      </c>
      <c r="F108" s="470" t="s">
        <v>439</v>
      </c>
      <c r="G108" s="470" t="s">
        <v>674</v>
      </c>
      <c r="H108" s="470" t="s">
        <v>675</v>
      </c>
      <c r="I108" s="471" t="s">
        <v>676</v>
      </c>
      <c r="J108" s="472">
        <v>3</v>
      </c>
      <c r="K108" s="473">
        <v>0</v>
      </c>
      <c r="L108" s="474">
        <v>1.68</v>
      </c>
      <c r="M108" s="475">
        <v>0.1</v>
      </c>
      <c r="N108" s="476" t="s">
        <v>439</v>
      </c>
      <c r="O108" s="477">
        <v>0</v>
      </c>
      <c r="P108" s="354">
        <f t="shared" si="6"/>
        <v>0</v>
      </c>
      <c r="Q108" s="435">
        <f t="shared" si="5"/>
        <v>0.16800000000000001</v>
      </c>
      <c r="R108" s="364">
        <f t="shared" si="9"/>
        <v>0.504</v>
      </c>
      <c r="S108" s="477">
        <v>0.3</v>
      </c>
      <c r="T108" s="364">
        <f t="shared" si="7"/>
        <v>0.89999999999999991</v>
      </c>
      <c r="U108" s="477">
        <v>0.1</v>
      </c>
      <c r="V108" s="364">
        <f t="shared" si="8"/>
        <v>0.30000000000000004</v>
      </c>
      <c r="W108" s="1"/>
    </row>
    <row r="109" spans="1:23" x14ac:dyDescent="0.25">
      <c r="A109" s="456"/>
      <c r="B109" s="134">
        <v>107</v>
      </c>
      <c r="C109" s="468" t="s">
        <v>8</v>
      </c>
      <c r="D109" s="469" t="s">
        <v>679</v>
      </c>
      <c r="E109" s="470" t="s">
        <v>680</v>
      </c>
      <c r="F109" s="470" t="s">
        <v>681</v>
      </c>
      <c r="G109" s="470" t="s">
        <v>682</v>
      </c>
      <c r="H109" s="478" t="s">
        <v>453</v>
      </c>
      <c r="I109" s="471" t="s">
        <v>683</v>
      </c>
      <c r="J109" s="472">
        <v>3</v>
      </c>
      <c r="K109" s="473">
        <v>0</v>
      </c>
      <c r="L109" s="474">
        <v>75</v>
      </c>
      <c r="M109" s="479">
        <v>0.15</v>
      </c>
      <c r="N109" s="476" t="s">
        <v>426</v>
      </c>
      <c r="O109" s="477">
        <v>0.3</v>
      </c>
      <c r="P109" s="354">
        <f t="shared" si="6"/>
        <v>0.89999999999999991</v>
      </c>
      <c r="Q109" s="435">
        <f t="shared" si="5"/>
        <v>11.25</v>
      </c>
      <c r="R109" s="364">
        <f t="shared" si="9"/>
        <v>33.75</v>
      </c>
      <c r="S109" s="477">
        <v>2.75</v>
      </c>
      <c r="T109" s="364">
        <f t="shared" si="7"/>
        <v>8.25</v>
      </c>
      <c r="U109" s="477">
        <v>0.1</v>
      </c>
      <c r="V109" s="364">
        <f t="shared" si="8"/>
        <v>0.30000000000000004</v>
      </c>
      <c r="W109" s="1"/>
    </row>
    <row r="110" spans="1:23" x14ac:dyDescent="0.25">
      <c r="A110" s="456"/>
      <c r="B110" s="134">
        <v>108</v>
      </c>
      <c r="C110" s="468" t="s">
        <v>9</v>
      </c>
      <c r="D110" s="469" t="s">
        <v>684</v>
      </c>
      <c r="E110" s="470" t="s">
        <v>680</v>
      </c>
      <c r="F110" s="470" t="s">
        <v>681</v>
      </c>
      <c r="G110" s="470" t="s">
        <v>682</v>
      </c>
      <c r="H110" s="478" t="s">
        <v>453</v>
      </c>
      <c r="I110" s="471" t="s">
        <v>685</v>
      </c>
      <c r="J110" s="472">
        <v>3</v>
      </c>
      <c r="K110" s="473">
        <v>0</v>
      </c>
      <c r="L110" s="474">
        <v>150</v>
      </c>
      <c r="M110" s="479">
        <v>0.15</v>
      </c>
      <c r="N110" s="476" t="s">
        <v>426</v>
      </c>
      <c r="O110" s="477">
        <v>0.3</v>
      </c>
      <c r="P110" s="354">
        <f t="shared" si="6"/>
        <v>0.89999999999999991</v>
      </c>
      <c r="Q110" s="435">
        <f t="shared" si="5"/>
        <v>22.5</v>
      </c>
      <c r="R110" s="364">
        <f t="shared" si="9"/>
        <v>67.5</v>
      </c>
      <c r="S110" s="477">
        <v>4</v>
      </c>
      <c r="T110" s="364">
        <f t="shared" si="7"/>
        <v>12</v>
      </c>
      <c r="U110" s="477">
        <v>0.1</v>
      </c>
      <c r="V110" s="364">
        <f t="shared" si="8"/>
        <v>0.30000000000000004</v>
      </c>
      <c r="W110" s="1"/>
    </row>
    <row r="111" spans="1:23" x14ac:dyDescent="0.25">
      <c r="A111" s="456"/>
      <c r="B111" s="134">
        <v>109</v>
      </c>
      <c r="C111" s="468" t="s">
        <v>10</v>
      </c>
      <c r="D111" s="469" t="s">
        <v>686</v>
      </c>
      <c r="E111" s="470" t="s">
        <v>680</v>
      </c>
      <c r="F111" s="470" t="s">
        <v>681</v>
      </c>
      <c r="G111" s="470" t="s">
        <v>682</v>
      </c>
      <c r="H111" s="478" t="s">
        <v>453</v>
      </c>
      <c r="I111" s="471" t="s">
        <v>687</v>
      </c>
      <c r="J111" s="472">
        <v>3</v>
      </c>
      <c r="K111" s="473">
        <v>0</v>
      </c>
      <c r="L111" s="474">
        <v>35</v>
      </c>
      <c r="M111" s="479">
        <v>0.15</v>
      </c>
      <c r="N111" s="476" t="s">
        <v>426</v>
      </c>
      <c r="O111" s="477">
        <v>0.3</v>
      </c>
      <c r="P111" s="354">
        <f t="shared" si="6"/>
        <v>0.89999999999999991</v>
      </c>
      <c r="Q111" s="435">
        <f t="shared" si="5"/>
        <v>5.25</v>
      </c>
      <c r="R111" s="364">
        <f t="shared" si="9"/>
        <v>15.75</v>
      </c>
      <c r="S111" s="477">
        <v>1</v>
      </c>
      <c r="T111" s="364">
        <f t="shared" si="7"/>
        <v>3</v>
      </c>
      <c r="U111" s="477">
        <v>0.1</v>
      </c>
      <c r="V111" s="364">
        <f t="shared" si="8"/>
        <v>0.30000000000000004</v>
      </c>
      <c r="W111" s="1"/>
    </row>
    <row r="112" spans="1:23" x14ac:dyDescent="0.25">
      <c r="A112" s="456"/>
      <c r="B112" s="134">
        <v>110</v>
      </c>
      <c r="C112" s="468" t="s">
        <v>11</v>
      </c>
      <c r="D112" s="469" t="s">
        <v>688</v>
      </c>
      <c r="E112" s="470" t="s">
        <v>680</v>
      </c>
      <c r="F112" s="470" t="s">
        <v>681</v>
      </c>
      <c r="G112" s="470" t="s">
        <v>682</v>
      </c>
      <c r="H112" s="478" t="s">
        <v>453</v>
      </c>
      <c r="I112" s="471" t="s">
        <v>689</v>
      </c>
      <c r="J112" s="472">
        <v>3</v>
      </c>
      <c r="K112" s="473">
        <v>0</v>
      </c>
      <c r="L112" s="474">
        <v>75</v>
      </c>
      <c r="M112" s="479">
        <v>0.15</v>
      </c>
      <c r="N112" s="476" t="s">
        <v>426</v>
      </c>
      <c r="O112" s="477">
        <v>0.3</v>
      </c>
      <c r="P112" s="354">
        <f t="shared" si="6"/>
        <v>0.89999999999999991</v>
      </c>
      <c r="Q112" s="435">
        <f t="shared" si="5"/>
        <v>11.25</v>
      </c>
      <c r="R112" s="364">
        <f t="shared" si="9"/>
        <v>33.75</v>
      </c>
      <c r="S112" s="477">
        <v>2.75</v>
      </c>
      <c r="T112" s="364">
        <f t="shared" si="7"/>
        <v>8.25</v>
      </c>
      <c r="U112" s="477">
        <v>0.1</v>
      </c>
      <c r="V112" s="364">
        <f t="shared" si="8"/>
        <v>0.30000000000000004</v>
      </c>
      <c r="W112" s="1"/>
    </row>
    <row r="113" spans="1:23" x14ac:dyDescent="0.25">
      <c r="A113" s="456"/>
      <c r="B113" s="134">
        <v>111</v>
      </c>
      <c r="C113" s="468" t="s">
        <v>12</v>
      </c>
      <c r="D113" s="469" t="s">
        <v>688</v>
      </c>
      <c r="E113" s="470" t="s">
        <v>680</v>
      </c>
      <c r="F113" s="470" t="s">
        <v>681</v>
      </c>
      <c r="G113" s="470" t="s">
        <v>682</v>
      </c>
      <c r="H113" s="478" t="s">
        <v>453</v>
      </c>
      <c r="I113" s="471" t="s">
        <v>690</v>
      </c>
      <c r="J113" s="472">
        <v>3</v>
      </c>
      <c r="K113" s="473">
        <v>0</v>
      </c>
      <c r="L113" s="474">
        <v>100</v>
      </c>
      <c r="M113" s="479">
        <v>0.15</v>
      </c>
      <c r="N113" s="476" t="s">
        <v>426</v>
      </c>
      <c r="O113" s="477">
        <v>0.3</v>
      </c>
      <c r="P113" s="354">
        <f t="shared" si="6"/>
        <v>0.89999999999999991</v>
      </c>
      <c r="Q113" s="435">
        <f t="shared" si="5"/>
        <v>15</v>
      </c>
      <c r="R113" s="364">
        <f t="shared" si="9"/>
        <v>45</v>
      </c>
      <c r="S113" s="477">
        <v>3.5</v>
      </c>
      <c r="T113" s="364">
        <f t="shared" si="7"/>
        <v>10.5</v>
      </c>
      <c r="U113" s="477">
        <v>0.1</v>
      </c>
      <c r="V113" s="364">
        <f t="shared" si="8"/>
        <v>0.30000000000000004</v>
      </c>
      <c r="W113" s="1"/>
    </row>
    <row r="114" spans="1:23" x14ac:dyDescent="0.25">
      <c r="A114" s="456"/>
      <c r="B114" s="134">
        <v>112</v>
      </c>
      <c r="C114" s="468" t="s">
        <v>13</v>
      </c>
      <c r="D114" s="469" t="s">
        <v>691</v>
      </c>
      <c r="E114" s="470" t="s">
        <v>680</v>
      </c>
      <c r="F114" s="470" t="s">
        <v>681</v>
      </c>
      <c r="G114" s="470" t="s">
        <v>682</v>
      </c>
      <c r="H114" s="478" t="s">
        <v>453</v>
      </c>
      <c r="I114" s="471" t="s">
        <v>692</v>
      </c>
      <c r="J114" s="472">
        <v>3</v>
      </c>
      <c r="K114" s="473">
        <v>0</v>
      </c>
      <c r="L114" s="474">
        <v>100</v>
      </c>
      <c r="M114" s="479">
        <v>0.15</v>
      </c>
      <c r="N114" s="476" t="s">
        <v>426</v>
      </c>
      <c r="O114" s="477">
        <v>0.3</v>
      </c>
      <c r="P114" s="354">
        <f t="shared" si="6"/>
        <v>0.89999999999999991</v>
      </c>
      <c r="Q114" s="435">
        <f t="shared" si="5"/>
        <v>15</v>
      </c>
      <c r="R114" s="364">
        <f t="shared" si="9"/>
        <v>45</v>
      </c>
      <c r="S114" s="477">
        <v>3.5</v>
      </c>
      <c r="T114" s="364">
        <f t="shared" si="7"/>
        <v>10.5</v>
      </c>
      <c r="U114" s="477">
        <v>0.1</v>
      </c>
      <c r="V114" s="364">
        <f t="shared" si="8"/>
        <v>0.30000000000000004</v>
      </c>
      <c r="W114" s="1"/>
    </row>
    <row r="115" spans="1:23" x14ac:dyDescent="0.25">
      <c r="A115" s="456"/>
      <c r="B115" s="134">
        <v>113</v>
      </c>
      <c r="C115" s="468" t="s">
        <v>15</v>
      </c>
      <c r="D115" s="469" t="s">
        <v>693</v>
      </c>
      <c r="E115" s="470" t="s">
        <v>680</v>
      </c>
      <c r="F115" s="470" t="s">
        <v>681</v>
      </c>
      <c r="G115" s="470" t="s">
        <v>682</v>
      </c>
      <c r="H115" s="478" t="s">
        <v>453</v>
      </c>
      <c r="I115" s="471" t="s">
        <v>694</v>
      </c>
      <c r="J115" s="472">
        <v>3</v>
      </c>
      <c r="K115" s="473">
        <v>0</v>
      </c>
      <c r="L115" s="474">
        <v>100</v>
      </c>
      <c r="M115" s="479">
        <v>0.15</v>
      </c>
      <c r="N115" s="476" t="s">
        <v>426</v>
      </c>
      <c r="O115" s="477">
        <v>0.3</v>
      </c>
      <c r="P115" s="354">
        <f t="shared" si="6"/>
        <v>0.89999999999999991</v>
      </c>
      <c r="Q115" s="435">
        <f t="shared" si="5"/>
        <v>15</v>
      </c>
      <c r="R115" s="364">
        <f t="shared" si="9"/>
        <v>45</v>
      </c>
      <c r="S115" s="477">
        <v>3.5</v>
      </c>
      <c r="T115" s="364">
        <f t="shared" si="7"/>
        <v>10.5</v>
      </c>
      <c r="U115" s="477">
        <v>0.1</v>
      </c>
      <c r="V115" s="364">
        <f t="shared" si="8"/>
        <v>0.30000000000000004</v>
      </c>
      <c r="W115" s="1"/>
    </row>
    <row r="116" spans="1:23" x14ac:dyDescent="0.25">
      <c r="A116" s="456"/>
      <c r="B116" s="134">
        <v>114</v>
      </c>
      <c r="C116" s="468" t="s">
        <v>16</v>
      </c>
      <c r="D116" s="469" t="s">
        <v>695</v>
      </c>
      <c r="E116" s="470" t="s">
        <v>680</v>
      </c>
      <c r="F116" s="470" t="s">
        <v>681</v>
      </c>
      <c r="G116" s="470" t="s">
        <v>682</v>
      </c>
      <c r="H116" s="478" t="s">
        <v>453</v>
      </c>
      <c r="I116" s="471" t="s">
        <v>696</v>
      </c>
      <c r="J116" s="472">
        <v>3</v>
      </c>
      <c r="K116" s="473">
        <v>0</v>
      </c>
      <c r="L116" s="474">
        <v>100</v>
      </c>
      <c r="M116" s="479">
        <v>0.15</v>
      </c>
      <c r="N116" s="476" t="s">
        <v>426</v>
      </c>
      <c r="O116" s="477">
        <v>0.3</v>
      </c>
      <c r="P116" s="354">
        <f t="shared" si="6"/>
        <v>0.89999999999999991</v>
      </c>
      <c r="Q116" s="435">
        <f t="shared" si="5"/>
        <v>15</v>
      </c>
      <c r="R116" s="364">
        <f t="shared" si="9"/>
        <v>45</v>
      </c>
      <c r="S116" s="477">
        <v>3.5</v>
      </c>
      <c r="T116" s="364">
        <f t="shared" si="7"/>
        <v>10.5</v>
      </c>
      <c r="U116" s="477">
        <v>0.1</v>
      </c>
      <c r="V116" s="364">
        <f t="shared" si="8"/>
        <v>0.30000000000000004</v>
      </c>
      <c r="W116" s="1"/>
    </row>
    <row r="117" spans="1:23" x14ac:dyDescent="0.25">
      <c r="A117" s="456"/>
      <c r="B117" s="134">
        <v>115</v>
      </c>
      <c r="C117" s="468" t="s">
        <v>17</v>
      </c>
      <c r="D117" s="469" t="s">
        <v>684</v>
      </c>
      <c r="E117" s="470" t="s">
        <v>680</v>
      </c>
      <c r="F117" s="470" t="s">
        <v>681</v>
      </c>
      <c r="G117" s="470" t="s">
        <v>682</v>
      </c>
      <c r="H117" s="478" t="s">
        <v>453</v>
      </c>
      <c r="I117" s="471" t="s">
        <v>697</v>
      </c>
      <c r="J117" s="472">
        <v>3</v>
      </c>
      <c r="K117" s="473">
        <v>0</v>
      </c>
      <c r="L117" s="474">
        <v>75</v>
      </c>
      <c r="M117" s="479">
        <v>0.15</v>
      </c>
      <c r="N117" s="476" t="s">
        <v>426</v>
      </c>
      <c r="O117" s="477">
        <v>0.3</v>
      </c>
      <c r="P117" s="354">
        <f t="shared" si="6"/>
        <v>0.89999999999999991</v>
      </c>
      <c r="Q117" s="435">
        <f t="shared" si="5"/>
        <v>11.25</v>
      </c>
      <c r="R117" s="364">
        <f t="shared" si="9"/>
        <v>33.75</v>
      </c>
      <c r="S117" s="477">
        <v>2.75</v>
      </c>
      <c r="T117" s="364">
        <f t="shared" si="7"/>
        <v>8.25</v>
      </c>
      <c r="U117" s="477">
        <v>0.1</v>
      </c>
      <c r="V117" s="364">
        <f t="shared" si="8"/>
        <v>0.30000000000000004</v>
      </c>
      <c r="W117" s="1"/>
    </row>
    <row r="118" spans="1:23" x14ac:dyDescent="0.25">
      <c r="A118" s="456"/>
      <c r="B118" s="134">
        <v>116</v>
      </c>
      <c r="C118" s="468" t="s">
        <v>18</v>
      </c>
      <c r="D118" s="469" t="s">
        <v>688</v>
      </c>
      <c r="E118" s="470" t="s">
        <v>680</v>
      </c>
      <c r="F118" s="470" t="s">
        <v>681</v>
      </c>
      <c r="G118" s="470" t="s">
        <v>682</v>
      </c>
      <c r="H118" s="478" t="s">
        <v>453</v>
      </c>
      <c r="I118" s="471" t="s">
        <v>698</v>
      </c>
      <c r="J118" s="472">
        <v>3</v>
      </c>
      <c r="K118" s="473">
        <v>0</v>
      </c>
      <c r="L118" s="474">
        <v>230</v>
      </c>
      <c r="M118" s="479">
        <v>0.15</v>
      </c>
      <c r="N118" s="476" t="s">
        <v>426</v>
      </c>
      <c r="O118" s="477">
        <v>0.3</v>
      </c>
      <c r="P118" s="354">
        <f t="shared" si="6"/>
        <v>0.89999999999999991</v>
      </c>
      <c r="Q118" s="435">
        <f t="shared" si="5"/>
        <v>34.5</v>
      </c>
      <c r="R118" s="364">
        <f t="shared" si="9"/>
        <v>103.5</v>
      </c>
      <c r="S118" s="477">
        <v>6</v>
      </c>
      <c r="T118" s="364">
        <f t="shared" si="7"/>
        <v>18</v>
      </c>
      <c r="U118" s="477">
        <v>0.1</v>
      </c>
      <c r="V118" s="364">
        <f t="shared" si="8"/>
        <v>0.30000000000000004</v>
      </c>
      <c r="W118" s="1"/>
    </row>
    <row r="119" spans="1:23" x14ac:dyDescent="0.25">
      <c r="A119" s="456"/>
      <c r="B119" s="134">
        <v>117</v>
      </c>
      <c r="C119" s="468" t="s">
        <v>19</v>
      </c>
      <c r="D119" s="469" t="s">
        <v>693</v>
      </c>
      <c r="E119" s="470" t="s">
        <v>680</v>
      </c>
      <c r="F119" s="470" t="s">
        <v>681</v>
      </c>
      <c r="G119" s="470" t="s">
        <v>682</v>
      </c>
      <c r="H119" s="478" t="s">
        <v>453</v>
      </c>
      <c r="I119" s="471" t="s">
        <v>699</v>
      </c>
      <c r="J119" s="472">
        <v>3</v>
      </c>
      <c r="K119" s="473">
        <v>0</v>
      </c>
      <c r="L119" s="474">
        <v>210</v>
      </c>
      <c r="M119" s="479">
        <v>0.15</v>
      </c>
      <c r="N119" s="476" t="s">
        <v>426</v>
      </c>
      <c r="O119" s="477">
        <v>0.3</v>
      </c>
      <c r="P119" s="354">
        <f t="shared" si="6"/>
        <v>0.89999999999999991</v>
      </c>
      <c r="Q119" s="435">
        <f t="shared" si="5"/>
        <v>31.5</v>
      </c>
      <c r="R119" s="364">
        <f t="shared" si="9"/>
        <v>94.5</v>
      </c>
      <c r="S119" s="477">
        <v>5</v>
      </c>
      <c r="T119" s="364">
        <f t="shared" si="7"/>
        <v>15</v>
      </c>
      <c r="U119" s="477">
        <v>0.1</v>
      </c>
      <c r="V119" s="364">
        <f t="shared" si="8"/>
        <v>0.30000000000000004</v>
      </c>
      <c r="W119" s="1"/>
    </row>
    <row r="120" spans="1:23" x14ac:dyDescent="0.25">
      <c r="A120" s="456"/>
      <c r="B120" s="134">
        <v>118</v>
      </c>
      <c r="C120" s="468" t="s">
        <v>20</v>
      </c>
      <c r="D120" s="469" t="s">
        <v>684</v>
      </c>
      <c r="E120" s="470" t="s">
        <v>680</v>
      </c>
      <c r="F120" s="470" t="s">
        <v>681</v>
      </c>
      <c r="G120" s="470" t="s">
        <v>682</v>
      </c>
      <c r="H120" s="478" t="s">
        <v>453</v>
      </c>
      <c r="I120" s="471" t="s">
        <v>700</v>
      </c>
      <c r="J120" s="472">
        <v>3</v>
      </c>
      <c r="K120" s="473">
        <v>0</v>
      </c>
      <c r="L120" s="474">
        <v>180</v>
      </c>
      <c r="M120" s="479">
        <v>0.15</v>
      </c>
      <c r="N120" s="476" t="s">
        <v>426</v>
      </c>
      <c r="O120" s="477">
        <v>0.3</v>
      </c>
      <c r="P120" s="354">
        <f t="shared" si="6"/>
        <v>0.89999999999999991</v>
      </c>
      <c r="Q120" s="435">
        <f t="shared" si="5"/>
        <v>27</v>
      </c>
      <c r="R120" s="364">
        <f t="shared" si="9"/>
        <v>81</v>
      </c>
      <c r="S120" s="477">
        <v>4</v>
      </c>
      <c r="T120" s="364">
        <f t="shared" si="7"/>
        <v>12</v>
      </c>
      <c r="U120" s="477">
        <v>0.1</v>
      </c>
      <c r="V120" s="364">
        <f t="shared" si="8"/>
        <v>0.30000000000000004</v>
      </c>
      <c r="W120" s="1"/>
    </row>
    <row r="121" spans="1:23" x14ac:dyDescent="0.25">
      <c r="A121" s="456"/>
      <c r="B121" s="134">
        <v>119</v>
      </c>
      <c r="C121" s="468" t="s">
        <v>21</v>
      </c>
      <c r="D121" s="469" t="s">
        <v>701</v>
      </c>
      <c r="E121" s="470" t="s">
        <v>680</v>
      </c>
      <c r="F121" s="470" t="s">
        <v>681</v>
      </c>
      <c r="G121" s="470" t="s">
        <v>682</v>
      </c>
      <c r="H121" s="478" t="s">
        <v>453</v>
      </c>
      <c r="I121" s="471" t="s">
        <v>702</v>
      </c>
      <c r="J121" s="472">
        <v>3</v>
      </c>
      <c r="K121" s="473">
        <v>0</v>
      </c>
      <c r="L121" s="474">
        <v>69</v>
      </c>
      <c r="M121" s="479">
        <v>0.15</v>
      </c>
      <c r="N121" s="476" t="s">
        <v>426</v>
      </c>
      <c r="O121" s="477">
        <v>0.3</v>
      </c>
      <c r="P121" s="354">
        <f t="shared" si="6"/>
        <v>0.89999999999999991</v>
      </c>
      <c r="Q121" s="435">
        <f t="shared" si="5"/>
        <v>10.35</v>
      </c>
      <c r="R121" s="364">
        <f t="shared" si="9"/>
        <v>31.049999999999997</v>
      </c>
      <c r="S121" s="477">
        <v>2.75</v>
      </c>
      <c r="T121" s="364">
        <f t="shared" si="7"/>
        <v>8.25</v>
      </c>
      <c r="U121" s="477">
        <v>0.1</v>
      </c>
      <c r="V121" s="364">
        <f t="shared" si="8"/>
        <v>0.30000000000000004</v>
      </c>
      <c r="W121" s="1"/>
    </row>
    <row r="122" spans="1:23" x14ac:dyDescent="0.25">
      <c r="A122" s="456"/>
      <c r="B122" s="134">
        <v>120</v>
      </c>
      <c r="C122" s="468" t="s">
        <v>22</v>
      </c>
      <c r="D122" s="469" t="s">
        <v>703</v>
      </c>
      <c r="E122" s="470" t="s">
        <v>673</v>
      </c>
      <c r="F122" s="470" t="s">
        <v>681</v>
      </c>
      <c r="G122" s="478" t="s">
        <v>704</v>
      </c>
      <c r="H122" s="478" t="s">
        <v>705</v>
      </c>
      <c r="I122" s="480" t="s">
        <v>706</v>
      </c>
      <c r="J122" s="472">
        <v>3</v>
      </c>
      <c r="K122" s="473">
        <v>0</v>
      </c>
      <c r="L122" s="481">
        <v>42.2</v>
      </c>
      <c r="M122" s="479">
        <v>0.15</v>
      </c>
      <c r="N122" s="476" t="s">
        <v>426</v>
      </c>
      <c r="O122" s="477">
        <v>0.3</v>
      </c>
      <c r="P122" s="354">
        <f t="shared" si="6"/>
        <v>0.89999999999999991</v>
      </c>
      <c r="Q122" s="435">
        <f t="shared" si="5"/>
        <v>6.33</v>
      </c>
      <c r="R122" s="364">
        <f t="shared" si="9"/>
        <v>18.990000000000002</v>
      </c>
      <c r="S122" s="477">
        <v>1</v>
      </c>
      <c r="T122" s="364">
        <f t="shared" si="7"/>
        <v>3</v>
      </c>
      <c r="U122" s="477">
        <v>0.1</v>
      </c>
      <c r="V122" s="364">
        <f t="shared" si="8"/>
        <v>0.30000000000000004</v>
      </c>
      <c r="W122" s="1"/>
    </row>
    <row r="123" spans="1:23" x14ac:dyDescent="0.25">
      <c r="A123" s="456"/>
      <c r="B123" s="134">
        <v>121</v>
      </c>
      <c r="C123" s="468" t="s">
        <v>23</v>
      </c>
      <c r="D123" s="469" t="s">
        <v>707</v>
      </c>
      <c r="E123" s="470" t="s">
        <v>673</v>
      </c>
      <c r="F123" s="470" t="s">
        <v>681</v>
      </c>
      <c r="G123" s="478" t="s">
        <v>704</v>
      </c>
      <c r="H123" s="478" t="s">
        <v>705</v>
      </c>
      <c r="I123" s="480" t="s">
        <v>708</v>
      </c>
      <c r="J123" s="472">
        <v>3</v>
      </c>
      <c r="K123" s="473">
        <v>0</v>
      </c>
      <c r="L123" s="481">
        <v>74</v>
      </c>
      <c r="M123" s="479">
        <v>0.15</v>
      </c>
      <c r="N123" s="476" t="s">
        <v>426</v>
      </c>
      <c r="O123" s="477">
        <v>0.3</v>
      </c>
      <c r="P123" s="354">
        <f t="shared" si="6"/>
        <v>0.89999999999999991</v>
      </c>
      <c r="Q123" s="435">
        <f t="shared" si="5"/>
        <v>11.1</v>
      </c>
      <c r="R123" s="364">
        <f t="shared" si="9"/>
        <v>33.299999999999997</v>
      </c>
      <c r="S123" s="477">
        <v>2.75</v>
      </c>
      <c r="T123" s="364">
        <f t="shared" si="7"/>
        <v>8.25</v>
      </c>
      <c r="U123" s="477">
        <v>0.1</v>
      </c>
      <c r="V123" s="364">
        <f t="shared" si="8"/>
        <v>0.30000000000000004</v>
      </c>
      <c r="W123" s="1"/>
    </row>
    <row r="124" spans="1:23" x14ac:dyDescent="0.25">
      <c r="A124" s="456"/>
      <c r="B124" s="134">
        <v>122</v>
      </c>
      <c r="C124" s="468" t="s">
        <v>369</v>
      </c>
      <c r="D124" s="469" t="s">
        <v>707</v>
      </c>
      <c r="E124" s="470" t="s">
        <v>673</v>
      </c>
      <c r="F124" s="470" t="s">
        <v>681</v>
      </c>
      <c r="G124" s="478" t="s">
        <v>704</v>
      </c>
      <c r="H124" s="478" t="s">
        <v>705</v>
      </c>
      <c r="I124" s="480" t="s">
        <v>709</v>
      </c>
      <c r="J124" s="472">
        <v>3</v>
      </c>
      <c r="K124" s="473">
        <v>0</v>
      </c>
      <c r="L124" s="481">
        <v>74</v>
      </c>
      <c r="M124" s="479">
        <v>0.15</v>
      </c>
      <c r="N124" s="476" t="s">
        <v>426</v>
      </c>
      <c r="O124" s="477">
        <v>0.3</v>
      </c>
      <c r="P124" s="354">
        <f t="shared" si="6"/>
        <v>0.89999999999999991</v>
      </c>
      <c r="Q124" s="435">
        <f t="shared" si="5"/>
        <v>11.1</v>
      </c>
      <c r="R124" s="364">
        <f t="shared" si="9"/>
        <v>33.299999999999997</v>
      </c>
      <c r="S124" s="477">
        <v>2.75</v>
      </c>
      <c r="T124" s="364">
        <f t="shared" si="7"/>
        <v>8.25</v>
      </c>
      <c r="U124" s="477">
        <v>0.1</v>
      </c>
      <c r="V124" s="364">
        <f t="shared" si="8"/>
        <v>0.30000000000000004</v>
      </c>
      <c r="W124" s="1"/>
    </row>
    <row r="125" spans="1:23" x14ac:dyDescent="0.25">
      <c r="A125" s="456"/>
      <c r="B125" s="134">
        <v>123</v>
      </c>
      <c r="C125" s="468" t="s">
        <v>370</v>
      </c>
      <c r="D125" s="469" t="s">
        <v>710</v>
      </c>
      <c r="E125" s="470" t="s">
        <v>680</v>
      </c>
      <c r="F125" s="470" t="s">
        <v>681</v>
      </c>
      <c r="G125" s="478" t="s">
        <v>704</v>
      </c>
      <c r="H125" s="478" t="s">
        <v>705</v>
      </c>
      <c r="I125" s="480" t="s">
        <v>711</v>
      </c>
      <c r="J125" s="472">
        <v>3</v>
      </c>
      <c r="K125" s="473">
        <v>0</v>
      </c>
      <c r="L125" s="481">
        <v>17.5</v>
      </c>
      <c r="M125" s="479">
        <v>0.15</v>
      </c>
      <c r="N125" s="476" t="s">
        <v>426</v>
      </c>
      <c r="O125" s="477">
        <v>0.3</v>
      </c>
      <c r="P125" s="354">
        <f t="shared" si="6"/>
        <v>0.89999999999999991</v>
      </c>
      <c r="Q125" s="435">
        <f t="shared" si="5"/>
        <v>2.625</v>
      </c>
      <c r="R125" s="364">
        <f t="shared" si="9"/>
        <v>7.875</v>
      </c>
      <c r="S125" s="477">
        <v>1</v>
      </c>
      <c r="T125" s="364">
        <f t="shared" si="7"/>
        <v>3</v>
      </c>
      <c r="U125" s="477">
        <v>0.1</v>
      </c>
      <c r="V125" s="364">
        <f t="shared" si="8"/>
        <v>0.30000000000000004</v>
      </c>
      <c r="W125" s="1"/>
    </row>
    <row r="126" spans="1:23" x14ac:dyDescent="0.25">
      <c r="A126" s="456"/>
      <c r="B126" s="134">
        <v>124</v>
      </c>
      <c r="C126" s="468" t="s">
        <v>371</v>
      </c>
      <c r="D126" s="469" t="s">
        <v>712</v>
      </c>
      <c r="E126" s="470" t="s">
        <v>680</v>
      </c>
      <c r="F126" s="470" t="s">
        <v>681</v>
      </c>
      <c r="G126" s="478" t="s">
        <v>704</v>
      </c>
      <c r="H126" s="478" t="s">
        <v>705</v>
      </c>
      <c r="I126" s="480" t="s">
        <v>713</v>
      </c>
      <c r="J126" s="472">
        <v>3</v>
      </c>
      <c r="K126" s="473">
        <v>0</v>
      </c>
      <c r="L126" s="481">
        <v>65</v>
      </c>
      <c r="M126" s="479">
        <v>0.15</v>
      </c>
      <c r="N126" s="476" t="s">
        <v>426</v>
      </c>
      <c r="O126" s="477">
        <v>0.3</v>
      </c>
      <c r="P126" s="354">
        <f t="shared" si="6"/>
        <v>0.89999999999999991</v>
      </c>
      <c r="Q126" s="435">
        <f t="shared" si="5"/>
        <v>9.75</v>
      </c>
      <c r="R126" s="364">
        <f t="shared" si="9"/>
        <v>29.25</v>
      </c>
      <c r="S126" s="477">
        <v>2.75</v>
      </c>
      <c r="T126" s="364">
        <f t="shared" si="7"/>
        <v>8.25</v>
      </c>
      <c r="U126" s="477">
        <v>0.1</v>
      </c>
      <c r="V126" s="364">
        <f t="shared" si="8"/>
        <v>0.30000000000000004</v>
      </c>
      <c r="W126" s="1"/>
    </row>
    <row r="127" spans="1:23" x14ac:dyDescent="0.25">
      <c r="A127" s="456"/>
      <c r="B127" s="134">
        <v>125</v>
      </c>
      <c r="C127" s="468" t="s">
        <v>390</v>
      </c>
      <c r="D127" s="469" t="s">
        <v>714</v>
      </c>
      <c r="E127" s="470" t="s">
        <v>680</v>
      </c>
      <c r="F127" s="470" t="s">
        <v>681</v>
      </c>
      <c r="G127" s="478" t="s">
        <v>704</v>
      </c>
      <c r="H127" s="478" t="s">
        <v>705</v>
      </c>
      <c r="I127" s="480" t="s">
        <v>715</v>
      </c>
      <c r="J127" s="472">
        <v>3</v>
      </c>
      <c r="K127" s="473">
        <v>0</v>
      </c>
      <c r="L127" s="481">
        <v>74</v>
      </c>
      <c r="M127" s="479">
        <v>0.15</v>
      </c>
      <c r="N127" s="476" t="s">
        <v>426</v>
      </c>
      <c r="O127" s="477">
        <v>0.3</v>
      </c>
      <c r="P127" s="354">
        <f t="shared" si="6"/>
        <v>0.89999999999999991</v>
      </c>
      <c r="Q127" s="435">
        <f t="shared" si="5"/>
        <v>11.1</v>
      </c>
      <c r="R127" s="364">
        <f t="shared" si="9"/>
        <v>33.299999999999997</v>
      </c>
      <c r="S127" s="477">
        <v>2.75</v>
      </c>
      <c r="T127" s="364">
        <f t="shared" si="7"/>
        <v>8.25</v>
      </c>
      <c r="U127" s="477">
        <v>0.1</v>
      </c>
      <c r="V127" s="364">
        <f t="shared" si="8"/>
        <v>0.30000000000000004</v>
      </c>
      <c r="W127" s="1"/>
    </row>
    <row r="128" spans="1:23" x14ac:dyDescent="0.25">
      <c r="A128" s="456"/>
      <c r="B128" s="134">
        <v>126</v>
      </c>
      <c r="C128" s="468" t="s">
        <v>389</v>
      </c>
      <c r="D128" s="469" t="s">
        <v>716</v>
      </c>
      <c r="E128" s="470" t="s">
        <v>680</v>
      </c>
      <c r="F128" s="470" t="s">
        <v>681</v>
      </c>
      <c r="G128" s="478" t="s">
        <v>704</v>
      </c>
      <c r="H128" s="478" t="s">
        <v>705</v>
      </c>
      <c r="I128" s="480" t="s">
        <v>717</v>
      </c>
      <c r="J128" s="472">
        <v>3</v>
      </c>
      <c r="K128" s="473">
        <v>0</v>
      </c>
      <c r="L128" s="481">
        <v>40</v>
      </c>
      <c r="M128" s="479">
        <v>0.15</v>
      </c>
      <c r="N128" s="476" t="s">
        <v>426</v>
      </c>
      <c r="O128" s="477">
        <v>0.3</v>
      </c>
      <c r="P128" s="364">
        <f t="shared" si="6"/>
        <v>0.89999999999999991</v>
      </c>
      <c r="Q128" s="435">
        <f t="shared" si="5"/>
        <v>6</v>
      </c>
      <c r="R128" s="364">
        <f t="shared" si="9"/>
        <v>18</v>
      </c>
      <c r="S128" s="477">
        <v>1</v>
      </c>
      <c r="T128" s="364">
        <f t="shared" si="7"/>
        <v>3</v>
      </c>
      <c r="U128" s="477">
        <v>0.1</v>
      </c>
      <c r="V128" s="364">
        <f t="shared" si="8"/>
        <v>0.30000000000000004</v>
      </c>
      <c r="W128" s="1"/>
    </row>
    <row r="129" spans="1:23" x14ac:dyDescent="0.25">
      <c r="A129" s="482"/>
      <c r="B129" s="134">
        <v>127</v>
      </c>
      <c r="C129" s="468" t="s">
        <v>400</v>
      </c>
      <c r="D129" s="469" t="s">
        <v>718</v>
      </c>
      <c r="E129" s="470" t="s">
        <v>719</v>
      </c>
      <c r="F129" s="470" t="s">
        <v>681</v>
      </c>
      <c r="G129" s="478" t="s">
        <v>423</v>
      </c>
      <c r="H129" s="478" t="s">
        <v>705</v>
      </c>
      <c r="I129" s="480" t="s">
        <v>720</v>
      </c>
      <c r="J129" s="472">
        <v>1</v>
      </c>
      <c r="K129" s="473">
        <v>0</v>
      </c>
      <c r="L129" s="481">
        <v>17.5</v>
      </c>
      <c r="M129" s="479">
        <v>0.15</v>
      </c>
      <c r="N129" s="476" t="s">
        <v>439</v>
      </c>
      <c r="O129" s="477">
        <v>0.3</v>
      </c>
      <c r="P129" s="364">
        <f t="shared" si="6"/>
        <v>0.3</v>
      </c>
      <c r="Q129" s="435">
        <f t="shared" si="5"/>
        <v>2.625</v>
      </c>
      <c r="R129" s="364">
        <f t="shared" si="9"/>
        <v>2.625</v>
      </c>
      <c r="S129" s="477">
        <v>1</v>
      </c>
      <c r="T129" s="364">
        <f t="shared" si="7"/>
        <v>1</v>
      </c>
      <c r="U129" s="477">
        <v>0.1</v>
      </c>
      <c r="V129" s="364">
        <f t="shared" si="8"/>
        <v>0.1</v>
      </c>
      <c r="W129" s="1"/>
    </row>
    <row r="130" spans="1:23" x14ac:dyDescent="0.25">
      <c r="A130" s="482"/>
      <c r="B130" s="134">
        <v>128</v>
      </c>
      <c r="C130" s="468" t="s">
        <v>401</v>
      </c>
      <c r="D130" s="469" t="s">
        <v>721</v>
      </c>
      <c r="E130" s="470" t="s">
        <v>719</v>
      </c>
      <c r="F130" s="470" t="s">
        <v>681</v>
      </c>
      <c r="G130" s="478" t="s">
        <v>442</v>
      </c>
      <c r="H130" s="478" t="s">
        <v>705</v>
      </c>
      <c r="I130" s="480" t="s">
        <v>722</v>
      </c>
      <c r="J130" s="472">
        <v>1</v>
      </c>
      <c r="K130" s="473">
        <v>0</v>
      </c>
      <c r="L130" s="481">
        <v>90</v>
      </c>
      <c r="M130" s="479">
        <v>0.15</v>
      </c>
      <c r="N130" s="476" t="s">
        <v>439</v>
      </c>
      <c r="O130" s="477">
        <v>0.3</v>
      </c>
      <c r="P130" s="364">
        <f t="shared" si="6"/>
        <v>0.3</v>
      </c>
      <c r="Q130" s="435">
        <f t="shared" si="5"/>
        <v>13.5</v>
      </c>
      <c r="R130" s="364">
        <f t="shared" si="9"/>
        <v>13.5</v>
      </c>
      <c r="S130" s="477">
        <v>3.5</v>
      </c>
      <c r="T130" s="364">
        <f t="shared" si="7"/>
        <v>3.5</v>
      </c>
      <c r="U130" s="477">
        <v>0.1</v>
      </c>
      <c r="V130" s="364">
        <f t="shared" si="8"/>
        <v>0.1</v>
      </c>
      <c r="W130" s="1"/>
    </row>
    <row r="131" spans="1:23" ht="15.75" thickBot="1" x14ac:dyDescent="0.3">
      <c r="A131" s="482"/>
      <c r="B131" s="196">
        <v>129</v>
      </c>
      <c r="C131" s="483" t="s">
        <v>402</v>
      </c>
      <c r="D131" s="484" t="s">
        <v>723</v>
      </c>
      <c r="E131" s="485" t="s">
        <v>719</v>
      </c>
      <c r="F131" s="485" t="s">
        <v>681</v>
      </c>
      <c r="G131" s="486" t="s">
        <v>442</v>
      </c>
      <c r="H131" s="486" t="s">
        <v>705</v>
      </c>
      <c r="I131" s="487" t="s">
        <v>724</v>
      </c>
      <c r="J131" s="472">
        <v>1</v>
      </c>
      <c r="K131" s="473">
        <v>0</v>
      </c>
      <c r="L131" s="481">
        <v>110</v>
      </c>
      <c r="M131" s="479">
        <v>0.15</v>
      </c>
      <c r="N131" s="476" t="s">
        <v>439</v>
      </c>
      <c r="O131" s="477">
        <v>0.3</v>
      </c>
      <c r="P131" s="364">
        <f t="shared" si="6"/>
        <v>0.3</v>
      </c>
      <c r="Q131" s="435">
        <f t="shared" si="5"/>
        <v>16.5</v>
      </c>
      <c r="R131" s="364">
        <f t="shared" si="9"/>
        <v>16.5</v>
      </c>
      <c r="S131" s="477">
        <v>4.2</v>
      </c>
      <c r="T131" s="364">
        <f t="shared" si="7"/>
        <v>4.2</v>
      </c>
      <c r="U131" s="477">
        <v>0.1</v>
      </c>
      <c r="V131" s="364">
        <f t="shared" si="8"/>
        <v>0.1</v>
      </c>
      <c r="W131" s="1"/>
    </row>
    <row r="132" spans="1:23" ht="15.75" thickBot="1" x14ac:dyDescent="0.3">
      <c r="A132" s="488" t="s">
        <v>725</v>
      </c>
      <c r="B132" s="318">
        <v>130</v>
      </c>
      <c r="C132" s="30" t="s">
        <v>5</v>
      </c>
      <c r="D132" s="489" t="s">
        <v>726</v>
      </c>
      <c r="E132" s="490" t="s">
        <v>727</v>
      </c>
      <c r="F132" s="490" t="s">
        <v>446</v>
      </c>
      <c r="G132" s="490" t="s">
        <v>674</v>
      </c>
      <c r="H132" s="490" t="s">
        <v>675</v>
      </c>
      <c r="I132" s="491" t="s">
        <v>728</v>
      </c>
      <c r="J132" s="492">
        <v>3</v>
      </c>
      <c r="K132" s="493">
        <v>1</v>
      </c>
      <c r="L132" s="494">
        <v>6.9264000000000001</v>
      </c>
      <c r="M132" s="495">
        <v>0.15</v>
      </c>
      <c r="N132" s="496" t="s">
        <v>426</v>
      </c>
      <c r="O132" s="497">
        <v>0.3</v>
      </c>
      <c r="P132" s="498">
        <f t="shared" si="6"/>
        <v>0.89999999999999991</v>
      </c>
      <c r="Q132" s="499">
        <f t="shared" si="5"/>
        <v>1.0389599999999999</v>
      </c>
      <c r="R132" s="498">
        <f t="shared" si="9"/>
        <v>3.1168799999999997</v>
      </c>
      <c r="S132" s="497">
        <v>0.5</v>
      </c>
      <c r="T132" s="498">
        <f t="shared" si="7"/>
        <v>1.5</v>
      </c>
      <c r="U132" s="497">
        <v>0.1</v>
      </c>
      <c r="V132" s="498">
        <f t="shared" si="8"/>
        <v>0.30000000000000004</v>
      </c>
      <c r="W132" s="1"/>
    </row>
    <row r="133" spans="1:23" x14ac:dyDescent="0.25">
      <c r="A133" s="500"/>
      <c r="B133" s="34">
        <v>131</v>
      </c>
      <c r="C133" s="31" t="s">
        <v>6</v>
      </c>
      <c r="D133" s="501" t="s">
        <v>729</v>
      </c>
      <c r="E133" s="470" t="s">
        <v>727</v>
      </c>
      <c r="F133" s="470" t="s">
        <v>446</v>
      </c>
      <c r="G133" s="470" t="s">
        <v>674</v>
      </c>
      <c r="H133" s="470" t="s">
        <v>675</v>
      </c>
      <c r="I133" s="471" t="s">
        <v>730</v>
      </c>
      <c r="J133" s="502">
        <v>3</v>
      </c>
      <c r="K133" s="503">
        <v>1</v>
      </c>
      <c r="L133" s="504">
        <v>6.92</v>
      </c>
      <c r="M133" s="505">
        <v>0.15</v>
      </c>
      <c r="N133" s="491" t="s">
        <v>426</v>
      </c>
      <c r="O133" s="506">
        <v>0.3</v>
      </c>
      <c r="P133" s="352">
        <f t="shared" si="6"/>
        <v>0.89999999999999991</v>
      </c>
      <c r="Q133" s="354">
        <f t="shared" si="5"/>
        <v>1.038</v>
      </c>
      <c r="R133" s="404">
        <f t="shared" si="9"/>
        <v>3.1139999999999999</v>
      </c>
      <c r="S133" s="507">
        <v>0.5</v>
      </c>
      <c r="T133" s="352">
        <f t="shared" si="7"/>
        <v>1.5</v>
      </c>
      <c r="U133" s="506">
        <v>0.1</v>
      </c>
      <c r="V133" s="354">
        <f t="shared" si="8"/>
        <v>0.30000000000000004</v>
      </c>
      <c r="W133" s="1"/>
    </row>
    <row r="134" spans="1:23" x14ac:dyDescent="0.25">
      <c r="A134" s="500"/>
      <c r="B134" s="34">
        <v>132</v>
      </c>
      <c r="C134" s="31" t="s">
        <v>7</v>
      </c>
      <c r="D134" s="501" t="s">
        <v>731</v>
      </c>
      <c r="E134" s="470" t="s">
        <v>727</v>
      </c>
      <c r="F134" s="470" t="s">
        <v>446</v>
      </c>
      <c r="G134" s="470" t="s">
        <v>674</v>
      </c>
      <c r="H134" s="470" t="s">
        <v>675</v>
      </c>
      <c r="I134" s="471" t="s">
        <v>732</v>
      </c>
      <c r="J134" s="508">
        <v>3</v>
      </c>
      <c r="K134" s="509">
        <v>1</v>
      </c>
      <c r="L134" s="474">
        <v>15.904</v>
      </c>
      <c r="M134" s="475">
        <v>0.15</v>
      </c>
      <c r="N134" s="471" t="s">
        <v>426</v>
      </c>
      <c r="O134" s="510">
        <v>0.3</v>
      </c>
      <c r="P134" s="352">
        <f t="shared" si="6"/>
        <v>0.89999999999999991</v>
      </c>
      <c r="Q134" s="364">
        <f t="shared" si="5"/>
        <v>2.3855999999999997</v>
      </c>
      <c r="R134" s="365">
        <f t="shared" si="9"/>
        <v>7.1567999999999987</v>
      </c>
      <c r="S134" s="477">
        <v>0.8</v>
      </c>
      <c r="T134" s="434">
        <f t="shared" si="7"/>
        <v>2.4000000000000004</v>
      </c>
      <c r="U134" s="510">
        <v>0.1</v>
      </c>
      <c r="V134" s="364">
        <f t="shared" si="8"/>
        <v>0.30000000000000004</v>
      </c>
      <c r="W134" s="1"/>
    </row>
    <row r="135" spans="1:23" x14ac:dyDescent="0.25">
      <c r="A135" s="500"/>
      <c r="B135" s="34">
        <v>133</v>
      </c>
      <c r="C135" s="31" t="s">
        <v>8</v>
      </c>
      <c r="D135" s="501" t="s">
        <v>733</v>
      </c>
      <c r="E135" s="470" t="s">
        <v>727</v>
      </c>
      <c r="F135" s="470" t="s">
        <v>446</v>
      </c>
      <c r="G135" s="470" t="s">
        <v>674</v>
      </c>
      <c r="H135" s="470" t="s">
        <v>675</v>
      </c>
      <c r="I135" s="471" t="s">
        <v>734</v>
      </c>
      <c r="J135" s="508">
        <v>3</v>
      </c>
      <c r="K135" s="509">
        <v>1</v>
      </c>
      <c r="L135" s="474">
        <v>11.928000000000001</v>
      </c>
      <c r="M135" s="475">
        <v>0.15</v>
      </c>
      <c r="N135" s="471" t="s">
        <v>426</v>
      </c>
      <c r="O135" s="510">
        <v>0.3</v>
      </c>
      <c r="P135" s="352">
        <f t="shared" si="6"/>
        <v>0.89999999999999991</v>
      </c>
      <c r="Q135" s="364">
        <f t="shared" si="5"/>
        <v>1.7892000000000001</v>
      </c>
      <c r="R135" s="365">
        <f t="shared" si="9"/>
        <v>5.3676000000000004</v>
      </c>
      <c r="S135" s="477">
        <v>0.8</v>
      </c>
      <c r="T135" s="434">
        <f t="shared" si="7"/>
        <v>2.4000000000000004</v>
      </c>
      <c r="U135" s="510">
        <v>0.1</v>
      </c>
      <c r="V135" s="364">
        <f t="shared" si="8"/>
        <v>0.30000000000000004</v>
      </c>
      <c r="W135" s="1"/>
    </row>
    <row r="136" spans="1:23" x14ac:dyDescent="0.25">
      <c r="A136" s="500"/>
      <c r="B136" s="34">
        <v>134</v>
      </c>
      <c r="C136" s="31" t="s">
        <v>9</v>
      </c>
      <c r="D136" s="501" t="s">
        <v>735</v>
      </c>
      <c r="E136" s="470" t="s">
        <v>727</v>
      </c>
      <c r="F136" s="470" t="s">
        <v>446</v>
      </c>
      <c r="G136" s="470" t="s">
        <v>674</v>
      </c>
      <c r="H136" s="470" t="s">
        <v>675</v>
      </c>
      <c r="I136" s="471" t="s">
        <v>736</v>
      </c>
      <c r="J136" s="508">
        <v>3</v>
      </c>
      <c r="K136" s="509">
        <v>1</v>
      </c>
      <c r="L136" s="474">
        <v>11.928000000000001</v>
      </c>
      <c r="M136" s="475">
        <v>0.15</v>
      </c>
      <c r="N136" s="471" t="s">
        <v>426</v>
      </c>
      <c r="O136" s="510">
        <v>0.3</v>
      </c>
      <c r="P136" s="352">
        <f t="shared" si="6"/>
        <v>0.89999999999999991</v>
      </c>
      <c r="Q136" s="364">
        <f t="shared" ref="Q136:Q171" si="10">L136*M136</f>
        <v>1.7892000000000001</v>
      </c>
      <c r="R136" s="365">
        <f t="shared" si="9"/>
        <v>5.3676000000000004</v>
      </c>
      <c r="S136" s="477">
        <v>0.8</v>
      </c>
      <c r="T136" s="434">
        <f t="shared" si="7"/>
        <v>2.4000000000000004</v>
      </c>
      <c r="U136" s="510">
        <v>0.1</v>
      </c>
      <c r="V136" s="364">
        <f t="shared" si="8"/>
        <v>0.30000000000000004</v>
      </c>
      <c r="W136" s="1"/>
    </row>
    <row r="137" spans="1:23" x14ac:dyDescent="0.25">
      <c r="A137" s="500"/>
      <c r="B137" s="34">
        <v>135</v>
      </c>
      <c r="C137" s="31" t="s">
        <v>10</v>
      </c>
      <c r="D137" s="501" t="s">
        <v>737</v>
      </c>
      <c r="E137" s="470" t="s">
        <v>727</v>
      </c>
      <c r="F137" s="470" t="s">
        <v>416</v>
      </c>
      <c r="G137" s="470" t="s">
        <v>738</v>
      </c>
      <c r="H137" s="470" t="s">
        <v>417</v>
      </c>
      <c r="I137" s="471" t="s">
        <v>739</v>
      </c>
      <c r="J137" s="508">
        <v>3</v>
      </c>
      <c r="K137" s="509">
        <v>0</v>
      </c>
      <c r="L137" s="474">
        <v>28.018999999999998</v>
      </c>
      <c r="M137" s="475">
        <v>0.15</v>
      </c>
      <c r="N137" s="471" t="s">
        <v>740</v>
      </c>
      <c r="O137" s="510">
        <v>0.3</v>
      </c>
      <c r="P137" s="352">
        <f t="shared" si="6"/>
        <v>0.89999999999999991</v>
      </c>
      <c r="Q137" s="364">
        <f t="shared" si="10"/>
        <v>4.2028499999999998</v>
      </c>
      <c r="R137" s="365">
        <f t="shared" si="9"/>
        <v>12.608549999999999</v>
      </c>
      <c r="S137" s="477">
        <v>1</v>
      </c>
      <c r="T137" s="434">
        <f t="shared" si="7"/>
        <v>3</v>
      </c>
      <c r="U137" s="510">
        <v>0.1</v>
      </c>
      <c r="V137" s="364">
        <f t="shared" si="8"/>
        <v>0.30000000000000004</v>
      </c>
      <c r="W137" s="1"/>
    </row>
    <row r="138" spans="1:23" x14ac:dyDescent="0.25">
      <c r="A138" s="500"/>
      <c r="B138" s="34">
        <v>136</v>
      </c>
      <c r="C138" s="31" t="s">
        <v>11</v>
      </c>
      <c r="D138" s="501" t="s">
        <v>737</v>
      </c>
      <c r="E138" s="470" t="s">
        <v>727</v>
      </c>
      <c r="F138" s="470" t="s">
        <v>416</v>
      </c>
      <c r="G138" s="470" t="s">
        <v>738</v>
      </c>
      <c r="H138" s="470" t="s">
        <v>417</v>
      </c>
      <c r="I138" s="471" t="s">
        <v>741</v>
      </c>
      <c r="J138" s="508">
        <v>3</v>
      </c>
      <c r="K138" s="509">
        <v>0</v>
      </c>
      <c r="L138" s="474">
        <v>28.018999999999998</v>
      </c>
      <c r="M138" s="475">
        <v>0.15</v>
      </c>
      <c r="N138" s="471" t="s">
        <v>740</v>
      </c>
      <c r="O138" s="510">
        <v>0.3</v>
      </c>
      <c r="P138" s="352">
        <f t="shared" si="6"/>
        <v>0.89999999999999991</v>
      </c>
      <c r="Q138" s="364">
        <f t="shared" si="10"/>
        <v>4.2028499999999998</v>
      </c>
      <c r="R138" s="365">
        <f t="shared" si="9"/>
        <v>12.608549999999999</v>
      </c>
      <c r="S138" s="477">
        <v>1</v>
      </c>
      <c r="T138" s="434">
        <f t="shared" si="7"/>
        <v>3</v>
      </c>
      <c r="U138" s="510">
        <v>0.1</v>
      </c>
      <c r="V138" s="364">
        <f t="shared" si="8"/>
        <v>0.30000000000000004</v>
      </c>
      <c r="W138" s="1"/>
    </row>
    <row r="139" spans="1:23" x14ac:dyDescent="0.25">
      <c r="A139" s="500"/>
      <c r="B139" s="34">
        <v>137</v>
      </c>
      <c r="C139" s="31" t="s">
        <v>12</v>
      </c>
      <c r="D139" s="501" t="s">
        <v>742</v>
      </c>
      <c r="E139" s="470" t="s">
        <v>727</v>
      </c>
      <c r="F139" s="470" t="s">
        <v>416</v>
      </c>
      <c r="G139" s="470" t="s">
        <v>738</v>
      </c>
      <c r="H139" s="470" t="s">
        <v>417</v>
      </c>
      <c r="I139" s="471" t="s">
        <v>743</v>
      </c>
      <c r="J139" s="508">
        <v>3</v>
      </c>
      <c r="K139" s="509">
        <v>0</v>
      </c>
      <c r="L139" s="474">
        <v>15.69</v>
      </c>
      <c r="M139" s="475">
        <v>0.15</v>
      </c>
      <c r="N139" s="471" t="s">
        <v>740</v>
      </c>
      <c r="O139" s="510">
        <v>0.3</v>
      </c>
      <c r="P139" s="352">
        <f t="shared" si="6"/>
        <v>0.89999999999999991</v>
      </c>
      <c r="Q139" s="364">
        <f t="shared" si="10"/>
        <v>2.3534999999999999</v>
      </c>
      <c r="R139" s="365">
        <f t="shared" si="9"/>
        <v>7.0604999999999993</v>
      </c>
      <c r="S139" s="477">
        <v>0.8</v>
      </c>
      <c r="T139" s="434">
        <f t="shared" si="7"/>
        <v>2.4000000000000004</v>
      </c>
      <c r="U139" s="510">
        <v>0.1</v>
      </c>
      <c r="V139" s="364">
        <f t="shared" si="8"/>
        <v>0.30000000000000004</v>
      </c>
      <c r="W139" s="1"/>
    </row>
    <row r="140" spans="1:23" x14ac:dyDescent="0.25">
      <c r="A140" s="500"/>
      <c r="B140" s="34">
        <v>138</v>
      </c>
      <c r="C140" s="31" t="s">
        <v>13</v>
      </c>
      <c r="D140" s="501" t="s">
        <v>744</v>
      </c>
      <c r="E140" s="470" t="s">
        <v>745</v>
      </c>
      <c r="F140" s="470" t="s">
        <v>746</v>
      </c>
      <c r="G140" s="470" t="s">
        <v>682</v>
      </c>
      <c r="H140" s="470" t="s">
        <v>453</v>
      </c>
      <c r="I140" s="471" t="s">
        <v>747</v>
      </c>
      <c r="J140" s="508">
        <v>3</v>
      </c>
      <c r="K140" s="509">
        <v>0</v>
      </c>
      <c r="L140" s="474">
        <v>50</v>
      </c>
      <c r="M140" s="475">
        <v>0.15</v>
      </c>
      <c r="N140" s="471" t="s">
        <v>484</v>
      </c>
      <c r="O140" s="510">
        <v>0.3</v>
      </c>
      <c r="P140" s="352">
        <f t="shared" si="6"/>
        <v>0.89999999999999991</v>
      </c>
      <c r="Q140" s="364">
        <f t="shared" si="10"/>
        <v>7.5</v>
      </c>
      <c r="R140" s="365">
        <f t="shared" si="9"/>
        <v>22.5</v>
      </c>
      <c r="S140" s="477">
        <v>2.65</v>
      </c>
      <c r="T140" s="434">
        <f t="shared" si="7"/>
        <v>7.9499999999999993</v>
      </c>
      <c r="U140" s="510">
        <v>0.1</v>
      </c>
      <c r="V140" s="364">
        <f t="shared" si="8"/>
        <v>0.30000000000000004</v>
      </c>
      <c r="W140" s="1"/>
    </row>
    <row r="141" spans="1:23" x14ac:dyDescent="0.25">
      <c r="A141" s="500"/>
      <c r="B141" s="34">
        <v>139</v>
      </c>
      <c r="C141" s="31" t="s">
        <v>15</v>
      </c>
      <c r="D141" s="501" t="s">
        <v>744</v>
      </c>
      <c r="E141" s="470" t="s">
        <v>745</v>
      </c>
      <c r="F141" s="470" t="s">
        <v>746</v>
      </c>
      <c r="G141" s="470" t="s">
        <v>682</v>
      </c>
      <c r="H141" s="470" t="s">
        <v>453</v>
      </c>
      <c r="I141" s="471" t="s">
        <v>748</v>
      </c>
      <c r="J141" s="508">
        <v>3</v>
      </c>
      <c r="K141" s="509">
        <v>0</v>
      </c>
      <c r="L141" s="474">
        <v>50</v>
      </c>
      <c r="M141" s="475">
        <v>0.15</v>
      </c>
      <c r="N141" s="471" t="s">
        <v>484</v>
      </c>
      <c r="O141" s="510">
        <v>0.3</v>
      </c>
      <c r="P141" s="352">
        <f t="shared" si="6"/>
        <v>0.89999999999999991</v>
      </c>
      <c r="Q141" s="364">
        <f t="shared" si="10"/>
        <v>7.5</v>
      </c>
      <c r="R141" s="365">
        <f t="shared" si="9"/>
        <v>22.5</v>
      </c>
      <c r="S141" s="477">
        <v>2.65</v>
      </c>
      <c r="T141" s="434">
        <f t="shared" si="7"/>
        <v>7.9499999999999993</v>
      </c>
      <c r="U141" s="510">
        <v>0.1</v>
      </c>
      <c r="V141" s="364">
        <f t="shared" si="8"/>
        <v>0.30000000000000004</v>
      </c>
      <c r="W141" s="1"/>
    </row>
    <row r="142" spans="1:23" x14ac:dyDescent="0.25">
      <c r="A142" s="500"/>
      <c r="B142" s="34">
        <v>140</v>
      </c>
      <c r="C142" s="31" t="s">
        <v>16</v>
      </c>
      <c r="D142" s="501" t="s">
        <v>744</v>
      </c>
      <c r="E142" s="470" t="s">
        <v>745</v>
      </c>
      <c r="F142" s="470" t="s">
        <v>746</v>
      </c>
      <c r="G142" s="470" t="s">
        <v>682</v>
      </c>
      <c r="H142" s="470" t="s">
        <v>453</v>
      </c>
      <c r="I142" s="471" t="s">
        <v>749</v>
      </c>
      <c r="J142" s="508">
        <v>3</v>
      </c>
      <c r="K142" s="509">
        <v>0</v>
      </c>
      <c r="L142" s="474">
        <v>50.54</v>
      </c>
      <c r="M142" s="475">
        <v>0.15</v>
      </c>
      <c r="N142" s="471" t="s">
        <v>484</v>
      </c>
      <c r="O142" s="510">
        <v>0.3</v>
      </c>
      <c r="P142" s="352">
        <f t="shared" si="6"/>
        <v>0.89999999999999991</v>
      </c>
      <c r="Q142" s="364">
        <f t="shared" si="10"/>
        <v>7.5809999999999995</v>
      </c>
      <c r="R142" s="365">
        <f t="shared" si="9"/>
        <v>22.742999999999999</v>
      </c>
      <c r="S142" s="477">
        <v>2.65</v>
      </c>
      <c r="T142" s="434">
        <f t="shared" si="7"/>
        <v>7.9499999999999993</v>
      </c>
      <c r="U142" s="510">
        <v>0.1</v>
      </c>
      <c r="V142" s="364">
        <f t="shared" si="8"/>
        <v>0.30000000000000004</v>
      </c>
      <c r="W142" s="1"/>
    </row>
    <row r="143" spans="1:23" x14ac:dyDescent="0.25">
      <c r="A143" s="500"/>
      <c r="B143" s="34">
        <v>141</v>
      </c>
      <c r="C143" s="31" t="s">
        <v>17</v>
      </c>
      <c r="D143" s="501" t="s">
        <v>750</v>
      </c>
      <c r="E143" s="470" t="s">
        <v>745</v>
      </c>
      <c r="F143" s="470" t="s">
        <v>746</v>
      </c>
      <c r="G143" s="470" t="s">
        <v>682</v>
      </c>
      <c r="H143" s="470" t="s">
        <v>453</v>
      </c>
      <c r="I143" s="471" t="s">
        <v>751</v>
      </c>
      <c r="J143" s="508">
        <v>3</v>
      </c>
      <c r="K143" s="509">
        <v>0</v>
      </c>
      <c r="L143" s="474">
        <v>25.27</v>
      </c>
      <c r="M143" s="475">
        <v>0.15</v>
      </c>
      <c r="N143" s="471" t="s">
        <v>484</v>
      </c>
      <c r="O143" s="510">
        <v>0.25</v>
      </c>
      <c r="P143" s="352">
        <f t="shared" ref="P143:P171" si="11">J143*O143</f>
        <v>0.75</v>
      </c>
      <c r="Q143" s="364">
        <f t="shared" si="10"/>
        <v>3.7904999999999998</v>
      </c>
      <c r="R143" s="365">
        <f t="shared" si="9"/>
        <v>11.371499999999999</v>
      </c>
      <c r="S143" s="477">
        <v>2</v>
      </c>
      <c r="T143" s="434">
        <f t="shared" ref="T143:T172" si="12">J143*S143</f>
        <v>6</v>
      </c>
      <c r="U143" s="510">
        <v>0.1</v>
      </c>
      <c r="V143" s="364">
        <f t="shared" ref="V143:V172" si="13">U143*J143</f>
        <v>0.30000000000000004</v>
      </c>
      <c r="W143" s="1"/>
    </row>
    <row r="144" spans="1:23" x14ac:dyDescent="0.25">
      <c r="A144" s="500"/>
      <c r="B144" s="34">
        <v>142</v>
      </c>
      <c r="C144" s="31" t="s">
        <v>18</v>
      </c>
      <c r="D144" s="501" t="s">
        <v>750</v>
      </c>
      <c r="E144" s="470" t="s">
        <v>745</v>
      </c>
      <c r="F144" s="470" t="s">
        <v>746</v>
      </c>
      <c r="G144" s="470" t="s">
        <v>682</v>
      </c>
      <c r="H144" s="470" t="s">
        <v>453</v>
      </c>
      <c r="I144" s="471" t="s">
        <v>752</v>
      </c>
      <c r="J144" s="508">
        <v>3</v>
      </c>
      <c r="K144" s="509">
        <v>0</v>
      </c>
      <c r="L144" s="474">
        <v>25.27</v>
      </c>
      <c r="M144" s="475">
        <v>0.15</v>
      </c>
      <c r="N144" s="471" t="s">
        <v>484</v>
      </c>
      <c r="O144" s="510">
        <v>0.25</v>
      </c>
      <c r="P144" s="352">
        <f t="shared" si="11"/>
        <v>0.75</v>
      </c>
      <c r="Q144" s="364">
        <f t="shared" si="10"/>
        <v>3.7904999999999998</v>
      </c>
      <c r="R144" s="365">
        <f t="shared" ref="R144:R171" si="14">Q144*J144</f>
        <v>11.371499999999999</v>
      </c>
      <c r="S144" s="477">
        <v>2</v>
      </c>
      <c r="T144" s="434">
        <f t="shared" si="12"/>
        <v>6</v>
      </c>
      <c r="U144" s="510">
        <v>0.1</v>
      </c>
      <c r="V144" s="364">
        <f t="shared" si="13"/>
        <v>0.30000000000000004</v>
      </c>
      <c r="W144" s="1"/>
    </row>
    <row r="145" spans="1:23" x14ac:dyDescent="0.25">
      <c r="A145" s="500"/>
      <c r="B145" s="34">
        <v>143</v>
      </c>
      <c r="C145" s="31" t="s">
        <v>19</v>
      </c>
      <c r="D145" s="501" t="s">
        <v>744</v>
      </c>
      <c r="E145" s="470" t="s">
        <v>745</v>
      </c>
      <c r="F145" s="470" t="s">
        <v>746</v>
      </c>
      <c r="G145" s="470" t="s">
        <v>682</v>
      </c>
      <c r="H145" s="470" t="s">
        <v>453</v>
      </c>
      <c r="I145" s="471" t="s">
        <v>753</v>
      </c>
      <c r="J145" s="508">
        <v>3</v>
      </c>
      <c r="K145" s="509">
        <v>0</v>
      </c>
      <c r="L145" s="474">
        <v>50</v>
      </c>
      <c r="M145" s="475">
        <v>0.15</v>
      </c>
      <c r="N145" s="471" t="s">
        <v>484</v>
      </c>
      <c r="O145" s="510">
        <v>0.25</v>
      </c>
      <c r="P145" s="352">
        <f t="shared" si="11"/>
        <v>0.75</v>
      </c>
      <c r="Q145" s="364">
        <f t="shared" si="10"/>
        <v>7.5</v>
      </c>
      <c r="R145" s="365">
        <f t="shared" si="14"/>
        <v>22.5</v>
      </c>
      <c r="S145" s="477">
        <v>2.65</v>
      </c>
      <c r="T145" s="434">
        <f t="shared" si="12"/>
        <v>7.9499999999999993</v>
      </c>
      <c r="U145" s="510">
        <v>0.1</v>
      </c>
      <c r="V145" s="364">
        <f t="shared" si="13"/>
        <v>0.30000000000000004</v>
      </c>
      <c r="W145" s="1"/>
    </row>
    <row r="146" spans="1:23" x14ac:dyDescent="0.25">
      <c r="A146" s="500"/>
      <c r="B146" s="34">
        <v>144</v>
      </c>
      <c r="C146" s="31" t="s">
        <v>20</v>
      </c>
      <c r="D146" s="501" t="s">
        <v>750</v>
      </c>
      <c r="E146" s="470" t="s">
        <v>745</v>
      </c>
      <c r="F146" s="470" t="s">
        <v>746</v>
      </c>
      <c r="G146" s="470" t="s">
        <v>682</v>
      </c>
      <c r="H146" s="470" t="s">
        <v>453</v>
      </c>
      <c r="I146" s="471" t="s">
        <v>754</v>
      </c>
      <c r="J146" s="508">
        <v>3</v>
      </c>
      <c r="K146" s="509">
        <v>0</v>
      </c>
      <c r="L146" s="474">
        <v>25.27</v>
      </c>
      <c r="M146" s="475">
        <v>0.15</v>
      </c>
      <c r="N146" s="471" t="s">
        <v>484</v>
      </c>
      <c r="O146" s="510">
        <v>0.25</v>
      </c>
      <c r="P146" s="352">
        <f t="shared" si="11"/>
        <v>0.75</v>
      </c>
      <c r="Q146" s="364">
        <f t="shared" si="10"/>
        <v>3.7904999999999998</v>
      </c>
      <c r="R146" s="365">
        <f t="shared" si="14"/>
        <v>11.371499999999999</v>
      </c>
      <c r="S146" s="477">
        <v>2</v>
      </c>
      <c r="T146" s="434">
        <f t="shared" si="12"/>
        <v>6</v>
      </c>
      <c r="U146" s="510">
        <v>0.1</v>
      </c>
      <c r="V146" s="364">
        <f t="shared" si="13"/>
        <v>0.30000000000000004</v>
      </c>
      <c r="W146" s="1"/>
    </row>
    <row r="147" spans="1:23" x14ac:dyDescent="0.25">
      <c r="A147" s="500"/>
      <c r="B147" s="34">
        <v>145</v>
      </c>
      <c r="C147" s="31" t="s">
        <v>21</v>
      </c>
      <c r="D147" s="501" t="s">
        <v>750</v>
      </c>
      <c r="E147" s="470" t="s">
        <v>745</v>
      </c>
      <c r="F147" s="470" t="s">
        <v>746</v>
      </c>
      <c r="G147" s="470" t="s">
        <v>682</v>
      </c>
      <c r="H147" s="470" t="s">
        <v>453</v>
      </c>
      <c r="I147" s="471" t="s">
        <v>755</v>
      </c>
      <c r="J147" s="508">
        <v>3</v>
      </c>
      <c r="K147" s="509">
        <v>0</v>
      </c>
      <c r="L147" s="474">
        <v>25.27</v>
      </c>
      <c r="M147" s="475">
        <v>0.15</v>
      </c>
      <c r="N147" s="471" t="s">
        <v>484</v>
      </c>
      <c r="O147" s="510">
        <v>0.25</v>
      </c>
      <c r="P147" s="352">
        <f t="shared" si="11"/>
        <v>0.75</v>
      </c>
      <c r="Q147" s="364">
        <f t="shared" si="10"/>
        <v>3.7904999999999998</v>
      </c>
      <c r="R147" s="365">
        <f t="shared" si="14"/>
        <v>11.371499999999999</v>
      </c>
      <c r="S147" s="477">
        <v>2</v>
      </c>
      <c r="T147" s="434">
        <f t="shared" si="12"/>
        <v>6</v>
      </c>
      <c r="U147" s="510">
        <v>0.1</v>
      </c>
      <c r="V147" s="364">
        <f t="shared" si="13"/>
        <v>0.30000000000000004</v>
      </c>
      <c r="W147" s="1"/>
    </row>
    <row r="148" spans="1:23" x14ac:dyDescent="0.25">
      <c r="A148" s="500"/>
      <c r="B148" s="34">
        <v>146</v>
      </c>
      <c r="C148" s="31" t="s">
        <v>22</v>
      </c>
      <c r="D148" s="501" t="s">
        <v>750</v>
      </c>
      <c r="E148" s="470" t="s">
        <v>745</v>
      </c>
      <c r="F148" s="470" t="s">
        <v>746</v>
      </c>
      <c r="G148" s="470" t="s">
        <v>682</v>
      </c>
      <c r="H148" s="470" t="s">
        <v>453</v>
      </c>
      <c r="I148" s="471" t="s">
        <v>756</v>
      </c>
      <c r="J148" s="508">
        <v>3</v>
      </c>
      <c r="K148" s="509">
        <v>0</v>
      </c>
      <c r="L148" s="474">
        <v>25.27</v>
      </c>
      <c r="M148" s="475">
        <v>0.15</v>
      </c>
      <c r="N148" s="471" t="s">
        <v>484</v>
      </c>
      <c r="O148" s="510">
        <v>0.25</v>
      </c>
      <c r="P148" s="352">
        <f t="shared" si="11"/>
        <v>0.75</v>
      </c>
      <c r="Q148" s="364">
        <f t="shared" si="10"/>
        <v>3.7904999999999998</v>
      </c>
      <c r="R148" s="365">
        <f t="shared" si="14"/>
        <v>11.371499999999999</v>
      </c>
      <c r="S148" s="477">
        <v>2</v>
      </c>
      <c r="T148" s="434">
        <f t="shared" si="12"/>
        <v>6</v>
      </c>
      <c r="U148" s="510">
        <v>0.1</v>
      </c>
      <c r="V148" s="364">
        <f t="shared" si="13"/>
        <v>0.30000000000000004</v>
      </c>
      <c r="W148" s="1"/>
    </row>
    <row r="149" spans="1:23" x14ac:dyDescent="0.25">
      <c r="A149" s="500"/>
      <c r="B149" s="34">
        <v>147</v>
      </c>
      <c r="C149" s="31" t="s">
        <v>23</v>
      </c>
      <c r="D149" s="501" t="s">
        <v>757</v>
      </c>
      <c r="E149" s="470" t="s">
        <v>352</v>
      </c>
      <c r="F149" s="470" t="s">
        <v>416</v>
      </c>
      <c r="G149" s="470" t="s">
        <v>657</v>
      </c>
      <c r="H149" s="470" t="s">
        <v>417</v>
      </c>
      <c r="I149" s="471" t="s">
        <v>758</v>
      </c>
      <c r="J149" s="508">
        <v>3</v>
      </c>
      <c r="K149" s="509">
        <v>0</v>
      </c>
      <c r="L149" s="474">
        <v>82.5</v>
      </c>
      <c r="M149" s="475">
        <v>0.1</v>
      </c>
      <c r="N149" s="471" t="s">
        <v>759</v>
      </c>
      <c r="O149" s="510">
        <v>0.2</v>
      </c>
      <c r="P149" s="352">
        <f t="shared" si="11"/>
        <v>0.60000000000000009</v>
      </c>
      <c r="Q149" s="364">
        <f t="shared" si="10"/>
        <v>8.25</v>
      </c>
      <c r="R149" s="365">
        <f t="shared" si="14"/>
        <v>24.75</v>
      </c>
      <c r="S149" s="477">
        <v>2.75</v>
      </c>
      <c r="T149" s="434">
        <f t="shared" si="12"/>
        <v>8.25</v>
      </c>
      <c r="U149" s="510">
        <v>0.1</v>
      </c>
      <c r="V149" s="364">
        <f t="shared" si="13"/>
        <v>0.30000000000000004</v>
      </c>
      <c r="W149" s="1"/>
    </row>
    <row r="150" spans="1:23" x14ac:dyDescent="0.25">
      <c r="A150" s="500"/>
      <c r="B150" s="34">
        <v>148</v>
      </c>
      <c r="C150" s="31" t="s">
        <v>369</v>
      </c>
      <c r="D150" s="501" t="s">
        <v>760</v>
      </c>
      <c r="E150" s="470" t="s">
        <v>352</v>
      </c>
      <c r="F150" s="470" t="s">
        <v>416</v>
      </c>
      <c r="G150" s="470" t="s">
        <v>657</v>
      </c>
      <c r="H150" s="470" t="s">
        <v>417</v>
      </c>
      <c r="I150" s="471" t="s">
        <v>761</v>
      </c>
      <c r="J150" s="508">
        <v>3</v>
      </c>
      <c r="K150" s="509">
        <v>0</v>
      </c>
      <c r="L150" s="474">
        <v>82.5</v>
      </c>
      <c r="M150" s="475">
        <v>0.1</v>
      </c>
      <c r="N150" s="471" t="s">
        <v>759</v>
      </c>
      <c r="O150" s="510">
        <v>0.2</v>
      </c>
      <c r="P150" s="352">
        <f t="shared" si="11"/>
        <v>0.60000000000000009</v>
      </c>
      <c r="Q150" s="364">
        <f t="shared" si="10"/>
        <v>8.25</v>
      </c>
      <c r="R150" s="365">
        <f t="shared" si="14"/>
        <v>24.75</v>
      </c>
      <c r="S150" s="477">
        <v>2.75</v>
      </c>
      <c r="T150" s="434">
        <f t="shared" si="12"/>
        <v>8.25</v>
      </c>
      <c r="U150" s="510">
        <v>0.1</v>
      </c>
      <c r="V150" s="364">
        <f t="shared" si="13"/>
        <v>0.30000000000000004</v>
      </c>
      <c r="W150" s="1"/>
    </row>
    <row r="151" spans="1:23" x14ac:dyDescent="0.25">
      <c r="A151" s="500"/>
      <c r="B151" s="34">
        <v>149</v>
      </c>
      <c r="C151" s="31" t="s">
        <v>370</v>
      </c>
      <c r="D151" s="501" t="s">
        <v>762</v>
      </c>
      <c r="E151" s="470" t="s">
        <v>352</v>
      </c>
      <c r="F151" s="470" t="s">
        <v>416</v>
      </c>
      <c r="G151" s="470" t="s">
        <v>657</v>
      </c>
      <c r="H151" s="470" t="s">
        <v>417</v>
      </c>
      <c r="I151" s="471" t="s">
        <v>763</v>
      </c>
      <c r="J151" s="508">
        <v>3</v>
      </c>
      <c r="K151" s="509">
        <v>0</v>
      </c>
      <c r="L151" s="474">
        <v>82.5</v>
      </c>
      <c r="M151" s="475">
        <v>0.1</v>
      </c>
      <c r="N151" s="471" t="s">
        <v>759</v>
      </c>
      <c r="O151" s="510">
        <v>0.2</v>
      </c>
      <c r="P151" s="352">
        <f t="shared" si="11"/>
        <v>0.60000000000000009</v>
      </c>
      <c r="Q151" s="364">
        <f t="shared" si="10"/>
        <v>8.25</v>
      </c>
      <c r="R151" s="365">
        <f t="shared" si="14"/>
        <v>24.75</v>
      </c>
      <c r="S151" s="477">
        <v>2.75</v>
      </c>
      <c r="T151" s="434">
        <f t="shared" si="12"/>
        <v>8.25</v>
      </c>
      <c r="U151" s="510">
        <v>0.1</v>
      </c>
      <c r="V151" s="364">
        <f t="shared" si="13"/>
        <v>0.30000000000000004</v>
      </c>
      <c r="W151" s="1"/>
    </row>
    <row r="152" spans="1:23" x14ac:dyDescent="0.25">
      <c r="A152" s="500"/>
      <c r="B152" s="34">
        <v>150</v>
      </c>
      <c r="C152" s="31" t="s">
        <v>371</v>
      </c>
      <c r="D152" s="501" t="s">
        <v>764</v>
      </c>
      <c r="E152" s="470" t="s">
        <v>352</v>
      </c>
      <c r="F152" s="470" t="s">
        <v>416</v>
      </c>
      <c r="G152" s="470" t="s">
        <v>657</v>
      </c>
      <c r="H152" s="470" t="s">
        <v>417</v>
      </c>
      <c r="I152" s="471" t="s">
        <v>765</v>
      </c>
      <c r="J152" s="508">
        <v>3</v>
      </c>
      <c r="K152" s="509">
        <v>0</v>
      </c>
      <c r="L152" s="474">
        <v>150</v>
      </c>
      <c r="M152" s="479">
        <v>0.1</v>
      </c>
      <c r="N152" s="471" t="s">
        <v>759</v>
      </c>
      <c r="O152" s="510">
        <v>0.2</v>
      </c>
      <c r="P152" s="352">
        <f t="shared" si="11"/>
        <v>0.60000000000000009</v>
      </c>
      <c r="Q152" s="364">
        <f t="shared" si="10"/>
        <v>15</v>
      </c>
      <c r="R152" s="365">
        <f t="shared" si="14"/>
        <v>45</v>
      </c>
      <c r="S152" s="477">
        <v>3</v>
      </c>
      <c r="T152" s="434">
        <f t="shared" si="12"/>
        <v>9</v>
      </c>
      <c r="U152" s="510">
        <v>0.1</v>
      </c>
      <c r="V152" s="364">
        <f t="shared" si="13"/>
        <v>0.30000000000000004</v>
      </c>
      <c r="W152" s="1"/>
    </row>
    <row r="153" spans="1:23" x14ac:dyDescent="0.25">
      <c r="A153" s="500"/>
      <c r="B153" s="34">
        <v>151</v>
      </c>
      <c r="C153" s="31" t="s">
        <v>390</v>
      </c>
      <c r="D153" s="501" t="s">
        <v>766</v>
      </c>
      <c r="E153" s="470" t="s">
        <v>352</v>
      </c>
      <c r="F153" s="470" t="s">
        <v>416</v>
      </c>
      <c r="G153" s="470" t="s">
        <v>657</v>
      </c>
      <c r="H153" s="470" t="s">
        <v>417</v>
      </c>
      <c r="I153" s="471" t="s">
        <v>767</v>
      </c>
      <c r="J153" s="508">
        <v>3</v>
      </c>
      <c r="K153" s="509">
        <v>0</v>
      </c>
      <c r="L153" s="474">
        <v>60</v>
      </c>
      <c r="M153" s="479">
        <v>0.1</v>
      </c>
      <c r="N153" s="471" t="s">
        <v>759</v>
      </c>
      <c r="O153" s="510">
        <v>0.2</v>
      </c>
      <c r="P153" s="352">
        <f t="shared" si="11"/>
        <v>0.60000000000000009</v>
      </c>
      <c r="Q153" s="364">
        <f t="shared" si="10"/>
        <v>6</v>
      </c>
      <c r="R153" s="365">
        <f t="shared" si="14"/>
        <v>18</v>
      </c>
      <c r="S153" s="477">
        <v>2.65</v>
      </c>
      <c r="T153" s="434">
        <f t="shared" si="12"/>
        <v>7.9499999999999993</v>
      </c>
      <c r="U153" s="510">
        <v>0.1</v>
      </c>
      <c r="V153" s="364">
        <f t="shared" si="13"/>
        <v>0.30000000000000004</v>
      </c>
      <c r="W153" s="1"/>
    </row>
    <row r="154" spans="1:23" x14ac:dyDescent="0.25">
      <c r="A154" s="500"/>
      <c r="B154" s="34">
        <v>152</v>
      </c>
      <c r="C154" s="31" t="s">
        <v>389</v>
      </c>
      <c r="D154" s="501" t="s">
        <v>768</v>
      </c>
      <c r="E154" s="470" t="s">
        <v>352</v>
      </c>
      <c r="F154" s="470" t="s">
        <v>416</v>
      </c>
      <c r="G154" s="470" t="s">
        <v>657</v>
      </c>
      <c r="H154" s="470" t="s">
        <v>417</v>
      </c>
      <c r="I154" s="471" t="s">
        <v>769</v>
      </c>
      <c r="J154" s="508">
        <v>3</v>
      </c>
      <c r="K154" s="509">
        <v>0</v>
      </c>
      <c r="L154" s="474">
        <v>45</v>
      </c>
      <c r="M154" s="479">
        <v>0.1</v>
      </c>
      <c r="N154" s="471" t="s">
        <v>759</v>
      </c>
      <c r="O154" s="510">
        <v>0.2</v>
      </c>
      <c r="P154" s="352">
        <f t="shared" si="11"/>
        <v>0.60000000000000009</v>
      </c>
      <c r="Q154" s="364">
        <f t="shared" si="10"/>
        <v>4.5</v>
      </c>
      <c r="R154" s="365">
        <f t="shared" si="14"/>
        <v>13.5</v>
      </c>
      <c r="S154" s="477">
        <v>2.65</v>
      </c>
      <c r="T154" s="434">
        <f t="shared" si="12"/>
        <v>7.9499999999999993</v>
      </c>
      <c r="U154" s="510">
        <v>0.1</v>
      </c>
      <c r="V154" s="364">
        <f t="shared" si="13"/>
        <v>0.30000000000000004</v>
      </c>
      <c r="W154" s="1"/>
    </row>
    <row r="155" spans="1:23" x14ac:dyDescent="0.25">
      <c r="A155" s="500"/>
      <c r="B155" s="34">
        <v>153</v>
      </c>
      <c r="C155" s="31" t="s">
        <v>400</v>
      </c>
      <c r="D155" s="501" t="s">
        <v>770</v>
      </c>
      <c r="E155" s="470" t="s">
        <v>352</v>
      </c>
      <c r="F155" s="470" t="s">
        <v>416</v>
      </c>
      <c r="G155" s="470" t="s">
        <v>657</v>
      </c>
      <c r="H155" s="470" t="s">
        <v>417</v>
      </c>
      <c r="I155" s="471" t="s">
        <v>771</v>
      </c>
      <c r="J155" s="508">
        <v>3</v>
      </c>
      <c r="K155" s="509">
        <v>0</v>
      </c>
      <c r="L155" s="474">
        <v>82.5</v>
      </c>
      <c r="M155" s="479">
        <v>0.1</v>
      </c>
      <c r="N155" s="471" t="s">
        <v>759</v>
      </c>
      <c r="O155" s="510">
        <v>0.2</v>
      </c>
      <c r="P155" s="352">
        <f t="shared" si="11"/>
        <v>0.60000000000000009</v>
      </c>
      <c r="Q155" s="364">
        <f t="shared" si="10"/>
        <v>8.25</v>
      </c>
      <c r="R155" s="365">
        <f t="shared" si="14"/>
        <v>24.75</v>
      </c>
      <c r="S155" s="477">
        <v>2.75</v>
      </c>
      <c r="T155" s="434">
        <f t="shared" si="12"/>
        <v>8.25</v>
      </c>
      <c r="U155" s="510">
        <v>0.1</v>
      </c>
      <c r="V155" s="364">
        <f t="shared" si="13"/>
        <v>0.30000000000000004</v>
      </c>
      <c r="W155" s="1"/>
    </row>
    <row r="156" spans="1:23" x14ac:dyDescent="0.25">
      <c r="A156" s="500"/>
      <c r="B156" s="34">
        <v>154</v>
      </c>
      <c r="C156" s="31" t="s">
        <v>401</v>
      </c>
      <c r="D156" s="501" t="s">
        <v>772</v>
      </c>
      <c r="E156" s="470" t="s">
        <v>352</v>
      </c>
      <c r="F156" s="470" t="s">
        <v>416</v>
      </c>
      <c r="G156" s="470" t="s">
        <v>657</v>
      </c>
      <c r="H156" s="470" t="s">
        <v>417</v>
      </c>
      <c r="I156" s="471" t="s">
        <v>773</v>
      </c>
      <c r="J156" s="508">
        <v>3</v>
      </c>
      <c r="K156" s="509">
        <v>0</v>
      </c>
      <c r="L156" s="474">
        <v>123</v>
      </c>
      <c r="M156" s="479">
        <v>0.1</v>
      </c>
      <c r="N156" s="471" t="s">
        <v>759</v>
      </c>
      <c r="O156" s="510">
        <v>0.2</v>
      </c>
      <c r="P156" s="352">
        <f t="shared" si="11"/>
        <v>0.60000000000000009</v>
      </c>
      <c r="Q156" s="364">
        <f t="shared" si="10"/>
        <v>12.3</v>
      </c>
      <c r="R156" s="365">
        <f t="shared" si="14"/>
        <v>36.900000000000006</v>
      </c>
      <c r="S156" s="477">
        <v>2.5</v>
      </c>
      <c r="T156" s="434">
        <f t="shared" si="12"/>
        <v>7.5</v>
      </c>
      <c r="U156" s="510">
        <v>0.1</v>
      </c>
      <c r="V156" s="364">
        <f t="shared" si="13"/>
        <v>0.30000000000000004</v>
      </c>
      <c r="W156" s="1"/>
    </row>
    <row r="157" spans="1:23" x14ac:dyDescent="0.25">
      <c r="A157" s="500"/>
      <c r="B157" s="34">
        <v>155</v>
      </c>
      <c r="C157" s="31" t="s">
        <v>402</v>
      </c>
      <c r="D157" s="501" t="s">
        <v>774</v>
      </c>
      <c r="E157" s="470" t="s">
        <v>352</v>
      </c>
      <c r="F157" s="470" t="s">
        <v>416</v>
      </c>
      <c r="G157" s="470" t="s">
        <v>657</v>
      </c>
      <c r="H157" s="470" t="s">
        <v>417</v>
      </c>
      <c r="I157" s="471" t="s">
        <v>775</v>
      </c>
      <c r="J157" s="508">
        <v>3</v>
      </c>
      <c r="K157" s="509">
        <v>0</v>
      </c>
      <c r="L157" s="474">
        <v>60</v>
      </c>
      <c r="M157" s="479">
        <v>0.1</v>
      </c>
      <c r="N157" s="471" t="s">
        <v>759</v>
      </c>
      <c r="O157" s="510">
        <v>0.2</v>
      </c>
      <c r="P157" s="352">
        <f t="shared" si="11"/>
        <v>0.60000000000000009</v>
      </c>
      <c r="Q157" s="364">
        <f t="shared" si="10"/>
        <v>6</v>
      </c>
      <c r="R157" s="365">
        <f t="shared" si="14"/>
        <v>18</v>
      </c>
      <c r="S157" s="477">
        <v>1.25</v>
      </c>
      <c r="T157" s="434">
        <f t="shared" si="12"/>
        <v>3.75</v>
      </c>
      <c r="U157" s="510">
        <v>0.1</v>
      </c>
      <c r="V157" s="364">
        <f t="shared" si="13"/>
        <v>0.30000000000000004</v>
      </c>
      <c r="W157" s="1"/>
    </row>
    <row r="158" spans="1:23" x14ac:dyDescent="0.25">
      <c r="A158" s="500"/>
      <c r="B158" s="34">
        <v>156</v>
      </c>
      <c r="C158" s="31" t="s">
        <v>403</v>
      </c>
      <c r="D158" s="370" t="s">
        <v>776</v>
      </c>
      <c r="E158" s="3" t="s">
        <v>352</v>
      </c>
      <c r="F158" s="3" t="s">
        <v>416</v>
      </c>
      <c r="G158" s="3" t="s">
        <v>657</v>
      </c>
      <c r="H158" s="3" t="s">
        <v>417</v>
      </c>
      <c r="I158" s="471" t="s">
        <v>777</v>
      </c>
      <c r="J158" s="508">
        <v>3</v>
      </c>
      <c r="K158" s="509">
        <v>0</v>
      </c>
      <c r="L158" s="474">
        <v>160</v>
      </c>
      <c r="M158" s="479">
        <v>0.1</v>
      </c>
      <c r="N158" s="471" t="s">
        <v>759</v>
      </c>
      <c r="O158" s="510">
        <v>0.2</v>
      </c>
      <c r="P158" s="352">
        <f t="shared" si="11"/>
        <v>0.60000000000000009</v>
      </c>
      <c r="Q158" s="364">
        <f t="shared" si="10"/>
        <v>16</v>
      </c>
      <c r="R158" s="365">
        <f t="shared" si="14"/>
        <v>48</v>
      </c>
      <c r="S158" s="477">
        <v>3</v>
      </c>
      <c r="T158" s="434">
        <f t="shared" si="12"/>
        <v>9</v>
      </c>
      <c r="U158" s="510">
        <v>0.1</v>
      </c>
      <c r="V158" s="364">
        <f t="shared" si="13"/>
        <v>0.30000000000000004</v>
      </c>
      <c r="W158" s="1"/>
    </row>
    <row r="159" spans="1:23" x14ac:dyDescent="0.25">
      <c r="A159" s="500"/>
      <c r="B159" s="34">
        <v>157</v>
      </c>
      <c r="C159" s="31" t="s">
        <v>575</v>
      </c>
      <c r="D159" s="370" t="s">
        <v>778</v>
      </c>
      <c r="E159" s="3" t="s">
        <v>352</v>
      </c>
      <c r="F159" s="3" t="s">
        <v>416</v>
      </c>
      <c r="G159" s="3" t="s">
        <v>657</v>
      </c>
      <c r="H159" s="3" t="s">
        <v>417</v>
      </c>
      <c r="I159" s="471" t="s">
        <v>779</v>
      </c>
      <c r="J159" s="508">
        <v>3</v>
      </c>
      <c r="K159" s="509">
        <v>0</v>
      </c>
      <c r="L159" s="474">
        <v>82.5</v>
      </c>
      <c r="M159" s="479">
        <v>0.1</v>
      </c>
      <c r="N159" s="471" t="s">
        <v>759</v>
      </c>
      <c r="O159" s="510">
        <v>0.2</v>
      </c>
      <c r="P159" s="352">
        <f t="shared" si="11"/>
        <v>0.60000000000000009</v>
      </c>
      <c r="Q159" s="364">
        <f t="shared" si="10"/>
        <v>8.25</v>
      </c>
      <c r="R159" s="365">
        <f t="shared" si="14"/>
        <v>24.75</v>
      </c>
      <c r="S159" s="477">
        <v>2.75</v>
      </c>
      <c r="T159" s="434">
        <f t="shared" si="12"/>
        <v>8.25</v>
      </c>
      <c r="U159" s="510">
        <v>0.1</v>
      </c>
      <c r="V159" s="364">
        <f t="shared" si="13"/>
        <v>0.30000000000000004</v>
      </c>
      <c r="W159" s="1"/>
    </row>
    <row r="160" spans="1:23" x14ac:dyDescent="0.25">
      <c r="A160" s="500"/>
      <c r="B160" s="34">
        <v>158</v>
      </c>
      <c r="C160" s="31" t="s">
        <v>577</v>
      </c>
      <c r="D160" s="370" t="s">
        <v>780</v>
      </c>
      <c r="E160" s="3" t="s">
        <v>352</v>
      </c>
      <c r="F160" s="3" t="s">
        <v>416</v>
      </c>
      <c r="G160" s="3" t="s">
        <v>657</v>
      </c>
      <c r="H160" s="3" t="s">
        <v>417</v>
      </c>
      <c r="I160" s="471" t="s">
        <v>781</v>
      </c>
      <c r="J160" s="508">
        <v>3</v>
      </c>
      <c r="K160" s="509">
        <v>0</v>
      </c>
      <c r="L160" s="474">
        <v>60</v>
      </c>
      <c r="M160" s="479">
        <v>0.1</v>
      </c>
      <c r="N160" s="471" t="s">
        <v>759</v>
      </c>
      <c r="O160" s="510">
        <v>0.2</v>
      </c>
      <c r="P160" s="352">
        <f t="shared" si="11"/>
        <v>0.60000000000000009</v>
      </c>
      <c r="Q160" s="364">
        <f t="shared" si="10"/>
        <v>6</v>
      </c>
      <c r="R160" s="365">
        <f t="shared" si="14"/>
        <v>18</v>
      </c>
      <c r="S160" s="477">
        <v>1.25</v>
      </c>
      <c r="T160" s="434">
        <f t="shared" si="12"/>
        <v>3.75</v>
      </c>
      <c r="U160" s="510">
        <v>0.1</v>
      </c>
      <c r="V160" s="364">
        <f t="shared" si="13"/>
        <v>0.30000000000000004</v>
      </c>
      <c r="W160" s="1"/>
    </row>
    <row r="161" spans="1:23" x14ac:dyDescent="0.25">
      <c r="A161" s="500"/>
      <c r="B161" s="34">
        <v>159</v>
      </c>
      <c r="C161" s="31" t="s">
        <v>579</v>
      </c>
      <c r="D161" s="370" t="s">
        <v>782</v>
      </c>
      <c r="E161" s="3" t="s">
        <v>352</v>
      </c>
      <c r="F161" s="3" t="s">
        <v>416</v>
      </c>
      <c r="G161" s="3" t="s">
        <v>657</v>
      </c>
      <c r="H161" s="3" t="s">
        <v>417</v>
      </c>
      <c r="I161" s="471" t="s">
        <v>783</v>
      </c>
      <c r="J161" s="508">
        <v>3</v>
      </c>
      <c r="K161" s="509">
        <v>0</v>
      </c>
      <c r="L161" s="474">
        <v>60</v>
      </c>
      <c r="M161" s="479">
        <v>0.1</v>
      </c>
      <c r="N161" s="471" t="s">
        <v>759</v>
      </c>
      <c r="O161" s="510">
        <v>0.2</v>
      </c>
      <c r="P161" s="352">
        <f t="shared" si="11"/>
        <v>0.60000000000000009</v>
      </c>
      <c r="Q161" s="364">
        <f t="shared" si="10"/>
        <v>6</v>
      </c>
      <c r="R161" s="365">
        <f t="shared" si="14"/>
        <v>18</v>
      </c>
      <c r="S161" s="477">
        <v>1.25</v>
      </c>
      <c r="T161" s="434">
        <f t="shared" si="12"/>
        <v>3.75</v>
      </c>
      <c r="U161" s="510">
        <v>0.1</v>
      </c>
      <c r="V161" s="364">
        <f t="shared" si="13"/>
        <v>0.30000000000000004</v>
      </c>
      <c r="W161" s="1"/>
    </row>
    <row r="162" spans="1:23" x14ac:dyDescent="0.25">
      <c r="A162" s="500"/>
      <c r="B162" s="34">
        <v>160</v>
      </c>
      <c r="C162" s="31" t="s">
        <v>581</v>
      </c>
      <c r="D162" s="370" t="s">
        <v>784</v>
      </c>
      <c r="E162" s="3" t="s">
        <v>352</v>
      </c>
      <c r="F162" s="3" t="s">
        <v>416</v>
      </c>
      <c r="G162" s="3" t="s">
        <v>423</v>
      </c>
      <c r="H162" s="3" t="s">
        <v>417</v>
      </c>
      <c r="I162" s="471" t="s">
        <v>785</v>
      </c>
      <c r="J162" s="508">
        <v>1</v>
      </c>
      <c r="K162" s="509">
        <v>0</v>
      </c>
      <c r="L162" s="7">
        <v>155</v>
      </c>
      <c r="M162" s="479">
        <v>0.15</v>
      </c>
      <c r="N162" s="471" t="s">
        <v>759</v>
      </c>
      <c r="O162" s="510">
        <v>0.2</v>
      </c>
      <c r="P162" s="352">
        <f t="shared" si="11"/>
        <v>0.2</v>
      </c>
      <c r="Q162" s="364">
        <f t="shared" si="10"/>
        <v>23.25</v>
      </c>
      <c r="R162" s="365">
        <f t="shared" si="14"/>
        <v>23.25</v>
      </c>
      <c r="S162" s="511">
        <v>100</v>
      </c>
      <c r="T162" s="434">
        <f t="shared" si="12"/>
        <v>100</v>
      </c>
      <c r="U162" s="510">
        <v>0.2</v>
      </c>
      <c r="V162" s="364">
        <f t="shared" si="13"/>
        <v>0.2</v>
      </c>
      <c r="W162" s="1"/>
    </row>
    <row r="163" spans="1:23" x14ac:dyDescent="0.25">
      <c r="A163" s="500"/>
      <c r="B163" s="34">
        <v>161</v>
      </c>
      <c r="C163" s="31" t="s">
        <v>582</v>
      </c>
      <c r="D163" s="370" t="s">
        <v>786</v>
      </c>
      <c r="E163" s="3" t="s">
        <v>352</v>
      </c>
      <c r="F163" s="3" t="s">
        <v>416</v>
      </c>
      <c r="G163" s="3" t="s">
        <v>423</v>
      </c>
      <c r="H163" s="3" t="s">
        <v>417</v>
      </c>
      <c r="I163" s="471" t="s">
        <v>785</v>
      </c>
      <c r="J163" s="508">
        <v>1</v>
      </c>
      <c r="K163" s="509">
        <v>0</v>
      </c>
      <c r="L163" s="474">
        <v>45</v>
      </c>
      <c r="M163" s="479">
        <v>0.15</v>
      </c>
      <c r="N163" s="471" t="s">
        <v>759</v>
      </c>
      <c r="O163" s="510">
        <v>0.1</v>
      </c>
      <c r="P163" s="352">
        <f t="shared" si="11"/>
        <v>0.1</v>
      </c>
      <c r="Q163" s="364">
        <f t="shared" si="10"/>
        <v>6.75</v>
      </c>
      <c r="R163" s="365">
        <f t="shared" si="14"/>
        <v>6.75</v>
      </c>
      <c r="S163" s="477">
        <v>20</v>
      </c>
      <c r="T163" s="434">
        <f t="shared" si="12"/>
        <v>20</v>
      </c>
      <c r="U163" s="510">
        <v>0.2</v>
      </c>
      <c r="V163" s="364">
        <f t="shared" si="13"/>
        <v>0.2</v>
      </c>
      <c r="W163" s="1"/>
    </row>
    <row r="164" spans="1:23" x14ac:dyDescent="0.25">
      <c r="A164" s="500"/>
      <c r="B164" s="34">
        <v>162</v>
      </c>
      <c r="C164" s="31" t="s">
        <v>584</v>
      </c>
      <c r="D164" s="370" t="s">
        <v>787</v>
      </c>
      <c r="E164" s="3" t="s">
        <v>352</v>
      </c>
      <c r="F164" s="3" t="s">
        <v>416</v>
      </c>
      <c r="G164" s="3" t="s">
        <v>423</v>
      </c>
      <c r="H164" s="3" t="s">
        <v>417</v>
      </c>
      <c r="I164" s="471" t="s">
        <v>785</v>
      </c>
      <c r="J164" s="508">
        <v>1</v>
      </c>
      <c r="K164" s="509">
        <v>0</v>
      </c>
      <c r="L164" s="474">
        <v>36</v>
      </c>
      <c r="M164" s="479">
        <v>0.15</v>
      </c>
      <c r="N164" s="471" t="s">
        <v>759</v>
      </c>
      <c r="O164" s="510">
        <v>0.15</v>
      </c>
      <c r="P164" s="352">
        <f t="shared" si="11"/>
        <v>0.15</v>
      </c>
      <c r="Q164" s="364">
        <f t="shared" si="10"/>
        <v>5.3999999999999995</v>
      </c>
      <c r="R164" s="365">
        <f t="shared" si="14"/>
        <v>5.3999999999999995</v>
      </c>
      <c r="S164" s="477">
        <v>15</v>
      </c>
      <c r="T164" s="434">
        <f t="shared" si="12"/>
        <v>15</v>
      </c>
      <c r="U164" s="510">
        <v>0.2</v>
      </c>
      <c r="V164" s="364">
        <f t="shared" si="13"/>
        <v>0.2</v>
      </c>
      <c r="W164" s="1"/>
    </row>
    <row r="165" spans="1:23" x14ac:dyDescent="0.25">
      <c r="A165" s="500"/>
      <c r="B165" s="34">
        <v>163</v>
      </c>
      <c r="C165" s="31" t="s">
        <v>586</v>
      </c>
      <c r="D165" s="370" t="s">
        <v>788</v>
      </c>
      <c r="E165" s="3" t="s">
        <v>352</v>
      </c>
      <c r="F165" s="3" t="s">
        <v>416</v>
      </c>
      <c r="G165" s="3" t="s">
        <v>423</v>
      </c>
      <c r="H165" s="3" t="s">
        <v>417</v>
      </c>
      <c r="I165" s="471" t="s">
        <v>785</v>
      </c>
      <c r="J165" s="508">
        <v>1</v>
      </c>
      <c r="K165" s="509">
        <v>0</v>
      </c>
      <c r="L165" s="474">
        <v>71.599999999999994</v>
      </c>
      <c r="M165" s="479">
        <v>0.15</v>
      </c>
      <c r="N165" s="471" t="s">
        <v>759</v>
      </c>
      <c r="O165" s="510">
        <v>0.2</v>
      </c>
      <c r="P165" s="352">
        <f t="shared" si="11"/>
        <v>0.2</v>
      </c>
      <c r="Q165" s="364">
        <f t="shared" si="10"/>
        <v>10.739999999999998</v>
      </c>
      <c r="R165" s="365">
        <f t="shared" si="14"/>
        <v>10.739999999999998</v>
      </c>
      <c r="S165" s="477">
        <v>40</v>
      </c>
      <c r="T165" s="434">
        <f t="shared" si="12"/>
        <v>40</v>
      </c>
      <c r="U165" s="510">
        <v>0.2</v>
      </c>
      <c r="V165" s="364">
        <f t="shared" si="13"/>
        <v>0.2</v>
      </c>
      <c r="W165" s="1"/>
    </row>
    <row r="166" spans="1:23" x14ac:dyDescent="0.25">
      <c r="A166" s="500"/>
      <c r="B166" s="34">
        <v>164</v>
      </c>
      <c r="C166" s="31" t="s">
        <v>588</v>
      </c>
      <c r="D166" s="370" t="s">
        <v>789</v>
      </c>
      <c r="E166" s="3" t="s">
        <v>352</v>
      </c>
      <c r="F166" s="3" t="s">
        <v>416</v>
      </c>
      <c r="G166" s="3" t="s">
        <v>423</v>
      </c>
      <c r="H166" s="3" t="s">
        <v>417</v>
      </c>
      <c r="I166" s="471" t="s">
        <v>785</v>
      </c>
      <c r="J166" s="508">
        <v>1</v>
      </c>
      <c r="K166" s="509">
        <v>0</v>
      </c>
      <c r="L166" s="474">
        <v>118.43</v>
      </c>
      <c r="M166" s="479">
        <v>0.15</v>
      </c>
      <c r="N166" s="471" t="s">
        <v>759</v>
      </c>
      <c r="O166" s="510">
        <v>0.2</v>
      </c>
      <c r="P166" s="352">
        <f t="shared" si="11"/>
        <v>0.2</v>
      </c>
      <c r="Q166" s="364">
        <f t="shared" si="10"/>
        <v>17.764500000000002</v>
      </c>
      <c r="R166" s="365">
        <f t="shared" si="14"/>
        <v>17.764500000000002</v>
      </c>
      <c r="S166" s="477">
        <v>100</v>
      </c>
      <c r="T166" s="434">
        <f t="shared" si="12"/>
        <v>100</v>
      </c>
      <c r="U166" s="510">
        <v>0.2</v>
      </c>
      <c r="V166" s="364">
        <f t="shared" si="13"/>
        <v>0.2</v>
      </c>
      <c r="W166" s="1"/>
    </row>
    <row r="167" spans="1:23" x14ac:dyDescent="0.25">
      <c r="A167" s="500"/>
      <c r="B167" s="34">
        <v>165</v>
      </c>
      <c r="C167" s="31" t="s">
        <v>590</v>
      </c>
      <c r="D167" s="370" t="s">
        <v>790</v>
      </c>
      <c r="E167" s="3" t="s">
        <v>352</v>
      </c>
      <c r="F167" s="3" t="s">
        <v>416</v>
      </c>
      <c r="G167" s="3" t="s">
        <v>423</v>
      </c>
      <c r="H167" s="3" t="s">
        <v>417</v>
      </c>
      <c r="I167" s="471" t="s">
        <v>785</v>
      </c>
      <c r="J167" s="508">
        <v>1</v>
      </c>
      <c r="K167" s="509">
        <v>0</v>
      </c>
      <c r="L167" s="474">
        <v>71</v>
      </c>
      <c r="M167" s="479">
        <v>0.15</v>
      </c>
      <c r="N167" s="471" t="s">
        <v>759</v>
      </c>
      <c r="O167" s="510">
        <v>0.2</v>
      </c>
      <c r="P167" s="352">
        <f t="shared" si="11"/>
        <v>0.2</v>
      </c>
      <c r="Q167" s="364">
        <f t="shared" si="10"/>
        <v>10.65</v>
      </c>
      <c r="R167" s="365">
        <f t="shared" si="14"/>
        <v>10.65</v>
      </c>
      <c r="S167" s="477">
        <v>40</v>
      </c>
      <c r="T167" s="434">
        <f t="shared" si="12"/>
        <v>40</v>
      </c>
      <c r="U167" s="510">
        <v>0.15</v>
      </c>
      <c r="V167" s="364">
        <f t="shared" si="13"/>
        <v>0.15</v>
      </c>
      <c r="W167" s="1"/>
    </row>
    <row r="168" spans="1:23" x14ac:dyDescent="0.25">
      <c r="A168" s="500"/>
      <c r="B168" s="34">
        <v>166</v>
      </c>
      <c r="C168" s="31" t="s">
        <v>593</v>
      </c>
      <c r="D168" s="370" t="s">
        <v>791</v>
      </c>
      <c r="E168" s="3" t="s">
        <v>352</v>
      </c>
      <c r="F168" s="3" t="s">
        <v>416</v>
      </c>
      <c r="G168" s="3" t="s">
        <v>423</v>
      </c>
      <c r="H168" s="3" t="s">
        <v>417</v>
      </c>
      <c r="I168" s="471" t="s">
        <v>785</v>
      </c>
      <c r="J168" s="508">
        <v>1</v>
      </c>
      <c r="K168" s="509">
        <v>0</v>
      </c>
      <c r="L168" s="7">
        <v>147</v>
      </c>
      <c r="M168" s="479">
        <v>0.15</v>
      </c>
      <c r="N168" s="471" t="s">
        <v>759</v>
      </c>
      <c r="O168" s="510">
        <v>0.25</v>
      </c>
      <c r="P168" s="352">
        <f t="shared" si="11"/>
        <v>0.25</v>
      </c>
      <c r="Q168" s="364">
        <f t="shared" si="10"/>
        <v>22.05</v>
      </c>
      <c r="R168" s="365">
        <f t="shared" si="14"/>
        <v>22.05</v>
      </c>
      <c r="S168" s="477">
        <v>400</v>
      </c>
      <c r="T168" s="434">
        <f t="shared" si="12"/>
        <v>400</v>
      </c>
      <c r="U168" s="510">
        <v>0.15</v>
      </c>
      <c r="V168" s="364">
        <f t="shared" si="13"/>
        <v>0.15</v>
      </c>
      <c r="W168" s="1"/>
    </row>
    <row r="169" spans="1:23" x14ac:dyDescent="0.25">
      <c r="A169" s="500"/>
      <c r="B169" s="34">
        <v>167</v>
      </c>
      <c r="C169" s="31" t="s">
        <v>598</v>
      </c>
      <c r="D169" s="370" t="s">
        <v>792</v>
      </c>
      <c r="E169" s="3" t="s">
        <v>352</v>
      </c>
      <c r="F169" s="3" t="s">
        <v>416</v>
      </c>
      <c r="G169" s="3" t="s">
        <v>423</v>
      </c>
      <c r="H169" s="3" t="s">
        <v>417</v>
      </c>
      <c r="I169" s="471" t="s">
        <v>785</v>
      </c>
      <c r="J169" s="508">
        <v>1</v>
      </c>
      <c r="K169" s="509">
        <v>0</v>
      </c>
      <c r="L169" s="474">
        <v>53</v>
      </c>
      <c r="M169" s="479">
        <v>0.15</v>
      </c>
      <c r="N169" s="471" t="s">
        <v>759</v>
      </c>
      <c r="O169" s="510">
        <v>0.2</v>
      </c>
      <c r="P169" s="352">
        <f t="shared" si="11"/>
        <v>0.2</v>
      </c>
      <c r="Q169" s="364">
        <f t="shared" si="10"/>
        <v>7.9499999999999993</v>
      </c>
      <c r="R169" s="365">
        <f t="shared" si="14"/>
        <v>7.9499999999999993</v>
      </c>
      <c r="S169" s="477">
        <v>25</v>
      </c>
      <c r="T169" s="434">
        <f t="shared" si="12"/>
        <v>25</v>
      </c>
      <c r="U169" s="510">
        <v>0.15</v>
      </c>
      <c r="V169" s="364">
        <f t="shared" si="13"/>
        <v>0.15</v>
      </c>
      <c r="W169" s="1"/>
    </row>
    <row r="170" spans="1:23" x14ac:dyDescent="0.25">
      <c r="A170" s="500"/>
      <c r="B170" s="34">
        <v>168</v>
      </c>
      <c r="C170" s="31" t="s">
        <v>601</v>
      </c>
      <c r="D170" s="370" t="s">
        <v>793</v>
      </c>
      <c r="E170" s="3" t="s">
        <v>352</v>
      </c>
      <c r="F170" s="3" t="s">
        <v>416</v>
      </c>
      <c r="G170" s="3" t="s">
        <v>423</v>
      </c>
      <c r="H170" s="3" t="s">
        <v>417</v>
      </c>
      <c r="I170" s="471" t="s">
        <v>785</v>
      </c>
      <c r="J170" s="508">
        <v>1</v>
      </c>
      <c r="K170" s="509">
        <v>0</v>
      </c>
      <c r="L170" s="474">
        <v>71</v>
      </c>
      <c r="M170" s="479">
        <v>0.15</v>
      </c>
      <c r="N170" s="471" t="s">
        <v>759</v>
      </c>
      <c r="O170" s="510">
        <v>0.25</v>
      </c>
      <c r="P170" s="352">
        <f t="shared" si="11"/>
        <v>0.25</v>
      </c>
      <c r="Q170" s="364">
        <f t="shared" si="10"/>
        <v>10.65</v>
      </c>
      <c r="R170" s="365">
        <f t="shared" si="14"/>
        <v>10.65</v>
      </c>
      <c r="S170" s="477">
        <v>40</v>
      </c>
      <c r="T170" s="434">
        <f t="shared" si="12"/>
        <v>40</v>
      </c>
      <c r="U170" s="510">
        <v>0.15</v>
      </c>
      <c r="V170" s="364">
        <f t="shared" si="13"/>
        <v>0.15</v>
      </c>
      <c r="W170" s="1"/>
    </row>
    <row r="171" spans="1:23" x14ac:dyDescent="0.25">
      <c r="A171" s="500"/>
      <c r="B171" s="34">
        <v>169</v>
      </c>
      <c r="C171" s="31" t="s">
        <v>603</v>
      </c>
      <c r="D171" s="370" t="s">
        <v>794</v>
      </c>
      <c r="E171" s="3" t="s">
        <v>352</v>
      </c>
      <c r="F171" s="3" t="s">
        <v>416</v>
      </c>
      <c r="G171" s="3" t="s">
        <v>423</v>
      </c>
      <c r="H171" s="3" t="s">
        <v>417</v>
      </c>
      <c r="I171" s="471" t="s">
        <v>785</v>
      </c>
      <c r="J171" s="508">
        <v>1</v>
      </c>
      <c r="K171" s="509">
        <v>0</v>
      </c>
      <c r="L171" s="474">
        <v>53</v>
      </c>
      <c r="M171" s="479">
        <v>0.15</v>
      </c>
      <c r="N171" s="471" t="s">
        <v>759</v>
      </c>
      <c r="O171" s="510">
        <v>0.15</v>
      </c>
      <c r="P171" s="352">
        <f t="shared" si="11"/>
        <v>0.15</v>
      </c>
      <c r="Q171" s="364">
        <f t="shared" si="10"/>
        <v>7.9499999999999993</v>
      </c>
      <c r="R171" s="365">
        <f t="shared" si="14"/>
        <v>7.9499999999999993</v>
      </c>
      <c r="S171" s="477">
        <v>25</v>
      </c>
      <c r="T171" s="434">
        <f t="shared" si="12"/>
        <v>25</v>
      </c>
      <c r="U171" s="510">
        <v>0.15</v>
      </c>
      <c r="V171" s="364">
        <f t="shared" si="13"/>
        <v>0.15</v>
      </c>
      <c r="W171" s="1"/>
    </row>
    <row r="172" spans="1:23" ht="15.75" thickBot="1" x14ac:dyDescent="0.3">
      <c r="A172" s="512"/>
      <c r="B172" s="35">
        <v>170</v>
      </c>
      <c r="C172" s="41">
        <v>41</v>
      </c>
      <c r="D172" s="371" t="s">
        <v>795</v>
      </c>
      <c r="E172" s="373" t="s">
        <v>352</v>
      </c>
      <c r="F172" s="373" t="s">
        <v>416</v>
      </c>
      <c r="G172" s="373" t="s">
        <v>423</v>
      </c>
      <c r="H172" s="373" t="s">
        <v>417</v>
      </c>
      <c r="I172" s="513" t="s">
        <v>785</v>
      </c>
      <c r="J172" s="514">
        <v>1</v>
      </c>
      <c r="K172" s="515">
        <v>0</v>
      </c>
      <c r="L172" s="516">
        <v>140</v>
      </c>
      <c r="M172" s="517">
        <v>0.15</v>
      </c>
      <c r="N172" s="513" t="s">
        <v>759</v>
      </c>
      <c r="O172" s="518">
        <v>0.2</v>
      </c>
      <c r="P172" s="338">
        <v>0.8</v>
      </c>
      <c r="Q172" s="342">
        <v>20</v>
      </c>
      <c r="R172" s="381">
        <v>20.78</v>
      </c>
      <c r="S172" s="519">
        <v>101.3</v>
      </c>
      <c r="T172" s="520">
        <f t="shared" si="12"/>
        <v>101.3</v>
      </c>
      <c r="U172" s="518">
        <v>0.15</v>
      </c>
      <c r="V172" s="342">
        <f t="shared" si="13"/>
        <v>0.15</v>
      </c>
      <c r="W172" s="1"/>
    </row>
    <row r="173" spans="1:23" ht="15.75" thickBot="1" x14ac:dyDescent="0.3">
      <c r="A173" s="521" t="s">
        <v>796</v>
      </c>
      <c r="B173" s="522">
        <f>B172</f>
        <v>170</v>
      </c>
      <c r="C173" s="523"/>
      <c r="D173" s="524"/>
      <c r="E173" s="524"/>
      <c r="F173" s="524"/>
      <c r="G173" s="524"/>
      <c r="H173" s="524"/>
      <c r="I173" s="524"/>
      <c r="J173" s="525"/>
      <c r="K173" s="522">
        <f>SUM(K3:K172)</f>
        <v>30</v>
      </c>
      <c r="L173" s="526">
        <f>SUM(L3:L172)</f>
        <v>8074.6144000000031</v>
      </c>
      <c r="M173" s="523"/>
      <c r="N173" s="524"/>
      <c r="O173" s="527">
        <f t="shared" ref="O173:V173" si="15">SUM(O3:O172)</f>
        <v>32.400000000000027</v>
      </c>
      <c r="P173" s="528">
        <f t="shared" si="15"/>
        <v>103.90000000000013</v>
      </c>
      <c r="Q173" s="529">
        <f t="shared" si="15"/>
        <v>1146.4201600000004</v>
      </c>
      <c r="R173" s="528">
        <f>SUM(R3:R172)</f>
        <v>3494.8744800000022</v>
      </c>
      <c r="S173" s="529">
        <f t="shared" si="15"/>
        <v>3003.0000000000005</v>
      </c>
      <c r="T173" s="528">
        <f t="shared" si="15"/>
        <v>8706.4999999999964</v>
      </c>
      <c r="U173" s="529">
        <f t="shared" si="15"/>
        <v>16.779999999999951</v>
      </c>
      <c r="V173" s="528">
        <f t="shared" si="15"/>
        <v>52.559999999999803</v>
      </c>
      <c r="W173" s="1"/>
    </row>
    <row r="174" spans="1:23" x14ac:dyDescent="0.25">
      <c r="A174" s="1"/>
      <c r="B174" s="2"/>
      <c r="C174" s="2"/>
      <c r="D174" s="306"/>
      <c r="E174" s="5"/>
      <c r="F174" s="1"/>
      <c r="G174" s="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1"/>
    </row>
    <row r="175" spans="1:23" x14ac:dyDescent="0.25">
      <c r="A175" s="1"/>
      <c r="B175" s="2"/>
      <c r="C175" s="2"/>
      <c r="D175" s="306"/>
      <c r="E175" s="5"/>
      <c r="F175" s="1"/>
      <c r="G175" s="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1"/>
    </row>
  </sheetData>
  <mergeCells count="10">
    <mergeCell ref="A106:A128"/>
    <mergeCell ref="A132:A172"/>
    <mergeCell ref="C173:J173"/>
    <mergeCell ref="M173:N173"/>
    <mergeCell ref="A3:A4"/>
    <mergeCell ref="A5:A20"/>
    <mergeCell ref="A21:A24"/>
    <mergeCell ref="A25:A32"/>
    <mergeCell ref="A33:A40"/>
    <mergeCell ref="A41:A10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83"/>
  <sheetViews>
    <sheetView topLeftCell="A16" zoomScaleNormal="100" workbookViewId="0">
      <selection activeCell="I27" sqref="I27"/>
    </sheetView>
  </sheetViews>
  <sheetFormatPr defaultRowHeight="15" x14ac:dyDescent="0.25"/>
  <cols>
    <col min="1" max="1" width="10" style="1" customWidth="1"/>
    <col min="3" max="3" width="4.140625" style="2" bestFit="1" customWidth="1"/>
    <col min="4" max="4" width="30" style="1" bestFit="1" customWidth="1"/>
    <col min="5" max="5" width="16.7109375" style="5" hidden="1" customWidth="1"/>
    <col min="6" max="6" width="22.140625" style="1" hidden="1" customWidth="1"/>
    <col min="7" max="7" width="24" style="2" hidden="1" customWidth="1"/>
    <col min="8" max="8" width="30.42578125" style="2" customWidth="1"/>
    <col min="9" max="9" width="14.140625" style="2" customWidth="1"/>
    <col min="10" max="10" width="44.28515625" style="2" bestFit="1" customWidth="1"/>
    <col min="11" max="12" width="14.28515625" style="2" customWidth="1"/>
    <col min="13" max="13" width="19" style="2" customWidth="1"/>
    <col min="14" max="16" width="19" customWidth="1"/>
    <col min="17" max="20" width="19.42578125" customWidth="1"/>
    <col min="21" max="26" width="24.28515625" style="2" customWidth="1"/>
  </cols>
  <sheetData>
    <row r="1" spans="1:27" ht="15.75" thickBot="1" x14ac:dyDescent="0.3">
      <c r="A1" s="1" t="s">
        <v>381</v>
      </c>
    </row>
    <row r="2" spans="1:27" ht="77.25" thickBot="1" x14ac:dyDescent="0.3">
      <c r="A2" s="76" t="s">
        <v>4</v>
      </c>
      <c r="B2" s="77" t="s">
        <v>335</v>
      </c>
      <c r="C2" s="77" t="s">
        <v>0</v>
      </c>
      <c r="D2" s="77" t="s">
        <v>33</v>
      </c>
      <c r="E2" s="77" t="s">
        <v>32</v>
      </c>
      <c r="F2" s="77" t="s">
        <v>1</v>
      </c>
      <c r="G2" s="77" t="s">
        <v>2</v>
      </c>
      <c r="H2" s="81" t="s">
        <v>3</v>
      </c>
      <c r="I2" s="92" t="s">
        <v>358</v>
      </c>
      <c r="J2" s="90" t="s">
        <v>306</v>
      </c>
      <c r="K2" s="81" t="s">
        <v>34</v>
      </c>
      <c r="L2" s="92"/>
      <c r="M2" s="85" t="s">
        <v>332</v>
      </c>
      <c r="N2" s="80" t="s">
        <v>388</v>
      </c>
      <c r="O2" s="77" t="s">
        <v>333</v>
      </c>
      <c r="P2" s="80" t="s">
        <v>388</v>
      </c>
      <c r="Q2" s="77" t="s">
        <v>334</v>
      </c>
      <c r="R2" s="80" t="s">
        <v>388</v>
      </c>
      <c r="S2" s="77" t="s">
        <v>347</v>
      </c>
      <c r="T2" s="80" t="s">
        <v>388</v>
      </c>
      <c r="U2" s="77" t="s">
        <v>357</v>
      </c>
      <c r="V2" s="80" t="s">
        <v>388</v>
      </c>
      <c r="W2" s="77" t="s">
        <v>35</v>
      </c>
      <c r="X2" s="80" t="s">
        <v>388</v>
      </c>
      <c r="Y2" s="77" t="s">
        <v>36</v>
      </c>
      <c r="Z2" s="80" t="s">
        <v>388</v>
      </c>
    </row>
    <row r="3" spans="1:27" ht="15" customHeight="1" x14ac:dyDescent="0.25">
      <c r="A3" s="286" t="s">
        <v>124</v>
      </c>
      <c r="B3" s="167">
        <v>1</v>
      </c>
      <c r="C3" s="54">
        <v>1</v>
      </c>
      <c r="D3" s="23" t="s">
        <v>56</v>
      </c>
      <c r="E3" s="13"/>
      <c r="F3" s="14"/>
      <c r="G3" s="6"/>
      <c r="H3" s="82" t="s">
        <v>125</v>
      </c>
      <c r="I3" s="107">
        <v>4</v>
      </c>
      <c r="J3" s="23" t="s">
        <v>126</v>
      </c>
      <c r="K3" s="105">
        <v>1799.2</v>
      </c>
      <c r="L3" s="244">
        <v>0.05</v>
      </c>
      <c r="M3" s="169">
        <v>10</v>
      </c>
      <c r="N3" s="176">
        <f>I3*M3</f>
        <v>40</v>
      </c>
      <c r="O3" s="184">
        <f>K3*L3</f>
        <v>89.960000000000008</v>
      </c>
      <c r="P3" s="131">
        <f>I3*O3</f>
        <v>359.84000000000003</v>
      </c>
      <c r="Q3" s="180">
        <v>10</v>
      </c>
      <c r="R3" s="112">
        <f>I3*Q3</f>
        <v>40</v>
      </c>
      <c r="S3" s="169">
        <v>10</v>
      </c>
      <c r="T3" s="160">
        <f>I3*S3</f>
        <v>40</v>
      </c>
      <c r="U3" s="180">
        <v>900</v>
      </c>
      <c r="V3" s="112">
        <f>I3*U3</f>
        <v>3600</v>
      </c>
      <c r="W3" s="169">
        <v>0</v>
      </c>
      <c r="X3" s="160">
        <f>I3*W3</f>
        <v>0</v>
      </c>
      <c r="Y3" s="189">
        <v>70</v>
      </c>
      <c r="Z3" s="160">
        <f>I3*Y3</f>
        <v>280</v>
      </c>
      <c r="AA3" s="1"/>
    </row>
    <row r="4" spans="1:27" x14ac:dyDescent="0.25">
      <c r="A4" s="287"/>
      <c r="B4" s="109">
        <v>2</v>
      </c>
      <c r="C4" s="55">
        <v>2</v>
      </c>
      <c r="D4" s="25" t="s">
        <v>127</v>
      </c>
      <c r="E4" s="3"/>
      <c r="F4" s="12"/>
      <c r="G4" s="7"/>
      <c r="H4" s="83" t="s">
        <v>128</v>
      </c>
      <c r="I4" s="108">
        <v>4</v>
      </c>
      <c r="J4" s="25" t="s">
        <v>129</v>
      </c>
      <c r="K4" s="106">
        <v>2388.1999999999998</v>
      </c>
      <c r="L4" s="245">
        <v>0.05</v>
      </c>
      <c r="M4" s="170">
        <v>8</v>
      </c>
      <c r="N4" s="177">
        <f t="shared" ref="N4:N40" si="0">I4*M4</f>
        <v>32</v>
      </c>
      <c r="O4" s="185">
        <f>K4*L4</f>
        <v>119.41</v>
      </c>
      <c r="P4" s="132">
        <f t="shared" ref="P4:P40" si="1">I4*O4</f>
        <v>477.64</v>
      </c>
      <c r="Q4" s="181">
        <v>8</v>
      </c>
      <c r="R4" s="113">
        <f t="shared" ref="R4:R40" si="2">I4*Q4</f>
        <v>32</v>
      </c>
      <c r="S4" s="170">
        <v>8</v>
      </c>
      <c r="T4" s="161">
        <f t="shared" ref="T4:T40" si="3">I4*S4</f>
        <v>32</v>
      </c>
      <c r="U4" s="181">
        <v>1100</v>
      </c>
      <c r="V4" s="113">
        <f t="shared" ref="V4:V40" si="4">I4*U4</f>
        <v>4400</v>
      </c>
      <c r="W4" s="170">
        <v>0</v>
      </c>
      <c r="X4" s="161">
        <f t="shared" ref="X4:X40" si="5">I4*W4</f>
        <v>0</v>
      </c>
      <c r="Y4" s="190">
        <v>105</v>
      </c>
      <c r="Z4" s="161">
        <f t="shared" ref="Z4:Z40" si="6">I4*Y4</f>
        <v>420</v>
      </c>
      <c r="AA4" s="1"/>
    </row>
    <row r="5" spans="1:27" x14ac:dyDescent="0.25">
      <c r="A5" s="287"/>
      <c r="B5" s="134">
        <v>3</v>
      </c>
      <c r="C5" s="55">
        <v>3</v>
      </c>
      <c r="D5" s="21" t="s">
        <v>52</v>
      </c>
      <c r="E5" s="3"/>
      <c r="F5" s="12"/>
      <c r="G5" s="7"/>
      <c r="H5" s="83" t="s">
        <v>130</v>
      </c>
      <c r="I5" s="108">
        <v>4</v>
      </c>
      <c r="J5" s="25" t="s">
        <v>131</v>
      </c>
      <c r="K5" s="106">
        <v>2522.4</v>
      </c>
      <c r="L5" s="245">
        <v>0.05</v>
      </c>
      <c r="M5" s="170">
        <v>8</v>
      </c>
      <c r="N5" s="177">
        <f t="shared" si="0"/>
        <v>32</v>
      </c>
      <c r="O5" s="185">
        <f t="shared" ref="O5:O23" si="7">K5*L5</f>
        <v>126.12</v>
      </c>
      <c r="P5" s="132">
        <f t="shared" si="1"/>
        <v>504.48</v>
      </c>
      <c r="Q5" s="181">
        <v>8</v>
      </c>
      <c r="R5" s="113">
        <f t="shared" si="2"/>
        <v>32</v>
      </c>
      <c r="S5" s="170">
        <v>8</v>
      </c>
      <c r="T5" s="161">
        <f t="shared" si="3"/>
        <v>32</v>
      </c>
      <c r="U5" s="181">
        <v>1300</v>
      </c>
      <c r="V5" s="113">
        <f t="shared" si="4"/>
        <v>5200</v>
      </c>
      <c r="W5" s="170">
        <v>0</v>
      </c>
      <c r="X5" s="161">
        <f t="shared" si="5"/>
        <v>0</v>
      </c>
      <c r="Y5" s="190">
        <v>110</v>
      </c>
      <c r="Z5" s="161">
        <f t="shared" si="6"/>
        <v>440</v>
      </c>
      <c r="AA5" s="1"/>
    </row>
    <row r="6" spans="1:27" x14ac:dyDescent="0.25">
      <c r="A6" s="287"/>
      <c r="B6" s="109">
        <v>4</v>
      </c>
      <c r="C6" s="55">
        <v>4</v>
      </c>
      <c r="D6" s="21" t="s">
        <v>54</v>
      </c>
      <c r="E6" s="3"/>
      <c r="F6" s="12"/>
      <c r="G6" s="7"/>
      <c r="H6" s="83" t="s">
        <v>132</v>
      </c>
      <c r="I6" s="108">
        <v>4</v>
      </c>
      <c r="J6" s="25" t="s">
        <v>133</v>
      </c>
      <c r="K6" s="106">
        <v>1669.9</v>
      </c>
      <c r="L6" s="245">
        <v>0.05</v>
      </c>
      <c r="M6" s="170">
        <v>8</v>
      </c>
      <c r="N6" s="177">
        <f t="shared" si="0"/>
        <v>32</v>
      </c>
      <c r="O6" s="185">
        <f t="shared" si="7"/>
        <v>83.495000000000005</v>
      </c>
      <c r="P6" s="132">
        <f t="shared" si="1"/>
        <v>333.98</v>
      </c>
      <c r="Q6" s="181">
        <v>8</v>
      </c>
      <c r="R6" s="113">
        <f t="shared" si="2"/>
        <v>32</v>
      </c>
      <c r="S6" s="170">
        <v>8</v>
      </c>
      <c r="T6" s="161">
        <f t="shared" si="3"/>
        <v>32</v>
      </c>
      <c r="U6" s="181">
        <v>500</v>
      </c>
      <c r="V6" s="113">
        <f t="shared" si="4"/>
        <v>2000</v>
      </c>
      <c r="W6" s="170">
        <v>0</v>
      </c>
      <c r="X6" s="161">
        <f t="shared" si="5"/>
        <v>0</v>
      </c>
      <c r="Y6" s="190">
        <v>90</v>
      </c>
      <c r="Z6" s="161">
        <f t="shared" si="6"/>
        <v>360</v>
      </c>
      <c r="AA6" s="1"/>
    </row>
    <row r="7" spans="1:27" x14ac:dyDescent="0.25">
      <c r="A7" s="287"/>
      <c r="B7" s="109">
        <v>5</v>
      </c>
      <c r="C7" s="55">
        <v>5</v>
      </c>
      <c r="D7" s="21" t="s">
        <v>55</v>
      </c>
      <c r="E7" s="3"/>
      <c r="F7" s="12"/>
      <c r="G7" s="7"/>
      <c r="H7" s="83" t="s">
        <v>134</v>
      </c>
      <c r="I7" s="108">
        <v>4</v>
      </c>
      <c r="J7" s="25" t="s">
        <v>135</v>
      </c>
      <c r="K7" s="106">
        <v>806.7</v>
      </c>
      <c r="L7" s="245">
        <v>0.05</v>
      </c>
      <c r="M7" s="170">
        <v>8</v>
      </c>
      <c r="N7" s="177">
        <f t="shared" si="0"/>
        <v>32</v>
      </c>
      <c r="O7" s="185">
        <f t="shared" si="7"/>
        <v>40.335000000000008</v>
      </c>
      <c r="P7" s="132">
        <f t="shared" si="1"/>
        <v>161.34000000000003</v>
      </c>
      <c r="Q7" s="181">
        <v>8</v>
      </c>
      <c r="R7" s="113">
        <f t="shared" si="2"/>
        <v>32</v>
      </c>
      <c r="S7" s="170">
        <v>8</v>
      </c>
      <c r="T7" s="161">
        <f t="shared" si="3"/>
        <v>32</v>
      </c>
      <c r="U7" s="181">
        <v>500</v>
      </c>
      <c r="V7" s="113">
        <f t="shared" si="4"/>
        <v>2000</v>
      </c>
      <c r="W7" s="170">
        <v>0</v>
      </c>
      <c r="X7" s="161">
        <f t="shared" si="5"/>
        <v>0</v>
      </c>
      <c r="Y7" s="190">
        <v>50</v>
      </c>
      <c r="Z7" s="161">
        <f t="shared" si="6"/>
        <v>200</v>
      </c>
      <c r="AA7" s="1"/>
    </row>
    <row r="8" spans="1:27" x14ac:dyDescent="0.25">
      <c r="A8" s="287"/>
      <c r="B8" s="109">
        <v>6</v>
      </c>
      <c r="C8" s="55">
        <v>6</v>
      </c>
      <c r="D8" s="21" t="s">
        <v>56</v>
      </c>
      <c r="E8" s="3"/>
      <c r="F8" s="12"/>
      <c r="G8" s="7"/>
      <c r="H8" s="83" t="s">
        <v>136</v>
      </c>
      <c r="I8" s="108">
        <v>4</v>
      </c>
      <c r="J8" s="25" t="s">
        <v>137</v>
      </c>
      <c r="K8" s="106">
        <v>828.8</v>
      </c>
      <c r="L8" s="245">
        <v>0.05</v>
      </c>
      <c r="M8" s="170">
        <v>6</v>
      </c>
      <c r="N8" s="177">
        <f t="shared" si="0"/>
        <v>24</v>
      </c>
      <c r="O8" s="185">
        <f t="shared" si="7"/>
        <v>41.44</v>
      </c>
      <c r="P8" s="132">
        <f t="shared" si="1"/>
        <v>165.76</v>
      </c>
      <c r="Q8" s="181">
        <v>6</v>
      </c>
      <c r="R8" s="113">
        <f t="shared" si="2"/>
        <v>24</v>
      </c>
      <c r="S8" s="170">
        <v>6</v>
      </c>
      <c r="T8" s="161">
        <f t="shared" si="3"/>
        <v>24</v>
      </c>
      <c r="U8" s="181">
        <v>420</v>
      </c>
      <c r="V8" s="113">
        <f t="shared" si="4"/>
        <v>1680</v>
      </c>
      <c r="W8" s="170">
        <v>0</v>
      </c>
      <c r="X8" s="161">
        <f t="shared" si="5"/>
        <v>0</v>
      </c>
      <c r="Y8" s="190">
        <v>50</v>
      </c>
      <c r="Z8" s="161">
        <f t="shared" si="6"/>
        <v>200</v>
      </c>
      <c r="AA8" s="1"/>
    </row>
    <row r="9" spans="1:27" x14ac:dyDescent="0.25">
      <c r="A9" s="287"/>
      <c r="B9" s="134">
        <v>7</v>
      </c>
      <c r="C9" s="55">
        <v>7</v>
      </c>
      <c r="D9" s="21" t="s">
        <v>57</v>
      </c>
      <c r="E9" s="3"/>
      <c r="F9" s="12"/>
      <c r="G9" s="7"/>
      <c r="H9" s="83" t="s">
        <v>138</v>
      </c>
      <c r="I9" s="108">
        <v>4</v>
      </c>
      <c r="J9" s="25" t="s">
        <v>139</v>
      </c>
      <c r="K9" s="106">
        <v>1976.5</v>
      </c>
      <c r="L9" s="245">
        <v>0.05</v>
      </c>
      <c r="M9" s="170">
        <v>9</v>
      </c>
      <c r="N9" s="177">
        <f t="shared" si="0"/>
        <v>36</v>
      </c>
      <c r="O9" s="185">
        <f t="shared" si="7"/>
        <v>98.825000000000003</v>
      </c>
      <c r="P9" s="132">
        <f t="shared" si="1"/>
        <v>395.3</v>
      </c>
      <c r="Q9" s="181">
        <v>9</v>
      </c>
      <c r="R9" s="113">
        <f t="shared" si="2"/>
        <v>36</v>
      </c>
      <c r="S9" s="170">
        <v>9</v>
      </c>
      <c r="T9" s="161">
        <f t="shared" si="3"/>
        <v>36</v>
      </c>
      <c r="U9" s="181">
        <v>1000</v>
      </c>
      <c r="V9" s="113">
        <f t="shared" si="4"/>
        <v>4000</v>
      </c>
      <c r="W9" s="170">
        <v>0</v>
      </c>
      <c r="X9" s="161">
        <f t="shared" si="5"/>
        <v>0</v>
      </c>
      <c r="Y9" s="190">
        <v>90</v>
      </c>
      <c r="Z9" s="161">
        <f t="shared" si="6"/>
        <v>360</v>
      </c>
      <c r="AA9" s="1"/>
    </row>
    <row r="10" spans="1:27" x14ac:dyDescent="0.25">
      <c r="A10" s="287"/>
      <c r="B10" s="109">
        <v>8</v>
      </c>
      <c r="C10" s="55">
        <v>8</v>
      </c>
      <c r="D10" s="21" t="s">
        <v>59</v>
      </c>
      <c r="E10" s="3"/>
      <c r="F10" s="12"/>
      <c r="G10" s="7"/>
      <c r="H10" s="83" t="s">
        <v>140</v>
      </c>
      <c r="I10" s="108">
        <v>4</v>
      </c>
      <c r="J10" s="25" t="s">
        <v>141</v>
      </c>
      <c r="K10" s="106">
        <v>1500.3</v>
      </c>
      <c r="L10" s="245">
        <v>0.05</v>
      </c>
      <c r="M10" s="170">
        <v>13</v>
      </c>
      <c r="N10" s="177">
        <f t="shared" si="0"/>
        <v>52</v>
      </c>
      <c r="O10" s="185">
        <f t="shared" si="7"/>
        <v>75.015000000000001</v>
      </c>
      <c r="P10" s="132">
        <f t="shared" si="1"/>
        <v>300.06</v>
      </c>
      <c r="Q10" s="181">
        <v>13</v>
      </c>
      <c r="R10" s="113">
        <f t="shared" si="2"/>
        <v>52</v>
      </c>
      <c r="S10" s="170">
        <v>13</v>
      </c>
      <c r="T10" s="161">
        <f t="shared" si="3"/>
        <v>52</v>
      </c>
      <c r="U10" s="181">
        <v>1450</v>
      </c>
      <c r="V10" s="113">
        <f t="shared" si="4"/>
        <v>5800</v>
      </c>
      <c r="W10" s="170">
        <v>0</v>
      </c>
      <c r="X10" s="161">
        <f t="shared" si="5"/>
        <v>0</v>
      </c>
      <c r="Y10" s="190">
        <v>70</v>
      </c>
      <c r="Z10" s="161">
        <f t="shared" si="6"/>
        <v>280</v>
      </c>
      <c r="AA10" s="1"/>
    </row>
    <row r="11" spans="1:27" x14ac:dyDescent="0.25">
      <c r="A11" s="287"/>
      <c r="B11" s="109">
        <v>9</v>
      </c>
      <c r="C11" s="55">
        <v>9</v>
      </c>
      <c r="D11" s="21" t="s">
        <v>62</v>
      </c>
      <c r="E11" s="3"/>
      <c r="F11" s="12"/>
      <c r="G11" s="7"/>
      <c r="H11" s="83" t="s">
        <v>142</v>
      </c>
      <c r="I11" s="108">
        <v>4</v>
      </c>
      <c r="J11" s="25" t="s">
        <v>143</v>
      </c>
      <c r="K11" s="106">
        <v>713</v>
      </c>
      <c r="L11" s="245">
        <v>0.05</v>
      </c>
      <c r="M11" s="170">
        <v>10</v>
      </c>
      <c r="N11" s="177">
        <f t="shared" si="0"/>
        <v>40</v>
      </c>
      <c r="O11" s="185">
        <f t="shared" si="7"/>
        <v>35.65</v>
      </c>
      <c r="P11" s="132">
        <f t="shared" si="1"/>
        <v>142.6</v>
      </c>
      <c r="Q11" s="181">
        <v>10</v>
      </c>
      <c r="R11" s="113">
        <f t="shared" si="2"/>
        <v>40</v>
      </c>
      <c r="S11" s="170">
        <v>9</v>
      </c>
      <c r="T11" s="161">
        <f t="shared" si="3"/>
        <v>36</v>
      </c>
      <c r="U11" s="181">
        <v>980</v>
      </c>
      <c r="V11" s="113">
        <f t="shared" si="4"/>
        <v>3920</v>
      </c>
      <c r="W11" s="170">
        <v>0</v>
      </c>
      <c r="X11" s="161">
        <f t="shared" si="5"/>
        <v>0</v>
      </c>
      <c r="Y11" s="190">
        <v>50</v>
      </c>
      <c r="Z11" s="161">
        <f t="shared" si="6"/>
        <v>200</v>
      </c>
      <c r="AA11" s="1"/>
    </row>
    <row r="12" spans="1:27" x14ac:dyDescent="0.25">
      <c r="A12" s="287"/>
      <c r="B12" s="109">
        <v>10</v>
      </c>
      <c r="C12" s="55">
        <v>10</v>
      </c>
      <c r="D12" s="21" t="s">
        <v>65</v>
      </c>
      <c r="E12" s="3"/>
      <c r="F12" s="12"/>
      <c r="G12" s="7"/>
      <c r="H12" s="83" t="s">
        <v>144</v>
      </c>
      <c r="I12" s="108">
        <v>4</v>
      </c>
      <c r="J12" s="25" t="s">
        <v>145</v>
      </c>
      <c r="K12" s="106">
        <v>1718.8</v>
      </c>
      <c r="L12" s="245">
        <v>0.05</v>
      </c>
      <c r="M12" s="170">
        <v>10</v>
      </c>
      <c r="N12" s="177">
        <f t="shared" si="0"/>
        <v>40</v>
      </c>
      <c r="O12" s="185">
        <f t="shared" si="7"/>
        <v>85.94</v>
      </c>
      <c r="P12" s="132">
        <f t="shared" si="1"/>
        <v>343.76</v>
      </c>
      <c r="Q12" s="181">
        <v>10</v>
      </c>
      <c r="R12" s="113">
        <f t="shared" si="2"/>
        <v>40</v>
      </c>
      <c r="S12" s="170">
        <v>10</v>
      </c>
      <c r="T12" s="161">
        <f t="shared" si="3"/>
        <v>40</v>
      </c>
      <c r="U12" s="181">
        <v>1300</v>
      </c>
      <c r="V12" s="113">
        <f t="shared" si="4"/>
        <v>5200</v>
      </c>
      <c r="W12" s="170">
        <v>0</v>
      </c>
      <c r="X12" s="161">
        <f t="shared" si="5"/>
        <v>0</v>
      </c>
      <c r="Y12" s="190">
        <v>60</v>
      </c>
      <c r="Z12" s="161">
        <f t="shared" si="6"/>
        <v>240</v>
      </c>
      <c r="AA12" s="1"/>
    </row>
    <row r="13" spans="1:27" x14ac:dyDescent="0.25">
      <c r="A13" s="287"/>
      <c r="B13" s="134">
        <v>11</v>
      </c>
      <c r="C13" s="55">
        <v>11</v>
      </c>
      <c r="D13" s="21" t="s">
        <v>57</v>
      </c>
      <c r="E13" s="3"/>
      <c r="F13" s="12"/>
      <c r="G13" s="7"/>
      <c r="H13" s="83" t="s">
        <v>146</v>
      </c>
      <c r="I13" s="108">
        <v>4</v>
      </c>
      <c r="J13" s="25" t="s">
        <v>147</v>
      </c>
      <c r="K13" s="106">
        <v>586.5</v>
      </c>
      <c r="L13" s="245">
        <v>0.05</v>
      </c>
      <c r="M13" s="170">
        <v>6</v>
      </c>
      <c r="N13" s="177">
        <f t="shared" si="0"/>
        <v>24</v>
      </c>
      <c r="O13" s="185">
        <f t="shared" si="7"/>
        <v>29.325000000000003</v>
      </c>
      <c r="P13" s="132">
        <f t="shared" si="1"/>
        <v>117.30000000000001</v>
      </c>
      <c r="Q13" s="181">
        <v>6</v>
      </c>
      <c r="R13" s="113">
        <f t="shared" si="2"/>
        <v>24</v>
      </c>
      <c r="S13" s="170">
        <v>6</v>
      </c>
      <c r="T13" s="161">
        <f t="shared" si="3"/>
        <v>24</v>
      </c>
      <c r="U13" s="181">
        <v>510</v>
      </c>
      <c r="V13" s="113">
        <f t="shared" si="4"/>
        <v>2040</v>
      </c>
      <c r="W13" s="170">
        <v>0</v>
      </c>
      <c r="X13" s="161">
        <f t="shared" si="5"/>
        <v>0</v>
      </c>
      <c r="Y13" s="190">
        <v>40</v>
      </c>
      <c r="Z13" s="161">
        <f t="shared" si="6"/>
        <v>160</v>
      </c>
      <c r="AA13" s="1"/>
    </row>
    <row r="14" spans="1:27" x14ac:dyDescent="0.25">
      <c r="A14" s="287"/>
      <c r="B14" s="109">
        <v>12</v>
      </c>
      <c r="C14" s="55">
        <v>12</v>
      </c>
      <c r="D14" s="21" t="s">
        <v>59</v>
      </c>
      <c r="E14" s="3"/>
      <c r="F14" s="12"/>
      <c r="G14" s="7"/>
      <c r="H14" s="83" t="s">
        <v>148</v>
      </c>
      <c r="I14" s="108">
        <v>4</v>
      </c>
      <c r="J14" s="25" t="s">
        <v>149</v>
      </c>
      <c r="K14" s="106">
        <v>803.2</v>
      </c>
      <c r="L14" s="245">
        <v>0.05</v>
      </c>
      <c r="M14" s="170">
        <v>6</v>
      </c>
      <c r="N14" s="177">
        <f t="shared" si="0"/>
        <v>24</v>
      </c>
      <c r="O14" s="185">
        <f t="shared" si="7"/>
        <v>40.160000000000004</v>
      </c>
      <c r="P14" s="132">
        <f t="shared" si="1"/>
        <v>160.64000000000001</v>
      </c>
      <c r="Q14" s="181">
        <v>6</v>
      </c>
      <c r="R14" s="113">
        <f t="shared" si="2"/>
        <v>24</v>
      </c>
      <c r="S14" s="170">
        <v>6</v>
      </c>
      <c r="T14" s="161">
        <f t="shared" si="3"/>
        <v>24</v>
      </c>
      <c r="U14" s="181">
        <v>420</v>
      </c>
      <c r="V14" s="113">
        <f t="shared" si="4"/>
        <v>1680</v>
      </c>
      <c r="W14" s="170">
        <v>0</v>
      </c>
      <c r="X14" s="161">
        <f t="shared" si="5"/>
        <v>0</v>
      </c>
      <c r="Y14" s="190">
        <v>50</v>
      </c>
      <c r="Z14" s="161">
        <f t="shared" si="6"/>
        <v>200</v>
      </c>
      <c r="AA14" s="1"/>
    </row>
    <row r="15" spans="1:27" x14ac:dyDescent="0.25">
      <c r="A15" s="287"/>
      <c r="B15" s="109">
        <v>13</v>
      </c>
      <c r="C15" s="55">
        <v>13</v>
      </c>
      <c r="D15" s="21" t="s">
        <v>62</v>
      </c>
      <c r="E15" s="3"/>
      <c r="F15" s="12"/>
      <c r="G15" s="7"/>
      <c r="H15" s="83" t="s">
        <v>150</v>
      </c>
      <c r="I15" s="108">
        <v>4</v>
      </c>
      <c r="J15" s="25" t="s">
        <v>151</v>
      </c>
      <c r="K15" s="106">
        <v>696.1</v>
      </c>
      <c r="L15" s="245">
        <v>0.05</v>
      </c>
      <c r="M15" s="170">
        <v>6</v>
      </c>
      <c r="N15" s="177">
        <f t="shared" si="0"/>
        <v>24</v>
      </c>
      <c r="O15" s="185">
        <f t="shared" si="7"/>
        <v>34.805</v>
      </c>
      <c r="P15" s="132">
        <f t="shared" si="1"/>
        <v>139.22</v>
      </c>
      <c r="Q15" s="181">
        <v>6</v>
      </c>
      <c r="R15" s="113">
        <f t="shared" si="2"/>
        <v>24</v>
      </c>
      <c r="S15" s="170">
        <v>6</v>
      </c>
      <c r="T15" s="161">
        <f t="shared" si="3"/>
        <v>24</v>
      </c>
      <c r="U15" s="181">
        <v>530</v>
      </c>
      <c r="V15" s="113">
        <f t="shared" si="4"/>
        <v>2120</v>
      </c>
      <c r="W15" s="170">
        <v>0</v>
      </c>
      <c r="X15" s="161">
        <f t="shared" si="5"/>
        <v>0</v>
      </c>
      <c r="Y15" s="190">
        <v>50</v>
      </c>
      <c r="Z15" s="161">
        <f t="shared" si="6"/>
        <v>200</v>
      </c>
      <c r="AA15" s="1"/>
    </row>
    <row r="16" spans="1:27" x14ac:dyDescent="0.25">
      <c r="A16" s="287"/>
      <c r="B16" s="109">
        <v>14</v>
      </c>
      <c r="C16" s="55">
        <v>14</v>
      </c>
      <c r="D16" s="21" t="s">
        <v>65</v>
      </c>
      <c r="E16" s="3"/>
      <c r="F16" s="12"/>
      <c r="G16" s="7"/>
      <c r="H16" s="83" t="s">
        <v>152</v>
      </c>
      <c r="I16" s="108">
        <v>4</v>
      </c>
      <c r="J16" s="25" t="s">
        <v>149</v>
      </c>
      <c r="K16" s="106">
        <v>803.2</v>
      </c>
      <c r="L16" s="245">
        <v>0.05</v>
      </c>
      <c r="M16" s="170">
        <v>6</v>
      </c>
      <c r="N16" s="177">
        <f t="shared" si="0"/>
        <v>24</v>
      </c>
      <c r="O16" s="185">
        <f t="shared" si="7"/>
        <v>40.160000000000004</v>
      </c>
      <c r="P16" s="132">
        <f t="shared" si="1"/>
        <v>160.64000000000001</v>
      </c>
      <c r="Q16" s="181">
        <v>6</v>
      </c>
      <c r="R16" s="113">
        <f t="shared" si="2"/>
        <v>24</v>
      </c>
      <c r="S16" s="170">
        <v>6</v>
      </c>
      <c r="T16" s="161">
        <f t="shared" si="3"/>
        <v>24</v>
      </c>
      <c r="U16" s="181">
        <v>420</v>
      </c>
      <c r="V16" s="113">
        <f t="shared" si="4"/>
        <v>1680</v>
      </c>
      <c r="W16" s="170">
        <v>0</v>
      </c>
      <c r="X16" s="161">
        <f t="shared" si="5"/>
        <v>0</v>
      </c>
      <c r="Y16" s="190">
        <v>50</v>
      </c>
      <c r="Z16" s="161">
        <f t="shared" si="6"/>
        <v>200</v>
      </c>
      <c r="AA16" s="1"/>
    </row>
    <row r="17" spans="1:27" x14ac:dyDescent="0.25">
      <c r="A17" s="287"/>
      <c r="B17" s="134">
        <v>15</v>
      </c>
      <c r="C17" s="55">
        <v>15</v>
      </c>
      <c r="D17" s="21" t="s">
        <v>66</v>
      </c>
      <c r="E17" s="3"/>
      <c r="F17" s="12"/>
      <c r="G17" s="7"/>
      <c r="H17" s="83" t="s">
        <v>153</v>
      </c>
      <c r="I17" s="108">
        <v>4</v>
      </c>
      <c r="J17" s="25" t="s">
        <v>154</v>
      </c>
      <c r="K17" s="106">
        <v>2014.5</v>
      </c>
      <c r="L17" s="245">
        <v>0.05</v>
      </c>
      <c r="M17" s="170">
        <v>8</v>
      </c>
      <c r="N17" s="177">
        <f t="shared" si="0"/>
        <v>32</v>
      </c>
      <c r="O17" s="185">
        <f t="shared" si="7"/>
        <v>100.72500000000001</v>
      </c>
      <c r="P17" s="132">
        <f t="shared" si="1"/>
        <v>402.90000000000003</v>
      </c>
      <c r="Q17" s="181">
        <v>8</v>
      </c>
      <c r="R17" s="113">
        <f t="shared" si="2"/>
        <v>32</v>
      </c>
      <c r="S17" s="170">
        <v>8</v>
      </c>
      <c r="T17" s="161">
        <f t="shared" si="3"/>
        <v>32</v>
      </c>
      <c r="U17" s="181">
        <v>1100</v>
      </c>
      <c r="V17" s="113">
        <f t="shared" si="4"/>
        <v>4400</v>
      </c>
      <c r="W17" s="170">
        <v>0</v>
      </c>
      <c r="X17" s="161">
        <f t="shared" si="5"/>
        <v>0</v>
      </c>
      <c r="Y17" s="190">
        <v>80</v>
      </c>
      <c r="Z17" s="161">
        <f t="shared" si="6"/>
        <v>320</v>
      </c>
      <c r="AA17" s="1"/>
    </row>
    <row r="18" spans="1:27" x14ac:dyDescent="0.25">
      <c r="A18" s="287"/>
      <c r="B18" s="109">
        <v>16</v>
      </c>
      <c r="C18" s="55">
        <v>16</v>
      </c>
      <c r="D18" s="21" t="s">
        <v>372</v>
      </c>
      <c r="E18" s="3"/>
      <c r="F18" s="12"/>
      <c r="G18" s="7"/>
      <c r="H18" s="83" t="s">
        <v>378</v>
      </c>
      <c r="I18" s="108">
        <v>1</v>
      </c>
      <c r="J18" s="25" t="s">
        <v>379</v>
      </c>
      <c r="K18" s="106">
        <v>1500.3</v>
      </c>
      <c r="L18" s="245">
        <v>0.05</v>
      </c>
      <c r="M18" s="170">
        <v>13</v>
      </c>
      <c r="N18" s="177">
        <f t="shared" si="0"/>
        <v>13</v>
      </c>
      <c r="O18" s="185">
        <f t="shared" si="7"/>
        <v>75.015000000000001</v>
      </c>
      <c r="P18" s="132">
        <f t="shared" si="1"/>
        <v>75.015000000000001</v>
      </c>
      <c r="Q18" s="181">
        <v>12</v>
      </c>
      <c r="R18" s="113">
        <f t="shared" si="2"/>
        <v>12</v>
      </c>
      <c r="S18" s="170">
        <v>13</v>
      </c>
      <c r="T18" s="161">
        <f t="shared" si="3"/>
        <v>13</v>
      </c>
      <c r="U18" s="181">
        <v>700</v>
      </c>
      <c r="V18" s="113">
        <f t="shared" si="4"/>
        <v>700</v>
      </c>
      <c r="W18" s="170">
        <v>0</v>
      </c>
      <c r="X18" s="161">
        <f t="shared" si="5"/>
        <v>0</v>
      </c>
      <c r="Y18" s="190">
        <v>0</v>
      </c>
      <c r="Z18" s="161">
        <f t="shared" si="6"/>
        <v>0</v>
      </c>
      <c r="AA18" s="1"/>
    </row>
    <row r="19" spans="1:27" x14ac:dyDescent="0.25">
      <c r="A19" s="287"/>
      <c r="B19" s="109">
        <v>17</v>
      </c>
      <c r="C19" s="55">
        <v>17</v>
      </c>
      <c r="D19" s="21" t="s">
        <v>373</v>
      </c>
      <c r="E19" s="3"/>
      <c r="F19" s="12"/>
      <c r="G19" s="7"/>
      <c r="H19" s="83" t="s">
        <v>378</v>
      </c>
      <c r="I19" s="108">
        <v>1</v>
      </c>
      <c r="J19" s="25" t="s">
        <v>379</v>
      </c>
      <c r="K19" s="106">
        <v>1500.3</v>
      </c>
      <c r="L19" s="245">
        <v>0.05</v>
      </c>
      <c r="M19" s="170">
        <v>13</v>
      </c>
      <c r="N19" s="177">
        <f t="shared" si="0"/>
        <v>13</v>
      </c>
      <c r="O19" s="185">
        <f t="shared" si="7"/>
        <v>75.015000000000001</v>
      </c>
      <c r="P19" s="132">
        <f t="shared" si="1"/>
        <v>75.015000000000001</v>
      </c>
      <c r="Q19" s="181">
        <v>12</v>
      </c>
      <c r="R19" s="113">
        <f t="shared" si="2"/>
        <v>12</v>
      </c>
      <c r="S19" s="170">
        <v>13</v>
      </c>
      <c r="T19" s="161">
        <f t="shared" si="3"/>
        <v>13</v>
      </c>
      <c r="U19" s="181">
        <v>700</v>
      </c>
      <c r="V19" s="113">
        <f t="shared" si="4"/>
        <v>700</v>
      </c>
      <c r="W19" s="170">
        <v>0</v>
      </c>
      <c r="X19" s="161">
        <f t="shared" si="5"/>
        <v>0</v>
      </c>
      <c r="Y19" s="190">
        <v>0</v>
      </c>
      <c r="Z19" s="161">
        <f t="shared" si="6"/>
        <v>0</v>
      </c>
      <c r="AA19" s="1"/>
    </row>
    <row r="20" spans="1:27" x14ac:dyDescent="0.25">
      <c r="A20" s="287"/>
      <c r="B20" s="109">
        <v>18</v>
      </c>
      <c r="C20" s="55">
        <v>18</v>
      </c>
      <c r="D20" s="21" t="s">
        <v>374</v>
      </c>
      <c r="E20" s="3"/>
      <c r="F20" s="12"/>
      <c r="G20" s="7"/>
      <c r="H20" s="83" t="s">
        <v>378</v>
      </c>
      <c r="I20" s="108">
        <v>1</v>
      </c>
      <c r="J20" s="25" t="s">
        <v>379</v>
      </c>
      <c r="K20" s="106">
        <v>1500.3</v>
      </c>
      <c r="L20" s="245">
        <v>0.05</v>
      </c>
      <c r="M20" s="170">
        <v>13</v>
      </c>
      <c r="N20" s="177">
        <f t="shared" si="0"/>
        <v>13</v>
      </c>
      <c r="O20" s="185">
        <f t="shared" si="7"/>
        <v>75.015000000000001</v>
      </c>
      <c r="P20" s="132">
        <f t="shared" si="1"/>
        <v>75.015000000000001</v>
      </c>
      <c r="Q20" s="181">
        <v>13</v>
      </c>
      <c r="R20" s="113">
        <f t="shared" si="2"/>
        <v>13</v>
      </c>
      <c r="S20" s="170">
        <v>13</v>
      </c>
      <c r="T20" s="161">
        <f t="shared" si="3"/>
        <v>13</v>
      </c>
      <c r="U20" s="181">
        <v>700</v>
      </c>
      <c r="V20" s="113">
        <f t="shared" si="4"/>
        <v>700</v>
      </c>
      <c r="W20" s="170">
        <v>0</v>
      </c>
      <c r="X20" s="161">
        <f t="shared" si="5"/>
        <v>0</v>
      </c>
      <c r="Y20" s="190">
        <v>0</v>
      </c>
      <c r="Z20" s="161">
        <f t="shared" si="6"/>
        <v>0</v>
      </c>
      <c r="AA20" s="1"/>
    </row>
    <row r="21" spans="1:27" x14ac:dyDescent="0.25">
      <c r="A21" s="287"/>
      <c r="B21" s="134">
        <v>19</v>
      </c>
      <c r="C21" s="55">
        <v>19</v>
      </c>
      <c r="D21" s="21" t="s">
        <v>375</v>
      </c>
      <c r="E21" s="3"/>
      <c r="F21" s="12"/>
      <c r="G21" s="7"/>
      <c r="H21" s="83" t="s">
        <v>378</v>
      </c>
      <c r="I21" s="108">
        <v>1</v>
      </c>
      <c r="J21" s="25" t="s">
        <v>379</v>
      </c>
      <c r="K21" s="106">
        <v>1500.3</v>
      </c>
      <c r="L21" s="245">
        <v>0.05</v>
      </c>
      <c r="M21" s="170">
        <v>13</v>
      </c>
      <c r="N21" s="177">
        <f t="shared" si="0"/>
        <v>13</v>
      </c>
      <c r="O21" s="185">
        <f t="shared" si="7"/>
        <v>75.015000000000001</v>
      </c>
      <c r="P21" s="132">
        <f t="shared" si="1"/>
        <v>75.015000000000001</v>
      </c>
      <c r="Q21" s="181">
        <v>13</v>
      </c>
      <c r="R21" s="113">
        <f t="shared" si="2"/>
        <v>13</v>
      </c>
      <c r="S21" s="170">
        <v>13</v>
      </c>
      <c r="T21" s="161">
        <f t="shared" si="3"/>
        <v>13</v>
      </c>
      <c r="U21" s="181">
        <v>700</v>
      </c>
      <c r="V21" s="113">
        <f t="shared" si="4"/>
        <v>700</v>
      </c>
      <c r="W21" s="170">
        <v>0</v>
      </c>
      <c r="X21" s="161">
        <f t="shared" si="5"/>
        <v>0</v>
      </c>
      <c r="Y21" s="190">
        <v>0</v>
      </c>
      <c r="Z21" s="161">
        <f t="shared" si="6"/>
        <v>0</v>
      </c>
      <c r="AA21" s="1"/>
    </row>
    <row r="22" spans="1:27" x14ac:dyDescent="0.25">
      <c r="A22" s="287"/>
      <c r="B22" s="109">
        <v>20</v>
      </c>
      <c r="C22" s="55">
        <v>20</v>
      </c>
      <c r="D22" s="21" t="s">
        <v>376</v>
      </c>
      <c r="E22" s="3"/>
      <c r="F22" s="12"/>
      <c r="G22" s="7"/>
      <c r="H22" s="83" t="s">
        <v>378</v>
      </c>
      <c r="I22" s="108">
        <v>1</v>
      </c>
      <c r="J22" s="25" t="s">
        <v>379</v>
      </c>
      <c r="K22" s="106">
        <v>1500.3</v>
      </c>
      <c r="L22" s="245">
        <v>0.05</v>
      </c>
      <c r="M22" s="170">
        <v>13</v>
      </c>
      <c r="N22" s="177">
        <f t="shared" si="0"/>
        <v>13</v>
      </c>
      <c r="O22" s="185">
        <f t="shared" si="7"/>
        <v>75.015000000000001</v>
      </c>
      <c r="P22" s="132">
        <f t="shared" si="1"/>
        <v>75.015000000000001</v>
      </c>
      <c r="Q22" s="181">
        <v>13</v>
      </c>
      <c r="R22" s="113">
        <f t="shared" si="2"/>
        <v>13</v>
      </c>
      <c r="S22" s="170">
        <v>13</v>
      </c>
      <c r="T22" s="161">
        <f t="shared" si="3"/>
        <v>13</v>
      </c>
      <c r="U22" s="181">
        <v>700</v>
      </c>
      <c r="V22" s="113">
        <f t="shared" si="4"/>
        <v>700</v>
      </c>
      <c r="W22" s="170">
        <v>0</v>
      </c>
      <c r="X22" s="161">
        <f t="shared" si="5"/>
        <v>0</v>
      </c>
      <c r="Y22" s="190">
        <v>0</v>
      </c>
      <c r="Z22" s="161">
        <f t="shared" si="6"/>
        <v>0</v>
      </c>
      <c r="AA22" s="1"/>
    </row>
    <row r="23" spans="1:27" x14ac:dyDescent="0.25">
      <c r="A23" s="287"/>
      <c r="B23" s="109">
        <v>21</v>
      </c>
      <c r="C23" s="55">
        <v>21</v>
      </c>
      <c r="D23" s="21" t="s">
        <v>377</v>
      </c>
      <c r="E23" s="3"/>
      <c r="F23" s="12"/>
      <c r="G23" s="7"/>
      <c r="H23" s="83" t="s">
        <v>378</v>
      </c>
      <c r="I23" s="108">
        <v>1</v>
      </c>
      <c r="J23" s="25" t="s">
        <v>379</v>
      </c>
      <c r="K23" s="106">
        <v>1500.3</v>
      </c>
      <c r="L23" s="245">
        <v>0.05</v>
      </c>
      <c r="M23" s="170">
        <v>13</v>
      </c>
      <c r="N23" s="177">
        <f t="shared" si="0"/>
        <v>13</v>
      </c>
      <c r="O23" s="185">
        <f t="shared" si="7"/>
        <v>75.015000000000001</v>
      </c>
      <c r="P23" s="132">
        <f t="shared" si="1"/>
        <v>75.015000000000001</v>
      </c>
      <c r="Q23" s="181">
        <v>13</v>
      </c>
      <c r="R23" s="113">
        <f t="shared" si="2"/>
        <v>13</v>
      </c>
      <c r="S23" s="170">
        <v>13</v>
      </c>
      <c r="T23" s="161">
        <f t="shared" si="3"/>
        <v>13</v>
      </c>
      <c r="U23" s="181">
        <v>700</v>
      </c>
      <c r="V23" s="113">
        <f t="shared" si="4"/>
        <v>700</v>
      </c>
      <c r="W23" s="170">
        <v>0</v>
      </c>
      <c r="X23" s="161">
        <f t="shared" si="5"/>
        <v>0</v>
      </c>
      <c r="Y23" s="190">
        <v>0</v>
      </c>
      <c r="Z23" s="161">
        <f t="shared" si="6"/>
        <v>0</v>
      </c>
      <c r="AA23" s="1"/>
    </row>
    <row r="24" spans="1:27" ht="15.75" thickBot="1" x14ac:dyDescent="0.3">
      <c r="A24" s="288"/>
      <c r="B24" s="168">
        <v>22</v>
      </c>
      <c r="C24" s="67" t="s">
        <v>390</v>
      </c>
      <c r="D24" s="126" t="s">
        <v>359</v>
      </c>
      <c r="E24" s="72" t="s">
        <v>360</v>
      </c>
      <c r="F24" s="10" t="s">
        <v>29</v>
      </c>
      <c r="G24" s="10" t="s">
        <v>29</v>
      </c>
      <c r="H24" s="116" t="s">
        <v>361</v>
      </c>
      <c r="I24" s="127">
        <v>4</v>
      </c>
      <c r="J24" s="128" t="s">
        <v>362</v>
      </c>
      <c r="K24" s="116">
        <v>14</v>
      </c>
      <c r="L24" s="235">
        <v>0.05</v>
      </c>
      <c r="M24" s="171">
        <v>0</v>
      </c>
      <c r="N24" s="178">
        <f t="shared" si="0"/>
        <v>0</v>
      </c>
      <c r="O24" s="186">
        <f>K24*L24</f>
        <v>0.70000000000000007</v>
      </c>
      <c r="P24" s="135">
        <f t="shared" si="1"/>
        <v>2.8000000000000003</v>
      </c>
      <c r="Q24" s="182">
        <v>2</v>
      </c>
      <c r="R24" s="188">
        <f t="shared" si="2"/>
        <v>8</v>
      </c>
      <c r="S24" s="171">
        <v>1</v>
      </c>
      <c r="T24" s="163">
        <f t="shared" si="3"/>
        <v>4</v>
      </c>
      <c r="U24" s="182">
        <v>0</v>
      </c>
      <c r="V24" s="188">
        <f t="shared" si="4"/>
        <v>0</v>
      </c>
      <c r="W24" s="171">
        <v>0</v>
      </c>
      <c r="X24" s="163">
        <f t="shared" si="5"/>
        <v>0</v>
      </c>
      <c r="Y24" s="191">
        <v>0</v>
      </c>
      <c r="Z24" s="163">
        <f t="shared" si="6"/>
        <v>0</v>
      </c>
      <c r="AA24" s="1"/>
    </row>
    <row r="25" spans="1:27" ht="15" customHeight="1" x14ac:dyDescent="0.25">
      <c r="A25" s="289" t="s">
        <v>24</v>
      </c>
      <c r="B25" s="167">
        <v>23</v>
      </c>
      <c r="C25" s="54">
        <v>1</v>
      </c>
      <c r="D25" s="24" t="s">
        <v>44</v>
      </c>
      <c r="E25" s="13"/>
      <c r="F25" s="14"/>
      <c r="G25" s="6"/>
      <c r="H25" s="82" t="s">
        <v>155</v>
      </c>
      <c r="I25" s="107">
        <v>4</v>
      </c>
      <c r="J25" s="24" t="s">
        <v>156</v>
      </c>
      <c r="K25" s="105">
        <v>818.1</v>
      </c>
      <c r="L25" s="244">
        <v>0.05</v>
      </c>
      <c r="M25" s="172">
        <v>0</v>
      </c>
      <c r="N25" s="176">
        <f t="shared" si="0"/>
        <v>0</v>
      </c>
      <c r="O25" s="184">
        <f>K25*L25</f>
        <v>40.905000000000001</v>
      </c>
      <c r="P25" s="131">
        <f t="shared" si="1"/>
        <v>163.62</v>
      </c>
      <c r="Q25" s="150">
        <v>240</v>
      </c>
      <c r="R25" s="112">
        <f t="shared" si="2"/>
        <v>960</v>
      </c>
      <c r="S25" s="146">
        <v>12</v>
      </c>
      <c r="T25" s="160">
        <f t="shared" si="3"/>
        <v>48</v>
      </c>
      <c r="U25" s="150">
        <v>245.43000000000004</v>
      </c>
      <c r="V25" s="112">
        <f t="shared" si="4"/>
        <v>981.72000000000014</v>
      </c>
      <c r="W25" s="172">
        <v>350</v>
      </c>
      <c r="X25" s="160">
        <f t="shared" si="5"/>
        <v>1400</v>
      </c>
      <c r="Y25" s="189">
        <v>65</v>
      </c>
      <c r="Z25" s="160">
        <f t="shared" si="6"/>
        <v>260</v>
      </c>
      <c r="AA25" s="1"/>
    </row>
    <row r="26" spans="1:27" x14ac:dyDescent="0.25">
      <c r="A26" s="290"/>
      <c r="B26" s="134">
        <v>24</v>
      </c>
      <c r="C26" s="55">
        <v>2</v>
      </c>
      <c r="D26" s="21" t="s">
        <v>47</v>
      </c>
      <c r="E26" s="3"/>
      <c r="F26" s="12"/>
      <c r="G26" s="7"/>
      <c r="H26" s="83" t="s">
        <v>157</v>
      </c>
      <c r="I26" s="108">
        <v>4</v>
      </c>
      <c r="J26" s="21" t="s">
        <v>158</v>
      </c>
      <c r="K26" s="106">
        <v>455.4</v>
      </c>
      <c r="L26" s="245">
        <v>0.05</v>
      </c>
      <c r="M26" s="173">
        <v>0</v>
      </c>
      <c r="N26" s="177">
        <f t="shared" si="0"/>
        <v>0</v>
      </c>
      <c r="O26" s="185">
        <f>K26*L26</f>
        <v>22.77</v>
      </c>
      <c r="P26" s="132">
        <f t="shared" si="1"/>
        <v>91.08</v>
      </c>
      <c r="Q26" s="151">
        <v>188</v>
      </c>
      <c r="R26" s="113">
        <f t="shared" si="2"/>
        <v>752</v>
      </c>
      <c r="S26" s="147">
        <v>4</v>
      </c>
      <c r="T26" s="161">
        <f t="shared" si="3"/>
        <v>16</v>
      </c>
      <c r="U26" s="151">
        <v>136.61999999999998</v>
      </c>
      <c r="V26" s="113">
        <f t="shared" si="4"/>
        <v>546.4799999999999</v>
      </c>
      <c r="W26" s="173">
        <v>270</v>
      </c>
      <c r="X26" s="161">
        <f t="shared" si="5"/>
        <v>1080</v>
      </c>
      <c r="Y26" s="190">
        <v>38</v>
      </c>
      <c r="Z26" s="161">
        <f t="shared" si="6"/>
        <v>152</v>
      </c>
      <c r="AA26" s="1"/>
    </row>
    <row r="27" spans="1:27" x14ac:dyDescent="0.25">
      <c r="A27" s="290"/>
      <c r="B27" s="109">
        <v>25</v>
      </c>
      <c r="C27" s="55">
        <v>3</v>
      </c>
      <c r="D27" s="21" t="s">
        <v>49</v>
      </c>
      <c r="E27" s="3"/>
      <c r="F27" s="12"/>
      <c r="G27" s="7"/>
      <c r="H27" s="83" t="s">
        <v>159</v>
      </c>
      <c r="I27" s="108">
        <v>4</v>
      </c>
      <c r="J27" s="21" t="s">
        <v>160</v>
      </c>
      <c r="K27" s="106">
        <v>1088.0999999999999</v>
      </c>
      <c r="L27" s="245">
        <v>0.05</v>
      </c>
      <c r="M27" s="173">
        <v>0</v>
      </c>
      <c r="N27" s="177">
        <f t="shared" si="0"/>
        <v>0</v>
      </c>
      <c r="O27" s="185">
        <f t="shared" ref="O27:O34" si="8">K27*L27</f>
        <v>54.405000000000001</v>
      </c>
      <c r="P27" s="132">
        <f t="shared" si="1"/>
        <v>217.62</v>
      </c>
      <c r="Q27" s="151">
        <v>320</v>
      </c>
      <c r="R27" s="113">
        <f t="shared" si="2"/>
        <v>1280</v>
      </c>
      <c r="S27" s="147">
        <v>5</v>
      </c>
      <c r="T27" s="161">
        <f t="shared" si="3"/>
        <v>20</v>
      </c>
      <c r="U27" s="151">
        <v>326.42999999999995</v>
      </c>
      <c r="V27" s="113">
        <f t="shared" si="4"/>
        <v>1305.7199999999998</v>
      </c>
      <c r="W27" s="173">
        <v>420</v>
      </c>
      <c r="X27" s="161">
        <f t="shared" si="5"/>
        <v>1680</v>
      </c>
      <c r="Y27" s="190">
        <v>65</v>
      </c>
      <c r="Z27" s="161">
        <f t="shared" si="6"/>
        <v>260</v>
      </c>
      <c r="AA27" s="1"/>
    </row>
    <row r="28" spans="1:27" x14ac:dyDescent="0.25">
      <c r="A28" s="290"/>
      <c r="B28" s="134">
        <v>26</v>
      </c>
      <c r="C28" s="55">
        <v>4</v>
      </c>
      <c r="D28" s="21" t="s">
        <v>51</v>
      </c>
      <c r="E28" s="3"/>
      <c r="F28" s="12"/>
      <c r="G28" s="7"/>
      <c r="H28" s="83" t="s">
        <v>161</v>
      </c>
      <c r="I28" s="108">
        <v>4</v>
      </c>
      <c r="J28" s="21" t="s">
        <v>162</v>
      </c>
      <c r="K28" s="106">
        <v>694.5</v>
      </c>
      <c r="L28" s="245">
        <v>0.05</v>
      </c>
      <c r="M28" s="173">
        <v>0</v>
      </c>
      <c r="N28" s="177">
        <f t="shared" si="0"/>
        <v>0</v>
      </c>
      <c r="O28" s="185">
        <f t="shared" si="8"/>
        <v>34.725000000000001</v>
      </c>
      <c r="P28" s="132">
        <f t="shared" si="1"/>
        <v>138.9</v>
      </c>
      <c r="Q28" s="151">
        <v>208</v>
      </c>
      <c r="R28" s="113">
        <f t="shared" si="2"/>
        <v>832</v>
      </c>
      <c r="S28" s="147">
        <v>5</v>
      </c>
      <c r="T28" s="161">
        <f t="shared" si="3"/>
        <v>20</v>
      </c>
      <c r="U28" s="151">
        <v>208.35000000000002</v>
      </c>
      <c r="V28" s="113">
        <f t="shared" si="4"/>
        <v>833.40000000000009</v>
      </c>
      <c r="W28" s="173">
        <v>300</v>
      </c>
      <c r="X28" s="161">
        <f t="shared" si="5"/>
        <v>1200</v>
      </c>
      <c r="Y28" s="190">
        <v>38</v>
      </c>
      <c r="Z28" s="161">
        <f t="shared" si="6"/>
        <v>152</v>
      </c>
      <c r="AA28" s="1"/>
    </row>
    <row r="29" spans="1:27" x14ac:dyDescent="0.25">
      <c r="A29" s="290"/>
      <c r="B29" s="109">
        <v>27</v>
      </c>
      <c r="C29" s="55">
        <v>5</v>
      </c>
      <c r="D29" s="21" t="s">
        <v>52</v>
      </c>
      <c r="E29" s="3"/>
      <c r="F29" s="12"/>
      <c r="G29" s="7"/>
      <c r="H29" s="83" t="s">
        <v>163</v>
      </c>
      <c r="I29" s="108">
        <v>4</v>
      </c>
      <c r="J29" s="21" t="s">
        <v>162</v>
      </c>
      <c r="K29" s="106">
        <v>694.5</v>
      </c>
      <c r="L29" s="245">
        <v>0.05</v>
      </c>
      <c r="M29" s="173">
        <v>0</v>
      </c>
      <c r="N29" s="177">
        <f t="shared" si="0"/>
        <v>0</v>
      </c>
      <c r="O29" s="185">
        <f t="shared" si="8"/>
        <v>34.725000000000001</v>
      </c>
      <c r="P29" s="132">
        <f t="shared" si="1"/>
        <v>138.9</v>
      </c>
      <c r="Q29" s="151">
        <v>208</v>
      </c>
      <c r="R29" s="113">
        <f t="shared" si="2"/>
        <v>832</v>
      </c>
      <c r="S29" s="147">
        <v>10</v>
      </c>
      <c r="T29" s="161">
        <f t="shared" si="3"/>
        <v>40</v>
      </c>
      <c r="U29" s="151">
        <v>208.35000000000002</v>
      </c>
      <c r="V29" s="113">
        <f t="shared" si="4"/>
        <v>833.40000000000009</v>
      </c>
      <c r="W29" s="173">
        <v>350</v>
      </c>
      <c r="X29" s="161">
        <f t="shared" si="5"/>
        <v>1400</v>
      </c>
      <c r="Y29" s="190">
        <v>38</v>
      </c>
      <c r="Z29" s="161">
        <f t="shared" si="6"/>
        <v>152</v>
      </c>
      <c r="AA29" s="1"/>
    </row>
    <row r="30" spans="1:27" x14ac:dyDescent="0.25">
      <c r="A30" s="290"/>
      <c r="B30" s="134">
        <v>28</v>
      </c>
      <c r="C30" s="55">
        <v>6</v>
      </c>
      <c r="D30" s="21" t="s">
        <v>54</v>
      </c>
      <c r="E30" s="3"/>
      <c r="F30" s="12"/>
      <c r="G30" s="7"/>
      <c r="H30" s="83" t="s">
        <v>164</v>
      </c>
      <c r="I30" s="108">
        <v>4</v>
      </c>
      <c r="J30" s="21" t="s">
        <v>156</v>
      </c>
      <c r="K30" s="106">
        <v>818.1</v>
      </c>
      <c r="L30" s="245">
        <v>0.05</v>
      </c>
      <c r="M30" s="173">
        <v>0</v>
      </c>
      <c r="N30" s="177">
        <f t="shared" si="0"/>
        <v>0</v>
      </c>
      <c r="O30" s="185">
        <f t="shared" si="8"/>
        <v>40.905000000000001</v>
      </c>
      <c r="P30" s="132">
        <f t="shared" si="1"/>
        <v>163.62</v>
      </c>
      <c r="Q30" s="151">
        <v>240</v>
      </c>
      <c r="R30" s="113">
        <f t="shared" si="2"/>
        <v>960</v>
      </c>
      <c r="S30" s="147">
        <v>11</v>
      </c>
      <c r="T30" s="161">
        <f t="shared" si="3"/>
        <v>44</v>
      </c>
      <c r="U30" s="151">
        <v>245.43000000000004</v>
      </c>
      <c r="V30" s="113">
        <f t="shared" si="4"/>
        <v>981.72000000000014</v>
      </c>
      <c r="W30" s="173">
        <v>350</v>
      </c>
      <c r="X30" s="161">
        <f t="shared" si="5"/>
        <v>1400</v>
      </c>
      <c r="Y30" s="190">
        <v>65</v>
      </c>
      <c r="Z30" s="161">
        <f t="shared" si="6"/>
        <v>260</v>
      </c>
      <c r="AA30" s="1"/>
    </row>
    <row r="31" spans="1:27" x14ac:dyDescent="0.25">
      <c r="A31" s="290"/>
      <c r="B31" s="109">
        <v>29</v>
      </c>
      <c r="C31" s="55">
        <v>7</v>
      </c>
      <c r="D31" s="21" t="s">
        <v>56</v>
      </c>
      <c r="E31" s="3"/>
      <c r="F31" s="12"/>
      <c r="G31" s="7"/>
      <c r="H31" s="83" t="s">
        <v>165</v>
      </c>
      <c r="I31" s="108">
        <v>4</v>
      </c>
      <c r="J31" s="21" t="s">
        <v>156</v>
      </c>
      <c r="K31" s="106">
        <v>818.1</v>
      </c>
      <c r="L31" s="245">
        <v>0.05</v>
      </c>
      <c r="M31" s="173">
        <v>0</v>
      </c>
      <c r="N31" s="177">
        <f t="shared" si="0"/>
        <v>0</v>
      </c>
      <c r="O31" s="185">
        <f t="shared" si="8"/>
        <v>40.905000000000001</v>
      </c>
      <c r="P31" s="132">
        <f t="shared" si="1"/>
        <v>163.62</v>
      </c>
      <c r="Q31" s="151">
        <v>240</v>
      </c>
      <c r="R31" s="113">
        <f t="shared" si="2"/>
        <v>960</v>
      </c>
      <c r="S31" s="147">
        <v>5</v>
      </c>
      <c r="T31" s="161">
        <f t="shared" si="3"/>
        <v>20</v>
      </c>
      <c r="U31" s="151">
        <v>245.43000000000004</v>
      </c>
      <c r="V31" s="113">
        <f t="shared" si="4"/>
        <v>981.72000000000014</v>
      </c>
      <c r="W31" s="173">
        <v>350</v>
      </c>
      <c r="X31" s="161">
        <f t="shared" si="5"/>
        <v>1400</v>
      </c>
      <c r="Y31" s="190">
        <v>65</v>
      </c>
      <c r="Z31" s="161">
        <f t="shared" si="6"/>
        <v>260</v>
      </c>
      <c r="AA31" s="1"/>
    </row>
    <row r="32" spans="1:27" x14ac:dyDescent="0.25">
      <c r="A32" s="290"/>
      <c r="B32" s="134">
        <v>30</v>
      </c>
      <c r="C32" s="55">
        <v>8</v>
      </c>
      <c r="D32" s="21" t="s">
        <v>57</v>
      </c>
      <c r="E32" s="3"/>
      <c r="F32" s="12"/>
      <c r="G32" s="7"/>
      <c r="H32" s="83" t="s">
        <v>166</v>
      </c>
      <c r="I32" s="108">
        <v>4</v>
      </c>
      <c r="J32" s="21" t="s">
        <v>167</v>
      </c>
      <c r="K32" s="106">
        <v>926.1</v>
      </c>
      <c r="L32" s="245">
        <v>0.05</v>
      </c>
      <c r="M32" s="173">
        <v>0</v>
      </c>
      <c r="N32" s="177">
        <f t="shared" si="0"/>
        <v>0</v>
      </c>
      <c r="O32" s="185">
        <f t="shared" si="8"/>
        <v>46.305000000000007</v>
      </c>
      <c r="P32" s="132">
        <f t="shared" si="1"/>
        <v>185.22000000000003</v>
      </c>
      <c r="Q32" s="151">
        <v>260</v>
      </c>
      <c r="R32" s="113">
        <f t="shared" si="2"/>
        <v>1040</v>
      </c>
      <c r="S32" s="147">
        <v>5</v>
      </c>
      <c r="T32" s="161">
        <f t="shared" si="3"/>
        <v>20</v>
      </c>
      <c r="U32" s="151">
        <v>277.83000000000004</v>
      </c>
      <c r="V32" s="113">
        <f t="shared" si="4"/>
        <v>1111.3200000000002</v>
      </c>
      <c r="W32" s="173">
        <v>350</v>
      </c>
      <c r="X32" s="161">
        <f t="shared" si="5"/>
        <v>1400</v>
      </c>
      <c r="Y32" s="190">
        <v>65</v>
      </c>
      <c r="Z32" s="161">
        <f t="shared" si="6"/>
        <v>260</v>
      </c>
      <c r="AA32" s="1"/>
    </row>
    <row r="33" spans="1:27" x14ac:dyDescent="0.25">
      <c r="A33" s="290"/>
      <c r="B33" s="109">
        <v>31</v>
      </c>
      <c r="C33" s="55">
        <v>9</v>
      </c>
      <c r="D33" s="21" t="s">
        <v>59</v>
      </c>
      <c r="E33" s="3"/>
      <c r="F33" s="12"/>
      <c r="G33" s="7"/>
      <c r="H33" s="83" t="s">
        <v>168</v>
      </c>
      <c r="I33" s="108">
        <v>4</v>
      </c>
      <c r="J33" s="21" t="s">
        <v>162</v>
      </c>
      <c r="K33" s="106">
        <v>694.5</v>
      </c>
      <c r="L33" s="245">
        <v>0.05</v>
      </c>
      <c r="M33" s="173">
        <v>0</v>
      </c>
      <c r="N33" s="177">
        <f t="shared" si="0"/>
        <v>0</v>
      </c>
      <c r="O33" s="185">
        <f t="shared" si="8"/>
        <v>34.725000000000001</v>
      </c>
      <c r="P33" s="132">
        <f t="shared" si="1"/>
        <v>138.9</v>
      </c>
      <c r="Q33" s="151">
        <v>210</v>
      </c>
      <c r="R33" s="113">
        <f t="shared" si="2"/>
        <v>840</v>
      </c>
      <c r="S33" s="147">
        <v>10</v>
      </c>
      <c r="T33" s="161">
        <f t="shared" si="3"/>
        <v>40</v>
      </c>
      <c r="U33" s="151">
        <v>208.35000000000002</v>
      </c>
      <c r="V33" s="113">
        <f t="shared" si="4"/>
        <v>833.40000000000009</v>
      </c>
      <c r="W33" s="173">
        <v>350</v>
      </c>
      <c r="X33" s="161">
        <f t="shared" si="5"/>
        <v>1400</v>
      </c>
      <c r="Y33" s="190">
        <v>38</v>
      </c>
      <c r="Z33" s="161">
        <f t="shared" si="6"/>
        <v>152</v>
      </c>
      <c r="AA33" s="1"/>
    </row>
    <row r="34" spans="1:27" x14ac:dyDescent="0.25">
      <c r="A34" s="290"/>
      <c r="B34" s="134">
        <v>32</v>
      </c>
      <c r="C34" s="55">
        <v>10</v>
      </c>
      <c r="D34" s="21" t="s">
        <v>62</v>
      </c>
      <c r="E34" s="3"/>
      <c r="F34" s="12"/>
      <c r="G34" s="7"/>
      <c r="H34" s="83" t="s">
        <v>169</v>
      </c>
      <c r="I34" s="108">
        <v>4</v>
      </c>
      <c r="J34" s="21" t="s">
        <v>156</v>
      </c>
      <c r="K34" s="106">
        <v>818.1</v>
      </c>
      <c r="L34" s="245">
        <v>0.05</v>
      </c>
      <c r="M34" s="173">
        <v>0</v>
      </c>
      <c r="N34" s="177">
        <f t="shared" si="0"/>
        <v>0</v>
      </c>
      <c r="O34" s="185">
        <f t="shared" si="8"/>
        <v>40.905000000000001</v>
      </c>
      <c r="P34" s="132">
        <f t="shared" si="1"/>
        <v>163.62</v>
      </c>
      <c r="Q34" s="151">
        <v>240</v>
      </c>
      <c r="R34" s="113">
        <f t="shared" si="2"/>
        <v>960</v>
      </c>
      <c r="S34" s="147">
        <v>8</v>
      </c>
      <c r="T34" s="161">
        <f t="shared" si="3"/>
        <v>32</v>
      </c>
      <c r="U34" s="151">
        <v>245.43000000000004</v>
      </c>
      <c r="V34" s="113">
        <f t="shared" si="4"/>
        <v>981.72000000000014</v>
      </c>
      <c r="W34" s="173">
        <v>350</v>
      </c>
      <c r="X34" s="161">
        <f t="shared" si="5"/>
        <v>1400</v>
      </c>
      <c r="Y34" s="190">
        <v>65</v>
      </c>
      <c r="Z34" s="161">
        <f t="shared" si="6"/>
        <v>260</v>
      </c>
      <c r="AA34" s="1"/>
    </row>
    <row r="35" spans="1:27" ht="15.75" thickBot="1" x14ac:dyDescent="0.3">
      <c r="A35" s="291"/>
      <c r="B35" s="168">
        <v>33</v>
      </c>
      <c r="C35" s="67" t="s">
        <v>16</v>
      </c>
      <c r="D35" s="126" t="s">
        <v>359</v>
      </c>
      <c r="E35" s="72" t="s">
        <v>360</v>
      </c>
      <c r="F35" s="10" t="s">
        <v>29</v>
      </c>
      <c r="G35" s="10" t="s">
        <v>29</v>
      </c>
      <c r="H35" s="116" t="s">
        <v>361</v>
      </c>
      <c r="I35" s="127">
        <v>4</v>
      </c>
      <c r="J35" s="128" t="s">
        <v>362</v>
      </c>
      <c r="K35" s="116">
        <v>14</v>
      </c>
      <c r="L35" s="235">
        <v>0.05</v>
      </c>
      <c r="M35" s="174">
        <v>0</v>
      </c>
      <c r="N35" s="178">
        <f t="shared" si="0"/>
        <v>0</v>
      </c>
      <c r="O35" s="186">
        <f>K35*L35</f>
        <v>0.70000000000000007</v>
      </c>
      <c r="P35" s="135">
        <f t="shared" si="1"/>
        <v>2.8000000000000003</v>
      </c>
      <c r="Q35" s="128">
        <v>2</v>
      </c>
      <c r="R35" s="188">
        <f t="shared" si="2"/>
        <v>8</v>
      </c>
      <c r="S35" s="148">
        <v>1</v>
      </c>
      <c r="T35" s="163">
        <f t="shared" si="3"/>
        <v>4</v>
      </c>
      <c r="U35" s="128">
        <v>0</v>
      </c>
      <c r="V35" s="188">
        <f t="shared" si="4"/>
        <v>0</v>
      </c>
      <c r="W35" s="174">
        <v>0</v>
      </c>
      <c r="X35" s="163">
        <f t="shared" si="5"/>
        <v>0</v>
      </c>
      <c r="Y35" s="191">
        <v>0</v>
      </c>
      <c r="Z35" s="163">
        <f t="shared" si="6"/>
        <v>0</v>
      </c>
      <c r="AA35" s="1"/>
    </row>
    <row r="36" spans="1:27" ht="15" customHeight="1" x14ac:dyDescent="0.25">
      <c r="A36" s="292" t="s">
        <v>28</v>
      </c>
      <c r="B36" s="139">
        <v>34</v>
      </c>
      <c r="C36" s="54">
        <v>1</v>
      </c>
      <c r="D36" s="23" t="s">
        <v>297</v>
      </c>
      <c r="E36" s="13" t="s">
        <v>336</v>
      </c>
      <c r="F36" s="14" t="s">
        <v>337</v>
      </c>
      <c r="G36" s="6" t="s">
        <v>338</v>
      </c>
      <c r="H36" s="82" t="s">
        <v>339</v>
      </c>
      <c r="I36" s="107">
        <v>2</v>
      </c>
      <c r="J36" s="23" t="s">
        <v>298</v>
      </c>
      <c r="K36" s="105">
        <v>578</v>
      </c>
      <c r="L36" s="244">
        <v>0.05</v>
      </c>
      <c r="M36" s="169">
        <f>5*17*0.8</f>
        <v>68</v>
      </c>
      <c r="N36" s="176">
        <f t="shared" si="0"/>
        <v>136</v>
      </c>
      <c r="O36" s="169">
        <f>K36*L36</f>
        <v>28.900000000000002</v>
      </c>
      <c r="P36" s="131">
        <f t="shared" si="1"/>
        <v>57.800000000000004</v>
      </c>
      <c r="Q36" s="180">
        <v>408</v>
      </c>
      <c r="R36" s="112">
        <f t="shared" si="2"/>
        <v>816</v>
      </c>
      <c r="S36" s="146">
        <v>0</v>
      </c>
      <c r="T36" s="160">
        <f t="shared" si="3"/>
        <v>0</v>
      </c>
      <c r="U36" s="150">
        <v>408</v>
      </c>
      <c r="V36" s="112">
        <f t="shared" si="4"/>
        <v>816</v>
      </c>
      <c r="W36" s="146">
        <v>384.2</v>
      </c>
      <c r="X36" s="160">
        <f t="shared" si="5"/>
        <v>768.4</v>
      </c>
      <c r="Y36" s="150">
        <f>45.5+10.32</f>
        <v>55.82</v>
      </c>
      <c r="Z36" s="160">
        <f t="shared" si="6"/>
        <v>111.64</v>
      </c>
      <c r="AA36" s="1"/>
    </row>
    <row r="37" spans="1:27" x14ac:dyDescent="0.25">
      <c r="A37" s="293"/>
      <c r="B37" s="109">
        <v>35</v>
      </c>
      <c r="C37" s="55">
        <v>2</v>
      </c>
      <c r="D37" s="25" t="s">
        <v>299</v>
      </c>
      <c r="E37" s="3" t="s">
        <v>336</v>
      </c>
      <c r="F37" s="12" t="s">
        <v>337</v>
      </c>
      <c r="G37" s="7" t="s">
        <v>338</v>
      </c>
      <c r="H37" s="106" t="s">
        <v>340</v>
      </c>
      <c r="I37" s="108">
        <v>2</v>
      </c>
      <c r="J37" s="25" t="s">
        <v>300</v>
      </c>
      <c r="K37" s="106">
        <v>856.8</v>
      </c>
      <c r="L37" s="245">
        <v>0.05</v>
      </c>
      <c r="M37" s="170">
        <f>7*17*0.8</f>
        <v>95.2</v>
      </c>
      <c r="N37" s="177">
        <f t="shared" si="0"/>
        <v>190.4</v>
      </c>
      <c r="O37" s="170">
        <f>K37*L37</f>
        <v>42.84</v>
      </c>
      <c r="P37" s="132">
        <f t="shared" si="1"/>
        <v>85.68</v>
      </c>
      <c r="Q37" s="181">
        <v>571</v>
      </c>
      <c r="R37" s="113">
        <f t="shared" si="2"/>
        <v>1142</v>
      </c>
      <c r="S37" s="147">
        <v>0</v>
      </c>
      <c r="T37" s="161">
        <f t="shared" si="3"/>
        <v>0</v>
      </c>
      <c r="U37" s="151">
        <v>571</v>
      </c>
      <c r="V37" s="113">
        <f t="shared" si="4"/>
        <v>1142</v>
      </c>
      <c r="W37" s="147">
        <v>464.6</v>
      </c>
      <c r="X37" s="161">
        <f t="shared" si="5"/>
        <v>929.2</v>
      </c>
      <c r="Y37" s="151">
        <f>76.02+14.32</f>
        <v>90.34</v>
      </c>
      <c r="Z37" s="161">
        <f t="shared" si="6"/>
        <v>180.68</v>
      </c>
      <c r="AA37" s="1"/>
    </row>
    <row r="38" spans="1:27" x14ac:dyDescent="0.25">
      <c r="A38" s="293"/>
      <c r="B38" s="134">
        <v>36</v>
      </c>
      <c r="C38" s="55">
        <v>3</v>
      </c>
      <c r="D38" s="25" t="s">
        <v>301</v>
      </c>
      <c r="E38" s="3" t="s">
        <v>336</v>
      </c>
      <c r="F38" s="12" t="s">
        <v>337</v>
      </c>
      <c r="G38" s="7" t="s">
        <v>338</v>
      </c>
      <c r="H38" s="106" t="s">
        <v>341</v>
      </c>
      <c r="I38" s="108">
        <v>2</v>
      </c>
      <c r="J38" s="25" t="s">
        <v>302</v>
      </c>
      <c r="K38" s="106">
        <v>310.2</v>
      </c>
      <c r="L38" s="245">
        <v>0.05</v>
      </c>
      <c r="M38" s="170">
        <f>4*15*0.8</f>
        <v>48</v>
      </c>
      <c r="N38" s="177">
        <f t="shared" si="0"/>
        <v>96</v>
      </c>
      <c r="O38" s="170">
        <f t="shared" ref="O38:O40" si="9">K38*L38</f>
        <v>15.51</v>
      </c>
      <c r="P38" s="132">
        <f t="shared" si="1"/>
        <v>31.02</v>
      </c>
      <c r="Q38" s="181">
        <v>192</v>
      </c>
      <c r="R38" s="113">
        <f t="shared" si="2"/>
        <v>384</v>
      </c>
      <c r="S38" s="147">
        <v>0</v>
      </c>
      <c r="T38" s="161">
        <f t="shared" si="3"/>
        <v>0</v>
      </c>
      <c r="U38" s="151">
        <v>192</v>
      </c>
      <c r="V38" s="113">
        <f t="shared" si="4"/>
        <v>384</v>
      </c>
      <c r="W38" s="147">
        <v>256.45999999999998</v>
      </c>
      <c r="X38" s="161">
        <f t="shared" si="5"/>
        <v>512.91999999999996</v>
      </c>
      <c r="Y38" s="151">
        <f>32.08+8.32</f>
        <v>40.4</v>
      </c>
      <c r="Z38" s="161">
        <f t="shared" si="6"/>
        <v>80.8</v>
      </c>
      <c r="AA38" s="1"/>
    </row>
    <row r="39" spans="1:27" x14ac:dyDescent="0.25">
      <c r="A39" s="293"/>
      <c r="B39" s="109">
        <v>37</v>
      </c>
      <c r="C39" s="55">
        <v>4</v>
      </c>
      <c r="D39" s="25" t="s">
        <v>303</v>
      </c>
      <c r="E39" s="3" t="s">
        <v>336</v>
      </c>
      <c r="F39" s="12" t="s">
        <v>337</v>
      </c>
      <c r="G39" s="7" t="s">
        <v>338</v>
      </c>
      <c r="H39" s="106" t="s">
        <v>342</v>
      </c>
      <c r="I39" s="108">
        <v>2</v>
      </c>
      <c r="J39" s="25" t="s">
        <v>298</v>
      </c>
      <c r="K39" s="106">
        <v>578</v>
      </c>
      <c r="L39" s="245">
        <v>0.05</v>
      </c>
      <c r="M39" s="170">
        <f>5*17*0.8</f>
        <v>68</v>
      </c>
      <c r="N39" s="177">
        <f t="shared" si="0"/>
        <v>136</v>
      </c>
      <c r="O39" s="170">
        <f t="shared" si="9"/>
        <v>28.900000000000002</v>
      </c>
      <c r="P39" s="132">
        <f t="shared" si="1"/>
        <v>57.800000000000004</v>
      </c>
      <c r="Q39" s="181">
        <v>395</v>
      </c>
      <c r="R39" s="113">
        <f t="shared" si="2"/>
        <v>790</v>
      </c>
      <c r="S39" s="147">
        <v>0</v>
      </c>
      <c r="T39" s="161">
        <f t="shared" si="3"/>
        <v>0</v>
      </c>
      <c r="U39" s="151">
        <v>385</v>
      </c>
      <c r="V39" s="113">
        <f t="shared" si="4"/>
        <v>770</v>
      </c>
      <c r="W39" s="147">
        <v>384.2</v>
      </c>
      <c r="X39" s="161">
        <f t="shared" si="5"/>
        <v>768.4</v>
      </c>
      <c r="Y39" s="151">
        <f>45.5+10.32</f>
        <v>55.82</v>
      </c>
      <c r="Z39" s="161">
        <f t="shared" si="6"/>
        <v>111.64</v>
      </c>
      <c r="AA39" s="1"/>
    </row>
    <row r="40" spans="1:27" x14ac:dyDescent="0.25">
      <c r="A40" s="293"/>
      <c r="B40" s="134">
        <v>38</v>
      </c>
      <c r="C40" s="55">
        <v>5</v>
      </c>
      <c r="D40" s="25" t="s">
        <v>304</v>
      </c>
      <c r="E40" s="3" t="s">
        <v>336</v>
      </c>
      <c r="F40" s="12" t="s">
        <v>337</v>
      </c>
      <c r="G40" s="7" t="s">
        <v>338</v>
      </c>
      <c r="H40" s="106" t="s">
        <v>343</v>
      </c>
      <c r="I40" s="108">
        <v>2</v>
      </c>
      <c r="J40" s="25" t="s">
        <v>305</v>
      </c>
      <c r="K40" s="106">
        <v>568.79999999999995</v>
      </c>
      <c r="L40" s="245">
        <v>0.05</v>
      </c>
      <c r="M40" s="170">
        <f>5*16*0.8</f>
        <v>64</v>
      </c>
      <c r="N40" s="177">
        <f t="shared" si="0"/>
        <v>128</v>
      </c>
      <c r="O40" s="170">
        <f t="shared" si="9"/>
        <v>28.439999999999998</v>
      </c>
      <c r="P40" s="132">
        <f t="shared" si="1"/>
        <v>56.879999999999995</v>
      </c>
      <c r="Q40" s="181">
        <v>384</v>
      </c>
      <c r="R40" s="113">
        <f t="shared" si="2"/>
        <v>768</v>
      </c>
      <c r="S40" s="147">
        <v>0</v>
      </c>
      <c r="T40" s="161">
        <f t="shared" si="3"/>
        <v>0</v>
      </c>
      <c r="U40" s="151">
        <v>384</v>
      </c>
      <c r="V40" s="113">
        <f t="shared" si="4"/>
        <v>768</v>
      </c>
      <c r="W40" s="147">
        <v>378.62</v>
      </c>
      <c r="X40" s="161">
        <f t="shared" si="5"/>
        <v>757.24</v>
      </c>
      <c r="Y40" s="151">
        <f>45.3+10.32</f>
        <v>55.62</v>
      </c>
      <c r="Z40" s="161">
        <f t="shared" si="6"/>
        <v>111.24</v>
      </c>
      <c r="AA40" s="1"/>
    </row>
    <row r="41" spans="1:27" ht="15.75" thickBot="1" x14ac:dyDescent="0.3">
      <c r="A41" s="294"/>
      <c r="B41" s="110">
        <v>39</v>
      </c>
      <c r="C41" s="26">
        <v>6</v>
      </c>
      <c r="D41" s="75" t="s">
        <v>359</v>
      </c>
      <c r="E41" s="62" t="s">
        <v>360</v>
      </c>
      <c r="F41" s="15" t="s">
        <v>29</v>
      </c>
      <c r="G41" s="15" t="s">
        <v>29</v>
      </c>
      <c r="H41" s="84" t="s">
        <v>361</v>
      </c>
      <c r="I41" s="95">
        <v>4</v>
      </c>
      <c r="J41" s="91" t="s">
        <v>362</v>
      </c>
      <c r="K41" s="84">
        <v>14</v>
      </c>
      <c r="L41" s="233">
        <v>0.05</v>
      </c>
      <c r="M41" s="175">
        <v>0</v>
      </c>
      <c r="N41" s="179">
        <f t="shared" ref="N41" si="10">I41*M41</f>
        <v>0</v>
      </c>
      <c r="O41" s="187">
        <f>K41*L41</f>
        <v>0.70000000000000007</v>
      </c>
      <c r="P41" s="133">
        <f t="shared" ref="P41" si="11">I41*O41</f>
        <v>2.8000000000000003</v>
      </c>
      <c r="Q41" s="183">
        <v>2</v>
      </c>
      <c r="R41" s="114">
        <f t="shared" ref="R41" si="12">I41*Q41</f>
        <v>8</v>
      </c>
      <c r="S41" s="175">
        <v>1</v>
      </c>
      <c r="T41" s="162">
        <f t="shared" ref="T41" si="13">I41*S41</f>
        <v>4</v>
      </c>
      <c r="U41" s="183">
        <v>0</v>
      </c>
      <c r="V41" s="114">
        <f t="shared" ref="V41" si="14">I41*U41</f>
        <v>0</v>
      </c>
      <c r="W41" s="175">
        <v>0</v>
      </c>
      <c r="X41" s="162">
        <f t="shared" ref="X41" si="15">I41*W41</f>
        <v>0</v>
      </c>
      <c r="Y41" s="192">
        <v>0</v>
      </c>
      <c r="Z41" s="162">
        <f t="shared" ref="Z41" si="16">I41*Y41</f>
        <v>0</v>
      </c>
      <c r="AA41" s="1"/>
    </row>
    <row r="42" spans="1:27" ht="16.5" thickBot="1" x14ac:dyDescent="0.3">
      <c r="A42" s="79" t="s">
        <v>387</v>
      </c>
      <c r="B42" s="145">
        <f>B40</f>
        <v>38</v>
      </c>
      <c r="C42" s="285"/>
      <c r="D42" s="285"/>
      <c r="E42" s="285"/>
      <c r="F42" s="285"/>
      <c r="G42" s="285"/>
      <c r="H42" s="285"/>
      <c r="I42" s="285"/>
      <c r="J42" s="285"/>
      <c r="K42" s="166">
        <f t="shared" ref="K42:S42" si="17">SUM(K3:K41)</f>
        <v>40588.399999999987</v>
      </c>
      <c r="L42" s="166"/>
      <c r="M42" s="99">
        <f t="shared" si="17"/>
        <v>543.20000000000005</v>
      </c>
      <c r="N42" s="164">
        <f t="shared" si="17"/>
        <v>1252.4000000000001</v>
      </c>
      <c r="O42" s="165">
        <f t="shared" si="17"/>
        <v>2029.4200000000005</v>
      </c>
      <c r="P42" s="164">
        <f t="shared" si="17"/>
        <v>6478.2300000000023</v>
      </c>
      <c r="Q42" s="100">
        <f t="shared" si="17"/>
        <v>4508</v>
      </c>
      <c r="R42" s="101">
        <f t="shared" si="17"/>
        <v>13904</v>
      </c>
      <c r="S42" s="99">
        <f t="shared" si="17"/>
        <v>277</v>
      </c>
      <c r="T42" s="111">
        <f t="shared" ref="T42:Z42" si="18">SUM(T3:T41)</f>
        <v>874</v>
      </c>
      <c r="U42" s="99">
        <f t="shared" si="18"/>
        <v>20917.649999999998</v>
      </c>
      <c r="V42" s="111">
        <f t="shared" si="18"/>
        <v>67190.600000000006</v>
      </c>
      <c r="W42" s="99">
        <f t="shared" si="18"/>
        <v>5308.08</v>
      </c>
      <c r="X42" s="111">
        <f t="shared" si="18"/>
        <v>17496.160000000003</v>
      </c>
      <c r="Y42" s="99">
        <f t="shared" si="18"/>
        <v>1854.9999999999998</v>
      </c>
      <c r="Z42" s="111">
        <f t="shared" si="18"/>
        <v>6824.0000000000009</v>
      </c>
      <c r="AA42" s="1"/>
    </row>
    <row r="43" spans="1:27" x14ac:dyDescent="0.25">
      <c r="A43"/>
      <c r="B43" s="1"/>
      <c r="C43" s="1"/>
      <c r="G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/>
      <c r="Z43"/>
    </row>
    <row r="44" spans="1:27" x14ac:dyDescent="0.25">
      <c r="A44"/>
      <c r="B44" s="1"/>
      <c r="C44" s="1"/>
      <c r="E44" s="1"/>
      <c r="G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/>
      <c r="Z44"/>
    </row>
    <row r="45" spans="1:27" x14ac:dyDescent="0.25">
      <c r="B45" s="1"/>
      <c r="C45" s="1"/>
      <c r="E45" s="1"/>
      <c r="G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/>
      <c r="Z45"/>
    </row>
    <row r="46" spans="1:27" x14ac:dyDescent="0.25">
      <c r="C46" s="1"/>
      <c r="E46" s="1"/>
      <c r="G46" s="1"/>
      <c r="M46"/>
      <c r="R46" s="2"/>
      <c r="S46" s="2"/>
      <c r="T46" s="2"/>
      <c r="X46"/>
      <c r="Y46"/>
      <c r="Z46"/>
    </row>
    <row r="47" spans="1:27" x14ac:dyDescent="0.25">
      <c r="C47" s="1"/>
      <c r="E47" s="1"/>
      <c r="G47" s="1"/>
      <c r="M47"/>
      <c r="R47" s="2"/>
      <c r="S47" s="2"/>
      <c r="T47" s="2"/>
      <c r="X47"/>
      <c r="Y47"/>
      <c r="Z47"/>
    </row>
    <row r="48" spans="1:27" x14ac:dyDescent="0.25">
      <c r="C48" s="1"/>
      <c r="E48" s="1"/>
      <c r="G48" s="1"/>
      <c r="M48"/>
      <c r="R48" s="2"/>
      <c r="S48" s="2"/>
      <c r="T48" s="2"/>
      <c r="X48"/>
      <c r="Y48"/>
      <c r="Z48"/>
    </row>
    <row r="49" spans="3:26" x14ac:dyDescent="0.25">
      <c r="C49" s="1"/>
      <c r="E49" s="1"/>
      <c r="G49" s="1"/>
      <c r="M49"/>
      <c r="R49" s="2"/>
      <c r="S49" s="2"/>
      <c r="T49" s="2"/>
      <c r="X49"/>
      <c r="Y49"/>
      <c r="Z49"/>
    </row>
    <row r="50" spans="3:26" x14ac:dyDescent="0.25">
      <c r="C50" s="1"/>
      <c r="E50" s="1"/>
      <c r="G50" s="1"/>
      <c r="M50"/>
      <c r="R50" s="2"/>
      <c r="S50" s="2"/>
      <c r="T50" s="2"/>
      <c r="X50"/>
      <c r="Y50"/>
      <c r="Z50"/>
    </row>
    <row r="51" spans="3:26" x14ac:dyDescent="0.25">
      <c r="C51" s="1"/>
      <c r="E51" s="1"/>
      <c r="G51" s="1"/>
      <c r="M51"/>
      <c r="R51" s="2"/>
      <c r="S51" s="2"/>
      <c r="T51" s="2"/>
      <c r="X51"/>
      <c r="Y51"/>
      <c r="Z51"/>
    </row>
    <row r="52" spans="3:26" x14ac:dyDescent="0.25">
      <c r="C52" s="1"/>
      <c r="E52" s="1"/>
      <c r="G52" s="1"/>
      <c r="M52"/>
      <c r="R52" s="2"/>
      <c r="S52" s="2"/>
      <c r="T52" s="2"/>
      <c r="X52"/>
      <c r="Y52"/>
      <c r="Z52"/>
    </row>
    <row r="53" spans="3:26" x14ac:dyDescent="0.25">
      <c r="C53" s="1"/>
      <c r="E53" s="1"/>
      <c r="G53" s="1"/>
      <c r="M53"/>
      <c r="R53" s="2"/>
      <c r="S53" s="2"/>
      <c r="T53" s="2"/>
      <c r="X53"/>
      <c r="Y53"/>
      <c r="Z53"/>
    </row>
    <row r="54" spans="3:26" x14ac:dyDescent="0.25">
      <c r="C54" s="1"/>
      <c r="E54" s="1"/>
      <c r="G54" s="1"/>
      <c r="M54"/>
      <c r="R54" s="2"/>
      <c r="S54" s="2"/>
      <c r="T54" s="2"/>
      <c r="X54"/>
      <c r="Y54"/>
      <c r="Z54"/>
    </row>
    <row r="55" spans="3:26" x14ac:dyDescent="0.25">
      <c r="C55" s="1"/>
      <c r="E55" s="1"/>
      <c r="G55" s="1"/>
      <c r="M55"/>
      <c r="R55" s="2"/>
      <c r="S55" s="2"/>
      <c r="T55" s="2"/>
      <c r="X55"/>
      <c r="Y55"/>
      <c r="Z55"/>
    </row>
    <row r="56" spans="3:26" x14ac:dyDescent="0.25">
      <c r="C56" s="1"/>
      <c r="E56" s="1"/>
      <c r="G56" s="1"/>
      <c r="M56"/>
      <c r="R56" s="2"/>
      <c r="S56" s="2"/>
      <c r="T56" s="2"/>
      <c r="X56"/>
      <c r="Y56"/>
      <c r="Z56"/>
    </row>
    <row r="57" spans="3:26" x14ac:dyDescent="0.25">
      <c r="C57" s="1"/>
      <c r="E57" s="1"/>
      <c r="G57" s="1"/>
      <c r="M57"/>
      <c r="R57" s="2"/>
      <c r="S57" s="2"/>
      <c r="T57" s="2"/>
      <c r="X57"/>
      <c r="Y57"/>
      <c r="Z57"/>
    </row>
    <row r="58" spans="3:26" x14ac:dyDescent="0.25">
      <c r="C58" s="1"/>
      <c r="E58" s="1"/>
      <c r="G58" s="1"/>
      <c r="M58"/>
      <c r="R58" s="2"/>
      <c r="S58" s="2"/>
      <c r="T58" s="2"/>
      <c r="X58"/>
      <c r="Y58"/>
      <c r="Z58"/>
    </row>
    <row r="59" spans="3:26" x14ac:dyDescent="0.25">
      <c r="C59" s="1"/>
      <c r="E59" s="1"/>
      <c r="G59" s="1"/>
      <c r="M59"/>
      <c r="R59" s="2"/>
      <c r="S59" s="2"/>
      <c r="T59" s="2"/>
      <c r="X59"/>
      <c r="Y59"/>
      <c r="Z59"/>
    </row>
    <row r="60" spans="3:26" x14ac:dyDescent="0.25">
      <c r="C60" s="1"/>
      <c r="E60" s="1"/>
      <c r="G60" s="1"/>
      <c r="M60"/>
      <c r="R60" s="2"/>
      <c r="S60" s="2"/>
      <c r="T60" s="2"/>
      <c r="X60"/>
      <c r="Y60"/>
      <c r="Z60"/>
    </row>
    <row r="61" spans="3:26" x14ac:dyDescent="0.25">
      <c r="C61" s="1"/>
      <c r="E61" s="1"/>
      <c r="G61" s="1"/>
      <c r="M61"/>
      <c r="R61" s="2"/>
      <c r="S61" s="2"/>
      <c r="T61" s="2"/>
      <c r="X61"/>
      <c r="Y61"/>
      <c r="Z61"/>
    </row>
    <row r="62" spans="3:26" x14ac:dyDescent="0.25">
      <c r="C62" s="1"/>
      <c r="E62" s="1"/>
      <c r="G62" s="1"/>
      <c r="M62"/>
      <c r="R62" s="2"/>
      <c r="S62" s="2"/>
      <c r="T62" s="2"/>
      <c r="X62"/>
      <c r="Y62"/>
      <c r="Z62"/>
    </row>
    <row r="63" spans="3:26" x14ac:dyDescent="0.25">
      <c r="C63" s="1"/>
      <c r="E63" s="1"/>
      <c r="G63" s="1"/>
      <c r="M63"/>
      <c r="R63" s="2"/>
      <c r="S63" s="2"/>
      <c r="T63" s="2"/>
      <c r="X63"/>
      <c r="Y63"/>
      <c r="Z63"/>
    </row>
    <row r="64" spans="3:26" x14ac:dyDescent="0.25">
      <c r="C64" s="1"/>
      <c r="E64" s="1"/>
      <c r="G64" s="1"/>
      <c r="M64"/>
      <c r="R64" s="2"/>
      <c r="S64" s="2"/>
      <c r="T64" s="2"/>
      <c r="X64"/>
      <c r="Y64"/>
      <c r="Z64"/>
    </row>
    <row r="65" spans="3:26" x14ac:dyDescent="0.25">
      <c r="C65" s="1"/>
      <c r="E65" s="1"/>
      <c r="G65" s="1"/>
      <c r="M65"/>
      <c r="R65" s="2"/>
      <c r="S65" s="2"/>
      <c r="T65" s="2"/>
      <c r="X65"/>
      <c r="Y65"/>
      <c r="Z65"/>
    </row>
    <row r="66" spans="3:26" x14ac:dyDescent="0.25">
      <c r="C66" s="1"/>
      <c r="E66" s="1"/>
      <c r="G66" s="1"/>
      <c r="M66"/>
      <c r="R66" s="2"/>
      <c r="S66" s="2"/>
      <c r="T66" s="2"/>
      <c r="X66"/>
      <c r="Y66"/>
      <c r="Z66"/>
    </row>
    <row r="67" spans="3:26" x14ac:dyDescent="0.25">
      <c r="C67" s="1"/>
      <c r="E67" s="1"/>
      <c r="G67" s="1"/>
      <c r="M67"/>
      <c r="R67" s="2"/>
      <c r="S67" s="2"/>
      <c r="T67" s="2"/>
      <c r="X67"/>
      <c r="Y67"/>
      <c r="Z67"/>
    </row>
    <row r="68" spans="3:26" x14ac:dyDescent="0.25">
      <c r="C68" s="1"/>
      <c r="E68" s="1"/>
      <c r="G68" s="1"/>
      <c r="M68"/>
      <c r="R68" s="2"/>
      <c r="S68" s="2"/>
      <c r="T68" s="2"/>
      <c r="X68"/>
      <c r="Y68"/>
      <c r="Z68"/>
    </row>
    <row r="69" spans="3:26" x14ac:dyDescent="0.25">
      <c r="C69" s="1"/>
      <c r="E69" s="1"/>
      <c r="G69" s="1"/>
      <c r="M69"/>
      <c r="R69" s="2"/>
      <c r="S69" s="2"/>
      <c r="T69" s="2"/>
      <c r="X69"/>
      <c r="Y69"/>
      <c r="Z69"/>
    </row>
    <row r="70" spans="3:26" x14ac:dyDescent="0.25">
      <c r="C70" s="1"/>
      <c r="E70" s="1"/>
      <c r="G70" s="1"/>
      <c r="M70"/>
      <c r="R70" s="2"/>
      <c r="S70" s="2"/>
      <c r="T70" s="2"/>
      <c r="X70"/>
      <c r="Y70"/>
      <c r="Z70"/>
    </row>
    <row r="71" spans="3:26" x14ac:dyDescent="0.25">
      <c r="C71" s="1"/>
      <c r="E71" s="1"/>
      <c r="G71" s="1"/>
      <c r="M71"/>
      <c r="R71" s="2"/>
      <c r="S71" s="2"/>
      <c r="T71" s="2"/>
      <c r="X71"/>
      <c r="Y71"/>
      <c r="Z71"/>
    </row>
    <row r="72" spans="3:26" x14ac:dyDescent="0.25">
      <c r="C72" s="1"/>
      <c r="E72" s="1"/>
      <c r="G72" s="1"/>
      <c r="M72"/>
      <c r="R72" s="2"/>
      <c r="S72" s="2"/>
      <c r="T72" s="2"/>
      <c r="X72"/>
      <c r="Y72"/>
      <c r="Z72"/>
    </row>
    <row r="73" spans="3:26" x14ac:dyDescent="0.25">
      <c r="C73" s="1"/>
      <c r="E73" s="1"/>
      <c r="G73" s="1"/>
      <c r="M73"/>
      <c r="R73" s="2"/>
      <c r="S73" s="2"/>
      <c r="T73" s="2"/>
      <c r="X73"/>
      <c r="Y73"/>
      <c r="Z73"/>
    </row>
    <row r="74" spans="3:26" x14ac:dyDescent="0.25">
      <c r="C74" s="1"/>
      <c r="E74" s="1"/>
      <c r="G74" s="1"/>
      <c r="M74"/>
      <c r="R74" s="2"/>
      <c r="S74" s="2"/>
      <c r="T74" s="2"/>
      <c r="X74"/>
      <c r="Y74"/>
      <c r="Z74"/>
    </row>
    <row r="75" spans="3:26" x14ac:dyDescent="0.25">
      <c r="C75" s="1"/>
      <c r="E75" s="1"/>
      <c r="G75" s="1"/>
      <c r="M75"/>
      <c r="R75" s="2"/>
      <c r="S75" s="2"/>
      <c r="T75" s="2"/>
      <c r="X75"/>
      <c r="Y75"/>
      <c r="Z75"/>
    </row>
    <row r="76" spans="3:26" x14ac:dyDescent="0.25">
      <c r="C76" s="1"/>
      <c r="E76" s="1"/>
      <c r="G76" s="1"/>
      <c r="M76"/>
      <c r="R76" s="2"/>
      <c r="S76" s="2"/>
      <c r="T76" s="2"/>
      <c r="X76"/>
      <c r="Y76"/>
      <c r="Z76"/>
    </row>
    <row r="77" spans="3:26" x14ac:dyDescent="0.25">
      <c r="C77" s="1"/>
      <c r="E77" s="1"/>
      <c r="G77" s="1"/>
      <c r="M77"/>
      <c r="R77" s="2"/>
      <c r="S77" s="2"/>
      <c r="T77" s="2"/>
      <c r="X77"/>
      <c r="Y77"/>
      <c r="Z77"/>
    </row>
    <row r="78" spans="3:26" x14ac:dyDescent="0.25">
      <c r="C78" s="1"/>
      <c r="E78" s="1"/>
      <c r="G78" s="1"/>
      <c r="M78"/>
      <c r="R78" s="2"/>
      <c r="S78" s="2"/>
      <c r="T78" s="2"/>
      <c r="X78"/>
      <c r="Y78"/>
      <c r="Z78"/>
    </row>
    <row r="79" spans="3:26" x14ac:dyDescent="0.25">
      <c r="C79" s="1"/>
      <c r="E79" s="1"/>
      <c r="G79" s="1"/>
      <c r="M79"/>
      <c r="R79" s="2"/>
      <c r="S79" s="2"/>
      <c r="T79" s="2"/>
      <c r="X79"/>
      <c r="Y79"/>
      <c r="Z79"/>
    </row>
    <row r="80" spans="3:26" x14ac:dyDescent="0.25">
      <c r="C80" s="1"/>
      <c r="E80" s="1"/>
      <c r="G80" s="1"/>
      <c r="M80"/>
      <c r="R80" s="2"/>
      <c r="S80" s="2"/>
      <c r="T80" s="2"/>
      <c r="X80"/>
      <c r="Y80"/>
      <c r="Z80"/>
    </row>
    <row r="81" spans="3:26" x14ac:dyDescent="0.25">
      <c r="C81" s="1"/>
      <c r="E81" s="1"/>
      <c r="G81" s="1"/>
      <c r="M81"/>
      <c r="R81" s="2"/>
      <c r="S81" s="2"/>
      <c r="T81" s="2"/>
      <c r="X81"/>
      <c r="Y81"/>
      <c r="Z81"/>
    </row>
    <row r="82" spans="3:26" x14ac:dyDescent="0.25">
      <c r="C82" s="1"/>
      <c r="E82" s="1"/>
      <c r="G82" s="1"/>
      <c r="M82"/>
      <c r="R82" s="2"/>
      <c r="S82" s="2"/>
      <c r="T82" s="2"/>
      <c r="X82"/>
      <c r="Y82"/>
      <c r="Z82"/>
    </row>
    <row r="83" spans="3:26" x14ac:dyDescent="0.25">
      <c r="C83" s="1"/>
      <c r="E83" s="1"/>
      <c r="G83" s="1"/>
      <c r="M83"/>
      <c r="R83" s="2"/>
      <c r="S83" s="2"/>
      <c r="T83" s="2"/>
      <c r="X83"/>
      <c r="Y83"/>
      <c r="Z83"/>
    </row>
    <row r="84" spans="3:26" x14ac:dyDescent="0.25">
      <c r="C84" s="1"/>
      <c r="E84" s="1"/>
      <c r="G84" s="1"/>
      <c r="M84"/>
      <c r="R84" s="2"/>
      <c r="S84" s="2"/>
      <c r="T84" s="2"/>
      <c r="X84"/>
      <c r="Y84"/>
      <c r="Z84"/>
    </row>
    <row r="85" spans="3:26" x14ac:dyDescent="0.25">
      <c r="C85" s="1"/>
      <c r="E85" s="1"/>
      <c r="G85" s="1"/>
      <c r="M85"/>
      <c r="R85" s="2"/>
      <c r="S85" s="2"/>
      <c r="T85" s="2"/>
      <c r="X85"/>
      <c r="Y85"/>
      <c r="Z85"/>
    </row>
    <row r="86" spans="3:26" x14ac:dyDescent="0.25">
      <c r="C86" s="1"/>
      <c r="E86" s="1"/>
      <c r="G86" s="1"/>
      <c r="M86"/>
      <c r="R86" s="2"/>
      <c r="S86" s="2"/>
      <c r="T86" s="2"/>
      <c r="X86"/>
      <c r="Y86"/>
      <c r="Z86"/>
    </row>
    <row r="87" spans="3:26" x14ac:dyDescent="0.25">
      <c r="C87" s="1"/>
      <c r="E87" s="1"/>
      <c r="G87" s="1"/>
      <c r="M87"/>
      <c r="R87" s="2"/>
      <c r="S87" s="2"/>
      <c r="T87" s="2"/>
      <c r="X87"/>
      <c r="Y87"/>
      <c r="Z87"/>
    </row>
    <row r="88" spans="3:26" x14ac:dyDescent="0.25">
      <c r="C88" s="1"/>
      <c r="E88" s="1"/>
      <c r="G88" s="1"/>
      <c r="M88"/>
      <c r="R88" s="2"/>
      <c r="S88" s="2"/>
      <c r="T88" s="2"/>
      <c r="X88"/>
      <c r="Y88"/>
      <c r="Z88"/>
    </row>
    <row r="89" spans="3:26" x14ac:dyDescent="0.25">
      <c r="C89" s="1"/>
      <c r="E89" s="1"/>
      <c r="G89" s="1"/>
      <c r="M89"/>
      <c r="R89" s="2"/>
      <c r="S89" s="2"/>
      <c r="T89" s="2"/>
      <c r="X89"/>
      <c r="Y89"/>
      <c r="Z89"/>
    </row>
    <row r="90" spans="3:26" x14ac:dyDescent="0.25">
      <c r="C90" s="1"/>
      <c r="E90" s="1"/>
      <c r="G90" s="1"/>
      <c r="N90" s="1"/>
      <c r="O90" s="1"/>
      <c r="P90" s="1"/>
    </row>
    <row r="91" spans="3:26" x14ac:dyDescent="0.25">
      <c r="C91" s="1"/>
      <c r="E91" s="1"/>
      <c r="G91" s="1"/>
    </row>
    <row r="92" spans="3:26" x14ac:dyDescent="0.25">
      <c r="C92" s="1"/>
      <c r="E92" s="1"/>
      <c r="G92" s="1"/>
    </row>
    <row r="93" spans="3:26" x14ac:dyDescent="0.25">
      <c r="C93" s="1"/>
      <c r="E93" s="1"/>
      <c r="G93" s="1"/>
    </row>
    <row r="94" spans="3:26" x14ac:dyDescent="0.25">
      <c r="C94" s="1"/>
      <c r="E94" s="1"/>
      <c r="G94" s="1"/>
    </row>
    <row r="95" spans="3:26" x14ac:dyDescent="0.25">
      <c r="C95" s="1"/>
      <c r="E95" s="1"/>
      <c r="G95" s="1"/>
    </row>
    <row r="96" spans="3:26" x14ac:dyDescent="0.25">
      <c r="C96" s="1"/>
      <c r="E96" s="1"/>
      <c r="G96" s="1"/>
    </row>
    <row r="97" spans="3:7" x14ac:dyDescent="0.25">
      <c r="C97" s="1"/>
      <c r="E97" s="1"/>
      <c r="G97" s="1"/>
    </row>
    <row r="98" spans="3:7" x14ac:dyDescent="0.25">
      <c r="C98" s="1"/>
      <c r="E98" s="1"/>
      <c r="G98" s="1"/>
    </row>
    <row r="99" spans="3:7" x14ac:dyDescent="0.25">
      <c r="C99" s="1"/>
      <c r="E99" s="1"/>
      <c r="G99" s="1"/>
    </row>
    <row r="100" spans="3:7" x14ac:dyDescent="0.25">
      <c r="C100" s="1"/>
      <c r="E100" s="1"/>
      <c r="G100" s="1"/>
    </row>
    <row r="101" spans="3:7" x14ac:dyDescent="0.25">
      <c r="C101" s="1"/>
      <c r="E101" s="1"/>
      <c r="G101" s="1"/>
    </row>
    <row r="102" spans="3:7" x14ac:dyDescent="0.25">
      <c r="C102" s="1"/>
      <c r="E102" s="1"/>
      <c r="G102" s="1"/>
    </row>
    <row r="103" spans="3:7" x14ac:dyDescent="0.25">
      <c r="C103" s="1"/>
      <c r="E103" s="1"/>
      <c r="G103" s="1"/>
    </row>
    <row r="104" spans="3:7" x14ac:dyDescent="0.25">
      <c r="C104" s="1"/>
      <c r="E104" s="1"/>
      <c r="G104" s="1"/>
    </row>
    <row r="105" spans="3:7" x14ac:dyDescent="0.25">
      <c r="C105" s="1"/>
      <c r="E105" s="1"/>
      <c r="G105" s="1"/>
    </row>
    <row r="106" spans="3:7" x14ac:dyDescent="0.25">
      <c r="C106" s="1"/>
      <c r="E106" s="1"/>
      <c r="G106" s="1"/>
    </row>
    <row r="107" spans="3:7" x14ac:dyDescent="0.25">
      <c r="C107" s="1"/>
      <c r="E107" s="1"/>
      <c r="G107" s="1"/>
    </row>
    <row r="108" spans="3:7" x14ac:dyDescent="0.25">
      <c r="C108" s="1"/>
      <c r="E108" s="1"/>
      <c r="G108" s="1"/>
    </row>
    <row r="109" spans="3:7" x14ac:dyDescent="0.25">
      <c r="C109" s="1"/>
      <c r="E109" s="1"/>
      <c r="G109" s="1"/>
    </row>
    <row r="110" spans="3:7" x14ac:dyDescent="0.25">
      <c r="C110" s="1"/>
      <c r="E110" s="1"/>
      <c r="G110" s="1"/>
    </row>
    <row r="111" spans="3:7" x14ac:dyDescent="0.25">
      <c r="C111" s="1"/>
      <c r="E111" s="1"/>
      <c r="G111" s="1"/>
    </row>
    <row r="112" spans="3:7" x14ac:dyDescent="0.25">
      <c r="C112" s="1"/>
      <c r="E112" s="1"/>
      <c r="G112" s="1"/>
    </row>
    <row r="113" spans="3:7" x14ac:dyDescent="0.25">
      <c r="C113" s="1"/>
      <c r="E113" s="1"/>
      <c r="G113" s="1"/>
    </row>
    <row r="114" spans="3:7" x14ac:dyDescent="0.25">
      <c r="C114" s="1"/>
      <c r="E114" s="1"/>
      <c r="G114" s="1"/>
    </row>
    <row r="115" spans="3:7" x14ac:dyDescent="0.25">
      <c r="C115" s="1"/>
      <c r="E115" s="1"/>
      <c r="G115" s="1"/>
    </row>
    <row r="116" spans="3:7" x14ac:dyDescent="0.25">
      <c r="C116" s="1"/>
      <c r="E116" s="1"/>
      <c r="G116" s="1"/>
    </row>
    <row r="117" spans="3:7" x14ac:dyDescent="0.25">
      <c r="C117" s="1"/>
      <c r="E117" s="1"/>
      <c r="G117" s="1"/>
    </row>
    <row r="118" spans="3:7" x14ac:dyDescent="0.25">
      <c r="C118" s="1"/>
      <c r="E118" s="1"/>
      <c r="G118" s="1"/>
    </row>
    <row r="119" spans="3:7" x14ac:dyDescent="0.25">
      <c r="C119" s="1"/>
      <c r="E119" s="1"/>
      <c r="G119" s="1"/>
    </row>
    <row r="120" spans="3:7" x14ac:dyDescent="0.25">
      <c r="C120" s="1"/>
      <c r="E120" s="1"/>
      <c r="G120" s="1"/>
    </row>
    <row r="121" spans="3:7" x14ac:dyDescent="0.25">
      <c r="C121" s="1"/>
      <c r="E121" s="1"/>
      <c r="G121" s="1"/>
    </row>
    <row r="122" spans="3:7" x14ac:dyDescent="0.25">
      <c r="C122" s="1"/>
      <c r="E122" s="1"/>
      <c r="G122" s="1"/>
    </row>
    <row r="123" spans="3:7" x14ac:dyDescent="0.25">
      <c r="C123" s="1"/>
      <c r="E123" s="1"/>
      <c r="G123" s="1"/>
    </row>
    <row r="124" spans="3:7" x14ac:dyDescent="0.25">
      <c r="C124" s="1"/>
      <c r="E124" s="1"/>
      <c r="G124" s="1"/>
    </row>
    <row r="125" spans="3:7" x14ac:dyDescent="0.25">
      <c r="C125" s="1"/>
      <c r="E125" s="1"/>
      <c r="G125" s="1"/>
    </row>
    <row r="126" spans="3:7" x14ac:dyDescent="0.25">
      <c r="C126" s="1"/>
      <c r="E126" s="1"/>
      <c r="G126" s="1"/>
    </row>
    <row r="127" spans="3:7" x14ac:dyDescent="0.25">
      <c r="C127" s="1"/>
      <c r="E127" s="1"/>
      <c r="G127" s="1"/>
    </row>
    <row r="128" spans="3:7" x14ac:dyDescent="0.25">
      <c r="C128" s="1"/>
      <c r="E128" s="1"/>
      <c r="G128" s="1"/>
    </row>
    <row r="129" spans="3:7" x14ac:dyDescent="0.25">
      <c r="C129" s="1"/>
      <c r="E129" s="1"/>
      <c r="G129" s="1"/>
    </row>
    <row r="130" spans="3:7" x14ac:dyDescent="0.25">
      <c r="C130" s="1"/>
      <c r="E130" s="1"/>
      <c r="G130" s="1"/>
    </row>
    <row r="131" spans="3:7" x14ac:dyDescent="0.25">
      <c r="C131" s="1"/>
      <c r="E131" s="1"/>
      <c r="G131" s="1"/>
    </row>
    <row r="132" spans="3:7" x14ac:dyDescent="0.25">
      <c r="C132" s="1"/>
      <c r="E132" s="1"/>
      <c r="G132" s="1"/>
    </row>
    <row r="133" spans="3:7" x14ac:dyDescent="0.25">
      <c r="C133" s="1"/>
      <c r="E133" s="1"/>
      <c r="G133" s="1"/>
    </row>
    <row r="134" spans="3:7" x14ac:dyDescent="0.25">
      <c r="C134" s="1"/>
      <c r="E134" s="1"/>
      <c r="G134" s="1"/>
    </row>
    <row r="135" spans="3:7" x14ac:dyDescent="0.25">
      <c r="C135" s="1"/>
      <c r="E135" s="1"/>
      <c r="G135" s="1"/>
    </row>
    <row r="136" spans="3:7" x14ac:dyDescent="0.25">
      <c r="C136" s="1"/>
      <c r="E136" s="1"/>
      <c r="G136" s="1"/>
    </row>
    <row r="137" spans="3:7" x14ac:dyDescent="0.25">
      <c r="C137" s="1"/>
      <c r="E137" s="1"/>
      <c r="G137" s="1"/>
    </row>
    <row r="138" spans="3:7" x14ac:dyDescent="0.25">
      <c r="C138" s="1"/>
      <c r="E138" s="1"/>
      <c r="G138" s="1"/>
    </row>
    <row r="139" spans="3:7" x14ac:dyDescent="0.25">
      <c r="C139" s="1"/>
      <c r="E139" s="1"/>
      <c r="G139" s="1"/>
    </row>
    <row r="140" spans="3:7" x14ac:dyDescent="0.25">
      <c r="C140" s="1"/>
      <c r="E140" s="1"/>
      <c r="G140" s="1"/>
    </row>
    <row r="141" spans="3:7" x14ac:dyDescent="0.25">
      <c r="C141" s="1"/>
      <c r="E141" s="1"/>
      <c r="G141" s="1"/>
    </row>
    <row r="142" spans="3:7" x14ac:dyDescent="0.25">
      <c r="C142" s="1"/>
      <c r="E142" s="1"/>
      <c r="G142" s="1"/>
    </row>
    <row r="143" spans="3:7" x14ac:dyDescent="0.25">
      <c r="C143" s="1"/>
      <c r="E143" s="1"/>
      <c r="G143" s="1"/>
    </row>
    <row r="144" spans="3:7" x14ac:dyDescent="0.25">
      <c r="C144" s="1"/>
      <c r="E144" s="1"/>
      <c r="G144" s="1"/>
    </row>
    <row r="145" spans="3:7" x14ac:dyDescent="0.25">
      <c r="C145" s="1"/>
      <c r="E145" s="1"/>
      <c r="G145" s="1"/>
    </row>
    <row r="146" spans="3:7" x14ac:dyDescent="0.25">
      <c r="C146" s="1"/>
      <c r="E146" s="1"/>
      <c r="G146" s="1"/>
    </row>
    <row r="147" spans="3:7" x14ac:dyDescent="0.25">
      <c r="C147" s="1"/>
      <c r="E147" s="1"/>
      <c r="G147" s="1"/>
    </row>
    <row r="148" spans="3:7" x14ac:dyDescent="0.25">
      <c r="C148" s="1"/>
      <c r="E148" s="1"/>
      <c r="G148" s="1"/>
    </row>
    <row r="149" spans="3:7" x14ac:dyDescent="0.25">
      <c r="C149" s="1"/>
      <c r="E149" s="1"/>
      <c r="G149" s="1"/>
    </row>
    <row r="150" spans="3:7" x14ac:dyDescent="0.25">
      <c r="C150" s="1"/>
      <c r="E150" s="1"/>
      <c r="G150" s="1"/>
    </row>
    <row r="151" spans="3:7" x14ac:dyDescent="0.25">
      <c r="C151" s="1"/>
      <c r="E151" s="1"/>
      <c r="G151" s="1"/>
    </row>
    <row r="152" spans="3:7" x14ac:dyDescent="0.25">
      <c r="C152" s="1"/>
      <c r="E152" s="1"/>
      <c r="G152" s="1"/>
    </row>
    <row r="153" spans="3:7" x14ac:dyDescent="0.25">
      <c r="C153" s="1"/>
      <c r="E153" s="1"/>
      <c r="G153" s="1"/>
    </row>
    <row r="154" spans="3:7" x14ac:dyDescent="0.25">
      <c r="C154" s="1"/>
      <c r="E154" s="1"/>
      <c r="G154" s="1"/>
    </row>
    <row r="155" spans="3:7" x14ac:dyDescent="0.25">
      <c r="C155" s="1"/>
      <c r="E155" s="1"/>
      <c r="G155" s="1"/>
    </row>
    <row r="156" spans="3:7" x14ac:dyDescent="0.25">
      <c r="C156" s="1"/>
      <c r="E156" s="1"/>
      <c r="G156" s="1"/>
    </row>
    <row r="157" spans="3:7" x14ac:dyDescent="0.25">
      <c r="C157" s="1"/>
      <c r="E157" s="1"/>
      <c r="G157" s="1"/>
    </row>
    <row r="158" spans="3:7" x14ac:dyDescent="0.25">
      <c r="C158" s="1"/>
      <c r="E158" s="1"/>
      <c r="G158" s="1"/>
    </row>
    <row r="159" spans="3:7" x14ac:dyDescent="0.25">
      <c r="C159" s="1"/>
      <c r="E159" s="1"/>
      <c r="G159" s="1"/>
    </row>
    <row r="160" spans="3:7" x14ac:dyDescent="0.25">
      <c r="C160" s="1"/>
      <c r="E160" s="1"/>
      <c r="G160" s="1"/>
    </row>
    <row r="161" spans="3:7" x14ac:dyDescent="0.25">
      <c r="C161" s="1"/>
      <c r="E161" s="1"/>
      <c r="G161" s="1"/>
    </row>
    <row r="162" spans="3:7" x14ac:dyDescent="0.25">
      <c r="C162" s="1"/>
      <c r="E162" s="1"/>
      <c r="G162" s="1"/>
    </row>
    <row r="163" spans="3:7" x14ac:dyDescent="0.25">
      <c r="C163" s="1"/>
      <c r="E163" s="1"/>
      <c r="G163" s="1"/>
    </row>
    <row r="164" spans="3:7" x14ac:dyDescent="0.25">
      <c r="C164" s="1"/>
      <c r="E164" s="1"/>
      <c r="G164" s="1"/>
    </row>
    <row r="165" spans="3:7" x14ac:dyDescent="0.25">
      <c r="C165" s="1"/>
      <c r="E165" s="1"/>
      <c r="G165" s="1"/>
    </row>
    <row r="166" spans="3:7" x14ac:dyDescent="0.25">
      <c r="C166" s="1"/>
      <c r="E166" s="1"/>
      <c r="G166" s="1"/>
    </row>
    <row r="167" spans="3:7" x14ac:dyDescent="0.25">
      <c r="C167" s="1"/>
      <c r="E167" s="1"/>
      <c r="G167" s="1"/>
    </row>
    <row r="168" spans="3:7" x14ac:dyDescent="0.25">
      <c r="C168" s="1"/>
      <c r="E168" s="1"/>
      <c r="G168" s="1"/>
    </row>
    <row r="169" spans="3:7" x14ac:dyDescent="0.25">
      <c r="C169" s="1"/>
      <c r="E169" s="1"/>
      <c r="G169" s="1"/>
    </row>
    <row r="170" spans="3:7" x14ac:dyDescent="0.25">
      <c r="C170" s="1"/>
      <c r="E170" s="1"/>
      <c r="G170" s="1"/>
    </row>
    <row r="171" spans="3:7" x14ac:dyDescent="0.25">
      <c r="C171" s="1"/>
      <c r="E171" s="1"/>
      <c r="G171" s="1"/>
    </row>
    <row r="172" spans="3:7" x14ac:dyDescent="0.25">
      <c r="C172" s="1"/>
      <c r="E172" s="1"/>
      <c r="G172" s="1"/>
    </row>
    <row r="173" spans="3:7" x14ac:dyDescent="0.25">
      <c r="C173" s="1"/>
      <c r="E173" s="1"/>
      <c r="G173" s="1"/>
    </row>
    <row r="174" spans="3:7" x14ac:dyDescent="0.25">
      <c r="C174" s="1"/>
      <c r="E174" s="1"/>
      <c r="G174" s="1"/>
    </row>
    <row r="175" spans="3:7" x14ac:dyDescent="0.25">
      <c r="C175" s="1"/>
      <c r="E175" s="1"/>
      <c r="G175" s="1"/>
    </row>
    <row r="176" spans="3:7" x14ac:dyDescent="0.25">
      <c r="C176" s="1"/>
      <c r="E176" s="1"/>
      <c r="G176" s="1"/>
    </row>
    <row r="177" spans="3:7" x14ac:dyDescent="0.25">
      <c r="C177" s="1"/>
      <c r="E177" s="1"/>
      <c r="G177" s="1"/>
    </row>
    <row r="178" spans="3:7" x14ac:dyDescent="0.25">
      <c r="C178" s="1"/>
      <c r="E178" s="1"/>
      <c r="G178" s="1"/>
    </row>
    <row r="179" spans="3:7" x14ac:dyDescent="0.25">
      <c r="C179" s="1"/>
      <c r="E179" s="1"/>
      <c r="G179" s="1"/>
    </row>
    <row r="180" spans="3:7" x14ac:dyDescent="0.25">
      <c r="C180" s="1"/>
      <c r="E180" s="1"/>
      <c r="G180" s="1"/>
    </row>
    <row r="181" spans="3:7" x14ac:dyDescent="0.25">
      <c r="C181" s="1"/>
      <c r="E181" s="1"/>
      <c r="G181" s="1"/>
    </row>
    <row r="182" spans="3:7" x14ac:dyDescent="0.25">
      <c r="C182" s="1"/>
      <c r="E182" s="1"/>
      <c r="G182" s="1"/>
    </row>
    <row r="183" spans="3:7" x14ac:dyDescent="0.25">
      <c r="C183" s="1"/>
      <c r="E183" s="1"/>
      <c r="G183" s="1"/>
    </row>
    <row r="184" spans="3:7" x14ac:dyDescent="0.25">
      <c r="C184" s="1"/>
      <c r="E184" s="1"/>
      <c r="G184" s="1"/>
    </row>
    <row r="185" spans="3:7" x14ac:dyDescent="0.25">
      <c r="C185" s="1"/>
      <c r="E185" s="1"/>
      <c r="G185" s="1"/>
    </row>
    <row r="186" spans="3:7" x14ac:dyDescent="0.25">
      <c r="C186" s="1"/>
      <c r="E186" s="1"/>
      <c r="G186" s="1"/>
    </row>
    <row r="187" spans="3:7" x14ac:dyDescent="0.25">
      <c r="C187" s="1"/>
      <c r="E187" s="1"/>
      <c r="G187" s="1"/>
    </row>
    <row r="188" spans="3:7" x14ac:dyDescent="0.25">
      <c r="C188" s="1"/>
      <c r="E188" s="1"/>
      <c r="G188" s="1"/>
    </row>
    <row r="189" spans="3:7" x14ac:dyDescent="0.25">
      <c r="C189" s="1"/>
      <c r="E189" s="1"/>
      <c r="G189" s="1"/>
    </row>
    <row r="190" spans="3:7" x14ac:dyDescent="0.25">
      <c r="C190" s="1"/>
      <c r="E190" s="1"/>
      <c r="G190" s="1"/>
    </row>
    <row r="191" spans="3:7" x14ac:dyDescent="0.25">
      <c r="C191" s="1"/>
      <c r="E191" s="1"/>
      <c r="G191" s="1"/>
    </row>
    <row r="192" spans="3:7" x14ac:dyDescent="0.25">
      <c r="C192" s="1"/>
      <c r="E192" s="1"/>
      <c r="G192" s="1"/>
    </row>
    <row r="193" spans="3:7" x14ac:dyDescent="0.25">
      <c r="C193" s="1"/>
      <c r="E193" s="1"/>
      <c r="G193" s="1"/>
    </row>
    <row r="194" spans="3:7" x14ac:dyDescent="0.25">
      <c r="C194" s="1"/>
      <c r="E194" s="1"/>
      <c r="G194" s="1"/>
    </row>
    <row r="195" spans="3:7" x14ac:dyDescent="0.25">
      <c r="C195" s="1"/>
      <c r="E195" s="1"/>
      <c r="G195" s="1"/>
    </row>
    <row r="196" spans="3:7" x14ac:dyDescent="0.25">
      <c r="C196" s="1"/>
      <c r="E196" s="1"/>
      <c r="G196" s="1"/>
    </row>
    <row r="197" spans="3:7" x14ac:dyDescent="0.25">
      <c r="C197" s="1"/>
      <c r="E197" s="1"/>
      <c r="G197" s="1"/>
    </row>
    <row r="198" spans="3:7" x14ac:dyDescent="0.25">
      <c r="C198" s="1"/>
      <c r="E198" s="1"/>
      <c r="G198" s="1"/>
    </row>
    <row r="199" spans="3:7" x14ac:dyDescent="0.25">
      <c r="C199" s="1"/>
      <c r="E199" s="1"/>
      <c r="G199" s="1"/>
    </row>
    <row r="200" spans="3:7" x14ac:dyDescent="0.25">
      <c r="C200" s="1"/>
      <c r="E200" s="1"/>
      <c r="G200" s="1"/>
    </row>
    <row r="201" spans="3:7" x14ac:dyDescent="0.25">
      <c r="C201" s="1"/>
      <c r="E201" s="1"/>
      <c r="G201" s="1"/>
    </row>
    <row r="202" spans="3:7" x14ac:dyDescent="0.25">
      <c r="C202" s="1"/>
      <c r="E202" s="1"/>
      <c r="G202" s="1"/>
    </row>
    <row r="203" spans="3:7" x14ac:dyDescent="0.25">
      <c r="C203" s="1"/>
      <c r="E203" s="1"/>
      <c r="G203" s="1"/>
    </row>
    <row r="204" spans="3:7" x14ac:dyDescent="0.25">
      <c r="C204" s="1"/>
      <c r="E204" s="1"/>
      <c r="G204" s="1"/>
    </row>
    <row r="205" spans="3:7" x14ac:dyDescent="0.25">
      <c r="C205" s="1"/>
      <c r="E205" s="1"/>
      <c r="G205" s="1"/>
    </row>
    <row r="206" spans="3:7" x14ac:dyDescent="0.25">
      <c r="C206" s="1"/>
      <c r="E206" s="1"/>
      <c r="G206" s="1"/>
    </row>
    <row r="207" spans="3:7" x14ac:dyDescent="0.25">
      <c r="C207" s="1"/>
      <c r="E207" s="1"/>
      <c r="G207" s="1"/>
    </row>
    <row r="208" spans="3:7" x14ac:dyDescent="0.25">
      <c r="C208" s="1"/>
      <c r="E208" s="1"/>
      <c r="G208" s="1"/>
    </row>
    <row r="209" spans="3:7" x14ac:dyDescent="0.25">
      <c r="C209" s="1"/>
      <c r="E209" s="1"/>
      <c r="G209" s="1"/>
    </row>
    <row r="210" spans="3:7" x14ac:dyDescent="0.25">
      <c r="C210" s="1"/>
      <c r="E210" s="1"/>
      <c r="G210" s="1"/>
    </row>
    <row r="211" spans="3:7" x14ac:dyDescent="0.25">
      <c r="C211" s="1"/>
      <c r="E211" s="1"/>
      <c r="G211" s="1"/>
    </row>
    <row r="212" spans="3:7" x14ac:dyDescent="0.25">
      <c r="C212" s="1"/>
      <c r="E212" s="1"/>
      <c r="G212" s="1"/>
    </row>
    <row r="213" spans="3:7" x14ac:dyDescent="0.25">
      <c r="C213" s="1"/>
      <c r="E213" s="1"/>
      <c r="G213" s="1"/>
    </row>
    <row r="214" spans="3:7" x14ac:dyDescent="0.25">
      <c r="C214" s="1"/>
      <c r="E214" s="1"/>
      <c r="G214" s="1"/>
    </row>
    <row r="215" spans="3:7" x14ac:dyDescent="0.25">
      <c r="C215" s="1"/>
      <c r="E215" s="1"/>
      <c r="G215" s="1"/>
    </row>
    <row r="216" spans="3:7" x14ac:dyDescent="0.25">
      <c r="C216" s="1"/>
      <c r="E216" s="1"/>
      <c r="G216" s="1"/>
    </row>
    <row r="217" spans="3:7" x14ac:dyDescent="0.25">
      <c r="C217" s="1"/>
      <c r="E217" s="1"/>
      <c r="G217" s="1"/>
    </row>
    <row r="218" spans="3:7" x14ac:dyDescent="0.25">
      <c r="C218" s="1"/>
      <c r="E218" s="1"/>
      <c r="G218" s="1"/>
    </row>
    <row r="219" spans="3:7" x14ac:dyDescent="0.25">
      <c r="C219" s="1"/>
      <c r="E219" s="1"/>
      <c r="G219" s="1"/>
    </row>
    <row r="220" spans="3:7" x14ac:dyDescent="0.25">
      <c r="C220" s="1"/>
      <c r="E220" s="1"/>
      <c r="G220" s="1"/>
    </row>
    <row r="221" spans="3:7" x14ac:dyDescent="0.25">
      <c r="C221" s="1"/>
      <c r="E221" s="1"/>
      <c r="G221" s="1"/>
    </row>
    <row r="222" spans="3:7" x14ac:dyDescent="0.25">
      <c r="C222" s="1"/>
      <c r="E222" s="1"/>
      <c r="G222" s="1"/>
    </row>
    <row r="223" spans="3:7" x14ac:dyDescent="0.25">
      <c r="C223" s="1"/>
      <c r="E223" s="1"/>
      <c r="G223" s="1"/>
    </row>
    <row r="224" spans="3:7" x14ac:dyDescent="0.25">
      <c r="C224" s="1"/>
      <c r="E224" s="1"/>
      <c r="G224" s="1"/>
    </row>
    <row r="225" spans="3:7" x14ac:dyDescent="0.25">
      <c r="C225" s="1"/>
      <c r="E225" s="1"/>
      <c r="G225" s="1"/>
    </row>
    <row r="226" spans="3:7" x14ac:dyDescent="0.25">
      <c r="C226" s="1"/>
      <c r="E226" s="1"/>
      <c r="G226" s="1"/>
    </row>
    <row r="227" spans="3:7" x14ac:dyDescent="0.25">
      <c r="C227" s="1"/>
      <c r="E227" s="1"/>
      <c r="G227" s="1"/>
    </row>
    <row r="228" spans="3:7" x14ac:dyDescent="0.25">
      <c r="C228" s="1"/>
      <c r="E228" s="1"/>
      <c r="G228" s="1"/>
    </row>
    <row r="229" spans="3:7" x14ac:dyDescent="0.25">
      <c r="C229" s="1"/>
      <c r="E229" s="1"/>
      <c r="G229" s="1"/>
    </row>
    <row r="230" spans="3:7" x14ac:dyDescent="0.25">
      <c r="C230" s="1"/>
      <c r="E230" s="1"/>
      <c r="G230" s="1"/>
    </row>
    <row r="231" spans="3:7" x14ac:dyDescent="0.25">
      <c r="C231" s="1"/>
      <c r="E231" s="1"/>
      <c r="G231" s="1"/>
    </row>
    <row r="232" spans="3:7" x14ac:dyDescent="0.25">
      <c r="C232" s="1"/>
      <c r="E232" s="1"/>
      <c r="G232" s="1"/>
    </row>
    <row r="233" spans="3:7" x14ac:dyDescent="0.25">
      <c r="C233" s="1"/>
      <c r="E233" s="1"/>
      <c r="G233" s="1"/>
    </row>
    <row r="234" spans="3:7" x14ac:dyDescent="0.25">
      <c r="C234" s="1"/>
      <c r="E234" s="1"/>
      <c r="G234" s="1"/>
    </row>
    <row r="235" spans="3:7" x14ac:dyDescent="0.25">
      <c r="C235" s="1"/>
      <c r="E235" s="1"/>
      <c r="G235" s="1"/>
    </row>
    <row r="236" spans="3:7" x14ac:dyDescent="0.25">
      <c r="C236" s="1"/>
      <c r="E236" s="1"/>
      <c r="G236" s="1"/>
    </row>
    <row r="237" spans="3:7" x14ac:dyDescent="0.25">
      <c r="C237" s="1"/>
      <c r="E237" s="1"/>
      <c r="G237" s="1"/>
    </row>
    <row r="238" spans="3:7" x14ac:dyDescent="0.25">
      <c r="C238" s="1"/>
      <c r="E238" s="1"/>
      <c r="G238" s="1"/>
    </row>
    <row r="239" spans="3:7" x14ac:dyDescent="0.25">
      <c r="C239" s="1"/>
      <c r="E239" s="1"/>
      <c r="G239" s="1"/>
    </row>
    <row r="240" spans="3:7" x14ac:dyDescent="0.25">
      <c r="C240" s="1"/>
      <c r="E240" s="1"/>
      <c r="G240" s="1"/>
    </row>
    <row r="241" spans="3:7" x14ac:dyDescent="0.25">
      <c r="C241" s="1"/>
      <c r="E241" s="1"/>
      <c r="G241" s="1"/>
    </row>
    <row r="242" spans="3:7" x14ac:dyDescent="0.25">
      <c r="C242" s="1"/>
      <c r="E242" s="1"/>
      <c r="G242" s="1"/>
    </row>
    <row r="243" spans="3:7" x14ac:dyDescent="0.25">
      <c r="C243" s="1"/>
      <c r="E243" s="1"/>
      <c r="G243" s="1"/>
    </row>
    <row r="244" spans="3:7" x14ac:dyDescent="0.25">
      <c r="C244" s="1"/>
      <c r="E244" s="1"/>
      <c r="G244" s="1"/>
    </row>
    <row r="245" spans="3:7" x14ac:dyDescent="0.25">
      <c r="C245" s="1"/>
      <c r="E245" s="1"/>
      <c r="G245" s="1"/>
    </row>
    <row r="246" spans="3:7" x14ac:dyDescent="0.25">
      <c r="C246" s="1"/>
      <c r="E246" s="1"/>
      <c r="G246" s="1"/>
    </row>
    <row r="247" spans="3:7" x14ac:dyDescent="0.25">
      <c r="C247" s="1"/>
      <c r="E247" s="1"/>
      <c r="G247" s="1"/>
    </row>
    <row r="248" spans="3:7" x14ac:dyDescent="0.25">
      <c r="C248" s="1"/>
      <c r="E248" s="1"/>
      <c r="G248" s="1"/>
    </row>
    <row r="249" spans="3:7" x14ac:dyDescent="0.25">
      <c r="C249" s="1"/>
      <c r="E249" s="1"/>
      <c r="G249" s="1"/>
    </row>
    <row r="250" spans="3:7" x14ac:dyDescent="0.25">
      <c r="C250" s="1"/>
      <c r="E250" s="1"/>
      <c r="G250" s="1"/>
    </row>
    <row r="251" spans="3:7" x14ac:dyDescent="0.25">
      <c r="C251" s="1"/>
      <c r="E251" s="1"/>
      <c r="G251" s="1"/>
    </row>
    <row r="252" spans="3:7" x14ac:dyDescent="0.25">
      <c r="C252" s="1"/>
      <c r="E252" s="1"/>
      <c r="G252" s="1"/>
    </row>
    <row r="253" spans="3:7" x14ac:dyDescent="0.25">
      <c r="C253" s="1"/>
      <c r="E253" s="1"/>
      <c r="G253" s="1"/>
    </row>
    <row r="254" spans="3:7" x14ac:dyDescent="0.25">
      <c r="C254" s="1"/>
      <c r="E254" s="1"/>
      <c r="G254" s="1"/>
    </row>
    <row r="255" spans="3:7" x14ac:dyDescent="0.25">
      <c r="C255" s="1"/>
      <c r="E255" s="1"/>
      <c r="G255" s="1"/>
    </row>
    <row r="256" spans="3:7" x14ac:dyDescent="0.25">
      <c r="C256" s="1"/>
      <c r="E256" s="1"/>
      <c r="G256" s="1"/>
    </row>
    <row r="257" spans="3:7" x14ac:dyDescent="0.25">
      <c r="C257" s="1"/>
      <c r="E257" s="1"/>
      <c r="G257" s="1"/>
    </row>
    <row r="258" spans="3:7" x14ac:dyDescent="0.25">
      <c r="C258" s="1"/>
      <c r="E258" s="1"/>
      <c r="G258" s="1"/>
    </row>
    <row r="259" spans="3:7" x14ac:dyDescent="0.25">
      <c r="C259" s="1"/>
      <c r="E259" s="1"/>
      <c r="G259" s="1"/>
    </row>
    <row r="260" spans="3:7" x14ac:dyDescent="0.25">
      <c r="C260" s="1"/>
      <c r="E260" s="1"/>
      <c r="G260" s="1"/>
    </row>
    <row r="261" spans="3:7" x14ac:dyDescent="0.25">
      <c r="C261" s="1"/>
      <c r="E261" s="1"/>
      <c r="G261" s="1"/>
    </row>
    <row r="262" spans="3:7" x14ac:dyDescent="0.25">
      <c r="C262" s="1"/>
      <c r="E262" s="1"/>
      <c r="G262" s="1"/>
    </row>
    <row r="263" spans="3:7" x14ac:dyDescent="0.25">
      <c r="C263" s="1"/>
      <c r="E263" s="1"/>
      <c r="G263" s="1"/>
    </row>
    <row r="264" spans="3:7" x14ac:dyDescent="0.25">
      <c r="C264" s="1"/>
      <c r="E264" s="1"/>
      <c r="G264" s="1"/>
    </row>
    <row r="265" spans="3:7" x14ac:dyDescent="0.25">
      <c r="C265" s="1"/>
      <c r="E265" s="1"/>
      <c r="G265" s="1"/>
    </row>
    <row r="266" spans="3:7" x14ac:dyDescent="0.25">
      <c r="C266" s="1"/>
      <c r="E266" s="1"/>
      <c r="G266" s="1"/>
    </row>
    <row r="267" spans="3:7" x14ac:dyDescent="0.25">
      <c r="C267" s="1"/>
      <c r="E267" s="1"/>
      <c r="G267" s="1"/>
    </row>
    <row r="268" spans="3:7" x14ac:dyDescent="0.25">
      <c r="C268" s="1"/>
      <c r="E268" s="1"/>
      <c r="G268" s="1"/>
    </row>
    <row r="269" spans="3:7" x14ac:dyDescent="0.25">
      <c r="C269" s="1"/>
      <c r="E269" s="1"/>
      <c r="G269" s="1"/>
    </row>
    <row r="270" spans="3:7" x14ac:dyDescent="0.25">
      <c r="C270" s="1"/>
      <c r="E270" s="1"/>
      <c r="G270" s="1"/>
    </row>
    <row r="271" spans="3:7" x14ac:dyDescent="0.25">
      <c r="C271" s="1"/>
      <c r="E271" s="1"/>
      <c r="G271" s="1"/>
    </row>
    <row r="272" spans="3:7" x14ac:dyDescent="0.25">
      <c r="C272" s="1"/>
      <c r="E272" s="1"/>
      <c r="G272" s="1"/>
    </row>
    <row r="273" spans="1:7" x14ac:dyDescent="0.25">
      <c r="C273" s="1"/>
      <c r="E273" s="1"/>
      <c r="G273" s="1"/>
    </row>
    <row r="274" spans="1:7" x14ac:dyDescent="0.25">
      <c r="C274" s="1"/>
      <c r="E274" s="1"/>
      <c r="G274" s="1"/>
    </row>
    <row r="275" spans="1:7" x14ac:dyDescent="0.25">
      <c r="C275" s="1"/>
      <c r="E275" s="1"/>
      <c r="G275" s="1"/>
    </row>
    <row r="276" spans="1:7" x14ac:dyDescent="0.25">
      <c r="C276" s="1"/>
      <c r="E276" s="1"/>
      <c r="G276" s="1"/>
    </row>
    <row r="277" spans="1:7" x14ac:dyDescent="0.25">
      <c r="C277" s="1"/>
      <c r="E277" s="1"/>
      <c r="G277" s="1"/>
    </row>
    <row r="278" spans="1:7" x14ac:dyDescent="0.25">
      <c r="C278" s="1"/>
      <c r="E278" s="1"/>
      <c r="G278" s="1"/>
    </row>
    <row r="279" spans="1:7" x14ac:dyDescent="0.25">
      <c r="C279" s="1"/>
      <c r="E279" s="1"/>
      <c r="G279" s="1"/>
    </row>
    <row r="280" spans="1:7" x14ac:dyDescent="0.25">
      <c r="C280" s="1"/>
      <c r="E280" s="1"/>
      <c r="G280" s="1"/>
    </row>
    <row r="281" spans="1:7" x14ac:dyDescent="0.25">
      <c r="A281" s="2"/>
      <c r="D281" s="2"/>
      <c r="E281" s="1"/>
      <c r="G281" s="1"/>
    </row>
    <row r="282" spans="1:7" x14ac:dyDescent="0.25">
      <c r="A282" s="8"/>
      <c r="C282" s="8"/>
      <c r="D282" s="9"/>
    </row>
    <row r="283" spans="1:7" x14ac:dyDescent="0.25">
      <c r="A283" s="8"/>
      <c r="C283" s="8"/>
      <c r="D283" s="9"/>
    </row>
  </sheetData>
  <mergeCells count="4">
    <mergeCell ref="C42:J42"/>
    <mergeCell ref="A3:A24"/>
    <mergeCell ref="A25:A35"/>
    <mergeCell ref="A36:A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17EA-2188-4BC2-B0F4-3F209A9608FC}">
  <dimension ref="A1:W170"/>
  <sheetViews>
    <sheetView topLeftCell="A141" workbookViewId="0">
      <selection activeCell="B141" sqref="A141:XFD141"/>
    </sheetView>
  </sheetViews>
  <sheetFormatPr defaultRowHeight="15" x14ac:dyDescent="0.25"/>
  <cols>
    <col min="1" max="1" width="8.28515625" bestFit="1" customWidth="1"/>
    <col min="2" max="2" width="4" bestFit="1" customWidth="1"/>
    <col min="3" max="3" width="3.5703125" bestFit="1" customWidth="1"/>
    <col min="4" max="4" width="20.28515625" bestFit="1" customWidth="1"/>
    <col min="5" max="5" width="15.28515625" bestFit="1" customWidth="1"/>
    <col min="6" max="6" width="20.42578125" bestFit="1" customWidth="1"/>
    <col min="7" max="7" width="17" bestFit="1" customWidth="1"/>
    <col min="8" max="8" width="35.28515625" bestFit="1" customWidth="1"/>
    <col min="9" max="9" width="33.140625" bestFit="1" customWidth="1"/>
    <col min="10" max="10" width="15.140625" customWidth="1"/>
    <col min="12" max="12" width="41.5703125" bestFit="1" customWidth="1"/>
    <col min="14" max="14" width="20" bestFit="1" customWidth="1"/>
    <col min="15" max="15" width="20.42578125" customWidth="1"/>
    <col min="16" max="16" width="16.28515625" customWidth="1"/>
    <col min="17" max="17" width="18.42578125" customWidth="1"/>
    <col min="18" max="18" width="14.5703125" customWidth="1"/>
    <col min="19" max="19" width="21.5703125" customWidth="1"/>
    <col min="20" max="20" width="15.28515625" customWidth="1"/>
    <col min="21" max="21" width="15.85546875" customWidth="1"/>
    <col min="22" max="22" width="17" customWidth="1"/>
  </cols>
  <sheetData>
    <row r="1" spans="1:23" ht="15.75" thickBot="1" x14ac:dyDescent="0.3">
      <c r="A1" s="1"/>
      <c r="B1" s="2"/>
      <c r="C1" s="2"/>
      <c r="D1" s="306"/>
      <c r="E1" s="5"/>
      <c r="F1" s="1"/>
      <c r="G1" s="1"/>
      <c r="H1" s="2"/>
      <c r="I1" s="2"/>
      <c r="J1" s="2"/>
      <c r="K1" s="2"/>
      <c r="L1" s="306" t="s">
        <v>797</v>
      </c>
      <c r="M1" s="2"/>
      <c r="N1" s="2"/>
      <c r="O1" s="2"/>
      <c r="P1" s="2"/>
      <c r="Q1" s="2"/>
      <c r="R1" s="2"/>
      <c r="S1" s="2"/>
      <c r="T1" s="2"/>
      <c r="U1" s="2"/>
      <c r="V1" s="2"/>
      <c r="W1" s="1"/>
    </row>
    <row r="2" spans="1:23" ht="76.5" thickTop="1" thickBot="1" x14ac:dyDescent="0.3">
      <c r="A2" s="534" t="s">
        <v>4</v>
      </c>
      <c r="B2" s="535" t="s">
        <v>0</v>
      </c>
      <c r="C2" s="535" t="s">
        <v>0</v>
      </c>
      <c r="D2" s="536" t="s">
        <v>405</v>
      </c>
      <c r="E2" s="535" t="s">
        <v>32</v>
      </c>
      <c r="F2" s="535" t="s">
        <v>1</v>
      </c>
      <c r="G2" s="535" t="s">
        <v>406</v>
      </c>
      <c r="H2" s="535" t="s">
        <v>2</v>
      </c>
      <c r="I2" s="537" t="s">
        <v>3</v>
      </c>
      <c r="J2" s="92" t="s">
        <v>358</v>
      </c>
      <c r="K2" s="538" t="s">
        <v>407</v>
      </c>
      <c r="L2" s="535" t="s">
        <v>408</v>
      </c>
      <c r="M2" s="535" t="s">
        <v>409</v>
      </c>
      <c r="N2" s="537" t="s">
        <v>410</v>
      </c>
      <c r="O2" s="85" t="s">
        <v>411</v>
      </c>
      <c r="P2" s="80" t="s">
        <v>388</v>
      </c>
      <c r="Q2" s="77" t="s">
        <v>333</v>
      </c>
      <c r="R2" s="80" t="s">
        <v>388</v>
      </c>
      <c r="S2" s="539" t="s">
        <v>334</v>
      </c>
      <c r="T2" s="80" t="s">
        <v>388</v>
      </c>
      <c r="U2" s="539" t="s">
        <v>798</v>
      </c>
      <c r="V2" s="80" t="s">
        <v>388</v>
      </c>
      <c r="W2" s="317"/>
    </row>
    <row r="3" spans="1:23" x14ac:dyDescent="0.25">
      <c r="A3" s="540" t="s">
        <v>799</v>
      </c>
      <c r="B3" s="318">
        <v>1</v>
      </c>
      <c r="C3" s="40" t="s">
        <v>5</v>
      </c>
      <c r="D3" s="401" t="s">
        <v>800</v>
      </c>
      <c r="E3" s="13" t="s">
        <v>801</v>
      </c>
      <c r="F3" s="13" t="s">
        <v>802</v>
      </c>
      <c r="G3" s="13" t="s">
        <v>803</v>
      </c>
      <c r="H3" s="13" t="s">
        <v>804</v>
      </c>
      <c r="I3" s="207" t="s">
        <v>805</v>
      </c>
      <c r="J3" s="107">
        <v>4</v>
      </c>
      <c r="K3" s="23">
        <v>0</v>
      </c>
      <c r="L3" s="349">
        <v>16</v>
      </c>
      <c r="M3" s="350">
        <v>0.15</v>
      </c>
      <c r="N3" s="207" t="s">
        <v>439</v>
      </c>
      <c r="O3" s="351">
        <v>0</v>
      </c>
      <c r="P3" s="329">
        <f>J3*O3</f>
        <v>0</v>
      </c>
      <c r="Q3" s="353">
        <f>L3*M3</f>
        <v>2.4</v>
      </c>
      <c r="R3" s="531">
        <f>J3*Q3</f>
        <v>9.6</v>
      </c>
      <c r="S3" s="353">
        <v>13.6</v>
      </c>
      <c r="T3" s="531">
        <f>J3*S3</f>
        <v>54.4</v>
      </c>
      <c r="U3" s="353">
        <v>0.1</v>
      </c>
      <c r="V3" s="531">
        <f>J3*U3</f>
        <v>0.4</v>
      </c>
      <c r="W3" s="1"/>
    </row>
    <row r="4" spans="1:23" x14ac:dyDescent="0.25">
      <c r="A4" s="541"/>
      <c r="B4" s="34">
        <v>2</v>
      </c>
      <c r="C4" s="31" t="s">
        <v>6</v>
      </c>
      <c r="D4" s="370" t="s">
        <v>800</v>
      </c>
      <c r="E4" s="3" t="s">
        <v>801</v>
      </c>
      <c r="F4" s="3" t="s">
        <v>802</v>
      </c>
      <c r="G4" s="3" t="s">
        <v>803</v>
      </c>
      <c r="H4" s="3" t="s">
        <v>804</v>
      </c>
      <c r="I4" s="208" t="s">
        <v>806</v>
      </c>
      <c r="J4" s="108">
        <v>4</v>
      </c>
      <c r="K4" s="25">
        <v>0</v>
      </c>
      <c r="L4" s="361">
        <v>16</v>
      </c>
      <c r="M4" s="362">
        <v>0.15</v>
      </c>
      <c r="N4" s="208" t="s">
        <v>439</v>
      </c>
      <c r="O4" s="363">
        <v>0</v>
      </c>
      <c r="P4" s="364">
        <f t="shared" ref="P4:P68" si="0">J4*O4</f>
        <v>0</v>
      </c>
      <c r="Q4" s="366">
        <f>L4*M4</f>
        <v>2.4</v>
      </c>
      <c r="R4" s="532">
        <f t="shared" ref="R4:R68" si="1">J4*Q4</f>
        <v>9.6</v>
      </c>
      <c r="S4" s="366">
        <v>13.6</v>
      </c>
      <c r="T4" s="532">
        <f t="shared" ref="T4:T68" si="2">J4*S4</f>
        <v>54.4</v>
      </c>
      <c r="U4" s="366">
        <v>0.1</v>
      </c>
      <c r="V4" s="532">
        <f t="shared" ref="V4:V68" si="3">J4*U4</f>
        <v>0.4</v>
      </c>
      <c r="W4" s="1"/>
    </row>
    <row r="5" spans="1:23" x14ac:dyDescent="0.25">
      <c r="A5" s="541"/>
      <c r="B5" s="34">
        <v>3</v>
      </c>
      <c r="C5" s="31" t="s">
        <v>7</v>
      </c>
      <c r="D5" s="370" t="s">
        <v>807</v>
      </c>
      <c r="E5" s="3" t="s">
        <v>808</v>
      </c>
      <c r="F5" s="3" t="s">
        <v>446</v>
      </c>
      <c r="G5" s="3" t="s">
        <v>809</v>
      </c>
      <c r="H5" s="3" t="s">
        <v>424</v>
      </c>
      <c r="I5" s="208" t="s">
        <v>810</v>
      </c>
      <c r="J5" s="108">
        <v>4</v>
      </c>
      <c r="K5" s="25">
        <v>1</v>
      </c>
      <c r="L5" s="361">
        <v>60</v>
      </c>
      <c r="M5" s="362">
        <v>0.15</v>
      </c>
      <c r="N5" s="208" t="s">
        <v>439</v>
      </c>
      <c r="O5" s="363">
        <v>0</v>
      </c>
      <c r="P5" s="364">
        <f t="shared" si="0"/>
        <v>0</v>
      </c>
      <c r="Q5" s="366">
        <f t="shared" ref="Q5:Q52" si="4">L5*M5</f>
        <v>9</v>
      </c>
      <c r="R5" s="532">
        <f t="shared" si="1"/>
        <v>36</v>
      </c>
      <c r="S5" s="366">
        <v>51</v>
      </c>
      <c r="T5" s="532">
        <f t="shared" si="2"/>
        <v>204</v>
      </c>
      <c r="U5" s="366">
        <v>0.1</v>
      </c>
      <c r="V5" s="532">
        <f t="shared" si="3"/>
        <v>0.4</v>
      </c>
      <c r="W5" s="1"/>
    </row>
    <row r="6" spans="1:23" x14ac:dyDescent="0.25">
      <c r="A6" s="541"/>
      <c r="B6" s="34">
        <v>4</v>
      </c>
      <c r="C6" s="31" t="s">
        <v>8</v>
      </c>
      <c r="D6" s="370" t="s">
        <v>811</v>
      </c>
      <c r="E6" s="3" t="s">
        <v>808</v>
      </c>
      <c r="F6" s="3" t="s">
        <v>416</v>
      </c>
      <c r="G6" s="3" t="s">
        <v>812</v>
      </c>
      <c r="H6" s="3" t="s">
        <v>417</v>
      </c>
      <c r="I6" s="208" t="s">
        <v>813</v>
      </c>
      <c r="J6" s="108">
        <v>4</v>
      </c>
      <c r="K6" s="25">
        <v>0</v>
      </c>
      <c r="L6" s="361">
        <v>50</v>
      </c>
      <c r="M6" s="362">
        <v>0.15</v>
      </c>
      <c r="N6" s="208" t="s">
        <v>439</v>
      </c>
      <c r="O6" s="363">
        <v>0</v>
      </c>
      <c r="P6" s="364">
        <f t="shared" si="0"/>
        <v>0</v>
      </c>
      <c r="Q6" s="366">
        <f t="shared" si="4"/>
        <v>7.5</v>
      </c>
      <c r="R6" s="532">
        <f t="shared" si="1"/>
        <v>30</v>
      </c>
      <c r="S6" s="366">
        <v>42.5</v>
      </c>
      <c r="T6" s="532">
        <f t="shared" si="2"/>
        <v>170</v>
      </c>
      <c r="U6" s="366">
        <v>0.1</v>
      </c>
      <c r="V6" s="532">
        <f t="shared" si="3"/>
        <v>0.4</v>
      </c>
      <c r="W6" s="1"/>
    </row>
    <row r="7" spans="1:23" x14ac:dyDescent="0.25">
      <c r="A7" s="541"/>
      <c r="B7" s="34">
        <v>5</v>
      </c>
      <c r="C7" s="31" t="s">
        <v>9</v>
      </c>
      <c r="D7" s="370" t="s">
        <v>814</v>
      </c>
      <c r="E7" s="3" t="s">
        <v>808</v>
      </c>
      <c r="F7" s="3" t="s">
        <v>446</v>
      </c>
      <c r="G7" s="3" t="s">
        <v>540</v>
      </c>
      <c r="H7" s="3" t="s">
        <v>417</v>
      </c>
      <c r="I7" s="208" t="s">
        <v>815</v>
      </c>
      <c r="J7" s="108">
        <v>4</v>
      </c>
      <c r="K7" s="25">
        <v>1</v>
      </c>
      <c r="L7" s="361">
        <v>20</v>
      </c>
      <c r="M7" s="362">
        <v>0.15</v>
      </c>
      <c r="N7" s="208" t="s">
        <v>439</v>
      </c>
      <c r="O7" s="363">
        <v>0</v>
      </c>
      <c r="P7" s="364">
        <f t="shared" si="0"/>
        <v>0</v>
      </c>
      <c r="Q7" s="366">
        <f t="shared" si="4"/>
        <v>3</v>
      </c>
      <c r="R7" s="532">
        <f t="shared" si="1"/>
        <v>12</v>
      </c>
      <c r="S7" s="366">
        <v>17</v>
      </c>
      <c r="T7" s="532">
        <f t="shared" si="2"/>
        <v>68</v>
      </c>
      <c r="U7" s="366">
        <v>0.1</v>
      </c>
      <c r="V7" s="532">
        <f t="shared" si="3"/>
        <v>0.4</v>
      </c>
      <c r="W7" s="1"/>
    </row>
    <row r="8" spans="1:23" x14ac:dyDescent="0.25">
      <c r="A8" s="541"/>
      <c r="B8" s="34">
        <v>6</v>
      </c>
      <c r="C8" s="31" t="s">
        <v>10</v>
      </c>
      <c r="D8" s="370" t="s">
        <v>607</v>
      </c>
      <c r="E8" s="3" t="s">
        <v>808</v>
      </c>
      <c r="F8" s="3" t="s">
        <v>446</v>
      </c>
      <c r="G8" s="3" t="s">
        <v>540</v>
      </c>
      <c r="H8" s="3" t="s">
        <v>596</v>
      </c>
      <c r="I8" s="208" t="s">
        <v>816</v>
      </c>
      <c r="J8" s="108">
        <v>4</v>
      </c>
      <c r="K8" s="25">
        <v>1</v>
      </c>
      <c r="L8" s="361">
        <v>20</v>
      </c>
      <c r="M8" s="362">
        <v>0.15</v>
      </c>
      <c r="N8" s="208" t="s">
        <v>439</v>
      </c>
      <c r="O8" s="363">
        <v>0</v>
      </c>
      <c r="P8" s="364">
        <f t="shared" si="0"/>
        <v>0</v>
      </c>
      <c r="Q8" s="366">
        <f t="shared" si="4"/>
        <v>3</v>
      </c>
      <c r="R8" s="532">
        <f t="shared" si="1"/>
        <v>12</v>
      </c>
      <c r="S8" s="366">
        <v>17</v>
      </c>
      <c r="T8" s="532">
        <f t="shared" si="2"/>
        <v>68</v>
      </c>
      <c r="U8" s="366">
        <v>0.1</v>
      </c>
      <c r="V8" s="532">
        <f t="shared" si="3"/>
        <v>0.4</v>
      </c>
      <c r="W8" s="1"/>
    </row>
    <row r="9" spans="1:23" x14ac:dyDescent="0.25">
      <c r="A9" s="541"/>
      <c r="B9" s="34">
        <v>7</v>
      </c>
      <c r="C9" s="31" t="s">
        <v>11</v>
      </c>
      <c r="D9" s="370" t="s">
        <v>610</v>
      </c>
      <c r="E9" s="3" t="s">
        <v>808</v>
      </c>
      <c r="F9" s="3" t="s">
        <v>446</v>
      </c>
      <c r="G9" s="3" t="s">
        <v>540</v>
      </c>
      <c r="H9" s="3" t="s">
        <v>417</v>
      </c>
      <c r="I9" s="208" t="s">
        <v>817</v>
      </c>
      <c r="J9" s="108">
        <v>4</v>
      </c>
      <c r="K9" s="25">
        <v>1</v>
      </c>
      <c r="L9" s="361">
        <v>20</v>
      </c>
      <c r="M9" s="362">
        <v>0.15</v>
      </c>
      <c r="N9" s="208" t="s">
        <v>439</v>
      </c>
      <c r="O9" s="363">
        <v>0</v>
      </c>
      <c r="P9" s="364">
        <f t="shared" si="0"/>
        <v>0</v>
      </c>
      <c r="Q9" s="366">
        <f t="shared" si="4"/>
        <v>3</v>
      </c>
      <c r="R9" s="532">
        <f t="shared" si="1"/>
        <v>12</v>
      </c>
      <c r="S9" s="366">
        <v>17</v>
      </c>
      <c r="T9" s="532">
        <f t="shared" si="2"/>
        <v>68</v>
      </c>
      <c r="U9" s="366">
        <v>0.1</v>
      </c>
      <c r="V9" s="532">
        <f t="shared" si="3"/>
        <v>0.4</v>
      </c>
      <c r="W9" s="1"/>
    </row>
    <row r="10" spans="1:23" x14ac:dyDescent="0.25">
      <c r="A10" s="541"/>
      <c r="B10" s="34">
        <v>8</v>
      </c>
      <c r="C10" s="31" t="s">
        <v>12</v>
      </c>
      <c r="D10" s="370" t="s">
        <v>818</v>
      </c>
      <c r="E10" s="3" t="s">
        <v>808</v>
      </c>
      <c r="F10" s="3" t="s">
        <v>446</v>
      </c>
      <c r="G10" s="3" t="s">
        <v>540</v>
      </c>
      <c r="H10" s="3" t="s">
        <v>596</v>
      </c>
      <c r="I10" s="208" t="s">
        <v>819</v>
      </c>
      <c r="J10" s="108">
        <v>4</v>
      </c>
      <c r="K10" s="25">
        <v>1</v>
      </c>
      <c r="L10" s="361">
        <v>70</v>
      </c>
      <c r="M10" s="362">
        <v>0.15</v>
      </c>
      <c r="N10" s="208" t="s">
        <v>439</v>
      </c>
      <c r="O10" s="363">
        <v>0</v>
      </c>
      <c r="P10" s="364">
        <f t="shared" si="0"/>
        <v>0</v>
      </c>
      <c r="Q10" s="366">
        <f t="shared" si="4"/>
        <v>10.5</v>
      </c>
      <c r="R10" s="532">
        <f t="shared" si="1"/>
        <v>42</v>
      </c>
      <c r="S10" s="366">
        <v>59.5</v>
      </c>
      <c r="T10" s="532">
        <f t="shared" si="2"/>
        <v>238</v>
      </c>
      <c r="U10" s="366">
        <v>0.1</v>
      </c>
      <c r="V10" s="532">
        <f t="shared" si="3"/>
        <v>0.4</v>
      </c>
      <c r="W10" s="1"/>
    </row>
    <row r="11" spans="1:23" x14ac:dyDescent="0.25">
      <c r="A11" s="541"/>
      <c r="B11" s="34">
        <v>9</v>
      </c>
      <c r="C11" s="31" t="s">
        <v>13</v>
      </c>
      <c r="D11" s="370" t="s">
        <v>820</v>
      </c>
      <c r="E11" s="3" t="s">
        <v>808</v>
      </c>
      <c r="F11" s="3" t="s">
        <v>446</v>
      </c>
      <c r="G11" s="3" t="s">
        <v>540</v>
      </c>
      <c r="H11" s="3" t="s">
        <v>596</v>
      </c>
      <c r="I11" s="208" t="s">
        <v>821</v>
      </c>
      <c r="J11" s="108">
        <v>4</v>
      </c>
      <c r="K11" s="25">
        <v>1</v>
      </c>
      <c r="L11" s="361">
        <v>70</v>
      </c>
      <c r="M11" s="362">
        <v>0.15</v>
      </c>
      <c r="N11" s="208" t="s">
        <v>439</v>
      </c>
      <c r="O11" s="363">
        <v>0</v>
      </c>
      <c r="P11" s="364">
        <f t="shared" si="0"/>
        <v>0</v>
      </c>
      <c r="Q11" s="366">
        <f t="shared" si="4"/>
        <v>10.5</v>
      </c>
      <c r="R11" s="532">
        <f t="shared" si="1"/>
        <v>42</v>
      </c>
      <c r="S11" s="366">
        <v>59.5</v>
      </c>
      <c r="T11" s="532">
        <f t="shared" si="2"/>
        <v>238</v>
      </c>
      <c r="U11" s="366">
        <v>0.1</v>
      </c>
      <c r="V11" s="532">
        <f t="shared" si="3"/>
        <v>0.4</v>
      </c>
      <c r="W11" s="1"/>
    </row>
    <row r="12" spans="1:23" x14ac:dyDescent="0.25">
      <c r="A12" s="541"/>
      <c r="B12" s="34">
        <v>10</v>
      </c>
      <c r="C12" s="31" t="s">
        <v>15</v>
      </c>
      <c r="D12" s="370" t="s">
        <v>822</v>
      </c>
      <c r="E12" s="3" t="s">
        <v>808</v>
      </c>
      <c r="F12" s="3" t="s">
        <v>446</v>
      </c>
      <c r="G12" s="3" t="s">
        <v>540</v>
      </c>
      <c r="H12" s="3" t="s">
        <v>596</v>
      </c>
      <c r="I12" s="208" t="s">
        <v>823</v>
      </c>
      <c r="J12" s="108">
        <v>4</v>
      </c>
      <c r="K12" s="25">
        <v>1</v>
      </c>
      <c r="L12" s="361">
        <v>70</v>
      </c>
      <c r="M12" s="362">
        <v>0.15</v>
      </c>
      <c r="N12" s="208" t="s">
        <v>439</v>
      </c>
      <c r="O12" s="363">
        <v>0</v>
      </c>
      <c r="P12" s="364">
        <f t="shared" si="0"/>
        <v>0</v>
      </c>
      <c r="Q12" s="366">
        <f t="shared" si="4"/>
        <v>10.5</v>
      </c>
      <c r="R12" s="532">
        <f t="shared" si="1"/>
        <v>42</v>
      </c>
      <c r="S12" s="366">
        <v>59.5</v>
      </c>
      <c r="T12" s="532">
        <f t="shared" si="2"/>
        <v>238</v>
      </c>
      <c r="U12" s="366">
        <v>0.1</v>
      </c>
      <c r="V12" s="532">
        <f t="shared" si="3"/>
        <v>0.4</v>
      </c>
      <c r="W12" s="1"/>
    </row>
    <row r="13" spans="1:23" x14ac:dyDescent="0.25">
      <c r="A13" s="541"/>
      <c r="B13" s="34">
        <v>11</v>
      </c>
      <c r="C13" s="31" t="s">
        <v>16</v>
      </c>
      <c r="D13" s="370" t="s">
        <v>824</v>
      </c>
      <c r="E13" s="3" t="s">
        <v>825</v>
      </c>
      <c r="F13" s="3" t="s">
        <v>446</v>
      </c>
      <c r="G13" s="3" t="s">
        <v>540</v>
      </c>
      <c r="H13" s="3" t="s">
        <v>596</v>
      </c>
      <c r="I13" s="208" t="s">
        <v>826</v>
      </c>
      <c r="J13" s="108">
        <v>4</v>
      </c>
      <c r="K13" s="25">
        <v>1</v>
      </c>
      <c r="L13" s="361">
        <v>150</v>
      </c>
      <c r="M13" s="362">
        <v>0.15</v>
      </c>
      <c r="N13" s="208" t="s">
        <v>439</v>
      </c>
      <c r="O13" s="363">
        <v>0</v>
      </c>
      <c r="P13" s="364">
        <f t="shared" si="0"/>
        <v>0</v>
      </c>
      <c r="Q13" s="366">
        <f t="shared" si="4"/>
        <v>22.5</v>
      </c>
      <c r="R13" s="532">
        <f t="shared" si="1"/>
        <v>90</v>
      </c>
      <c r="S13" s="366">
        <v>120.5</v>
      </c>
      <c r="T13" s="532">
        <f t="shared" si="2"/>
        <v>482</v>
      </c>
      <c r="U13" s="366">
        <v>0.1</v>
      </c>
      <c r="V13" s="532">
        <f t="shared" si="3"/>
        <v>0.4</v>
      </c>
      <c r="W13" s="1"/>
    </row>
    <row r="14" spans="1:23" x14ac:dyDescent="0.25">
      <c r="A14" s="541"/>
      <c r="B14" s="34">
        <v>12</v>
      </c>
      <c r="C14" s="31" t="s">
        <v>17</v>
      </c>
      <c r="D14" s="370" t="s">
        <v>827</v>
      </c>
      <c r="E14" s="3" t="s">
        <v>825</v>
      </c>
      <c r="F14" s="3" t="s">
        <v>446</v>
      </c>
      <c r="G14" s="3" t="s">
        <v>540</v>
      </c>
      <c r="H14" s="3" t="s">
        <v>596</v>
      </c>
      <c r="I14" s="208" t="s">
        <v>828</v>
      </c>
      <c r="J14" s="108">
        <v>4</v>
      </c>
      <c r="K14" s="25">
        <v>1</v>
      </c>
      <c r="L14" s="361">
        <v>120</v>
      </c>
      <c r="M14" s="362">
        <v>0.15</v>
      </c>
      <c r="N14" s="208" t="s">
        <v>439</v>
      </c>
      <c r="O14" s="363">
        <v>0</v>
      </c>
      <c r="P14" s="364">
        <f t="shared" si="0"/>
        <v>0</v>
      </c>
      <c r="Q14" s="366">
        <f t="shared" si="4"/>
        <v>18</v>
      </c>
      <c r="R14" s="532">
        <f t="shared" si="1"/>
        <v>72</v>
      </c>
      <c r="S14" s="366">
        <v>100</v>
      </c>
      <c r="T14" s="532">
        <f t="shared" si="2"/>
        <v>400</v>
      </c>
      <c r="U14" s="366">
        <v>0.1</v>
      </c>
      <c r="V14" s="532">
        <f t="shared" si="3"/>
        <v>0.4</v>
      </c>
      <c r="W14" s="1"/>
    </row>
    <row r="15" spans="1:23" x14ac:dyDescent="0.25">
      <c r="A15" s="541"/>
      <c r="B15" s="34">
        <v>13</v>
      </c>
      <c r="C15" s="31" t="s">
        <v>18</v>
      </c>
      <c r="D15" s="370" t="s">
        <v>829</v>
      </c>
      <c r="E15" s="3" t="s">
        <v>825</v>
      </c>
      <c r="F15" s="3" t="s">
        <v>446</v>
      </c>
      <c r="G15" s="3" t="s">
        <v>540</v>
      </c>
      <c r="H15" s="3" t="s">
        <v>596</v>
      </c>
      <c r="I15" s="208" t="s">
        <v>830</v>
      </c>
      <c r="J15" s="108">
        <v>4</v>
      </c>
      <c r="K15" s="25">
        <v>1</v>
      </c>
      <c r="L15" s="361">
        <v>120</v>
      </c>
      <c r="M15" s="362">
        <v>0.15</v>
      </c>
      <c r="N15" s="208" t="s">
        <v>439</v>
      </c>
      <c r="O15" s="363">
        <v>0</v>
      </c>
      <c r="P15" s="364">
        <f t="shared" si="0"/>
        <v>0</v>
      </c>
      <c r="Q15" s="366">
        <f t="shared" si="4"/>
        <v>18</v>
      </c>
      <c r="R15" s="532">
        <f t="shared" si="1"/>
        <v>72</v>
      </c>
      <c r="S15" s="366">
        <v>100</v>
      </c>
      <c r="T15" s="532">
        <f t="shared" si="2"/>
        <v>400</v>
      </c>
      <c r="U15" s="366">
        <v>0.1</v>
      </c>
      <c r="V15" s="532">
        <f t="shared" si="3"/>
        <v>0.4</v>
      </c>
      <c r="W15" s="1"/>
    </row>
    <row r="16" spans="1:23" x14ac:dyDescent="0.25">
      <c r="A16" s="541"/>
      <c r="B16" s="34">
        <v>14</v>
      </c>
      <c r="C16" s="31" t="s">
        <v>19</v>
      </c>
      <c r="D16" s="370" t="s">
        <v>827</v>
      </c>
      <c r="E16" s="3" t="s">
        <v>825</v>
      </c>
      <c r="F16" s="3" t="s">
        <v>446</v>
      </c>
      <c r="G16" s="3" t="s">
        <v>540</v>
      </c>
      <c r="H16" s="3" t="s">
        <v>596</v>
      </c>
      <c r="I16" s="208" t="s">
        <v>831</v>
      </c>
      <c r="J16" s="108">
        <v>4</v>
      </c>
      <c r="K16" s="25">
        <v>1</v>
      </c>
      <c r="L16" s="361">
        <v>120</v>
      </c>
      <c r="M16" s="362">
        <v>0.15</v>
      </c>
      <c r="N16" s="208" t="s">
        <v>439</v>
      </c>
      <c r="O16" s="363">
        <v>0</v>
      </c>
      <c r="P16" s="364">
        <f t="shared" si="0"/>
        <v>0</v>
      </c>
      <c r="Q16" s="366">
        <f t="shared" si="4"/>
        <v>18</v>
      </c>
      <c r="R16" s="532">
        <f t="shared" si="1"/>
        <v>72</v>
      </c>
      <c r="S16" s="366">
        <v>100</v>
      </c>
      <c r="T16" s="532">
        <f t="shared" si="2"/>
        <v>400</v>
      </c>
      <c r="U16" s="366">
        <v>0.1</v>
      </c>
      <c r="V16" s="532">
        <f t="shared" si="3"/>
        <v>0.4</v>
      </c>
      <c r="W16" s="1"/>
    </row>
    <row r="17" spans="1:23" x14ac:dyDescent="0.25">
      <c r="A17" s="541"/>
      <c r="B17" s="34">
        <v>15</v>
      </c>
      <c r="C17" s="31">
        <v>15</v>
      </c>
      <c r="D17" s="370" t="s">
        <v>827</v>
      </c>
      <c r="E17" s="3" t="s">
        <v>825</v>
      </c>
      <c r="F17" s="3" t="s">
        <v>446</v>
      </c>
      <c r="G17" s="3" t="s">
        <v>540</v>
      </c>
      <c r="H17" s="3" t="s">
        <v>596</v>
      </c>
      <c r="I17" s="208" t="s">
        <v>832</v>
      </c>
      <c r="J17" s="108">
        <v>4</v>
      </c>
      <c r="K17" s="25">
        <v>1</v>
      </c>
      <c r="L17" s="361">
        <v>120</v>
      </c>
      <c r="M17" s="362">
        <v>0.15</v>
      </c>
      <c r="N17" s="208" t="s">
        <v>439</v>
      </c>
      <c r="O17" s="363">
        <v>0</v>
      </c>
      <c r="P17" s="364">
        <f t="shared" si="0"/>
        <v>0</v>
      </c>
      <c r="Q17" s="366">
        <f t="shared" si="4"/>
        <v>18</v>
      </c>
      <c r="R17" s="532">
        <f t="shared" si="1"/>
        <v>72</v>
      </c>
      <c r="S17" s="366">
        <v>100</v>
      </c>
      <c r="T17" s="532">
        <f t="shared" si="2"/>
        <v>400</v>
      </c>
      <c r="U17" s="366">
        <v>0.1</v>
      </c>
      <c r="V17" s="532">
        <f t="shared" si="3"/>
        <v>0.4</v>
      </c>
      <c r="W17" s="1"/>
    </row>
    <row r="18" spans="1:23" x14ac:dyDescent="0.25">
      <c r="A18" s="541"/>
      <c r="B18" s="34">
        <v>16</v>
      </c>
      <c r="C18" s="31">
        <v>16</v>
      </c>
      <c r="D18" s="370" t="s">
        <v>827</v>
      </c>
      <c r="E18" s="3" t="s">
        <v>825</v>
      </c>
      <c r="F18" s="3" t="s">
        <v>446</v>
      </c>
      <c r="G18" s="3" t="s">
        <v>540</v>
      </c>
      <c r="H18" s="3" t="s">
        <v>596</v>
      </c>
      <c r="I18" s="208" t="s">
        <v>833</v>
      </c>
      <c r="J18" s="108">
        <v>4</v>
      </c>
      <c r="K18" s="25">
        <v>1</v>
      </c>
      <c r="L18" s="361">
        <v>120</v>
      </c>
      <c r="M18" s="362">
        <v>0.15</v>
      </c>
      <c r="N18" s="208" t="s">
        <v>439</v>
      </c>
      <c r="O18" s="363">
        <v>0</v>
      </c>
      <c r="P18" s="364">
        <f t="shared" si="0"/>
        <v>0</v>
      </c>
      <c r="Q18" s="366">
        <f t="shared" si="4"/>
        <v>18</v>
      </c>
      <c r="R18" s="532">
        <f t="shared" si="1"/>
        <v>72</v>
      </c>
      <c r="S18" s="366">
        <v>100</v>
      </c>
      <c r="T18" s="532">
        <f t="shared" si="2"/>
        <v>400</v>
      </c>
      <c r="U18" s="366">
        <v>0.1</v>
      </c>
      <c r="V18" s="532">
        <f t="shared" si="3"/>
        <v>0.4</v>
      </c>
      <c r="W18" s="1"/>
    </row>
    <row r="19" spans="1:23" x14ac:dyDescent="0.25">
      <c r="A19" s="541"/>
      <c r="B19" s="34">
        <v>17</v>
      </c>
      <c r="C19" s="31">
        <v>17</v>
      </c>
      <c r="D19" s="370" t="s">
        <v>820</v>
      </c>
      <c r="E19" s="3" t="s">
        <v>825</v>
      </c>
      <c r="F19" s="3" t="s">
        <v>446</v>
      </c>
      <c r="G19" s="3" t="s">
        <v>540</v>
      </c>
      <c r="H19" s="3" t="s">
        <v>596</v>
      </c>
      <c r="I19" s="208" t="s">
        <v>834</v>
      </c>
      <c r="J19" s="108">
        <v>4</v>
      </c>
      <c r="K19" s="25">
        <v>1</v>
      </c>
      <c r="L19" s="361">
        <v>150</v>
      </c>
      <c r="M19" s="362">
        <v>0.15</v>
      </c>
      <c r="N19" s="208" t="s">
        <v>439</v>
      </c>
      <c r="O19" s="363">
        <v>0</v>
      </c>
      <c r="P19" s="364">
        <f t="shared" si="0"/>
        <v>0</v>
      </c>
      <c r="Q19" s="366">
        <f t="shared" si="4"/>
        <v>22.5</v>
      </c>
      <c r="R19" s="532">
        <f t="shared" si="1"/>
        <v>90</v>
      </c>
      <c r="S19" s="366">
        <v>127.5</v>
      </c>
      <c r="T19" s="532">
        <f t="shared" si="2"/>
        <v>510</v>
      </c>
      <c r="U19" s="366">
        <v>0.1</v>
      </c>
      <c r="V19" s="532">
        <f t="shared" si="3"/>
        <v>0.4</v>
      </c>
      <c r="W19" s="1"/>
    </row>
    <row r="20" spans="1:23" x14ac:dyDescent="0.25">
      <c r="A20" s="541"/>
      <c r="B20" s="34">
        <v>18</v>
      </c>
      <c r="C20" s="31">
        <v>18</v>
      </c>
      <c r="D20" s="370" t="s">
        <v>820</v>
      </c>
      <c r="E20" s="3" t="s">
        <v>825</v>
      </c>
      <c r="F20" s="3" t="s">
        <v>446</v>
      </c>
      <c r="G20" s="3" t="s">
        <v>540</v>
      </c>
      <c r="H20" s="3" t="s">
        <v>596</v>
      </c>
      <c r="I20" s="208" t="s">
        <v>835</v>
      </c>
      <c r="J20" s="108">
        <v>4</v>
      </c>
      <c r="K20" s="25">
        <v>1</v>
      </c>
      <c r="L20" s="361">
        <v>150</v>
      </c>
      <c r="M20" s="362">
        <v>0.15</v>
      </c>
      <c r="N20" s="208" t="s">
        <v>439</v>
      </c>
      <c r="O20" s="363">
        <v>0</v>
      </c>
      <c r="P20" s="364">
        <f t="shared" si="0"/>
        <v>0</v>
      </c>
      <c r="Q20" s="366">
        <f t="shared" si="4"/>
        <v>22.5</v>
      </c>
      <c r="R20" s="532">
        <f t="shared" si="1"/>
        <v>90</v>
      </c>
      <c r="S20" s="366">
        <v>127.5</v>
      </c>
      <c r="T20" s="532">
        <f t="shared" si="2"/>
        <v>510</v>
      </c>
      <c r="U20" s="366">
        <v>0.1</v>
      </c>
      <c r="V20" s="532">
        <f t="shared" si="3"/>
        <v>0.4</v>
      </c>
      <c r="W20" s="1"/>
    </row>
    <row r="21" spans="1:23" x14ac:dyDescent="0.25">
      <c r="A21" s="541"/>
      <c r="B21" s="34">
        <v>19</v>
      </c>
      <c r="C21" s="31">
        <v>19</v>
      </c>
      <c r="D21" s="370" t="s">
        <v>836</v>
      </c>
      <c r="E21" s="3" t="s">
        <v>825</v>
      </c>
      <c r="F21" s="3" t="s">
        <v>446</v>
      </c>
      <c r="G21" s="3" t="s">
        <v>540</v>
      </c>
      <c r="H21" s="3" t="s">
        <v>596</v>
      </c>
      <c r="I21" s="208" t="s">
        <v>837</v>
      </c>
      <c r="J21" s="108">
        <v>4</v>
      </c>
      <c r="K21" s="25">
        <v>1</v>
      </c>
      <c r="L21" s="361">
        <v>50</v>
      </c>
      <c r="M21" s="362">
        <v>0.15</v>
      </c>
      <c r="N21" s="208" t="s">
        <v>439</v>
      </c>
      <c r="O21" s="363">
        <v>0</v>
      </c>
      <c r="P21" s="364">
        <f t="shared" si="0"/>
        <v>0</v>
      </c>
      <c r="Q21" s="366">
        <f t="shared" si="4"/>
        <v>7.5</v>
      </c>
      <c r="R21" s="532">
        <f t="shared" si="1"/>
        <v>30</v>
      </c>
      <c r="S21" s="366">
        <v>40.5</v>
      </c>
      <c r="T21" s="532">
        <f t="shared" si="2"/>
        <v>162</v>
      </c>
      <c r="U21" s="366">
        <v>0.1</v>
      </c>
      <c r="V21" s="532">
        <f t="shared" si="3"/>
        <v>0.4</v>
      </c>
      <c r="W21" s="1"/>
    </row>
    <row r="22" spans="1:23" x14ac:dyDescent="0.25">
      <c r="A22" s="541"/>
      <c r="B22" s="34">
        <v>20</v>
      </c>
      <c r="C22" s="31">
        <v>20</v>
      </c>
      <c r="D22" s="370" t="s">
        <v>836</v>
      </c>
      <c r="E22" s="3" t="s">
        <v>825</v>
      </c>
      <c r="F22" s="3" t="s">
        <v>446</v>
      </c>
      <c r="G22" s="3" t="s">
        <v>540</v>
      </c>
      <c r="H22" s="3" t="s">
        <v>596</v>
      </c>
      <c r="I22" s="208" t="s">
        <v>838</v>
      </c>
      <c r="J22" s="108">
        <v>4</v>
      </c>
      <c r="K22" s="25">
        <v>1</v>
      </c>
      <c r="L22" s="361">
        <v>50</v>
      </c>
      <c r="M22" s="362">
        <v>0.15</v>
      </c>
      <c r="N22" s="208" t="s">
        <v>439</v>
      </c>
      <c r="O22" s="363">
        <v>0</v>
      </c>
      <c r="P22" s="364">
        <f t="shared" si="0"/>
        <v>0</v>
      </c>
      <c r="Q22" s="366">
        <f t="shared" si="4"/>
        <v>7.5</v>
      </c>
      <c r="R22" s="532">
        <f t="shared" si="1"/>
        <v>30</v>
      </c>
      <c r="S22" s="366">
        <v>40.5</v>
      </c>
      <c r="T22" s="532">
        <f t="shared" si="2"/>
        <v>162</v>
      </c>
      <c r="U22" s="366">
        <v>0.1</v>
      </c>
      <c r="V22" s="532">
        <f t="shared" si="3"/>
        <v>0.4</v>
      </c>
      <c r="W22" s="1"/>
    </row>
    <row r="23" spans="1:23" x14ac:dyDescent="0.25">
      <c r="A23" s="541"/>
      <c r="B23" s="34">
        <v>21</v>
      </c>
      <c r="C23" s="31">
        <v>21</v>
      </c>
      <c r="D23" s="370" t="s">
        <v>836</v>
      </c>
      <c r="E23" s="3" t="s">
        <v>825</v>
      </c>
      <c r="F23" s="3" t="s">
        <v>446</v>
      </c>
      <c r="G23" s="3" t="s">
        <v>540</v>
      </c>
      <c r="H23" s="3" t="s">
        <v>596</v>
      </c>
      <c r="I23" s="208" t="s">
        <v>839</v>
      </c>
      <c r="J23" s="108">
        <v>4</v>
      </c>
      <c r="K23" s="25">
        <v>1</v>
      </c>
      <c r="L23" s="361">
        <v>50</v>
      </c>
      <c r="M23" s="362">
        <v>0.15</v>
      </c>
      <c r="N23" s="208" t="s">
        <v>439</v>
      </c>
      <c r="O23" s="363">
        <v>0</v>
      </c>
      <c r="P23" s="364">
        <f t="shared" si="0"/>
        <v>0</v>
      </c>
      <c r="Q23" s="366">
        <f t="shared" si="4"/>
        <v>7.5</v>
      </c>
      <c r="R23" s="532">
        <f t="shared" si="1"/>
        <v>30</v>
      </c>
      <c r="S23" s="366">
        <v>40.5</v>
      </c>
      <c r="T23" s="532">
        <f t="shared" si="2"/>
        <v>162</v>
      </c>
      <c r="U23" s="366">
        <v>0.1</v>
      </c>
      <c r="V23" s="532">
        <f t="shared" si="3"/>
        <v>0.4</v>
      </c>
      <c r="W23" s="1"/>
    </row>
    <row r="24" spans="1:23" x14ac:dyDescent="0.25">
      <c r="A24" s="541"/>
      <c r="B24" s="34">
        <v>22</v>
      </c>
      <c r="C24" s="31">
        <v>22</v>
      </c>
      <c r="D24" s="370" t="s">
        <v>822</v>
      </c>
      <c r="E24" s="3" t="s">
        <v>825</v>
      </c>
      <c r="F24" s="3" t="s">
        <v>446</v>
      </c>
      <c r="G24" s="3" t="s">
        <v>540</v>
      </c>
      <c r="H24" s="3" t="s">
        <v>596</v>
      </c>
      <c r="I24" s="208" t="s">
        <v>840</v>
      </c>
      <c r="J24" s="108">
        <v>4</v>
      </c>
      <c r="K24" s="25">
        <v>1</v>
      </c>
      <c r="L24" s="361">
        <v>70</v>
      </c>
      <c r="M24" s="362">
        <v>0.15</v>
      </c>
      <c r="N24" s="208" t="s">
        <v>439</v>
      </c>
      <c r="O24" s="363">
        <v>0</v>
      </c>
      <c r="P24" s="364">
        <f t="shared" si="0"/>
        <v>0</v>
      </c>
      <c r="Q24" s="366">
        <f t="shared" si="4"/>
        <v>10.5</v>
      </c>
      <c r="R24" s="532">
        <f t="shared" si="1"/>
        <v>42</v>
      </c>
      <c r="S24" s="366">
        <v>59.5</v>
      </c>
      <c r="T24" s="532">
        <f t="shared" si="2"/>
        <v>238</v>
      </c>
      <c r="U24" s="366">
        <v>0.1</v>
      </c>
      <c r="V24" s="532">
        <f t="shared" si="3"/>
        <v>0.4</v>
      </c>
      <c r="W24" s="1"/>
    </row>
    <row r="25" spans="1:23" x14ac:dyDescent="0.25">
      <c r="A25" s="541"/>
      <c r="B25" s="34">
        <v>23</v>
      </c>
      <c r="C25" s="31">
        <v>23</v>
      </c>
      <c r="D25" s="370" t="s">
        <v>841</v>
      </c>
      <c r="E25" s="3" t="s">
        <v>825</v>
      </c>
      <c r="F25" s="3" t="s">
        <v>446</v>
      </c>
      <c r="G25" s="3" t="s">
        <v>540</v>
      </c>
      <c r="H25" s="3" t="s">
        <v>596</v>
      </c>
      <c r="I25" s="208" t="s">
        <v>842</v>
      </c>
      <c r="J25" s="108">
        <v>4</v>
      </c>
      <c r="K25" s="25">
        <v>1</v>
      </c>
      <c r="L25" s="361">
        <v>150</v>
      </c>
      <c r="M25" s="362">
        <v>0.15</v>
      </c>
      <c r="N25" s="208" t="s">
        <v>439</v>
      </c>
      <c r="O25" s="363">
        <v>0</v>
      </c>
      <c r="P25" s="364">
        <f t="shared" si="0"/>
        <v>0</v>
      </c>
      <c r="Q25" s="366">
        <f t="shared" si="4"/>
        <v>22.5</v>
      </c>
      <c r="R25" s="532">
        <f t="shared" si="1"/>
        <v>90</v>
      </c>
      <c r="S25" s="366">
        <v>120.5</v>
      </c>
      <c r="T25" s="532">
        <f t="shared" si="2"/>
        <v>482</v>
      </c>
      <c r="U25" s="366">
        <v>0.1</v>
      </c>
      <c r="V25" s="532">
        <f t="shared" si="3"/>
        <v>0.4</v>
      </c>
      <c r="W25" s="1"/>
    </row>
    <row r="26" spans="1:23" x14ac:dyDescent="0.25">
      <c r="A26" s="541"/>
      <c r="B26" s="34">
        <v>24</v>
      </c>
      <c r="C26" s="31">
        <v>24</v>
      </c>
      <c r="D26" s="542" t="s">
        <v>843</v>
      </c>
      <c r="E26" s="543" t="s">
        <v>844</v>
      </c>
      <c r="F26" s="3" t="s">
        <v>446</v>
      </c>
      <c r="G26" s="544" t="s">
        <v>809</v>
      </c>
      <c r="H26" s="544" t="s">
        <v>596</v>
      </c>
      <c r="I26" s="89" t="s">
        <v>845</v>
      </c>
      <c r="J26" s="108">
        <v>4</v>
      </c>
      <c r="K26" s="25">
        <v>1</v>
      </c>
      <c r="L26" s="545">
        <v>40</v>
      </c>
      <c r="M26" s="362">
        <v>0.15</v>
      </c>
      <c r="N26" s="89" t="s">
        <v>439</v>
      </c>
      <c r="O26" s="363">
        <v>0</v>
      </c>
      <c r="P26" s="364">
        <f t="shared" si="0"/>
        <v>0</v>
      </c>
      <c r="Q26" s="366">
        <f t="shared" si="4"/>
        <v>6</v>
      </c>
      <c r="R26" s="532">
        <f t="shared" si="1"/>
        <v>24</v>
      </c>
      <c r="S26" s="546">
        <v>30</v>
      </c>
      <c r="T26" s="532">
        <f t="shared" si="2"/>
        <v>120</v>
      </c>
      <c r="U26" s="366">
        <v>0.1</v>
      </c>
      <c r="V26" s="532">
        <f t="shared" si="3"/>
        <v>0.4</v>
      </c>
      <c r="W26" s="1"/>
    </row>
    <row r="27" spans="1:23" x14ac:dyDescent="0.25">
      <c r="A27" s="541"/>
      <c r="B27" s="34">
        <v>25</v>
      </c>
      <c r="C27" s="31">
        <v>25</v>
      </c>
      <c r="D27" s="370" t="s">
        <v>846</v>
      </c>
      <c r="E27" s="543" t="s">
        <v>844</v>
      </c>
      <c r="F27" s="3" t="s">
        <v>416</v>
      </c>
      <c r="G27" s="3" t="s">
        <v>847</v>
      </c>
      <c r="H27" s="7" t="s">
        <v>424</v>
      </c>
      <c r="I27" s="208" t="s">
        <v>848</v>
      </c>
      <c r="J27" s="108">
        <v>4</v>
      </c>
      <c r="K27" s="25">
        <v>0</v>
      </c>
      <c r="L27" s="361">
        <v>20</v>
      </c>
      <c r="M27" s="362">
        <v>0.15</v>
      </c>
      <c r="N27" s="106" t="s">
        <v>439</v>
      </c>
      <c r="O27" s="363">
        <v>0</v>
      </c>
      <c r="P27" s="364">
        <f t="shared" si="0"/>
        <v>0</v>
      </c>
      <c r="Q27" s="366">
        <f t="shared" si="4"/>
        <v>3</v>
      </c>
      <c r="R27" s="532">
        <f t="shared" si="1"/>
        <v>12</v>
      </c>
      <c r="S27" s="408">
        <v>17</v>
      </c>
      <c r="T27" s="532">
        <f t="shared" si="2"/>
        <v>68</v>
      </c>
      <c r="U27" s="366">
        <v>0.1</v>
      </c>
      <c r="V27" s="532">
        <f t="shared" si="3"/>
        <v>0.4</v>
      </c>
      <c r="W27" s="1"/>
    </row>
    <row r="28" spans="1:23" x14ac:dyDescent="0.25">
      <c r="A28" s="541"/>
      <c r="B28" s="34">
        <v>26</v>
      </c>
      <c r="C28" s="31">
        <v>26</v>
      </c>
      <c r="D28" s="370" t="s">
        <v>849</v>
      </c>
      <c r="E28" s="543" t="s">
        <v>844</v>
      </c>
      <c r="F28" s="3" t="s">
        <v>416</v>
      </c>
      <c r="G28" s="3" t="s">
        <v>847</v>
      </c>
      <c r="H28" s="7" t="s">
        <v>424</v>
      </c>
      <c r="I28" s="208" t="s">
        <v>850</v>
      </c>
      <c r="J28" s="108">
        <v>4</v>
      </c>
      <c r="K28" s="25">
        <v>0</v>
      </c>
      <c r="L28" s="361">
        <v>46</v>
      </c>
      <c r="M28" s="362">
        <v>0.15</v>
      </c>
      <c r="N28" s="106" t="s">
        <v>439</v>
      </c>
      <c r="O28" s="363">
        <v>0</v>
      </c>
      <c r="P28" s="364">
        <f t="shared" si="0"/>
        <v>0</v>
      </c>
      <c r="Q28" s="366">
        <f t="shared" si="4"/>
        <v>6.8999999999999995</v>
      </c>
      <c r="R28" s="532">
        <f t="shared" si="1"/>
        <v>27.599999999999998</v>
      </c>
      <c r="S28" s="408">
        <v>39.1</v>
      </c>
      <c r="T28" s="532">
        <f t="shared" si="2"/>
        <v>156.4</v>
      </c>
      <c r="U28" s="366">
        <v>0.1</v>
      </c>
      <c r="V28" s="532">
        <f t="shared" si="3"/>
        <v>0.4</v>
      </c>
      <c r="W28" s="1"/>
    </row>
    <row r="29" spans="1:23" x14ac:dyDescent="0.25">
      <c r="A29" s="541"/>
      <c r="B29" s="34">
        <v>27</v>
      </c>
      <c r="C29" s="31">
        <v>27</v>
      </c>
      <c r="D29" s="370" t="s">
        <v>851</v>
      </c>
      <c r="E29" s="543" t="s">
        <v>844</v>
      </c>
      <c r="F29" s="3" t="s">
        <v>416</v>
      </c>
      <c r="G29" s="3" t="s">
        <v>847</v>
      </c>
      <c r="H29" s="7" t="s">
        <v>424</v>
      </c>
      <c r="I29" s="208" t="s">
        <v>852</v>
      </c>
      <c r="J29" s="108">
        <v>4</v>
      </c>
      <c r="K29" s="25">
        <v>0</v>
      </c>
      <c r="L29" s="361">
        <v>54</v>
      </c>
      <c r="M29" s="362">
        <v>0.15</v>
      </c>
      <c r="N29" s="106" t="s">
        <v>439</v>
      </c>
      <c r="O29" s="363">
        <v>0</v>
      </c>
      <c r="P29" s="364">
        <f t="shared" si="0"/>
        <v>0</v>
      </c>
      <c r="Q29" s="366">
        <f t="shared" si="4"/>
        <v>8.1</v>
      </c>
      <c r="R29" s="532">
        <f t="shared" si="1"/>
        <v>32.4</v>
      </c>
      <c r="S29" s="408">
        <v>45.9</v>
      </c>
      <c r="T29" s="532">
        <f t="shared" si="2"/>
        <v>183.6</v>
      </c>
      <c r="U29" s="366">
        <v>0.1</v>
      </c>
      <c r="V29" s="532">
        <f t="shared" si="3"/>
        <v>0.4</v>
      </c>
      <c r="W29" s="1"/>
    </row>
    <row r="30" spans="1:23" x14ac:dyDescent="0.25">
      <c r="A30" s="541"/>
      <c r="B30" s="34">
        <v>28</v>
      </c>
      <c r="C30" s="31">
        <v>28</v>
      </c>
      <c r="D30" s="370" t="s">
        <v>853</v>
      </c>
      <c r="E30" s="543" t="s">
        <v>844</v>
      </c>
      <c r="F30" s="3" t="s">
        <v>416</v>
      </c>
      <c r="G30" s="3" t="s">
        <v>847</v>
      </c>
      <c r="H30" s="7" t="s">
        <v>424</v>
      </c>
      <c r="I30" s="208" t="s">
        <v>854</v>
      </c>
      <c r="J30" s="108">
        <v>4</v>
      </c>
      <c r="K30" s="25">
        <v>0</v>
      </c>
      <c r="L30" s="361">
        <v>80</v>
      </c>
      <c r="M30" s="362">
        <v>0.15</v>
      </c>
      <c r="N30" s="106" t="s">
        <v>439</v>
      </c>
      <c r="O30" s="363">
        <v>0</v>
      </c>
      <c r="P30" s="364">
        <f t="shared" si="0"/>
        <v>0</v>
      </c>
      <c r="Q30" s="366">
        <f t="shared" si="4"/>
        <v>12</v>
      </c>
      <c r="R30" s="532">
        <f t="shared" si="1"/>
        <v>48</v>
      </c>
      <c r="S30" s="408">
        <v>68</v>
      </c>
      <c r="T30" s="532">
        <f t="shared" si="2"/>
        <v>272</v>
      </c>
      <c r="U30" s="366">
        <v>0.1</v>
      </c>
      <c r="V30" s="532">
        <f t="shared" si="3"/>
        <v>0.4</v>
      </c>
      <c r="W30" s="1"/>
    </row>
    <row r="31" spans="1:23" x14ac:dyDescent="0.25">
      <c r="A31" s="541"/>
      <c r="B31" s="34">
        <v>29</v>
      </c>
      <c r="C31" s="31">
        <v>29</v>
      </c>
      <c r="D31" s="370" t="s">
        <v>846</v>
      </c>
      <c r="E31" s="543" t="s">
        <v>844</v>
      </c>
      <c r="F31" s="3" t="s">
        <v>416</v>
      </c>
      <c r="G31" s="3" t="s">
        <v>847</v>
      </c>
      <c r="H31" s="7" t="s">
        <v>424</v>
      </c>
      <c r="I31" s="208" t="s">
        <v>855</v>
      </c>
      <c r="J31" s="108">
        <v>4</v>
      </c>
      <c r="K31" s="25">
        <v>0</v>
      </c>
      <c r="L31" s="361">
        <v>16</v>
      </c>
      <c r="M31" s="362">
        <v>0.15</v>
      </c>
      <c r="N31" s="106" t="s">
        <v>439</v>
      </c>
      <c r="O31" s="363">
        <v>0</v>
      </c>
      <c r="P31" s="364">
        <f t="shared" si="0"/>
        <v>0</v>
      </c>
      <c r="Q31" s="366">
        <f t="shared" si="4"/>
        <v>2.4</v>
      </c>
      <c r="R31" s="532">
        <f t="shared" si="1"/>
        <v>9.6</v>
      </c>
      <c r="S31" s="408">
        <v>13.6</v>
      </c>
      <c r="T31" s="532">
        <f t="shared" si="2"/>
        <v>54.4</v>
      </c>
      <c r="U31" s="366">
        <v>0.1</v>
      </c>
      <c r="V31" s="532">
        <f t="shared" si="3"/>
        <v>0.4</v>
      </c>
      <c r="W31" s="1"/>
    </row>
    <row r="32" spans="1:23" x14ac:dyDescent="0.25">
      <c r="A32" s="541"/>
      <c r="B32" s="34">
        <v>30</v>
      </c>
      <c r="C32" s="31">
        <v>30</v>
      </c>
      <c r="D32" s="370" t="s">
        <v>853</v>
      </c>
      <c r="E32" s="543" t="s">
        <v>844</v>
      </c>
      <c r="F32" s="3" t="s">
        <v>416</v>
      </c>
      <c r="G32" s="3" t="s">
        <v>847</v>
      </c>
      <c r="H32" s="7" t="s">
        <v>424</v>
      </c>
      <c r="I32" s="208" t="s">
        <v>856</v>
      </c>
      <c r="J32" s="108">
        <v>4</v>
      </c>
      <c r="K32" s="25">
        <v>0</v>
      </c>
      <c r="L32" s="361">
        <v>78</v>
      </c>
      <c r="M32" s="362">
        <v>0.15</v>
      </c>
      <c r="N32" s="106" t="s">
        <v>439</v>
      </c>
      <c r="O32" s="407">
        <v>0</v>
      </c>
      <c r="P32" s="364">
        <f t="shared" si="0"/>
        <v>0</v>
      </c>
      <c r="Q32" s="366">
        <f t="shared" si="4"/>
        <v>11.7</v>
      </c>
      <c r="R32" s="532">
        <f t="shared" si="1"/>
        <v>46.8</v>
      </c>
      <c r="S32" s="408">
        <v>66.3</v>
      </c>
      <c r="T32" s="532">
        <f t="shared" si="2"/>
        <v>265.2</v>
      </c>
      <c r="U32" s="366">
        <v>0.1</v>
      </c>
      <c r="V32" s="532">
        <f t="shared" si="3"/>
        <v>0.4</v>
      </c>
      <c r="W32" s="1"/>
    </row>
    <row r="33" spans="1:23" x14ac:dyDescent="0.25">
      <c r="A33" s="541"/>
      <c r="B33" s="34">
        <v>31</v>
      </c>
      <c r="C33" s="31">
        <v>31</v>
      </c>
      <c r="D33" s="370" t="s">
        <v>857</v>
      </c>
      <c r="E33" s="543" t="s">
        <v>858</v>
      </c>
      <c r="F33" s="3" t="s">
        <v>416</v>
      </c>
      <c r="G33" s="3" t="s">
        <v>847</v>
      </c>
      <c r="H33" s="7" t="s">
        <v>424</v>
      </c>
      <c r="I33" s="547" t="s">
        <v>859</v>
      </c>
      <c r="J33" s="548">
        <v>4</v>
      </c>
      <c r="K33" s="549">
        <v>0</v>
      </c>
      <c r="L33" s="550">
        <v>44</v>
      </c>
      <c r="M33" s="362">
        <v>0.15</v>
      </c>
      <c r="N33" s="106" t="s">
        <v>439</v>
      </c>
      <c r="O33" s="407">
        <v>0</v>
      </c>
      <c r="P33" s="364">
        <f t="shared" si="0"/>
        <v>0</v>
      </c>
      <c r="Q33" s="366">
        <f t="shared" si="4"/>
        <v>6.6</v>
      </c>
      <c r="R33" s="532">
        <f t="shared" si="1"/>
        <v>26.4</v>
      </c>
      <c r="S33" s="408">
        <v>37.4</v>
      </c>
      <c r="T33" s="532">
        <f t="shared" si="2"/>
        <v>149.6</v>
      </c>
      <c r="U33" s="366">
        <v>0.1</v>
      </c>
      <c r="V33" s="532">
        <f t="shared" si="3"/>
        <v>0.4</v>
      </c>
      <c r="W33" s="1"/>
    </row>
    <row r="34" spans="1:23" x14ac:dyDescent="0.25">
      <c r="A34" s="541"/>
      <c r="B34" s="34">
        <v>32</v>
      </c>
      <c r="C34" s="31">
        <v>32</v>
      </c>
      <c r="D34" s="370" t="s">
        <v>860</v>
      </c>
      <c r="E34" s="543" t="s">
        <v>844</v>
      </c>
      <c r="F34" s="3" t="s">
        <v>416</v>
      </c>
      <c r="G34" s="3" t="s">
        <v>847</v>
      </c>
      <c r="H34" s="7" t="s">
        <v>424</v>
      </c>
      <c r="I34" s="208" t="s">
        <v>861</v>
      </c>
      <c r="J34" s="108">
        <v>4</v>
      </c>
      <c r="K34" s="25">
        <v>0</v>
      </c>
      <c r="L34" s="361">
        <v>30</v>
      </c>
      <c r="M34" s="362">
        <v>0.15</v>
      </c>
      <c r="N34" s="106" t="s">
        <v>439</v>
      </c>
      <c r="O34" s="407">
        <v>0</v>
      </c>
      <c r="P34" s="364">
        <f t="shared" si="0"/>
        <v>0</v>
      </c>
      <c r="Q34" s="366">
        <f t="shared" si="4"/>
        <v>4.5</v>
      </c>
      <c r="R34" s="532">
        <f t="shared" si="1"/>
        <v>18</v>
      </c>
      <c r="S34" s="408">
        <v>25.5</v>
      </c>
      <c r="T34" s="532">
        <f t="shared" si="2"/>
        <v>102</v>
      </c>
      <c r="U34" s="366">
        <v>0.1</v>
      </c>
      <c r="V34" s="532">
        <f t="shared" si="3"/>
        <v>0.4</v>
      </c>
      <c r="W34" s="1"/>
    </row>
    <row r="35" spans="1:23" x14ac:dyDescent="0.25">
      <c r="A35" s="541"/>
      <c r="B35" s="34">
        <v>33</v>
      </c>
      <c r="C35" s="31">
        <v>33</v>
      </c>
      <c r="D35" s="370" t="s">
        <v>862</v>
      </c>
      <c r="E35" s="543" t="s">
        <v>844</v>
      </c>
      <c r="F35" s="3" t="s">
        <v>416</v>
      </c>
      <c r="G35" s="3" t="s">
        <v>847</v>
      </c>
      <c r="H35" s="7" t="s">
        <v>424</v>
      </c>
      <c r="I35" s="208" t="s">
        <v>863</v>
      </c>
      <c r="J35" s="108">
        <v>4</v>
      </c>
      <c r="K35" s="25">
        <v>0</v>
      </c>
      <c r="L35" s="361">
        <v>64</v>
      </c>
      <c r="M35" s="362">
        <v>0.15</v>
      </c>
      <c r="N35" s="106" t="s">
        <v>439</v>
      </c>
      <c r="O35" s="407">
        <v>0</v>
      </c>
      <c r="P35" s="364">
        <f t="shared" si="0"/>
        <v>0</v>
      </c>
      <c r="Q35" s="366">
        <f t="shared" si="4"/>
        <v>9.6</v>
      </c>
      <c r="R35" s="532">
        <f t="shared" si="1"/>
        <v>38.4</v>
      </c>
      <c r="S35" s="408">
        <v>54.4</v>
      </c>
      <c r="T35" s="532">
        <f t="shared" si="2"/>
        <v>217.6</v>
      </c>
      <c r="U35" s="366">
        <v>0.1</v>
      </c>
      <c r="V35" s="532">
        <f t="shared" si="3"/>
        <v>0.4</v>
      </c>
      <c r="W35" s="1"/>
    </row>
    <row r="36" spans="1:23" x14ac:dyDescent="0.25">
      <c r="A36" s="541"/>
      <c r="B36" s="34">
        <v>34</v>
      </c>
      <c r="C36" s="31">
        <v>34</v>
      </c>
      <c r="D36" s="370" t="s">
        <v>864</v>
      </c>
      <c r="E36" s="543" t="s">
        <v>844</v>
      </c>
      <c r="F36" s="3" t="s">
        <v>416</v>
      </c>
      <c r="G36" s="3" t="s">
        <v>865</v>
      </c>
      <c r="H36" s="7" t="s">
        <v>424</v>
      </c>
      <c r="I36" s="551" t="s">
        <v>866</v>
      </c>
      <c r="J36" s="108">
        <v>2</v>
      </c>
      <c r="K36" s="25">
        <v>0</v>
      </c>
      <c r="L36" s="406">
        <v>84</v>
      </c>
      <c r="M36" s="362">
        <v>0.15</v>
      </c>
      <c r="N36" s="106" t="s">
        <v>439</v>
      </c>
      <c r="O36" s="407">
        <v>0</v>
      </c>
      <c r="P36" s="364">
        <f t="shared" si="0"/>
        <v>0</v>
      </c>
      <c r="Q36" s="366">
        <f t="shared" si="4"/>
        <v>12.6</v>
      </c>
      <c r="R36" s="532">
        <f t="shared" si="1"/>
        <v>25.2</v>
      </c>
      <c r="S36" s="408">
        <v>71.400000000000006</v>
      </c>
      <c r="T36" s="532">
        <f t="shared" si="2"/>
        <v>142.80000000000001</v>
      </c>
      <c r="U36" s="366">
        <v>0.1</v>
      </c>
      <c r="V36" s="532">
        <f t="shared" si="3"/>
        <v>0.2</v>
      </c>
      <c r="W36" s="1"/>
    </row>
    <row r="37" spans="1:23" x14ac:dyDescent="0.25">
      <c r="A37" s="541"/>
      <c r="B37" s="34">
        <v>35</v>
      </c>
      <c r="C37" s="31">
        <v>35</v>
      </c>
      <c r="D37" s="370" t="s">
        <v>867</v>
      </c>
      <c r="E37" s="543" t="s">
        <v>844</v>
      </c>
      <c r="F37" s="3" t="s">
        <v>416</v>
      </c>
      <c r="G37" s="3" t="s">
        <v>865</v>
      </c>
      <c r="H37" s="7" t="s">
        <v>424</v>
      </c>
      <c r="I37" s="551" t="s">
        <v>868</v>
      </c>
      <c r="J37" s="108">
        <v>2</v>
      </c>
      <c r="K37" s="25">
        <v>0</v>
      </c>
      <c r="L37" s="406">
        <v>37</v>
      </c>
      <c r="M37" s="362">
        <v>0.15</v>
      </c>
      <c r="N37" s="106" t="s">
        <v>439</v>
      </c>
      <c r="O37" s="407">
        <v>0</v>
      </c>
      <c r="P37" s="364">
        <f t="shared" si="0"/>
        <v>0</v>
      </c>
      <c r="Q37" s="366">
        <f t="shared" si="4"/>
        <v>5.55</v>
      </c>
      <c r="R37" s="532">
        <f t="shared" si="1"/>
        <v>11.1</v>
      </c>
      <c r="S37" s="408">
        <v>31.4</v>
      </c>
      <c r="T37" s="532">
        <f t="shared" si="2"/>
        <v>62.8</v>
      </c>
      <c r="U37" s="366">
        <v>0.1</v>
      </c>
      <c r="V37" s="532">
        <f t="shared" si="3"/>
        <v>0.2</v>
      </c>
      <c r="W37" s="1"/>
    </row>
    <row r="38" spans="1:23" x14ac:dyDescent="0.25">
      <c r="A38" s="541"/>
      <c r="B38" s="34">
        <v>36</v>
      </c>
      <c r="C38" s="31">
        <v>36</v>
      </c>
      <c r="D38" s="370" t="s">
        <v>864</v>
      </c>
      <c r="E38" s="543" t="s">
        <v>844</v>
      </c>
      <c r="F38" s="3" t="s">
        <v>416</v>
      </c>
      <c r="G38" s="3" t="s">
        <v>865</v>
      </c>
      <c r="H38" s="7" t="s">
        <v>424</v>
      </c>
      <c r="I38" s="551" t="s">
        <v>869</v>
      </c>
      <c r="J38" s="108">
        <v>2</v>
      </c>
      <c r="K38" s="25">
        <v>0</v>
      </c>
      <c r="L38" s="406">
        <v>84</v>
      </c>
      <c r="M38" s="362">
        <v>0.15</v>
      </c>
      <c r="N38" s="106" t="s">
        <v>439</v>
      </c>
      <c r="O38" s="407">
        <v>0</v>
      </c>
      <c r="P38" s="364">
        <f t="shared" si="0"/>
        <v>0</v>
      </c>
      <c r="Q38" s="366">
        <f t="shared" si="4"/>
        <v>12.6</v>
      </c>
      <c r="R38" s="532">
        <f t="shared" si="1"/>
        <v>25.2</v>
      </c>
      <c r="S38" s="408">
        <v>71.400000000000006</v>
      </c>
      <c r="T38" s="532">
        <f t="shared" si="2"/>
        <v>142.80000000000001</v>
      </c>
      <c r="U38" s="366">
        <v>0.1</v>
      </c>
      <c r="V38" s="532">
        <f t="shared" si="3"/>
        <v>0.2</v>
      </c>
      <c r="W38" s="1"/>
    </row>
    <row r="39" spans="1:23" x14ac:dyDescent="0.25">
      <c r="A39" s="541"/>
      <c r="B39" s="34">
        <v>37</v>
      </c>
      <c r="C39" s="31">
        <v>37</v>
      </c>
      <c r="D39" s="542" t="s">
        <v>870</v>
      </c>
      <c r="E39" s="543" t="s">
        <v>844</v>
      </c>
      <c r="F39" s="3" t="s">
        <v>446</v>
      </c>
      <c r="G39" s="544" t="s">
        <v>809</v>
      </c>
      <c r="H39" s="544" t="s">
        <v>596</v>
      </c>
      <c r="I39" s="89" t="s">
        <v>871</v>
      </c>
      <c r="J39" s="108">
        <v>4</v>
      </c>
      <c r="K39" s="25">
        <v>1</v>
      </c>
      <c r="L39" s="545">
        <v>22</v>
      </c>
      <c r="M39" s="362">
        <v>0.15</v>
      </c>
      <c r="N39" s="89" t="s">
        <v>439</v>
      </c>
      <c r="O39" s="407">
        <v>0</v>
      </c>
      <c r="P39" s="364">
        <f t="shared" si="0"/>
        <v>0</v>
      </c>
      <c r="Q39" s="366">
        <f t="shared" si="4"/>
        <v>3.3</v>
      </c>
      <c r="R39" s="532">
        <f t="shared" si="1"/>
        <v>13.2</v>
      </c>
      <c r="S39" s="546">
        <v>18.7</v>
      </c>
      <c r="T39" s="532">
        <f t="shared" si="2"/>
        <v>74.8</v>
      </c>
      <c r="U39" s="366">
        <v>0.1</v>
      </c>
      <c r="V39" s="532">
        <f t="shared" si="3"/>
        <v>0.4</v>
      </c>
      <c r="W39" s="1"/>
    </row>
    <row r="40" spans="1:23" x14ac:dyDescent="0.25">
      <c r="A40" s="541"/>
      <c r="B40" s="34">
        <v>38</v>
      </c>
      <c r="C40" s="31">
        <v>38</v>
      </c>
      <c r="D40" s="542" t="s">
        <v>872</v>
      </c>
      <c r="E40" s="543" t="s">
        <v>844</v>
      </c>
      <c r="F40" s="3" t="s">
        <v>446</v>
      </c>
      <c r="G40" s="544" t="s">
        <v>809</v>
      </c>
      <c r="H40" s="544" t="s">
        <v>596</v>
      </c>
      <c r="I40" s="89" t="s">
        <v>873</v>
      </c>
      <c r="J40" s="108">
        <v>4</v>
      </c>
      <c r="K40" s="25">
        <v>1</v>
      </c>
      <c r="L40" s="545">
        <v>15</v>
      </c>
      <c r="M40" s="362">
        <v>0.15</v>
      </c>
      <c r="N40" s="89" t="s">
        <v>439</v>
      </c>
      <c r="O40" s="407">
        <v>0</v>
      </c>
      <c r="P40" s="364">
        <f t="shared" si="0"/>
        <v>0</v>
      </c>
      <c r="Q40" s="366">
        <f t="shared" si="4"/>
        <v>2.25</v>
      </c>
      <c r="R40" s="532">
        <f t="shared" si="1"/>
        <v>9</v>
      </c>
      <c r="S40" s="546">
        <v>12.7</v>
      </c>
      <c r="T40" s="532">
        <f t="shared" si="2"/>
        <v>50.8</v>
      </c>
      <c r="U40" s="366">
        <v>0.1</v>
      </c>
      <c r="V40" s="532">
        <f t="shared" si="3"/>
        <v>0.4</v>
      </c>
      <c r="W40" s="1"/>
    </row>
    <row r="41" spans="1:23" x14ac:dyDescent="0.25">
      <c r="A41" s="541"/>
      <c r="B41" s="34">
        <v>39</v>
      </c>
      <c r="C41" s="31">
        <v>39</v>
      </c>
      <c r="D41" s="542" t="s">
        <v>874</v>
      </c>
      <c r="E41" s="543" t="s">
        <v>844</v>
      </c>
      <c r="F41" s="3" t="s">
        <v>446</v>
      </c>
      <c r="G41" s="544" t="s">
        <v>809</v>
      </c>
      <c r="H41" s="544" t="s">
        <v>596</v>
      </c>
      <c r="I41" s="89" t="s">
        <v>875</v>
      </c>
      <c r="J41" s="108">
        <v>4</v>
      </c>
      <c r="K41" s="25">
        <v>1</v>
      </c>
      <c r="L41" s="545">
        <v>33</v>
      </c>
      <c r="M41" s="362">
        <v>0.15</v>
      </c>
      <c r="N41" s="89" t="s">
        <v>439</v>
      </c>
      <c r="O41" s="407">
        <v>0</v>
      </c>
      <c r="P41" s="364">
        <f t="shared" si="0"/>
        <v>0</v>
      </c>
      <c r="Q41" s="366">
        <f t="shared" si="4"/>
        <v>4.95</v>
      </c>
      <c r="R41" s="532">
        <f t="shared" si="1"/>
        <v>19.8</v>
      </c>
      <c r="S41" s="546">
        <v>28</v>
      </c>
      <c r="T41" s="532">
        <f t="shared" si="2"/>
        <v>112</v>
      </c>
      <c r="U41" s="366">
        <v>0.1</v>
      </c>
      <c r="V41" s="532">
        <f t="shared" si="3"/>
        <v>0.4</v>
      </c>
      <c r="W41" s="1"/>
    </row>
    <row r="42" spans="1:23" x14ac:dyDescent="0.25">
      <c r="A42" s="541"/>
      <c r="B42" s="34">
        <v>40</v>
      </c>
      <c r="C42" s="31">
        <v>40</v>
      </c>
      <c r="D42" s="542" t="s">
        <v>876</v>
      </c>
      <c r="E42" s="543" t="s">
        <v>844</v>
      </c>
      <c r="F42" s="3" t="s">
        <v>446</v>
      </c>
      <c r="G42" s="544" t="s">
        <v>809</v>
      </c>
      <c r="H42" s="544" t="s">
        <v>596</v>
      </c>
      <c r="I42" s="89" t="s">
        <v>877</v>
      </c>
      <c r="J42" s="108">
        <v>4</v>
      </c>
      <c r="K42" s="25">
        <v>1</v>
      </c>
      <c r="L42" s="545">
        <v>44</v>
      </c>
      <c r="M42" s="362">
        <v>0.15</v>
      </c>
      <c r="N42" s="89" t="s">
        <v>439</v>
      </c>
      <c r="O42" s="407">
        <v>0</v>
      </c>
      <c r="P42" s="364">
        <f t="shared" si="0"/>
        <v>0</v>
      </c>
      <c r="Q42" s="366">
        <f t="shared" si="4"/>
        <v>6.6</v>
      </c>
      <c r="R42" s="532">
        <f t="shared" si="1"/>
        <v>26.4</v>
      </c>
      <c r="S42" s="546">
        <v>37.4</v>
      </c>
      <c r="T42" s="532">
        <f t="shared" si="2"/>
        <v>149.6</v>
      </c>
      <c r="U42" s="366">
        <v>0.1</v>
      </c>
      <c r="V42" s="532">
        <f t="shared" si="3"/>
        <v>0.4</v>
      </c>
      <c r="W42" s="1"/>
    </row>
    <row r="43" spans="1:23" x14ac:dyDescent="0.25">
      <c r="A43" s="541"/>
      <c r="B43" s="34">
        <v>41</v>
      </c>
      <c r="C43" s="31">
        <v>41</v>
      </c>
      <c r="D43" s="542" t="s">
        <v>878</v>
      </c>
      <c r="E43" s="543" t="s">
        <v>844</v>
      </c>
      <c r="F43" s="3" t="s">
        <v>446</v>
      </c>
      <c r="G43" s="544" t="s">
        <v>809</v>
      </c>
      <c r="H43" s="544" t="s">
        <v>596</v>
      </c>
      <c r="I43" s="89" t="s">
        <v>879</v>
      </c>
      <c r="J43" s="108">
        <v>4</v>
      </c>
      <c r="K43" s="25">
        <v>1</v>
      </c>
      <c r="L43" s="545">
        <v>44</v>
      </c>
      <c r="M43" s="362">
        <v>0.15</v>
      </c>
      <c r="N43" s="89" t="s">
        <v>439</v>
      </c>
      <c r="O43" s="407">
        <v>0</v>
      </c>
      <c r="P43" s="364">
        <f t="shared" si="0"/>
        <v>0</v>
      </c>
      <c r="Q43" s="366">
        <f t="shared" si="4"/>
        <v>6.6</v>
      </c>
      <c r="R43" s="532">
        <f t="shared" si="1"/>
        <v>26.4</v>
      </c>
      <c r="S43" s="546">
        <v>37.4</v>
      </c>
      <c r="T43" s="532">
        <f t="shared" si="2"/>
        <v>149.6</v>
      </c>
      <c r="U43" s="366">
        <v>0.1</v>
      </c>
      <c r="V43" s="532">
        <f t="shared" si="3"/>
        <v>0.4</v>
      </c>
      <c r="W43" s="1"/>
    </row>
    <row r="44" spans="1:23" x14ac:dyDescent="0.25">
      <c r="A44" s="541"/>
      <c r="B44" s="34">
        <v>42</v>
      </c>
      <c r="C44" s="31">
        <v>42</v>
      </c>
      <c r="D44" s="370" t="s">
        <v>880</v>
      </c>
      <c r="E44" s="543" t="s">
        <v>844</v>
      </c>
      <c r="F44" s="3" t="s">
        <v>416</v>
      </c>
      <c r="G44" s="3" t="s">
        <v>423</v>
      </c>
      <c r="H44" s="7" t="s">
        <v>424</v>
      </c>
      <c r="I44" s="552" t="s">
        <v>881</v>
      </c>
      <c r="J44" s="108">
        <v>4</v>
      </c>
      <c r="K44" s="25">
        <v>0</v>
      </c>
      <c r="L44" s="361">
        <v>112</v>
      </c>
      <c r="M44" s="362">
        <v>0.15</v>
      </c>
      <c r="N44" s="106" t="s">
        <v>439</v>
      </c>
      <c r="O44" s="407">
        <v>0</v>
      </c>
      <c r="P44" s="364">
        <f t="shared" si="0"/>
        <v>0</v>
      </c>
      <c r="Q44" s="366">
        <f t="shared" si="4"/>
        <v>16.8</v>
      </c>
      <c r="R44" s="532">
        <f t="shared" si="1"/>
        <v>67.2</v>
      </c>
      <c r="S44" s="408">
        <v>95.2</v>
      </c>
      <c r="T44" s="532">
        <f t="shared" si="2"/>
        <v>380.8</v>
      </c>
      <c r="U44" s="366">
        <v>0.1</v>
      </c>
      <c r="V44" s="532">
        <f t="shared" si="3"/>
        <v>0.4</v>
      </c>
      <c r="W44" s="1"/>
    </row>
    <row r="45" spans="1:23" x14ac:dyDescent="0.25">
      <c r="A45" s="541"/>
      <c r="B45" s="34">
        <v>43</v>
      </c>
      <c r="C45" s="31">
        <v>43</v>
      </c>
      <c r="D45" s="370" t="s">
        <v>882</v>
      </c>
      <c r="E45" s="543" t="s">
        <v>844</v>
      </c>
      <c r="F45" s="3" t="s">
        <v>416</v>
      </c>
      <c r="G45" s="3" t="s">
        <v>423</v>
      </c>
      <c r="H45" s="7" t="s">
        <v>424</v>
      </c>
      <c r="I45" s="551" t="s">
        <v>883</v>
      </c>
      <c r="J45" s="108">
        <v>4</v>
      </c>
      <c r="K45" s="25">
        <v>0</v>
      </c>
      <c r="L45" s="361">
        <v>130</v>
      </c>
      <c r="M45" s="362">
        <v>0.15</v>
      </c>
      <c r="N45" s="106" t="s">
        <v>439</v>
      </c>
      <c r="O45" s="407">
        <v>0</v>
      </c>
      <c r="P45" s="364">
        <f t="shared" si="0"/>
        <v>0</v>
      </c>
      <c r="Q45" s="366">
        <f t="shared" si="4"/>
        <v>19.5</v>
      </c>
      <c r="R45" s="532">
        <f t="shared" si="1"/>
        <v>78</v>
      </c>
      <c r="S45" s="408">
        <v>110.5</v>
      </c>
      <c r="T45" s="532">
        <f t="shared" si="2"/>
        <v>442</v>
      </c>
      <c r="U45" s="366">
        <v>0.1</v>
      </c>
      <c r="V45" s="532">
        <f t="shared" si="3"/>
        <v>0.4</v>
      </c>
      <c r="W45" s="1"/>
    </row>
    <row r="46" spans="1:23" x14ac:dyDescent="0.25">
      <c r="A46" s="541"/>
      <c r="B46" s="34">
        <v>44</v>
      </c>
      <c r="C46" s="31">
        <v>44</v>
      </c>
      <c r="D46" s="370" t="s">
        <v>884</v>
      </c>
      <c r="E46" s="543" t="s">
        <v>844</v>
      </c>
      <c r="F46" s="3" t="s">
        <v>416</v>
      </c>
      <c r="G46" s="3" t="s">
        <v>423</v>
      </c>
      <c r="H46" s="7" t="s">
        <v>424</v>
      </c>
      <c r="I46" s="551" t="s">
        <v>885</v>
      </c>
      <c r="J46" s="108">
        <v>4</v>
      </c>
      <c r="K46" s="25">
        <v>0</v>
      </c>
      <c r="L46" s="361">
        <v>6</v>
      </c>
      <c r="M46" s="362">
        <v>0.15</v>
      </c>
      <c r="N46" s="106" t="s">
        <v>426</v>
      </c>
      <c r="O46" s="407">
        <v>0.3</v>
      </c>
      <c r="P46" s="364">
        <f t="shared" si="0"/>
        <v>1.2</v>
      </c>
      <c r="Q46" s="366">
        <f t="shared" si="4"/>
        <v>0.89999999999999991</v>
      </c>
      <c r="R46" s="532">
        <f t="shared" si="1"/>
        <v>3.5999999999999996</v>
      </c>
      <c r="S46" s="408">
        <v>5.0999999999999996</v>
      </c>
      <c r="T46" s="532">
        <f t="shared" si="2"/>
        <v>20.399999999999999</v>
      </c>
      <c r="U46" s="366">
        <v>0.1</v>
      </c>
      <c r="V46" s="532">
        <f t="shared" si="3"/>
        <v>0.4</v>
      </c>
      <c r="W46" s="1"/>
    </row>
    <row r="47" spans="1:23" x14ac:dyDescent="0.25">
      <c r="A47" s="541"/>
      <c r="B47" s="34">
        <v>45</v>
      </c>
      <c r="C47" s="31">
        <v>45</v>
      </c>
      <c r="D47" s="370" t="s">
        <v>880</v>
      </c>
      <c r="E47" s="543" t="s">
        <v>844</v>
      </c>
      <c r="F47" s="3" t="s">
        <v>416</v>
      </c>
      <c r="G47" s="3" t="s">
        <v>423</v>
      </c>
      <c r="H47" s="7" t="s">
        <v>424</v>
      </c>
      <c r="I47" s="551" t="s">
        <v>886</v>
      </c>
      <c r="J47" s="108">
        <v>4</v>
      </c>
      <c r="K47" s="25">
        <v>0</v>
      </c>
      <c r="L47" s="361">
        <v>112</v>
      </c>
      <c r="M47" s="362">
        <v>0.15</v>
      </c>
      <c r="N47" s="106" t="s">
        <v>439</v>
      </c>
      <c r="O47" s="407">
        <v>0</v>
      </c>
      <c r="P47" s="364">
        <f t="shared" si="0"/>
        <v>0</v>
      </c>
      <c r="Q47" s="366">
        <f t="shared" si="4"/>
        <v>16.8</v>
      </c>
      <c r="R47" s="532">
        <f t="shared" si="1"/>
        <v>67.2</v>
      </c>
      <c r="S47" s="408">
        <v>95.2</v>
      </c>
      <c r="T47" s="532">
        <f t="shared" si="2"/>
        <v>380.8</v>
      </c>
      <c r="U47" s="366">
        <v>0.1</v>
      </c>
      <c r="V47" s="532">
        <f t="shared" si="3"/>
        <v>0.4</v>
      </c>
      <c r="W47" s="1"/>
    </row>
    <row r="48" spans="1:23" x14ac:dyDescent="0.25">
      <c r="A48" s="541"/>
      <c r="B48" s="34">
        <v>46</v>
      </c>
      <c r="C48" s="31">
        <v>46</v>
      </c>
      <c r="D48" s="542" t="s">
        <v>811</v>
      </c>
      <c r="E48" s="553" t="s">
        <v>887</v>
      </c>
      <c r="F48" s="3" t="s">
        <v>446</v>
      </c>
      <c r="G48" s="544" t="s">
        <v>809</v>
      </c>
      <c r="H48" s="392" t="s">
        <v>424</v>
      </c>
      <c r="I48" s="554" t="s">
        <v>888</v>
      </c>
      <c r="J48" s="555">
        <v>4</v>
      </c>
      <c r="K48" s="556">
        <v>1</v>
      </c>
      <c r="L48" s="361">
        <v>40</v>
      </c>
      <c r="M48" s="362">
        <v>0.15</v>
      </c>
      <c r="N48" s="106" t="s">
        <v>889</v>
      </c>
      <c r="O48" s="557">
        <v>0.1</v>
      </c>
      <c r="P48" s="364">
        <f t="shared" si="0"/>
        <v>0.4</v>
      </c>
      <c r="Q48" s="366">
        <f t="shared" si="4"/>
        <v>6</v>
      </c>
      <c r="R48" s="532">
        <f t="shared" si="1"/>
        <v>24</v>
      </c>
      <c r="S48" s="408">
        <v>30</v>
      </c>
      <c r="T48" s="532">
        <f t="shared" si="2"/>
        <v>120</v>
      </c>
      <c r="U48" s="366">
        <v>0.05</v>
      </c>
      <c r="V48" s="532">
        <f t="shared" si="3"/>
        <v>0.2</v>
      </c>
      <c r="W48" s="1"/>
    </row>
    <row r="49" spans="1:23" x14ac:dyDescent="0.25">
      <c r="A49" s="541"/>
      <c r="B49" s="34">
        <v>47</v>
      </c>
      <c r="C49" s="31">
        <v>47</v>
      </c>
      <c r="D49" s="558" t="s">
        <v>890</v>
      </c>
      <c r="E49" s="553"/>
      <c r="F49" s="391" t="s">
        <v>379</v>
      </c>
      <c r="G49" s="391" t="s">
        <v>379</v>
      </c>
      <c r="H49" s="391" t="s">
        <v>379</v>
      </c>
      <c r="I49" s="554" t="s">
        <v>891</v>
      </c>
      <c r="J49" s="555">
        <v>1</v>
      </c>
      <c r="K49" s="556">
        <v>0</v>
      </c>
      <c r="L49" s="361">
        <v>50</v>
      </c>
      <c r="M49" s="559">
        <v>0.1</v>
      </c>
      <c r="N49" s="358" t="s">
        <v>892</v>
      </c>
      <c r="O49" s="560">
        <v>0.15</v>
      </c>
      <c r="P49" s="364">
        <f t="shared" si="0"/>
        <v>0.15</v>
      </c>
      <c r="Q49" s="366">
        <f t="shared" si="4"/>
        <v>5</v>
      </c>
      <c r="R49" s="532">
        <f t="shared" si="1"/>
        <v>5</v>
      </c>
      <c r="S49" s="366">
        <v>42.5</v>
      </c>
      <c r="T49" s="532">
        <f t="shared" si="2"/>
        <v>42.5</v>
      </c>
      <c r="U49" s="366">
        <v>0.05</v>
      </c>
      <c r="V49" s="532">
        <f t="shared" si="3"/>
        <v>0.05</v>
      </c>
      <c r="W49" s="1"/>
    </row>
    <row r="50" spans="1:23" x14ac:dyDescent="0.25">
      <c r="A50" s="541"/>
      <c r="B50" s="34">
        <v>48</v>
      </c>
      <c r="C50" s="31">
        <v>48</v>
      </c>
      <c r="D50" s="558" t="s">
        <v>893</v>
      </c>
      <c r="E50" s="553"/>
      <c r="F50" s="391" t="s">
        <v>379</v>
      </c>
      <c r="G50" s="391" t="s">
        <v>379</v>
      </c>
      <c r="H50" s="391" t="s">
        <v>379</v>
      </c>
      <c r="I50" s="554" t="s">
        <v>894</v>
      </c>
      <c r="J50" s="555">
        <v>1</v>
      </c>
      <c r="K50" s="556">
        <v>0</v>
      </c>
      <c r="L50" s="361">
        <v>51</v>
      </c>
      <c r="M50" s="559">
        <v>0.11</v>
      </c>
      <c r="N50" s="358" t="s">
        <v>892</v>
      </c>
      <c r="O50" s="560">
        <v>0.15</v>
      </c>
      <c r="P50" s="364">
        <f t="shared" si="0"/>
        <v>0.15</v>
      </c>
      <c r="Q50" s="366">
        <f t="shared" si="4"/>
        <v>5.61</v>
      </c>
      <c r="R50" s="532">
        <f t="shared" si="1"/>
        <v>5.61</v>
      </c>
      <c r="S50" s="366">
        <v>42.5</v>
      </c>
      <c r="T50" s="532">
        <f t="shared" si="2"/>
        <v>42.5</v>
      </c>
      <c r="U50" s="366">
        <v>0.05</v>
      </c>
      <c r="V50" s="532">
        <f t="shared" si="3"/>
        <v>0.05</v>
      </c>
      <c r="W50" s="1"/>
    </row>
    <row r="51" spans="1:23" x14ac:dyDescent="0.25">
      <c r="A51" s="541"/>
      <c r="B51" s="34">
        <v>49</v>
      </c>
      <c r="C51" s="31">
        <v>49</v>
      </c>
      <c r="D51" s="558" t="s">
        <v>895</v>
      </c>
      <c r="E51" s="553"/>
      <c r="F51" s="391" t="s">
        <v>379</v>
      </c>
      <c r="G51" s="391" t="s">
        <v>379</v>
      </c>
      <c r="H51" s="391" t="s">
        <v>379</v>
      </c>
      <c r="I51" s="554" t="s">
        <v>896</v>
      </c>
      <c r="J51" s="555">
        <v>1</v>
      </c>
      <c r="K51" s="556">
        <v>0</v>
      </c>
      <c r="L51" s="361">
        <v>52</v>
      </c>
      <c r="M51" s="559">
        <v>0.15</v>
      </c>
      <c r="N51" s="358" t="s">
        <v>892</v>
      </c>
      <c r="O51" s="560">
        <v>0.2</v>
      </c>
      <c r="P51" s="364">
        <f t="shared" si="0"/>
        <v>0.2</v>
      </c>
      <c r="Q51" s="366">
        <f t="shared" si="4"/>
        <v>7.8</v>
      </c>
      <c r="R51" s="532">
        <f t="shared" si="1"/>
        <v>7.8</v>
      </c>
      <c r="S51" s="366">
        <v>42.5</v>
      </c>
      <c r="T51" s="532">
        <f t="shared" si="2"/>
        <v>42.5</v>
      </c>
      <c r="U51" s="366">
        <v>0.05</v>
      </c>
      <c r="V51" s="532">
        <f t="shared" si="3"/>
        <v>0.05</v>
      </c>
      <c r="W51" s="1"/>
    </row>
    <row r="52" spans="1:23" x14ac:dyDescent="0.25">
      <c r="A52" s="541"/>
      <c r="B52" s="34">
        <v>50</v>
      </c>
      <c r="C52" s="31">
        <v>50</v>
      </c>
      <c r="D52" s="558" t="s">
        <v>897</v>
      </c>
      <c r="E52" s="553"/>
      <c r="F52" s="391" t="s">
        <v>379</v>
      </c>
      <c r="G52" s="391" t="s">
        <v>379</v>
      </c>
      <c r="H52" s="391" t="s">
        <v>379</v>
      </c>
      <c r="I52" s="554" t="s">
        <v>898</v>
      </c>
      <c r="J52" s="555">
        <v>1</v>
      </c>
      <c r="K52" s="556">
        <v>0</v>
      </c>
      <c r="L52" s="361">
        <v>53</v>
      </c>
      <c r="M52" s="559">
        <v>0.15</v>
      </c>
      <c r="N52" s="358" t="s">
        <v>892</v>
      </c>
      <c r="O52" s="560">
        <v>0.2</v>
      </c>
      <c r="P52" s="364">
        <f t="shared" si="0"/>
        <v>0.2</v>
      </c>
      <c r="Q52" s="366">
        <f t="shared" si="4"/>
        <v>7.9499999999999993</v>
      </c>
      <c r="R52" s="532">
        <f t="shared" si="1"/>
        <v>7.9499999999999993</v>
      </c>
      <c r="S52" s="366">
        <v>42.5</v>
      </c>
      <c r="T52" s="532">
        <f t="shared" si="2"/>
        <v>42.5</v>
      </c>
      <c r="U52" s="366">
        <v>0.05</v>
      </c>
      <c r="V52" s="532">
        <f t="shared" si="3"/>
        <v>0.05</v>
      </c>
      <c r="W52" s="1"/>
    </row>
    <row r="53" spans="1:23" ht="15.75" thickBot="1" x14ac:dyDescent="0.3">
      <c r="A53" s="561"/>
      <c r="B53" s="35">
        <v>51</v>
      </c>
      <c r="C53" s="41">
        <v>51</v>
      </c>
      <c r="D53" s="562" t="s">
        <v>899</v>
      </c>
      <c r="E53" s="563"/>
      <c r="F53" s="396" t="s">
        <v>379</v>
      </c>
      <c r="G53" s="396" t="s">
        <v>379</v>
      </c>
      <c r="H53" s="396" t="s">
        <v>379</v>
      </c>
      <c r="I53" s="564" t="s">
        <v>900</v>
      </c>
      <c r="J53" s="565">
        <v>1</v>
      </c>
      <c r="K53" s="566">
        <v>0</v>
      </c>
      <c r="L53" s="377">
        <v>54</v>
      </c>
      <c r="M53" s="567">
        <v>0.15</v>
      </c>
      <c r="N53" s="568" t="s">
        <v>892</v>
      </c>
      <c r="O53" s="569">
        <v>0.2</v>
      </c>
      <c r="P53" s="339">
        <f t="shared" si="0"/>
        <v>0.2</v>
      </c>
      <c r="Q53" s="382">
        <f>L53*M53</f>
        <v>8.1</v>
      </c>
      <c r="R53" s="570">
        <f t="shared" si="1"/>
        <v>8.1</v>
      </c>
      <c r="S53" s="382">
        <v>42.5</v>
      </c>
      <c r="T53" s="570">
        <f t="shared" si="2"/>
        <v>42.5</v>
      </c>
      <c r="U53" s="382">
        <v>0.05</v>
      </c>
      <c r="V53" s="570">
        <f t="shared" si="3"/>
        <v>0.05</v>
      </c>
      <c r="W53" s="1"/>
    </row>
    <row r="54" spans="1:23" x14ac:dyDescent="0.25">
      <c r="A54" s="571" t="s">
        <v>901</v>
      </c>
      <c r="B54" s="318">
        <v>52</v>
      </c>
      <c r="C54" s="40" t="s">
        <v>5</v>
      </c>
      <c r="D54" s="572" t="s">
        <v>902</v>
      </c>
      <c r="E54" s="573" t="s">
        <v>903</v>
      </c>
      <c r="F54" s="573" t="s">
        <v>904</v>
      </c>
      <c r="G54" s="574" t="s">
        <v>905</v>
      </c>
      <c r="H54" s="573" t="s">
        <v>906</v>
      </c>
      <c r="I54" s="575" t="s">
        <v>907</v>
      </c>
      <c r="J54" s="107">
        <v>1</v>
      </c>
      <c r="K54" s="23">
        <v>1</v>
      </c>
      <c r="L54" s="402">
        <v>19</v>
      </c>
      <c r="M54" s="350">
        <v>0.15</v>
      </c>
      <c r="N54" s="207" t="s">
        <v>439</v>
      </c>
      <c r="O54" s="403">
        <v>0</v>
      </c>
      <c r="P54" s="329">
        <f t="shared" si="0"/>
        <v>0</v>
      </c>
      <c r="Q54" s="353">
        <f>L54*M54</f>
        <v>2.85</v>
      </c>
      <c r="R54" s="531">
        <f t="shared" si="1"/>
        <v>2.85</v>
      </c>
      <c r="S54" s="576">
        <v>11.6</v>
      </c>
      <c r="T54" s="531">
        <f t="shared" si="2"/>
        <v>11.6</v>
      </c>
      <c r="U54" s="353">
        <v>0.1</v>
      </c>
      <c r="V54" s="531">
        <f t="shared" si="3"/>
        <v>0.1</v>
      </c>
      <c r="W54" s="1"/>
    </row>
    <row r="55" spans="1:23" x14ac:dyDescent="0.25">
      <c r="A55" s="577"/>
      <c r="B55" s="34">
        <v>53</v>
      </c>
      <c r="C55" s="31" t="s">
        <v>6</v>
      </c>
      <c r="D55" s="578" t="s">
        <v>908</v>
      </c>
      <c r="E55" s="579" t="s">
        <v>903</v>
      </c>
      <c r="F55" s="579" t="s">
        <v>904</v>
      </c>
      <c r="G55" s="544" t="s">
        <v>905</v>
      </c>
      <c r="H55" s="579" t="s">
        <v>906</v>
      </c>
      <c r="I55" s="580" t="s">
        <v>909</v>
      </c>
      <c r="J55" s="108">
        <v>1</v>
      </c>
      <c r="K55" s="25">
        <v>1</v>
      </c>
      <c r="L55" s="406">
        <v>4.5</v>
      </c>
      <c r="M55" s="362">
        <v>0.15</v>
      </c>
      <c r="N55" s="208" t="s">
        <v>439</v>
      </c>
      <c r="O55" s="407">
        <v>0</v>
      </c>
      <c r="P55" s="364">
        <f t="shared" si="0"/>
        <v>0</v>
      </c>
      <c r="Q55" s="366">
        <f>L55*M55</f>
        <v>0.67499999999999993</v>
      </c>
      <c r="R55" s="532">
        <f t="shared" si="1"/>
        <v>0.67499999999999993</v>
      </c>
      <c r="S55" s="546">
        <v>3.8</v>
      </c>
      <c r="T55" s="532">
        <f t="shared" si="2"/>
        <v>3.8</v>
      </c>
      <c r="U55" s="366">
        <v>0.01</v>
      </c>
      <c r="V55" s="532">
        <f t="shared" si="3"/>
        <v>0.01</v>
      </c>
      <c r="W55" s="1"/>
    </row>
    <row r="56" spans="1:23" x14ac:dyDescent="0.25">
      <c r="A56" s="577"/>
      <c r="B56" s="34">
        <v>54</v>
      </c>
      <c r="C56" s="31" t="s">
        <v>7</v>
      </c>
      <c r="D56" s="578" t="s">
        <v>910</v>
      </c>
      <c r="E56" s="579" t="s">
        <v>903</v>
      </c>
      <c r="F56" s="579" t="s">
        <v>904</v>
      </c>
      <c r="G56" s="544" t="s">
        <v>905</v>
      </c>
      <c r="H56" s="579" t="s">
        <v>906</v>
      </c>
      <c r="I56" s="580" t="s">
        <v>911</v>
      </c>
      <c r="J56" s="108">
        <v>1</v>
      </c>
      <c r="K56" s="25">
        <v>1</v>
      </c>
      <c r="L56" s="406">
        <v>7</v>
      </c>
      <c r="M56" s="362">
        <v>0.15</v>
      </c>
      <c r="N56" s="208" t="s">
        <v>439</v>
      </c>
      <c r="O56" s="407">
        <v>0</v>
      </c>
      <c r="P56" s="364">
        <f t="shared" si="0"/>
        <v>0</v>
      </c>
      <c r="Q56" s="366">
        <f t="shared" ref="Q56:Q77" si="5">L56*M56</f>
        <v>1.05</v>
      </c>
      <c r="R56" s="532">
        <f t="shared" si="1"/>
        <v>1.05</v>
      </c>
      <c r="S56" s="546">
        <v>5.8</v>
      </c>
      <c r="T56" s="532">
        <f t="shared" si="2"/>
        <v>5.8</v>
      </c>
      <c r="U56" s="366">
        <v>0.01</v>
      </c>
      <c r="V56" s="532">
        <f t="shared" si="3"/>
        <v>0.01</v>
      </c>
      <c r="W56" s="1"/>
    </row>
    <row r="57" spans="1:23" x14ac:dyDescent="0.25">
      <c r="A57" s="577"/>
      <c r="B57" s="34">
        <v>55</v>
      </c>
      <c r="C57" s="31" t="s">
        <v>8</v>
      </c>
      <c r="D57" s="578" t="s">
        <v>912</v>
      </c>
      <c r="E57" s="579" t="s">
        <v>903</v>
      </c>
      <c r="F57" s="579" t="s">
        <v>904</v>
      </c>
      <c r="G57" s="544" t="s">
        <v>905</v>
      </c>
      <c r="H57" s="579" t="s">
        <v>906</v>
      </c>
      <c r="I57" s="580" t="s">
        <v>913</v>
      </c>
      <c r="J57" s="108">
        <v>1</v>
      </c>
      <c r="K57" s="25">
        <v>1</v>
      </c>
      <c r="L57" s="406">
        <v>10</v>
      </c>
      <c r="M57" s="362">
        <v>0.15</v>
      </c>
      <c r="N57" s="208" t="s">
        <v>439</v>
      </c>
      <c r="O57" s="407">
        <v>0</v>
      </c>
      <c r="P57" s="364">
        <f t="shared" si="0"/>
        <v>0</v>
      </c>
      <c r="Q57" s="366">
        <f t="shared" si="5"/>
        <v>1.5</v>
      </c>
      <c r="R57" s="532">
        <f t="shared" si="1"/>
        <v>1.5</v>
      </c>
      <c r="S57" s="546">
        <v>6</v>
      </c>
      <c r="T57" s="532">
        <f t="shared" si="2"/>
        <v>6</v>
      </c>
      <c r="U57" s="366">
        <v>0.1</v>
      </c>
      <c r="V57" s="532">
        <f t="shared" si="3"/>
        <v>0.1</v>
      </c>
      <c r="W57" s="1"/>
    </row>
    <row r="58" spans="1:23" x14ac:dyDescent="0.25">
      <c r="A58" s="577"/>
      <c r="B58" s="34">
        <v>56</v>
      </c>
      <c r="C58" s="31" t="s">
        <v>9</v>
      </c>
      <c r="D58" s="578" t="s">
        <v>914</v>
      </c>
      <c r="E58" s="579" t="s">
        <v>903</v>
      </c>
      <c r="F58" s="579" t="s">
        <v>904</v>
      </c>
      <c r="G58" s="544" t="s">
        <v>905</v>
      </c>
      <c r="H58" s="579" t="s">
        <v>906</v>
      </c>
      <c r="I58" s="580" t="s">
        <v>915</v>
      </c>
      <c r="J58" s="108">
        <v>1</v>
      </c>
      <c r="K58" s="25">
        <v>1</v>
      </c>
      <c r="L58" s="406">
        <v>23</v>
      </c>
      <c r="M58" s="362">
        <v>0.15</v>
      </c>
      <c r="N58" s="208" t="s">
        <v>439</v>
      </c>
      <c r="O58" s="407">
        <v>0</v>
      </c>
      <c r="P58" s="364">
        <f t="shared" si="0"/>
        <v>0</v>
      </c>
      <c r="Q58" s="366">
        <f t="shared" si="5"/>
        <v>3.4499999999999997</v>
      </c>
      <c r="R58" s="532">
        <f t="shared" si="1"/>
        <v>3.4499999999999997</v>
      </c>
      <c r="S58" s="546">
        <v>14</v>
      </c>
      <c r="T58" s="532">
        <f t="shared" si="2"/>
        <v>14</v>
      </c>
      <c r="U58" s="366">
        <v>0.1</v>
      </c>
      <c r="V58" s="532">
        <f t="shared" si="3"/>
        <v>0.1</v>
      </c>
      <c r="W58" s="1"/>
    </row>
    <row r="59" spans="1:23" x14ac:dyDescent="0.25">
      <c r="A59" s="577"/>
      <c r="B59" s="34">
        <v>57</v>
      </c>
      <c r="C59" s="31" t="s">
        <v>10</v>
      </c>
      <c r="D59" s="578" t="s">
        <v>916</v>
      </c>
      <c r="E59" s="579" t="s">
        <v>903</v>
      </c>
      <c r="F59" s="579" t="s">
        <v>904</v>
      </c>
      <c r="G59" s="544" t="s">
        <v>905</v>
      </c>
      <c r="H59" s="579" t="s">
        <v>906</v>
      </c>
      <c r="I59" s="580" t="s">
        <v>917</v>
      </c>
      <c r="J59" s="108">
        <v>1</v>
      </c>
      <c r="K59" s="25">
        <v>1</v>
      </c>
      <c r="L59" s="406">
        <v>8</v>
      </c>
      <c r="M59" s="362">
        <v>0.15</v>
      </c>
      <c r="N59" s="208" t="s">
        <v>439</v>
      </c>
      <c r="O59" s="407">
        <v>0</v>
      </c>
      <c r="P59" s="364">
        <f t="shared" si="0"/>
        <v>0</v>
      </c>
      <c r="Q59" s="366">
        <f t="shared" si="5"/>
        <v>1.2</v>
      </c>
      <c r="R59" s="532">
        <f t="shared" si="1"/>
        <v>1.2</v>
      </c>
      <c r="S59" s="546">
        <v>7.4</v>
      </c>
      <c r="T59" s="532">
        <f t="shared" si="2"/>
        <v>7.4</v>
      </c>
      <c r="U59" s="366">
        <v>0.01</v>
      </c>
      <c r="V59" s="532">
        <f t="shared" si="3"/>
        <v>0.01</v>
      </c>
      <c r="W59" s="1"/>
    </row>
    <row r="60" spans="1:23" x14ac:dyDescent="0.25">
      <c r="A60" s="577"/>
      <c r="B60" s="34">
        <v>58</v>
      </c>
      <c r="C60" s="31" t="s">
        <v>11</v>
      </c>
      <c r="D60" s="578" t="s">
        <v>918</v>
      </c>
      <c r="E60" s="579" t="s">
        <v>903</v>
      </c>
      <c r="F60" s="579" t="s">
        <v>904</v>
      </c>
      <c r="G60" s="544" t="s">
        <v>905</v>
      </c>
      <c r="H60" s="579" t="s">
        <v>906</v>
      </c>
      <c r="I60" s="580" t="s">
        <v>919</v>
      </c>
      <c r="J60" s="108">
        <v>1</v>
      </c>
      <c r="K60" s="25">
        <v>1</v>
      </c>
      <c r="L60" s="406">
        <v>6.5</v>
      </c>
      <c r="M60" s="362">
        <v>0.15</v>
      </c>
      <c r="N60" s="208" t="s">
        <v>439</v>
      </c>
      <c r="O60" s="407">
        <v>0</v>
      </c>
      <c r="P60" s="364">
        <f t="shared" si="0"/>
        <v>0</v>
      </c>
      <c r="Q60" s="366">
        <f t="shared" si="5"/>
        <v>0.97499999999999998</v>
      </c>
      <c r="R60" s="532">
        <f t="shared" si="1"/>
        <v>0.97499999999999998</v>
      </c>
      <c r="S60" s="546">
        <v>4.7</v>
      </c>
      <c r="T60" s="532">
        <f t="shared" si="2"/>
        <v>4.7</v>
      </c>
      <c r="U60" s="366">
        <v>0.01</v>
      </c>
      <c r="V60" s="532">
        <f t="shared" si="3"/>
        <v>0.01</v>
      </c>
      <c r="W60" s="1"/>
    </row>
    <row r="61" spans="1:23" x14ac:dyDescent="0.25">
      <c r="A61" s="577"/>
      <c r="B61" s="34">
        <v>59</v>
      </c>
      <c r="C61" s="31" t="s">
        <v>12</v>
      </c>
      <c r="D61" s="578" t="s">
        <v>920</v>
      </c>
      <c r="E61" s="579" t="s">
        <v>903</v>
      </c>
      <c r="F61" s="579" t="s">
        <v>921</v>
      </c>
      <c r="G61" s="544" t="s">
        <v>905</v>
      </c>
      <c r="H61" s="579" t="s">
        <v>922</v>
      </c>
      <c r="I61" s="580" t="s">
        <v>923</v>
      </c>
      <c r="J61" s="108">
        <v>1</v>
      </c>
      <c r="K61" s="25">
        <v>1</v>
      </c>
      <c r="L61" s="406">
        <v>1.9</v>
      </c>
      <c r="M61" s="362">
        <v>0.15</v>
      </c>
      <c r="N61" s="208" t="s">
        <v>439</v>
      </c>
      <c r="O61" s="407">
        <v>0</v>
      </c>
      <c r="P61" s="364">
        <f t="shared" si="0"/>
        <v>0</v>
      </c>
      <c r="Q61" s="366">
        <f t="shared" si="5"/>
        <v>0.28499999999999998</v>
      </c>
      <c r="R61" s="532">
        <f t="shared" si="1"/>
        <v>0.28499999999999998</v>
      </c>
      <c r="S61" s="546">
        <v>1.7</v>
      </c>
      <c r="T61" s="532">
        <f t="shared" si="2"/>
        <v>1.7</v>
      </c>
      <c r="U61" s="366">
        <v>0.01</v>
      </c>
      <c r="V61" s="532">
        <f t="shared" si="3"/>
        <v>0.01</v>
      </c>
      <c r="W61" s="1"/>
    </row>
    <row r="62" spans="1:23" x14ac:dyDescent="0.25">
      <c r="A62" s="577"/>
      <c r="B62" s="34">
        <v>60</v>
      </c>
      <c r="C62" s="31" t="s">
        <v>13</v>
      </c>
      <c r="D62" s="578" t="s">
        <v>924</v>
      </c>
      <c r="E62" s="579" t="s">
        <v>903</v>
      </c>
      <c r="F62" s="579" t="s">
        <v>904</v>
      </c>
      <c r="G62" s="544" t="s">
        <v>905</v>
      </c>
      <c r="H62" s="579" t="s">
        <v>906</v>
      </c>
      <c r="I62" s="580" t="s">
        <v>925</v>
      </c>
      <c r="J62" s="108">
        <v>1</v>
      </c>
      <c r="K62" s="25">
        <v>1</v>
      </c>
      <c r="L62" s="406">
        <v>9</v>
      </c>
      <c r="M62" s="362">
        <v>0.15</v>
      </c>
      <c r="N62" s="208" t="s">
        <v>439</v>
      </c>
      <c r="O62" s="407">
        <v>0</v>
      </c>
      <c r="P62" s="364">
        <f t="shared" si="0"/>
        <v>0</v>
      </c>
      <c r="Q62" s="366">
        <f t="shared" si="5"/>
        <v>1.3499999999999999</v>
      </c>
      <c r="R62" s="532">
        <f t="shared" si="1"/>
        <v>1.3499999999999999</v>
      </c>
      <c r="S62" s="546">
        <v>6.5</v>
      </c>
      <c r="T62" s="532">
        <f t="shared" si="2"/>
        <v>6.5</v>
      </c>
      <c r="U62" s="366">
        <v>0.01</v>
      </c>
      <c r="V62" s="532">
        <f t="shared" si="3"/>
        <v>0.01</v>
      </c>
      <c r="W62" s="1"/>
    </row>
    <row r="63" spans="1:23" x14ac:dyDescent="0.25">
      <c r="A63" s="577"/>
      <c r="B63" s="34">
        <v>61</v>
      </c>
      <c r="C63" s="31" t="s">
        <v>15</v>
      </c>
      <c r="D63" s="578" t="s">
        <v>926</v>
      </c>
      <c r="E63" s="579" t="s">
        <v>903</v>
      </c>
      <c r="F63" s="579" t="s">
        <v>904</v>
      </c>
      <c r="G63" s="544" t="s">
        <v>905</v>
      </c>
      <c r="H63" s="579" t="s">
        <v>906</v>
      </c>
      <c r="I63" s="580" t="s">
        <v>927</v>
      </c>
      <c r="J63" s="108">
        <v>1</v>
      </c>
      <c r="K63" s="25">
        <v>1</v>
      </c>
      <c r="L63" s="406">
        <v>6</v>
      </c>
      <c r="M63" s="362">
        <v>0.15</v>
      </c>
      <c r="N63" s="208" t="s">
        <v>439</v>
      </c>
      <c r="O63" s="407">
        <v>0</v>
      </c>
      <c r="P63" s="364">
        <f t="shared" si="0"/>
        <v>0</v>
      </c>
      <c r="Q63" s="366">
        <f t="shared" si="5"/>
        <v>0.89999999999999991</v>
      </c>
      <c r="R63" s="532">
        <f t="shared" si="1"/>
        <v>0.89999999999999991</v>
      </c>
      <c r="S63" s="546">
        <v>4.2</v>
      </c>
      <c r="T63" s="532">
        <f t="shared" si="2"/>
        <v>4.2</v>
      </c>
      <c r="U63" s="366">
        <v>0.01</v>
      </c>
      <c r="V63" s="532">
        <f t="shared" si="3"/>
        <v>0.01</v>
      </c>
      <c r="W63" s="1"/>
    </row>
    <row r="64" spans="1:23" x14ac:dyDescent="0.25">
      <c r="A64" s="577"/>
      <c r="B64" s="34">
        <v>62</v>
      </c>
      <c r="C64" s="31" t="s">
        <v>16</v>
      </c>
      <c r="D64" s="578" t="s">
        <v>928</v>
      </c>
      <c r="E64" s="579" t="s">
        <v>903</v>
      </c>
      <c r="F64" s="579" t="s">
        <v>921</v>
      </c>
      <c r="G64" s="544" t="s">
        <v>905</v>
      </c>
      <c r="H64" s="579" t="s">
        <v>922</v>
      </c>
      <c r="I64" s="580" t="s">
        <v>929</v>
      </c>
      <c r="J64" s="108">
        <v>1</v>
      </c>
      <c r="K64" s="25">
        <v>1</v>
      </c>
      <c r="L64" s="406">
        <v>3</v>
      </c>
      <c r="M64" s="362">
        <v>0.15</v>
      </c>
      <c r="N64" s="208" t="s">
        <v>439</v>
      </c>
      <c r="O64" s="407">
        <v>0</v>
      </c>
      <c r="P64" s="364">
        <f t="shared" si="0"/>
        <v>0</v>
      </c>
      <c r="Q64" s="366">
        <f t="shared" si="5"/>
        <v>0.44999999999999996</v>
      </c>
      <c r="R64" s="532">
        <f t="shared" si="1"/>
        <v>0.44999999999999996</v>
      </c>
      <c r="S64" s="546">
        <v>0</v>
      </c>
      <c r="T64" s="532">
        <f t="shared" si="2"/>
        <v>0</v>
      </c>
      <c r="U64" s="366">
        <v>0.01</v>
      </c>
      <c r="V64" s="532">
        <f t="shared" si="3"/>
        <v>0.01</v>
      </c>
      <c r="W64" s="1"/>
    </row>
    <row r="65" spans="1:23" x14ac:dyDescent="0.25">
      <c r="A65" s="577"/>
      <c r="B65" s="34">
        <v>63</v>
      </c>
      <c r="C65" s="31" t="s">
        <v>17</v>
      </c>
      <c r="D65" s="578" t="s">
        <v>930</v>
      </c>
      <c r="E65" s="579" t="s">
        <v>903</v>
      </c>
      <c r="F65" s="579" t="s">
        <v>904</v>
      </c>
      <c r="G65" s="544" t="s">
        <v>905</v>
      </c>
      <c r="H65" s="579" t="s">
        <v>906</v>
      </c>
      <c r="I65" s="580" t="s">
        <v>931</v>
      </c>
      <c r="J65" s="108">
        <v>1</v>
      </c>
      <c r="K65" s="25">
        <v>1</v>
      </c>
      <c r="L65" s="406">
        <v>13</v>
      </c>
      <c r="M65" s="362">
        <v>0.15</v>
      </c>
      <c r="N65" s="208" t="s">
        <v>439</v>
      </c>
      <c r="O65" s="407">
        <v>0</v>
      </c>
      <c r="P65" s="364">
        <f t="shared" si="0"/>
        <v>0</v>
      </c>
      <c r="Q65" s="366">
        <f t="shared" si="5"/>
        <v>1.95</v>
      </c>
      <c r="R65" s="532">
        <f t="shared" si="1"/>
        <v>1.95</v>
      </c>
      <c r="S65" s="546">
        <v>8</v>
      </c>
      <c r="T65" s="532">
        <f t="shared" si="2"/>
        <v>8</v>
      </c>
      <c r="U65" s="366">
        <v>0.01</v>
      </c>
      <c r="V65" s="532">
        <f t="shared" si="3"/>
        <v>0.01</v>
      </c>
      <c r="W65" s="1"/>
    </row>
    <row r="66" spans="1:23" x14ac:dyDescent="0.25">
      <c r="A66" s="577"/>
      <c r="B66" s="34">
        <v>64</v>
      </c>
      <c r="C66" s="31" t="s">
        <v>18</v>
      </c>
      <c r="D66" s="578" t="s">
        <v>924</v>
      </c>
      <c r="E66" s="579" t="s">
        <v>903</v>
      </c>
      <c r="F66" s="579" t="s">
        <v>904</v>
      </c>
      <c r="G66" s="544" t="s">
        <v>905</v>
      </c>
      <c r="H66" s="579" t="s">
        <v>906</v>
      </c>
      <c r="I66" s="580" t="s">
        <v>932</v>
      </c>
      <c r="J66" s="108">
        <v>1</v>
      </c>
      <c r="K66" s="25">
        <v>1</v>
      </c>
      <c r="L66" s="406">
        <v>9</v>
      </c>
      <c r="M66" s="362">
        <v>0.15</v>
      </c>
      <c r="N66" s="208" t="s">
        <v>439</v>
      </c>
      <c r="O66" s="407">
        <v>0</v>
      </c>
      <c r="P66" s="364">
        <f t="shared" si="0"/>
        <v>0</v>
      </c>
      <c r="Q66" s="366">
        <f t="shared" si="5"/>
        <v>1.3499999999999999</v>
      </c>
      <c r="R66" s="532">
        <f t="shared" si="1"/>
        <v>1.3499999999999999</v>
      </c>
      <c r="S66" s="546">
        <v>6.5</v>
      </c>
      <c r="T66" s="532">
        <f t="shared" si="2"/>
        <v>6.5</v>
      </c>
      <c r="U66" s="366">
        <v>0.01</v>
      </c>
      <c r="V66" s="532">
        <f t="shared" si="3"/>
        <v>0.01</v>
      </c>
      <c r="W66" s="1"/>
    </row>
    <row r="67" spans="1:23" x14ac:dyDescent="0.25">
      <c r="A67" s="577"/>
      <c r="B67" s="34">
        <v>65</v>
      </c>
      <c r="C67" s="31" t="s">
        <v>19</v>
      </c>
      <c r="D67" s="578" t="s">
        <v>933</v>
      </c>
      <c r="E67" s="579" t="s">
        <v>903</v>
      </c>
      <c r="F67" s="579" t="s">
        <v>904</v>
      </c>
      <c r="G67" s="544" t="s">
        <v>905</v>
      </c>
      <c r="H67" s="579" t="s">
        <v>906</v>
      </c>
      <c r="I67" s="580" t="s">
        <v>934</v>
      </c>
      <c r="J67" s="108">
        <v>1</v>
      </c>
      <c r="K67" s="25">
        <v>1</v>
      </c>
      <c r="L67" s="406">
        <v>16.5</v>
      </c>
      <c r="M67" s="362">
        <v>0.15</v>
      </c>
      <c r="N67" s="208" t="s">
        <v>439</v>
      </c>
      <c r="O67" s="407">
        <v>0</v>
      </c>
      <c r="P67" s="364">
        <f t="shared" si="0"/>
        <v>0</v>
      </c>
      <c r="Q67" s="366">
        <f t="shared" si="5"/>
        <v>2.4750000000000001</v>
      </c>
      <c r="R67" s="532">
        <f t="shared" si="1"/>
        <v>2.4750000000000001</v>
      </c>
      <c r="S67" s="546">
        <v>10.1</v>
      </c>
      <c r="T67" s="532">
        <f t="shared" si="2"/>
        <v>10.1</v>
      </c>
      <c r="U67" s="366">
        <v>0.1</v>
      </c>
      <c r="V67" s="532">
        <f t="shared" si="3"/>
        <v>0.1</v>
      </c>
      <c r="W67" s="1"/>
    </row>
    <row r="68" spans="1:23" x14ac:dyDescent="0.25">
      <c r="A68" s="577"/>
      <c r="B68" s="34">
        <v>66</v>
      </c>
      <c r="C68" s="31" t="s">
        <v>20</v>
      </c>
      <c r="D68" s="578" t="s">
        <v>935</v>
      </c>
      <c r="E68" s="579" t="s">
        <v>903</v>
      </c>
      <c r="F68" s="579" t="s">
        <v>904</v>
      </c>
      <c r="G68" s="544" t="s">
        <v>905</v>
      </c>
      <c r="H68" s="579" t="s">
        <v>906</v>
      </c>
      <c r="I68" s="580" t="s">
        <v>936</v>
      </c>
      <c r="J68" s="108">
        <v>1</v>
      </c>
      <c r="K68" s="25">
        <v>1</v>
      </c>
      <c r="L68" s="406">
        <v>3.5</v>
      </c>
      <c r="M68" s="362">
        <v>0.15</v>
      </c>
      <c r="N68" s="208" t="s">
        <v>439</v>
      </c>
      <c r="O68" s="407">
        <v>0</v>
      </c>
      <c r="P68" s="364">
        <f t="shared" si="0"/>
        <v>0</v>
      </c>
      <c r="Q68" s="366">
        <f t="shared" si="5"/>
        <v>0.52500000000000002</v>
      </c>
      <c r="R68" s="532">
        <f t="shared" si="1"/>
        <v>0.52500000000000002</v>
      </c>
      <c r="S68" s="546">
        <v>3.6</v>
      </c>
      <c r="T68" s="532">
        <f t="shared" si="2"/>
        <v>3.6</v>
      </c>
      <c r="U68" s="366">
        <v>0.01</v>
      </c>
      <c r="V68" s="532">
        <f t="shared" si="3"/>
        <v>0.01</v>
      </c>
      <c r="W68" s="1"/>
    </row>
    <row r="69" spans="1:23" x14ac:dyDescent="0.25">
      <c r="A69" s="577"/>
      <c r="B69" s="34">
        <v>67</v>
      </c>
      <c r="C69" s="31" t="s">
        <v>21</v>
      </c>
      <c r="D69" s="578" t="s">
        <v>937</v>
      </c>
      <c r="E69" s="579" t="s">
        <v>903</v>
      </c>
      <c r="F69" s="579" t="s">
        <v>904</v>
      </c>
      <c r="G69" s="544" t="s">
        <v>905</v>
      </c>
      <c r="H69" s="579" t="s">
        <v>906</v>
      </c>
      <c r="I69" s="580" t="s">
        <v>938</v>
      </c>
      <c r="J69" s="108">
        <v>1</v>
      </c>
      <c r="K69" s="25">
        <v>1</v>
      </c>
      <c r="L69" s="406">
        <v>8.5</v>
      </c>
      <c r="M69" s="362">
        <v>0.15</v>
      </c>
      <c r="N69" s="208" t="s">
        <v>439</v>
      </c>
      <c r="O69" s="407">
        <v>0</v>
      </c>
      <c r="P69" s="364">
        <f t="shared" ref="P69:P132" si="6">J69*O69</f>
        <v>0</v>
      </c>
      <c r="Q69" s="366">
        <f t="shared" si="5"/>
        <v>1.2749999999999999</v>
      </c>
      <c r="R69" s="532">
        <f t="shared" ref="R69:R132" si="7">J69*Q69</f>
        <v>1.2749999999999999</v>
      </c>
      <c r="S69" s="546">
        <v>6.4</v>
      </c>
      <c r="T69" s="532">
        <f t="shared" ref="T69:T132" si="8">J69*S69</f>
        <v>6.4</v>
      </c>
      <c r="U69" s="366">
        <v>0.01</v>
      </c>
      <c r="V69" s="532">
        <f t="shared" ref="V69:V132" si="9">J69*U69</f>
        <v>0.01</v>
      </c>
      <c r="W69" s="1"/>
    </row>
    <row r="70" spans="1:23" x14ac:dyDescent="0.25">
      <c r="A70" s="577"/>
      <c r="B70" s="34">
        <v>68</v>
      </c>
      <c r="C70" s="31" t="s">
        <v>22</v>
      </c>
      <c r="D70" s="578" t="s">
        <v>939</v>
      </c>
      <c r="E70" s="579" t="s">
        <v>903</v>
      </c>
      <c r="F70" s="579" t="s">
        <v>921</v>
      </c>
      <c r="G70" s="544" t="s">
        <v>905</v>
      </c>
      <c r="H70" s="579" t="s">
        <v>922</v>
      </c>
      <c r="I70" s="580" t="s">
        <v>940</v>
      </c>
      <c r="J70" s="108">
        <v>1</v>
      </c>
      <c r="K70" s="25">
        <v>1</v>
      </c>
      <c r="L70" s="406">
        <v>1</v>
      </c>
      <c r="M70" s="362">
        <v>0.15</v>
      </c>
      <c r="N70" s="208" t="s">
        <v>439</v>
      </c>
      <c r="O70" s="407">
        <v>0</v>
      </c>
      <c r="P70" s="364">
        <f t="shared" si="6"/>
        <v>0</v>
      </c>
      <c r="Q70" s="366">
        <f t="shared" si="5"/>
        <v>0.15</v>
      </c>
      <c r="R70" s="532">
        <f t="shared" si="7"/>
        <v>0.15</v>
      </c>
      <c r="S70" s="546">
        <v>0.9</v>
      </c>
      <c r="T70" s="532">
        <f t="shared" si="8"/>
        <v>0.9</v>
      </c>
      <c r="U70" s="366">
        <v>0.01</v>
      </c>
      <c r="V70" s="532">
        <f t="shared" si="9"/>
        <v>0.01</v>
      </c>
      <c r="W70" s="1"/>
    </row>
    <row r="71" spans="1:23" x14ac:dyDescent="0.25">
      <c r="A71" s="577"/>
      <c r="B71" s="34">
        <v>69</v>
      </c>
      <c r="C71" s="31">
        <v>18</v>
      </c>
      <c r="D71" s="578" t="s">
        <v>941</v>
      </c>
      <c r="E71" s="579" t="s">
        <v>903</v>
      </c>
      <c r="F71" s="579" t="s">
        <v>446</v>
      </c>
      <c r="G71" s="544" t="s">
        <v>942</v>
      </c>
      <c r="H71" s="579" t="s">
        <v>943</v>
      </c>
      <c r="I71" s="580" t="s">
        <v>944</v>
      </c>
      <c r="J71" s="108">
        <v>1</v>
      </c>
      <c r="K71" s="25">
        <v>1</v>
      </c>
      <c r="L71" s="406">
        <v>7.8</v>
      </c>
      <c r="M71" s="362">
        <v>0.15</v>
      </c>
      <c r="N71" s="208" t="s">
        <v>945</v>
      </c>
      <c r="O71" s="407">
        <v>0.2</v>
      </c>
      <c r="P71" s="364">
        <f t="shared" si="6"/>
        <v>0.2</v>
      </c>
      <c r="Q71" s="366">
        <f t="shared" si="5"/>
        <v>1.17</v>
      </c>
      <c r="R71" s="532">
        <f t="shared" si="7"/>
        <v>1.17</v>
      </c>
      <c r="S71" s="546">
        <v>5.46</v>
      </c>
      <c r="T71" s="532">
        <f t="shared" si="8"/>
        <v>5.46</v>
      </c>
      <c r="U71" s="366">
        <v>0.01</v>
      </c>
      <c r="V71" s="532">
        <f t="shared" si="9"/>
        <v>0.01</v>
      </c>
      <c r="W71" s="1"/>
    </row>
    <row r="72" spans="1:23" x14ac:dyDescent="0.25">
      <c r="A72" s="581"/>
      <c r="B72" s="34">
        <v>70</v>
      </c>
      <c r="C72" s="31">
        <v>19</v>
      </c>
      <c r="D72" s="578" t="s">
        <v>946</v>
      </c>
      <c r="E72" s="579"/>
      <c r="F72" s="579" t="s">
        <v>947</v>
      </c>
      <c r="G72" s="544"/>
      <c r="H72" s="579"/>
      <c r="I72" s="580" t="s">
        <v>948</v>
      </c>
      <c r="J72" s="108">
        <v>2</v>
      </c>
      <c r="K72" s="25">
        <v>0</v>
      </c>
      <c r="L72" s="406">
        <v>141.19999999999999</v>
      </c>
      <c r="M72" s="362">
        <v>0.15</v>
      </c>
      <c r="N72" s="208">
        <v>0</v>
      </c>
      <c r="O72" s="407">
        <v>0</v>
      </c>
      <c r="P72" s="364">
        <f t="shared" si="6"/>
        <v>0</v>
      </c>
      <c r="Q72" s="366">
        <f t="shared" si="5"/>
        <v>21.179999999999996</v>
      </c>
      <c r="R72" s="532">
        <f t="shared" si="7"/>
        <v>42.359999999999992</v>
      </c>
      <c r="S72" s="546">
        <v>10</v>
      </c>
      <c r="T72" s="532">
        <f t="shared" si="8"/>
        <v>20</v>
      </c>
      <c r="U72" s="366">
        <v>0.09</v>
      </c>
      <c r="V72" s="532">
        <f t="shared" si="9"/>
        <v>0.18</v>
      </c>
      <c r="W72" s="1"/>
    </row>
    <row r="73" spans="1:23" x14ac:dyDescent="0.25">
      <c r="A73" s="581"/>
      <c r="B73" s="34">
        <v>71</v>
      </c>
      <c r="C73" s="31">
        <v>20</v>
      </c>
      <c r="D73" s="578" t="s">
        <v>949</v>
      </c>
      <c r="E73" s="579"/>
      <c r="F73" s="579" t="s">
        <v>947</v>
      </c>
      <c r="G73" s="544"/>
      <c r="H73" s="579"/>
      <c r="I73" s="580" t="s">
        <v>950</v>
      </c>
      <c r="J73" s="108">
        <v>2</v>
      </c>
      <c r="K73" s="25">
        <v>0</v>
      </c>
      <c r="L73" s="406">
        <v>319.2</v>
      </c>
      <c r="M73" s="362">
        <v>0.01</v>
      </c>
      <c r="N73" s="208">
        <v>0</v>
      </c>
      <c r="O73" s="407">
        <v>0</v>
      </c>
      <c r="P73" s="364">
        <f t="shared" si="6"/>
        <v>0</v>
      </c>
      <c r="Q73" s="366">
        <f t="shared" si="5"/>
        <v>3.1920000000000002</v>
      </c>
      <c r="R73" s="532">
        <f t="shared" si="7"/>
        <v>6.3840000000000003</v>
      </c>
      <c r="S73" s="546">
        <v>15</v>
      </c>
      <c r="T73" s="532">
        <f t="shared" si="8"/>
        <v>30</v>
      </c>
      <c r="U73" s="366">
        <v>0.1</v>
      </c>
      <c r="V73" s="532">
        <f t="shared" si="9"/>
        <v>0.2</v>
      </c>
      <c r="W73" s="1"/>
    </row>
    <row r="74" spans="1:23" x14ac:dyDescent="0.25">
      <c r="A74" s="581"/>
      <c r="B74" s="34">
        <v>72</v>
      </c>
      <c r="C74" s="31">
        <v>21</v>
      </c>
      <c r="D74" s="578" t="s">
        <v>951</v>
      </c>
      <c r="E74" s="579"/>
      <c r="F74" s="579" t="s">
        <v>947</v>
      </c>
      <c r="G74" s="544"/>
      <c r="H74" s="579"/>
      <c r="I74" s="580" t="s">
        <v>952</v>
      </c>
      <c r="J74" s="108">
        <v>2</v>
      </c>
      <c r="K74" s="25">
        <v>0</v>
      </c>
      <c r="L74" s="406">
        <v>120.4</v>
      </c>
      <c r="M74" s="362">
        <v>0.15</v>
      </c>
      <c r="N74" s="208">
        <v>0</v>
      </c>
      <c r="O74" s="407">
        <v>0</v>
      </c>
      <c r="P74" s="364">
        <f t="shared" si="6"/>
        <v>0</v>
      </c>
      <c r="Q74" s="366">
        <f t="shared" si="5"/>
        <v>18.059999999999999</v>
      </c>
      <c r="R74" s="532">
        <f t="shared" si="7"/>
        <v>36.119999999999997</v>
      </c>
      <c r="S74" s="546">
        <v>10</v>
      </c>
      <c r="T74" s="532">
        <f t="shared" si="8"/>
        <v>20</v>
      </c>
      <c r="U74" s="366">
        <v>0.1</v>
      </c>
      <c r="V74" s="532">
        <f t="shared" si="9"/>
        <v>0.2</v>
      </c>
      <c r="W74" s="1"/>
    </row>
    <row r="75" spans="1:23" x14ac:dyDescent="0.25">
      <c r="A75" s="581"/>
      <c r="B75" s="34">
        <v>73</v>
      </c>
      <c r="C75" s="31">
        <v>22</v>
      </c>
      <c r="D75" s="578" t="s">
        <v>953</v>
      </c>
      <c r="E75" s="579"/>
      <c r="F75" s="579" t="s">
        <v>947</v>
      </c>
      <c r="G75" s="544"/>
      <c r="H75" s="579"/>
      <c r="I75" s="580" t="s">
        <v>954</v>
      </c>
      <c r="J75" s="108">
        <v>2</v>
      </c>
      <c r="K75" s="25">
        <v>0</v>
      </c>
      <c r="L75" s="406">
        <v>163.55000000000001</v>
      </c>
      <c r="M75" s="362">
        <v>0.15</v>
      </c>
      <c r="N75" s="208">
        <v>0</v>
      </c>
      <c r="O75" s="407">
        <v>0</v>
      </c>
      <c r="P75" s="364">
        <f t="shared" si="6"/>
        <v>0</v>
      </c>
      <c r="Q75" s="366">
        <f t="shared" si="5"/>
        <v>24.532500000000002</v>
      </c>
      <c r="R75" s="532">
        <f t="shared" si="7"/>
        <v>49.065000000000005</v>
      </c>
      <c r="S75" s="546">
        <v>15</v>
      </c>
      <c r="T75" s="532">
        <f t="shared" si="8"/>
        <v>30</v>
      </c>
      <c r="U75" s="366">
        <v>0.1</v>
      </c>
      <c r="V75" s="532">
        <f t="shared" si="9"/>
        <v>0.2</v>
      </c>
      <c r="W75" s="1"/>
    </row>
    <row r="76" spans="1:23" x14ac:dyDescent="0.25">
      <c r="A76" s="581"/>
      <c r="B76" s="34">
        <v>74</v>
      </c>
      <c r="C76" s="31">
        <v>23</v>
      </c>
      <c r="D76" s="578" t="s">
        <v>955</v>
      </c>
      <c r="E76" s="579"/>
      <c r="F76" s="579" t="s">
        <v>947</v>
      </c>
      <c r="G76" s="544"/>
      <c r="H76" s="579"/>
      <c r="I76" s="580" t="s">
        <v>956</v>
      </c>
      <c r="J76" s="108">
        <v>2</v>
      </c>
      <c r="K76" s="25">
        <v>0</v>
      </c>
      <c r="L76" s="406">
        <v>145.6</v>
      </c>
      <c r="M76" s="362">
        <v>0.15</v>
      </c>
      <c r="N76" s="208">
        <v>0</v>
      </c>
      <c r="O76" s="407">
        <v>0</v>
      </c>
      <c r="P76" s="364">
        <f t="shared" si="6"/>
        <v>0</v>
      </c>
      <c r="Q76" s="366">
        <f t="shared" si="5"/>
        <v>21.84</v>
      </c>
      <c r="R76" s="532">
        <f t="shared" si="7"/>
        <v>43.68</v>
      </c>
      <c r="S76" s="546">
        <v>10</v>
      </c>
      <c r="T76" s="532">
        <f t="shared" si="8"/>
        <v>20</v>
      </c>
      <c r="U76" s="366">
        <v>0.1</v>
      </c>
      <c r="V76" s="532">
        <f t="shared" si="9"/>
        <v>0.2</v>
      </c>
      <c r="W76" s="1"/>
    </row>
    <row r="77" spans="1:23" x14ac:dyDescent="0.25">
      <c r="A77" s="581"/>
      <c r="B77" s="34">
        <v>75</v>
      </c>
      <c r="C77" s="31">
        <v>24</v>
      </c>
      <c r="D77" s="578" t="s">
        <v>957</v>
      </c>
      <c r="E77" s="579"/>
      <c r="F77" s="579" t="s">
        <v>947</v>
      </c>
      <c r="G77" s="544"/>
      <c r="H77" s="579"/>
      <c r="I77" s="580" t="s">
        <v>958</v>
      </c>
      <c r="J77" s="108">
        <v>2</v>
      </c>
      <c r="K77" s="25">
        <v>0</v>
      </c>
      <c r="L77" s="406">
        <v>59.02</v>
      </c>
      <c r="M77" s="362">
        <v>0.15</v>
      </c>
      <c r="N77" s="208">
        <v>0</v>
      </c>
      <c r="O77" s="407">
        <v>0</v>
      </c>
      <c r="P77" s="364">
        <f t="shared" si="6"/>
        <v>0</v>
      </c>
      <c r="Q77" s="366">
        <f t="shared" si="5"/>
        <v>8.8529999999999998</v>
      </c>
      <c r="R77" s="532">
        <f t="shared" si="7"/>
        <v>17.706</v>
      </c>
      <c r="S77" s="546">
        <v>5</v>
      </c>
      <c r="T77" s="532">
        <f t="shared" si="8"/>
        <v>10</v>
      </c>
      <c r="U77" s="366">
        <v>0.1</v>
      </c>
      <c r="V77" s="532">
        <f t="shared" si="9"/>
        <v>0.2</v>
      </c>
    </row>
    <row r="78" spans="1:23" ht="15.75" thickBot="1" x14ac:dyDescent="0.3">
      <c r="A78" s="582"/>
      <c r="B78" s="35">
        <v>76</v>
      </c>
      <c r="C78" s="41">
        <v>25</v>
      </c>
      <c r="D78" s="583" t="s">
        <v>959</v>
      </c>
      <c r="E78" s="584"/>
      <c r="F78" s="584" t="s">
        <v>947</v>
      </c>
      <c r="G78" s="585"/>
      <c r="H78" s="584"/>
      <c r="I78" s="586" t="s">
        <v>960</v>
      </c>
      <c r="J78" s="411">
        <v>2</v>
      </c>
      <c r="K78" s="412">
        <v>0</v>
      </c>
      <c r="L78" s="413">
        <v>139.84</v>
      </c>
      <c r="M78" s="378">
        <v>0.15</v>
      </c>
      <c r="N78" s="210">
        <v>0</v>
      </c>
      <c r="O78" s="414">
        <v>0</v>
      </c>
      <c r="P78" s="339">
        <f t="shared" si="6"/>
        <v>0</v>
      </c>
      <c r="Q78" s="382">
        <f>L78*M78</f>
        <v>20.975999999999999</v>
      </c>
      <c r="R78" s="570">
        <f t="shared" si="7"/>
        <v>41.951999999999998</v>
      </c>
      <c r="S78" s="587">
        <v>10</v>
      </c>
      <c r="T78" s="570">
        <f t="shared" si="8"/>
        <v>20</v>
      </c>
      <c r="U78" s="382">
        <v>0.1</v>
      </c>
      <c r="V78" s="570">
        <f t="shared" si="9"/>
        <v>0.2</v>
      </c>
    </row>
    <row r="79" spans="1:23" ht="25.5" x14ac:dyDescent="0.25">
      <c r="A79" s="443" t="s">
        <v>24</v>
      </c>
      <c r="B79" s="318">
        <v>77</v>
      </c>
      <c r="C79" s="40" t="s">
        <v>5</v>
      </c>
      <c r="D79" s="344" t="s">
        <v>961</v>
      </c>
      <c r="E79" s="345" t="s">
        <v>962</v>
      </c>
      <c r="F79" s="13" t="s">
        <v>446</v>
      </c>
      <c r="G79" s="13" t="s">
        <v>674</v>
      </c>
      <c r="H79" s="13" t="s">
        <v>963</v>
      </c>
      <c r="I79" s="207" t="s">
        <v>964</v>
      </c>
      <c r="J79" s="444">
        <v>4</v>
      </c>
      <c r="K79" s="203">
        <v>1</v>
      </c>
      <c r="L79" s="349">
        <v>9.6999999999999993</v>
      </c>
      <c r="M79" s="350">
        <v>0.02</v>
      </c>
      <c r="N79" s="207" t="s">
        <v>439</v>
      </c>
      <c r="O79" s="351">
        <v>0</v>
      </c>
      <c r="P79" s="329">
        <f t="shared" si="6"/>
        <v>0</v>
      </c>
      <c r="Q79" s="353">
        <f>L79*M79</f>
        <v>0.19399999999999998</v>
      </c>
      <c r="R79" s="531">
        <f t="shared" si="7"/>
        <v>0.77599999999999991</v>
      </c>
      <c r="S79" s="353">
        <v>6</v>
      </c>
      <c r="T79" s="531">
        <f t="shared" si="8"/>
        <v>24</v>
      </c>
      <c r="U79" s="353">
        <v>0.01</v>
      </c>
      <c r="V79" s="531">
        <f t="shared" si="9"/>
        <v>0.04</v>
      </c>
    </row>
    <row r="80" spans="1:23" ht="25.5" x14ac:dyDescent="0.25">
      <c r="A80" s="448"/>
      <c r="B80" s="34">
        <v>78</v>
      </c>
      <c r="C80" s="31" t="s">
        <v>6</v>
      </c>
      <c r="D80" s="356" t="s">
        <v>965</v>
      </c>
      <c r="E80" s="357" t="s">
        <v>962</v>
      </c>
      <c r="F80" s="3" t="s">
        <v>446</v>
      </c>
      <c r="G80" s="3" t="s">
        <v>674</v>
      </c>
      <c r="H80" s="3" t="s">
        <v>963</v>
      </c>
      <c r="I80" s="208" t="s">
        <v>966</v>
      </c>
      <c r="J80" s="432">
        <v>4</v>
      </c>
      <c r="K80" s="204">
        <v>1</v>
      </c>
      <c r="L80" s="361">
        <v>6.5</v>
      </c>
      <c r="M80" s="362">
        <v>0.03</v>
      </c>
      <c r="N80" s="208" t="s">
        <v>439</v>
      </c>
      <c r="O80" s="363">
        <v>0</v>
      </c>
      <c r="P80" s="364">
        <f t="shared" si="6"/>
        <v>0</v>
      </c>
      <c r="Q80" s="366">
        <f>L80*M80</f>
        <v>0.19500000000000001</v>
      </c>
      <c r="R80" s="532">
        <f t="shared" si="7"/>
        <v>0.78</v>
      </c>
      <c r="S80" s="366">
        <v>4</v>
      </c>
      <c r="T80" s="532">
        <f t="shared" si="8"/>
        <v>16</v>
      </c>
      <c r="U80" s="366">
        <v>0.01</v>
      </c>
      <c r="V80" s="532">
        <f t="shared" si="9"/>
        <v>0.04</v>
      </c>
    </row>
    <row r="81" spans="1:23" ht="25.5" x14ac:dyDescent="0.25">
      <c r="A81" s="448"/>
      <c r="B81" s="34">
        <v>79</v>
      </c>
      <c r="C81" s="31" t="s">
        <v>7</v>
      </c>
      <c r="D81" s="356" t="s">
        <v>967</v>
      </c>
      <c r="E81" s="357" t="s">
        <v>962</v>
      </c>
      <c r="F81" s="3" t="s">
        <v>446</v>
      </c>
      <c r="G81" s="3" t="s">
        <v>674</v>
      </c>
      <c r="H81" s="3" t="s">
        <v>963</v>
      </c>
      <c r="I81" s="208" t="s">
        <v>968</v>
      </c>
      <c r="J81" s="432">
        <v>4</v>
      </c>
      <c r="K81" s="204">
        <v>1</v>
      </c>
      <c r="L81" s="361">
        <v>10</v>
      </c>
      <c r="M81" s="362">
        <v>0.03</v>
      </c>
      <c r="N81" s="208" t="s">
        <v>439</v>
      </c>
      <c r="O81" s="363">
        <v>0</v>
      </c>
      <c r="P81" s="364">
        <f t="shared" si="6"/>
        <v>0</v>
      </c>
      <c r="Q81" s="366">
        <f t="shared" ref="Q81:Q118" si="10">L81*M81</f>
        <v>0.3</v>
      </c>
      <c r="R81" s="532">
        <f t="shared" si="7"/>
        <v>1.2</v>
      </c>
      <c r="S81" s="366">
        <v>7</v>
      </c>
      <c r="T81" s="532">
        <f t="shared" si="8"/>
        <v>28</v>
      </c>
      <c r="U81" s="366">
        <v>0.1</v>
      </c>
      <c r="V81" s="532">
        <f t="shared" si="9"/>
        <v>0.4</v>
      </c>
    </row>
    <row r="82" spans="1:23" ht="25.5" x14ac:dyDescent="0.25">
      <c r="A82" s="448"/>
      <c r="B82" s="34">
        <v>80</v>
      </c>
      <c r="C82" s="31" t="s">
        <v>8</v>
      </c>
      <c r="D82" s="356" t="s">
        <v>969</v>
      </c>
      <c r="E82" s="357" t="s">
        <v>962</v>
      </c>
      <c r="F82" s="3" t="s">
        <v>446</v>
      </c>
      <c r="G82" s="3" t="s">
        <v>674</v>
      </c>
      <c r="H82" s="3" t="s">
        <v>596</v>
      </c>
      <c r="I82" s="208" t="s">
        <v>970</v>
      </c>
      <c r="J82" s="432">
        <v>4</v>
      </c>
      <c r="K82" s="204">
        <v>1</v>
      </c>
      <c r="L82" s="361">
        <v>32</v>
      </c>
      <c r="M82" s="362">
        <v>0.05</v>
      </c>
      <c r="N82" s="208" t="s">
        <v>439</v>
      </c>
      <c r="O82" s="363">
        <v>0</v>
      </c>
      <c r="P82" s="364">
        <f t="shared" si="6"/>
        <v>0</v>
      </c>
      <c r="Q82" s="366">
        <f t="shared" si="10"/>
        <v>1.6</v>
      </c>
      <c r="R82" s="532">
        <f t="shared" si="7"/>
        <v>6.4</v>
      </c>
      <c r="S82" s="366">
        <v>28</v>
      </c>
      <c r="T82" s="532">
        <f t="shared" si="8"/>
        <v>112</v>
      </c>
      <c r="U82" s="366">
        <v>0.1</v>
      </c>
      <c r="V82" s="532">
        <f t="shared" si="9"/>
        <v>0.4</v>
      </c>
    </row>
    <row r="83" spans="1:23" ht="25.5" x14ac:dyDescent="0.25">
      <c r="A83" s="448"/>
      <c r="B83" s="34">
        <v>81</v>
      </c>
      <c r="C83" s="31" t="s">
        <v>9</v>
      </c>
      <c r="D83" s="356" t="s">
        <v>971</v>
      </c>
      <c r="E83" s="357" t="s">
        <v>962</v>
      </c>
      <c r="F83" s="3" t="s">
        <v>446</v>
      </c>
      <c r="G83" s="3" t="s">
        <v>674</v>
      </c>
      <c r="H83" s="3" t="s">
        <v>596</v>
      </c>
      <c r="I83" s="208" t="s">
        <v>972</v>
      </c>
      <c r="J83" s="432">
        <v>4</v>
      </c>
      <c r="K83" s="204">
        <v>1</v>
      </c>
      <c r="L83" s="361">
        <v>10</v>
      </c>
      <c r="M83" s="362">
        <v>0.03</v>
      </c>
      <c r="N83" s="208" t="s">
        <v>439</v>
      </c>
      <c r="O83" s="363">
        <v>0</v>
      </c>
      <c r="P83" s="364">
        <f t="shared" si="6"/>
        <v>0</v>
      </c>
      <c r="Q83" s="366">
        <f t="shared" si="10"/>
        <v>0.3</v>
      </c>
      <c r="R83" s="532">
        <f t="shared" si="7"/>
        <v>1.2</v>
      </c>
      <c r="S83" s="366">
        <v>6</v>
      </c>
      <c r="T83" s="532">
        <f t="shared" si="8"/>
        <v>24</v>
      </c>
      <c r="U83" s="366">
        <v>0.1</v>
      </c>
      <c r="V83" s="532">
        <f t="shared" si="9"/>
        <v>0.4</v>
      </c>
    </row>
    <row r="84" spans="1:23" ht="25.5" x14ac:dyDescent="0.25">
      <c r="A84" s="448"/>
      <c r="B84" s="34">
        <v>82</v>
      </c>
      <c r="C84" s="31" t="s">
        <v>10</v>
      </c>
      <c r="D84" s="356" t="s">
        <v>973</v>
      </c>
      <c r="E84" s="357"/>
      <c r="F84" s="3" t="s">
        <v>446</v>
      </c>
      <c r="G84" s="3" t="s">
        <v>674</v>
      </c>
      <c r="H84" s="3" t="s">
        <v>963</v>
      </c>
      <c r="I84" s="208" t="s">
        <v>974</v>
      </c>
      <c r="J84" s="432">
        <v>4</v>
      </c>
      <c r="K84" s="204">
        <v>1</v>
      </c>
      <c r="L84" s="361">
        <v>6.5</v>
      </c>
      <c r="M84" s="362">
        <v>0.03</v>
      </c>
      <c r="N84" s="208" t="s">
        <v>439</v>
      </c>
      <c r="O84" s="363">
        <v>0</v>
      </c>
      <c r="P84" s="364">
        <f t="shared" si="6"/>
        <v>0</v>
      </c>
      <c r="Q84" s="366">
        <f t="shared" si="10"/>
        <v>0.19500000000000001</v>
      </c>
      <c r="R84" s="532">
        <f t="shared" si="7"/>
        <v>0.78</v>
      </c>
      <c r="S84" s="366">
        <v>4</v>
      </c>
      <c r="T84" s="532">
        <f t="shared" si="8"/>
        <v>16</v>
      </c>
      <c r="U84" s="366">
        <v>0.01</v>
      </c>
      <c r="V84" s="532">
        <f t="shared" si="9"/>
        <v>0.04</v>
      </c>
    </row>
    <row r="85" spans="1:23" x14ac:dyDescent="0.25">
      <c r="A85" s="448"/>
      <c r="B85" s="34">
        <v>83</v>
      </c>
      <c r="C85" s="31" t="s">
        <v>11</v>
      </c>
      <c r="D85" s="356" t="s">
        <v>975</v>
      </c>
      <c r="E85" s="357" t="s">
        <v>976</v>
      </c>
      <c r="F85" s="3" t="s">
        <v>977</v>
      </c>
      <c r="G85" s="3" t="s">
        <v>978</v>
      </c>
      <c r="H85" s="3" t="s">
        <v>453</v>
      </c>
      <c r="I85" s="208" t="s">
        <v>979</v>
      </c>
      <c r="J85" s="432">
        <v>4</v>
      </c>
      <c r="K85" s="204">
        <v>0</v>
      </c>
      <c r="L85" s="361">
        <v>15.8</v>
      </c>
      <c r="M85" s="362">
        <v>0.01</v>
      </c>
      <c r="N85" s="358" t="s">
        <v>892</v>
      </c>
      <c r="O85" s="368">
        <v>0.2</v>
      </c>
      <c r="P85" s="364">
        <f t="shared" si="6"/>
        <v>0.8</v>
      </c>
      <c r="Q85" s="366">
        <f t="shared" si="10"/>
        <v>0.158</v>
      </c>
      <c r="R85" s="532">
        <f t="shared" si="7"/>
        <v>0.63200000000000001</v>
      </c>
      <c r="S85" s="369">
        <v>12</v>
      </c>
      <c r="T85" s="532">
        <f t="shared" si="8"/>
        <v>48</v>
      </c>
      <c r="U85" s="369">
        <v>0.1</v>
      </c>
      <c r="V85" s="532">
        <f t="shared" si="9"/>
        <v>0.4</v>
      </c>
      <c r="W85" s="1"/>
    </row>
    <row r="86" spans="1:23" x14ac:dyDescent="0.25">
      <c r="A86" s="448"/>
      <c r="B86" s="34">
        <v>84</v>
      </c>
      <c r="C86" s="31" t="s">
        <v>12</v>
      </c>
      <c r="D86" s="356" t="s">
        <v>980</v>
      </c>
      <c r="E86" s="357" t="s">
        <v>976</v>
      </c>
      <c r="F86" s="3" t="s">
        <v>977</v>
      </c>
      <c r="G86" s="3" t="s">
        <v>978</v>
      </c>
      <c r="H86" s="3" t="s">
        <v>453</v>
      </c>
      <c r="I86" s="208" t="s">
        <v>981</v>
      </c>
      <c r="J86" s="432">
        <v>4</v>
      </c>
      <c r="K86" s="204">
        <v>0</v>
      </c>
      <c r="L86" s="361">
        <v>7.3</v>
      </c>
      <c r="M86" s="362">
        <v>0.01</v>
      </c>
      <c r="N86" s="358" t="s">
        <v>892</v>
      </c>
      <c r="O86" s="368">
        <v>0.1</v>
      </c>
      <c r="P86" s="364">
        <f t="shared" si="6"/>
        <v>0.4</v>
      </c>
      <c r="Q86" s="366">
        <f t="shared" si="10"/>
        <v>7.2999999999999995E-2</v>
      </c>
      <c r="R86" s="532">
        <f t="shared" si="7"/>
        <v>0.29199999999999998</v>
      </c>
      <c r="S86" s="369">
        <v>5</v>
      </c>
      <c r="T86" s="532">
        <f t="shared" si="8"/>
        <v>20</v>
      </c>
      <c r="U86" s="369">
        <v>0.01</v>
      </c>
      <c r="V86" s="532">
        <f t="shared" si="9"/>
        <v>0.04</v>
      </c>
      <c r="W86" s="1"/>
    </row>
    <row r="87" spans="1:23" x14ac:dyDescent="0.25">
      <c r="A87" s="448"/>
      <c r="B87" s="34">
        <v>85</v>
      </c>
      <c r="C87" s="31" t="s">
        <v>13</v>
      </c>
      <c r="D87" s="356" t="s">
        <v>982</v>
      </c>
      <c r="E87" s="357" t="s">
        <v>976</v>
      </c>
      <c r="F87" s="3" t="s">
        <v>977</v>
      </c>
      <c r="G87" s="3" t="s">
        <v>978</v>
      </c>
      <c r="H87" s="3" t="s">
        <v>453</v>
      </c>
      <c r="I87" s="208" t="s">
        <v>983</v>
      </c>
      <c r="J87" s="432">
        <v>4</v>
      </c>
      <c r="K87" s="204">
        <v>0</v>
      </c>
      <c r="L87" s="361">
        <v>25.3</v>
      </c>
      <c r="M87" s="362">
        <v>0.15</v>
      </c>
      <c r="N87" s="358" t="s">
        <v>892</v>
      </c>
      <c r="O87" s="368">
        <v>0.2</v>
      </c>
      <c r="P87" s="364">
        <f t="shared" si="6"/>
        <v>0.8</v>
      </c>
      <c r="Q87" s="366">
        <f t="shared" si="10"/>
        <v>3.7949999999999999</v>
      </c>
      <c r="R87" s="532">
        <f t="shared" si="7"/>
        <v>15.18</v>
      </c>
      <c r="S87" s="369">
        <v>18</v>
      </c>
      <c r="T87" s="532">
        <f t="shared" si="8"/>
        <v>72</v>
      </c>
      <c r="U87" s="369">
        <v>0.1</v>
      </c>
      <c r="V87" s="532">
        <f t="shared" si="9"/>
        <v>0.4</v>
      </c>
      <c r="W87" s="1"/>
    </row>
    <row r="88" spans="1:23" x14ac:dyDescent="0.25">
      <c r="A88" s="448"/>
      <c r="B88" s="34">
        <v>86</v>
      </c>
      <c r="C88" s="31" t="s">
        <v>15</v>
      </c>
      <c r="D88" s="356" t="s">
        <v>984</v>
      </c>
      <c r="E88" s="357" t="s">
        <v>976</v>
      </c>
      <c r="F88" s="3" t="s">
        <v>977</v>
      </c>
      <c r="G88" s="3" t="s">
        <v>978</v>
      </c>
      <c r="H88" s="3" t="s">
        <v>453</v>
      </c>
      <c r="I88" s="208" t="s">
        <v>985</v>
      </c>
      <c r="J88" s="432">
        <v>4</v>
      </c>
      <c r="K88" s="204">
        <v>0</v>
      </c>
      <c r="L88" s="361">
        <v>12.3</v>
      </c>
      <c r="M88" s="362">
        <v>0.01</v>
      </c>
      <c r="N88" s="358" t="s">
        <v>892</v>
      </c>
      <c r="O88" s="368">
        <v>0.1</v>
      </c>
      <c r="P88" s="364">
        <f t="shared" si="6"/>
        <v>0.4</v>
      </c>
      <c r="Q88" s="366">
        <f t="shared" si="10"/>
        <v>0.12300000000000001</v>
      </c>
      <c r="R88" s="532">
        <f t="shared" si="7"/>
        <v>0.49200000000000005</v>
      </c>
      <c r="S88" s="369">
        <v>9</v>
      </c>
      <c r="T88" s="532">
        <f t="shared" si="8"/>
        <v>36</v>
      </c>
      <c r="U88" s="369">
        <v>0.1</v>
      </c>
      <c r="V88" s="532">
        <f t="shared" si="9"/>
        <v>0.4</v>
      </c>
      <c r="W88" s="1"/>
    </row>
    <row r="89" spans="1:23" x14ac:dyDescent="0.25">
      <c r="A89" s="448"/>
      <c r="B89" s="34">
        <v>87</v>
      </c>
      <c r="C89" s="31" t="s">
        <v>16</v>
      </c>
      <c r="D89" s="356" t="s">
        <v>986</v>
      </c>
      <c r="E89" s="357" t="s">
        <v>976</v>
      </c>
      <c r="F89" s="3" t="s">
        <v>977</v>
      </c>
      <c r="G89" s="3" t="s">
        <v>978</v>
      </c>
      <c r="H89" s="3" t="s">
        <v>453</v>
      </c>
      <c r="I89" s="208" t="s">
        <v>987</v>
      </c>
      <c r="J89" s="432">
        <v>4</v>
      </c>
      <c r="K89" s="204">
        <v>0</v>
      </c>
      <c r="L89" s="361">
        <v>3.9</v>
      </c>
      <c r="M89" s="362">
        <v>0.02</v>
      </c>
      <c r="N89" s="358" t="s">
        <v>892</v>
      </c>
      <c r="O89" s="368">
        <v>0.1</v>
      </c>
      <c r="P89" s="364">
        <f t="shared" si="6"/>
        <v>0.4</v>
      </c>
      <c r="Q89" s="366">
        <f t="shared" si="10"/>
        <v>7.8E-2</v>
      </c>
      <c r="R89" s="532">
        <f t="shared" si="7"/>
        <v>0.312</v>
      </c>
      <c r="S89" s="369">
        <v>1</v>
      </c>
      <c r="T89" s="532">
        <f t="shared" si="8"/>
        <v>4</v>
      </c>
      <c r="U89" s="369">
        <v>0.01</v>
      </c>
      <c r="V89" s="532">
        <f t="shared" si="9"/>
        <v>0.04</v>
      </c>
      <c r="W89" s="1"/>
    </row>
    <row r="90" spans="1:23" x14ac:dyDescent="0.25">
      <c r="A90" s="448"/>
      <c r="B90" s="34">
        <v>88</v>
      </c>
      <c r="C90" s="31" t="s">
        <v>17</v>
      </c>
      <c r="D90" s="356" t="s">
        <v>982</v>
      </c>
      <c r="E90" s="357" t="s">
        <v>976</v>
      </c>
      <c r="F90" s="3" t="s">
        <v>977</v>
      </c>
      <c r="G90" s="3" t="s">
        <v>978</v>
      </c>
      <c r="H90" s="3" t="s">
        <v>453</v>
      </c>
      <c r="I90" s="208" t="s">
        <v>988</v>
      </c>
      <c r="J90" s="432">
        <v>4</v>
      </c>
      <c r="K90" s="204">
        <v>0</v>
      </c>
      <c r="L90" s="361">
        <v>25.3</v>
      </c>
      <c r="M90" s="362">
        <v>0.01</v>
      </c>
      <c r="N90" s="358" t="s">
        <v>892</v>
      </c>
      <c r="O90" s="368">
        <v>0.2</v>
      </c>
      <c r="P90" s="364">
        <f t="shared" si="6"/>
        <v>0.8</v>
      </c>
      <c r="Q90" s="366">
        <f t="shared" si="10"/>
        <v>0.253</v>
      </c>
      <c r="R90" s="532">
        <f t="shared" si="7"/>
        <v>1.012</v>
      </c>
      <c r="S90" s="369">
        <v>18</v>
      </c>
      <c r="T90" s="532">
        <f t="shared" si="8"/>
        <v>72</v>
      </c>
      <c r="U90" s="369">
        <v>0.1</v>
      </c>
      <c r="V90" s="532">
        <f t="shared" si="9"/>
        <v>0.4</v>
      </c>
      <c r="W90" s="1"/>
    </row>
    <row r="91" spans="1:23" x14ac:dyDescent="0.25">
      <c r="A91" s="448"/>
      <c r="B91" s="34">
        <v>89</v>
      </c>
      <c r="C91" s="31" t="s">
        <v>18</v>
      </c>
      <c r="D91" s="356" t="s">
        <v>982</v>
      </c>
      <c r="E91" s="357" t="s">
        <v>976</v>
      </c>
      <c r="F91" s="3" t="s">
        <v>977</v>
      </c>
      <c r="G91" s="3" t="s">
        <v>978</v>
      </c>
      <c r="H91" s="3" t="s">
        <v>453</v>
      </c>
      <c r="I91" s="208" t="s">
        <v>989</v>
      </c>
      <c r="J91" s="432">
        <v>4</v>
      </c>
      <c r="K91" s="204">
        <v>0</v>
      </c>
      <c r="L91" s="361">
        <v>25.3</v>
      </c>
      <c r="M91" s="362">
        <v>0.02</v>
      </c>
      <c r="N91" s="358" t="s">
        <v>892</v>
      </c>
      <c r="O91" s="368">
        <v>0.2</v>
      </c>
      <c r="P91" s="364">
        <f t="shared" si="6"/>
        <v>0.8</v>
      </c>
      <c r="Q91" s="366">
        <f t="shared" si="10"/>
        <v>0.50600000000000001</v>
      </c>
      <c r="R91" s="532">
        <f t="shared" si="7"/>
        <v>2.024</v>
      </c>
      <c r="S91" s="369">
        <v>18</v>
      </c>
      <c r="T91" s="532">
        <f t="shared" si="8"/>
        <v>72</v>
      </c>
      <c r="U91" s="369">
        <v>0.1</v>
      </c>
      <c r="V91" s="532">
        <f t="shared" si="9"/>
        <v>0.4</v>
      </c>
      <c r="W91" s="1"/>
    </row>
    <row r="92" spans="1:23" x14ac:dyDescent="0.25">
      <c r="A92" s="448"/>
      <c r="B92" s="34">
        <v>90</v>
      </c>
      <c r="C92" s="31" t="s">
        <v>19</v>
      </c>
      <c r="D92" s="356" t="s">
        <v>982</v>
      </c>
      <c r="E92" s="357" t="s">
        <v>976</v>
      </c>
      <c r="F92" s="3" t="s">
        <v>977</v>
      </c>
      <c r="G92" s="3" t="s">
        <v>978</v>
      </c>
      <c r="H92" s="3" t="s">
        <v>453</v>
      </c>
      <c r="I92" s="208" t="s">
        <v>990</v>
      </c>
      <c r="J92" s="432">
        <v>4</v>
      </c>
      <c r="K92" s="204">
        <v>0</v>
      </c>
      <c r="L92" s="361">
        <v>25.3</v>
      </c>
      <c r="M92" s="362">
        <v>0.01</v>
      </c>
      <c r="N92" s="358" t="s">
        <v>892</v>
      </c>
      <c r="O92" s="368">
        <v>0.2</v>
      </c>
      <c r="P92" s="364">
        <f t="shared" si="6"/>
        <v>0.8</v>
      </c>
      <c r="Q92" s="366">
        <f t="shared" si="10"/>
        <v>0.253</v>
      </c>
      <c r="R92" s="532">
        <f t="shared" si="7"/>
        <v>1.012</v>
      </c>
      <c r="S92" s="369">
        <v>18</v>
      </c>
      <c r="T92" s="532">
        <f t="shared" si="8"/>
        <v>72</v>
      </c>
      <c r="U92" s="369">
        <v>0.1</v>
      </c>
      <c r="V92" s="532">
        <f t="shared" si="9"/>
        <v>0.4</v>
      </c>
      <c r="W92" s="1"/>
    </row>
    <row r="93" spans="1:23" x14ac:dyDescent="0.25">
      <c r="A93" s="448"/>
      <c r="B93" s="34">
        <v>91</v>
      </c>
      <c r="C93" s="31" t="s">
        <v>20</v>
      </c>
      <c r="D93" s="356" t="s">
        <v>980</v>
      </c>
      <c r="E93" s="357" t="s">
        <v>976</v>
      </c>
      <c r="F93" s="3" t="s">
        <v>977</v>
      </c>
      <c r="G93" s="3" t="s">
        <v>978</v>
      </c>
      <c r="H93" s="3" t="s">
        <v>453</v>
      </c>
      <c r="I93" s="208" t="s">
        <v>991</v>
      </c>
      <c r="J93" s="432">
        <v>4</v>
      </c>
      <c r="K93" s="204">
        <v>0</v>
      </c>
      <c r="L93" s="361">
        <v>7.3</v>
      </c>
      <c r="M93" s="362">
        <v>0.01</v>
      </c>
      <c r="N93" s="358" t="s">
        <v>892</v>
      </c>
      <c r="O93" s="368">
        <v>0.1</v>
      </c>
      <c r="P93" s="364">
        <f t="shared" si="6"/>
        <v>0.4</v>
      </c>
      <c r="Q93" s="366">
        <f t="shared" si="10"/>
        <v>7.2999999999999995E-2</v>
      </c>
      <c r="R93" s="532">
        <f t="shared" si="7"/>
        <v>0.29199999999999998</v>
      </c>
      <c r="S93" s="369">
        <v>5</v>
      </c>
      <c r="T93" s="532">
        <f t="shared" si="8"/>
        <v>20</v>
      </c>
      <c r="U93" s="369">
        <v>0.01</v>
      </c>
      <c r="V93" s="532">
        <f t="shared" si="9"/>
        <v>0.04</v>
      </c>
      <c r="W93" s="1"/>
    </row>
    <row r="94" spans="1:23" x14ac:dyDescent="0.25">
      <c r="A94" s="448"/>
      <c r="B94" s="34">
        <v>92</v>
      </c>
      <c r="C94" s="31" t="s">
        <v>21</v>
      </c>
      <c r="D94" s="356" t="s">
        <v>992</v>
      </c>
      <c r="E94" s="357" t="s">
        <v>976</v>
      </c>
      <c r="F94" s="3" t="s">
        <v>977</v>
      </c>
      <c r="G94" s="3" t="s">
        <v>978</v>
      </c>
      <c r="H94" s="3" t="s">
        <v>453</v>
      </c>
      <c r="I94" s="208" t="s">
        <v>993</v>
      </c>
      <c r="J94" s="432">
        <v>4</v>
      </c>
      <c r="K94" s="204">
        <v>0</v>
      </c>
      <c r="L94" s="361">
        <v>40</v>
      </c>
      <c r="M94" s="362">
        <v>0.03</v>
      </c>
      <c r="N94" s="358" t="s">
        <v>892</v>
      </c>
      <c r="O94" s="368">
        <v>0.25</v>
      </c>
      <c r="P94" s="364">
        <f t="shared" si="6"/>
        <v>1</v>
      </c>
      <c r="Q94" s="366">
        <f t="shared" si="10"/>
        <v>1.2</v>
      </c>
      <c r="R94" s="532">
        <f t="shared" si="7"/>
        <v>4.8</v>
      </c>
      <c r="S94" s="369">
        <v>34</v>
      </c>
      <c r="T94" s="532">
        <f t="shared" si="8"/>
        <v>136</v>
      </c>
      <c r="U94" s="369">
        <v>0.1</v>
      </c>
      <c r="V94" s="532">
        <f t="shared" si="9"/>
        <v>0.4</v>
      </c>
      <c r="W94" s="1"/>
    </row>
    <row r="95" spans="1:23" x14ac:dyDescent="0.25">
      <c r="A95" s="448"/>
      <c r="B95" s="34">
        <v>93</v>
      </c>
      <c r="C95" s="31" t="s">
        <v>22</v>
      </c>
      <c r="D95" s="356" t="s">
        <v>975</v>
      </c>
      <c r="E95" s="357" t="s">
        <v>976</v>
      </c>
      <c r="F95" s="3" t="s">
        <v>977</v>
      </c>
      <c r="G95" s="3" t="s">
        <v>978</v>
      </c>
      <c r="H95" s="3" t="s">
        <v>453</v>
      </c>
      <c r="I95" s="208" t="s">
        <v>994</v>
      </c>
      <c r="J95" s="432">
        <v>4</v>
      </c>
      <c r="K95" s="204">
        <v>0</v>
      </c>
      <c r="L95" s="361">
        <v>15.8</v>
      </c>
      <c r="M95" s="362">
        <v>0.01</v>
      </c>
      <c r="N95" s="358" t="s">
        <v>892</v>
      </c>
      <c r="O95" s="368">
        <v>0.2</v>
      </c>
      <c r="P95" s="364">
        <f t="shared" si="6"/>
        <v>0.8</v>
      </c>
      <c r="Q95" s="366">
        <f t="shared" si="10"/>
        <v>0.158</v>
      </c>
      <c r="R95" s="532">
        <f t="shared" si="7"/>
        <v>0.63200000000000001</v>
      </c>
      <c r="S95" s="369">
        <v>12</v>
      </c>
      <c r="T95" s="532">
        <f t="shared" si="8"/>
        <v>48</v>
      </c>
      <c r="U95" s="369">
        <v>0.1</v>
      </c>
      <c r="V95" s="532">
        <f t="shared" si="9"/>
        <v>0.4</v>
      </c>
      <c r="W95" s="1"/>
    </row>
    <row r="96" spans="1:23" x14ac:dyDescent="0.25">
      <c r="A96" s="448"/>
      <c r="B96" s="34">
        <v>94</v>
      </c>
      <c r="C96" s="31" t="s">
        <v>23</v>
      </c>
      <c r="D96" s="356" t="s">
        <v>982</v>
      </c>
      <c r="E96" s="357" t="s">
        <v>976</v>
      </c>
      <c r="F96" s="3" t="s">
        <v>977</v>
      </c>
      <c r="G96" s="3" t="s">
        <v>978</v>
      </c>
      <c r="H96" s="3" t="s">
        <v>453</v>
      </c>
      <c r="I96" s="208" t="s">
        <v>995</v>
      </c>
      <c r="J96" s="432">
        <v>4</v>
      </c>
      <c r="K96" s="204">
        <v>0</v>
      </c>
      <c r="L96" s="361">
        <v>25.3</v>
      </c>
      <c r="M96" s="362">
        <v>0.01</v>
      </c>
      <c r="N96" s="358" t="s">
        <v>892</v>
      </c>
      <c r="O96" s="368">
        <v>0.2</v>
      </c>
      <c r="P96" s="364">
        <f t="shared" si="6"/>
        <v>0.8</v>
      </c>
      <c r="Q96" s="366">
        <f t="shared" si="10"/>
        <v>0.253</v>
      </c>
      <c r="R96" s="532">
        <f t="shared" si="7"/>
        <v>1.012</v>
      </c>
      <c r="S96" s="369">
        <v>18</v>
      </c>
      <c r="T96" s="532">
        <f t="shared" si="8"/>
        <v>72</v>
      </c>
      <c r="U96" s="369">
        <v>0.1</v>
      </c>
      <c r="V96" s="532">
        <f t="shared" si="9"/>
        <v>0.4</v>
      </c>
      <c r="W96" s="1"/>
    </row>
    <row r="97" spans="1:23" x14ac:dyDescent="0.25">
      <c r="A97" s="448"/>
      <c r="B97" s="34">
        <v>95</v>
      </c>
      <c r="C97" s="31" t="s">
        <v>369</v>
      </c>
      <c r="D97" s="356" t="s">
        <v>996</v>
      </c>
      <c r="E97" s="357"/>
      <c r="F97" s="3" t="s">
        <v>379</v>
      </c>
      <c r="G97" s="3" t="s">
        <v>379</v>
      </c>
      <c r="H97" s="3" t="s">
        <v>379</v>
      </c>
      <c r="I97" s="208" t="s">
        <v>997</v>
      </c>
      <c r="J97" s="432">
        <v>1</v>
      </c>
      <c r="K97" s="204">
        <v>0</v>
      </c>
      <c r="L97" s="361">
        <v>50</v>
      </c>
      <c r="M97" s="559">
        <v>0.1</v>
      </c>
      <c r="N97" s="358" t="s">
        <v>892</v>
      </c>
      <c r="O97" s="363">
        <v>0.2</v>
      </c>
      <c r="P97" s="364">
        <f t="shared" si="6"/>
        <v>0.2</v>
      </c>
      <c r="Q97" s="366">
        <f t="shared" si="10"/>
        <v>5</v>
      </c>
      <c r="R97" s="532">
        <f t="shared" si="7"/>
        <v>5</v>
      </c>
      <c r="S97" s="366">
        <v>42.5</v>
      </c>
      <c r="T97" s="532">
        <f t="shared" si="8"/>
        <v>42.5</v>
      </c>
      <c r="U97" s="366">
        <v>0.1</v>
      </c>
      <c r="V97" s="532">
        <f t="shared" si="9"/>
        <v>0.1</v>
      </c>
      <c r="W97" s="1"/>
    </row>
    <row r="98" spans="1:23" x14ac:dyDescent="0.25">
      <c r="A98" s="448"/>
      <c r="B98" s="34">
        <v>96</v>
      </c>
      <c r="C98" s="31" t="s">
        <v>370</v>
      </c>
      <c r="D98" s="356" t="s">
        <v>998</v>
      </c>
      <c r="E98" s="357"/>
      <c r="F98" s="3" t="s">
        <v>379</v>
      </c>
      <c r="G98" s="3" t="s">
        <v>379</v>
      </c>
      <c r="H98" s="3" t="s">
        <v>379</v>
      </c>
      <c r="I98" s="208" t="s">
        <v>999</v>
      </c>
      <c r="J98" s="432">
        <v>1</v>
      </c>
      <c r="K98" s="204">
        <v>0</v>
      </c>
      <c r="L98" s="361">
        <v>50</v>
      </c>
      <c r="M98" s="559">
        <v>0.1</v>
      </c>
      <c r="N98" s="358" t="s">
        <v>892</v>
      </c>
      <c r="O98" s="363">
        <v>0.2</v>
      </c>
      <c r="P98" s="364">
        <f t="shared" si="6"/>
        <v>0.2</v>
      </c>
      <c r="Q98" s="366">
        <f t="shared" si="10"/>
        <v>5</v>
      </c>
      <c r="R98" s="532">
        <f t="shared" si="7"/>
        <v>5</v>
      </c>
      <c r="S98" s="366">
        <v>42.5</v>
      </c>
      <c r="T98" s="532">
        <f t="shared" si="8"/>
        <v>42.5</v>
      </c>
      <c r="U98" s="366">
        <v>0.1</v>
      </c>
      <c r="V98" s="532">
        <f t="shared" si="9"/>
        <v>0.1</v>
      </c>
      <c r="W98" s="1"/>
    </row>
    <row r="99" spans="1:23" x14ac:dyDescent="0.25">
      <c r="A99" s="448"/>
      <c r="B99" s="34">
        <v>97</v>
      </c>
      <c r="C99" s="31" t="s">
        <v>371</v>
      </c>
      <c r="D99" s="356" t="s">
        <v>1000</v>
      </c>
      <c r="E99" s="357"/>
      <c r="F99" s="3" t="s">
        <v>379</v>
      </c>
      <c r="G99" s="3" t="s">
        <v>379</v>
      </c>
      <c r="H99" s="3" t="s">
        <v>379</v>
      </c>
      <c r="I99" s="106" t="s">
        <v>1001</v>
      </c>
      <c r="J99" s="432">
        <v>1</v>
      </c>
      <c r="K99" s="204">
        <v>0</v>
      </c>
      <c r="L99" s="361">
        <v>50</v>
      </c>
      <c r="M99" s="559">
        <v>0.1</v>
      </c>
      <c r="N99" s="358" t="s">
        <v>892</v>
      </c>
      <c r="O99" s="363">
        <v>0.2</v>
      </c>
      <c r="P99" s="364">
        <f t="shared" si="6"/>
        <v>0.2</v>
      </c>
      <c r="Q99" s="366">
        <f t="shared" si="10"/>
        <v>5</v>
      </c>
      <c r="R99" s="532">
        <f t="shared" si="7"/>
        <v>5</v>
      </c>
      <c r="S99" s="366">
        <v>42.5</v>
      </c>
      <c r="T99" s="532">
        <f t="shared" si="8"/>
        <v>42.5</v>
      </c>
      <c r="U99" s="366">
        <v>0.1</v>
      </c>
      <c r="V99" s="532">
        <f t="shared" si="9"/>
        <v>0.1</v>
      </c>
      <c r="W99" s="1"/>
    </row>
    <row r="100" spans="1:23" x14ac:dyDescent="0.25">
      <c r="A100" s="448"/>
      <c r="B100" s="34">
        <v>98</v>
      </c>
      <c r="C100" s="31" t="s">
        <v>390</v>
      </c>
      <c r="D100" s="356" t="s">
        <v>1002</v>
      </c>
      <c r="E100" s="357"/>
      <c r="F100" s="3" t="s">
        <v>379</v>
      </c>
      <c r="G100" s="3" t="s">
        <v>379</v>
      </c>
      <c r="H100" s="3" t="s">
        <v>379</v>
      </c>
      <c r="I100" s="106" t="s">
        <v>1003</v>
      </c>
      <c r="J100" s="432">
        <v>1</v>
      </c>
      <c r="K100" s="204">
        <v>0</v>
      </c>
      <c r="L100" s="361">
        <v>50</v>
      </c>
      <c r="M100" s="559">
        <v>0.1</v>
      </c>
      <c r="N100" s="358" t="s">
        <v>892</v>
      </c>
      <c r="O100" s="363">
        <v>0.2</v>
      </c>
      <c r="P100" s="364">
        <f t="shared" si="6"/>
        <v>0.2</v>
      </c>
      <c r="Q100" s="366">
        <f t="shared" si="10"/>
        <v>5</v>
      </c>
      <c r="R100" s="532">
        <f t="shared" si="7"/>
        <v>5</v>
      </c>
      <c r="S100" s="366">
        <v>42.5</v>
      </c>
      <c r="T100" s="532">
        <f t="shared" si="8"/>
        <v>42.5</v>
      </c>
      <c r="U100" s="366">
        <v>0.1</v>
      </c>
      <c r="V100" s="532">
        <f t="shared" si="9"/>
        <v>0.1</v>
      </c>
      <c r="W100" s="1"/>
    </row>
    <row r="101" spans="1:23" x14ac:dyDescent="0.25">
      <c r="A101" s="448"/>
      <c r="B101" s="34">
        <v>99</v>
      </c>
      <c r="C101" s="31" t="s">
        <v>389</v>
      </c>
      <c r="D101" s="356" t="s">
        <v>1004</v>
      </c>
      <c r="E101" s="357"/>
      <c r="F101" s="3" t="s">
        <v>379</v>
      </c>
      <c r="G101" s="3" t="s">
        <v>379</v>
      </c>
      <c r="H101" s="3" t="s">
        <v>379</v>
      </c>
      <c r="I101" s="208" t="s">
        <v>1005</v>
      </c>
      <c r="J101" s="432">
        <v>1</v>
      </c>
      <c r="K101" s="204">
        <v>0</v>
      </c>
      <c r="L101" s="361">
        <v>50</v>
      </c>
      <c r="M101" s="559">
        <v>0.1</v>
      </c>
      <c r="N101" s="358" t="s">
        <v>892</v>
      </c>
      <c r="O101" s="363">
        <v>0.2</v>
      </c>
      <c r="P101" s="364">
        <f t="shared" si="6"/>
        <v>0.2</v>
      </c>
      <c r="Q101" s="366">
        <f t="shared" si="10"/>
        <v>5</v>
      </c>
      <c r="R101" s="532">
        <f t="shared" si="7"/>
        <v>5</v>
      </c>
      <c r="S101" s="366">
        <v>42.5</v>
      </c>
      <c r="T101" s="532">
        <f t="shared" si="8"/>
        <v>42.5</v>
      </c>
      <c r="U101" s="366">
        <v>0.1</v>
      </c>
      <c r="V101" s="532">
        <f t="shared" si="9"/>
        <v>0.1</v>
      </c>
      <c r="W101" s="1"/>
    </row>
    <row r="102" spans="1:23" x14ac:dyDescent="0.25">
      <c r="A102" s="448"/>
      <c r="B102" s="34">
        <v>100</v>
      </c>
      <c r="C102" s="31" t="s">
        <v>400</v>
      </c>
      <c r="D102" s="356" t="s">
        <v>1006</v>
      </c>
      <c r="E102" s="357"/>
      <c r="F102" s="3" t="s">
        <v>379</v>
      </c>
      <c r="G102" s="3" t="s">
        <v>379</v>
      </c>
      <c r="H102" s="3" t="s">
        <v>379</v>
      </c>
      <c r="I102" s="208" t="s">
        <v>1007</v>
      </c>
      <c r="J102" s="432">
        <v>1</v>
      </c>
      <c r="K102" s="204">
        <v>0</v>
      </c>
      <c r="L102" s="361">
        <v>50</v>
      </c>
      <c r="M102" s="559">
        <v>0.1</v>
      </c>
      <c r="N102" s="358" t="s">
        <v>892</v>
      </c>
      <c r="O102" s="363">
        <v>0.2</v>
      </c>
      <c r="P102" s="364">
        <f t="shared" si="6"/>
        <v>0.2</v>
      </c>
      <c r="Q102" s="366">
        <f t="shared" si="10"/>
        <v>5</v>
      </c>
      <c r="R102" s="532">
        <f t="shared" si="7"/>
        <v>5</v>
      </c>
      <c r="S102" s="366">
        <v>42.5</v>
      </c>
      <c r="T102" s="532">
        <f t="shared" si="8"/>
        <v>42.5</v>
      </c>
      <c r="U102" s="366">
        <v>0.1</v>
      </c>
      <c r="V102" s="532">
        <f t="shared" si="9"/>
        <v>0.1</v>
      </c>
      <c r="W102" s="1"/>
    </row>
    <row r="103" spans="1:23" x14ac:dyDescent="0.25">
      <c r="A103" s="448"/>
      <c r="B103" s="34">
        <v>101</v>
      </c>
      <c r="C103" s="31" t="s">
        <v>401</v>
      </c>
      <c r="D103" s="356" t="s">
        <v>1008</v>
      </c>
      <c r="E103" s="357"/>
      <c r="F103" s="3" t="s">
        <v>379</v>
      </c>
      <c r="G103" s="3" t="s">
        <v>379</v>
      </c>
      <c r="H103" s="3" t="s">
        <v>379</v>
      </c>
      <c r="I103" s="106" t="s">
        <v>1009</v>
      </c>
      <c r="J103" s="432">
        <v>1</v>
      </c>
      <c r="K103" s="204">
        <v>0</v>
      </c>
      <c r="L103" s="361">
        <v>50</v>
      </c>
      <c r="M103" s="559">
        <v>0.1</v>
      </c>
      <c r="N103" s="358" t="s">
        <v>892</v>
      </c>
      <c r="O103" s="363">
        <v>0.2</v>
      </c>
      <c r="P103" s="364">
        <f t="shared" si="6"/>
        <v>0.2</v>
      </c>
      <c r="Q103" s="366">
        <f t="shared" si="10"/>
        <v>5</v>
      </c>
      <c r="R103" s="532">
        <f t="shared" si="7"/>
        <v>5</v>
      </c>
      <c r="S103" s="366">
        <v>42.5</v>
      </c>
      <c r="T103" s="532">
        <f t="shared" si="8"/>
        <v>42.5</v>
      </c>
      <c r="U103" s="366">
        <v>0.1</v>
      </c>
      <c r="V103" s="532">
        <f t="shared" si="9"/>
        <v>0.1</v>
      </c>
      <c r="W103" s="1"/>
    </row>
    <row r="104" spans="1:23" x14ac:dyDescent="0.25">
      <c r="A104" s="448"/>
      <c r="B104" s="34">
        <v>102</v>
      </c>
      <c r="C104" s="31" t="s">
        <v>402</v>
      </c>
      <c r="D104" s="356" t="s">
        <v>1010</v>
      </c>
      <c r="E104" s="357"/>
      <c r="F104" s="3" t="s">
        <v>379</v>
      </c>
      <c r="G104" s="3" t="s">
        <v>379</v>
      </c>
      <c r="H104" s="3" t="s">
        <v>379</v>
      </c>
      <c r="I104" s="106" t="s">
        <v>1011</v>
      </c>
      <c r="J104" s="432">
        <v>1</v>
      </c>
      <c r="K104" s="204">
        <v>0</v>
      </c>
      <c r="L104" s="361">
        <v>50</v>
      </c>
      <c r="M104" s="559">
        <v>0.1</v>
      </c>
      <c r="N104" s="358" t="s">
        <v>892</v>
      </c>
      <c r="O104" s="363">
        <v>0.2</v>
      </c>
      <c r="P104" s="364">
        <f t="shared" si="6"/>
        <v>0.2</v>
      </c>
      <c r="Q104" s="366">
        <f t="shared" si="10"/>
        <v>5</v>
      </c>
      <c r="R104" s="532">
        <f t="shared" si="7"/>
        <v>5</v>
      </c>
      <c r="S104" s="366">
        <v>42.5</v>
      </c>
      <c r="T104" s="532">
        <f t="shared" si="8"/>
        <v>42.5</v>
      </c>
      <c r="U104" s="366">
        <v>0.1</v>
      </c>
      <c r="V104" s="532">
        <f t="shared" si="9"/>
        <v>0.1</v>
      </c>
      <c r="W104" s="1"/>
    </row>
    <row r="105" spans="1:23" x14ac:dyDescent="0.25">
      <c r="A105" s="448"/>
      <c r="B105" s="34">
        <v>103</v>
      </c>
      <c r="C105" s="31" t="s">
        <v>403</v>
      </c>
      <c r="D105" s="356" t="s">
        <v>1012</v>
      </c>
      <c r="E105" s="357"/>
      <c r="F105" s="3" t="s">
        <v>379</v>
      </c>
      <c r="G105" s="3" t="s">
        <v>379</v>
      </c>
      <c r="H105" s="3" t="s">
        <v>379</v>
      </c>
      <c r="I105" s="106" t="s">
        <v>1013</v>
      </c>
      <c r="J105" s="432">
        <v>1</v>
      </c>
      <c r="K105" s="204">
        <v>0</v>
      </c>
      <c r="L105" s="361">
        <v>50</v>
      </c>
      <c r="M105" s="559">
        <v>0.1</v>
      </c>
      <c r="N105" s="358" t="s">
        <v>892</v>
      </c>
      <c r="O105" s="363">
        <v>0.2</v>
      </c>
      <c r="P105" s="364">
        <f t="shared" si="6"/>
        <v>0.2</v>
      </c>
      <c r="Q105" s="366">
        <f t="shared" si="10"/>
        <v>5</v>
      </c>
      <c r="R105" s="532">
        <f t="shared" si="7"/>
        <v>5</v>
      </c>
      <c r="S105" s="366">
        <v>42.5</v>
      </c>
      <c r="T105" s="532">
        <f t="shared" si="8"/>
        <v>42.5</v>
      </c>
      <c r="U105" s="366">
        <v>0.1</v>
      </c>
      <c r="V105" s="532">
        <f t="shared" si="9"/>
        <v>0.1</v>
      </c>
      <c r="W105" s="1"/>
    </row>
    <row r="106" spans="1:23" x14ac:dyDescent="0.25">
      <c r="A106" s="448"/>
      <c r="B106" s="34">
        <v>104</v>
      </c>
      <c r="C106" s="31" t="s">
        <v>575</v>
      </c>
      <c r="D106" s="356" t="s">
        <v>1014</v>
      </c>
      <c r="E106" s="357"/>
      <c r="F106" s="3" t="s">
        <v>379</v>
      </c>
      <c r="G106" s="3" t="s">
        <v>379</v>
      </c>
      <c r="H106" s="3" t="s">
        <v>379</v>
      </c>
      <c r="I106" s="106" t="s">
        <v>1015</v>
      </c>
      <c r="J106" s="432">
        <v>1</v>
      </c>
      <c r="K106" s="204">
        <v>0</v>
      </c>
      <c r="L106" s="361">
        <v>50</v>
      </c>
      <c r="M106" s="559">
        <v>0.1</v>
      </c>
      <c r="N106" s="358" t="s">
        <v>892</v>
      </c>
      <c r="O106" s="363">
        <v>0.2</v>
      </c>
      <c r="P106" s="364">
        <f t="shared" si="6"/>
        <v>0.2</v>
      </c>
      <c r="Q106" s="366">
        <f t="shared" si="10"/>
        <v>5</v>
      </c>
      <c r="R106" s="532">
        <f t="shared" si="7"/>
        <v>5</v>
      </c>
      <c r="S106" s="366">
        <v>42.5</v>
      </c>
      <c r="T106" s="532">
        <f t="shared" si="8"/>
        <v>42.5</v>
      </c>
      <c r="U106" s="366">
        <v>0.1</v>
      </c>
      <c r="V106" s="532">
        <f t="shared" si="9"/>
        <v>0.1</v>
      </c>
      <c r="W106" s="1"/>
    </row>
    <row r="107" spans="1:23" x14ac:dyDescent="0.25">
      <c r="A107" s="448"/>
      <c r="B107" s="34">
        <v>105</v>
      </c>
      <c r="C107" s="31" t="s">
        <v>577</v>
      </c>
      <c r="D107" s="356" t="s">
        <v>1016</v>
      </c>
      <c r="E107" s="357"/>
      <c r="F107" s="3" t="s">
        <v>379</v>
      </c>
      <c r="G107" s="3" t="s">
        <v>379</v>
      </c>
      <c r="H107" s="3" t="s">
        <v>379</v>
      </c>
      <c r="I107" s="106" t="s">
        <v>1017</v>
      </c>
      <c r="J107" s="432">
        <v>1</v>
      </c>
      <c r="K107" s="204">
        <v>0</v>
      </c>
      <c r="L107" s="361">
        <v>50</v>
      </c>
      <c r="M107" s="559">
        <v>0.1</v>
      </c>
      <c r="N107" s="358" t="s">
        <v>892</v>
      </c>
      <c r="O107" s="363">
        <v>0.2</v>
      </c>
      <c r="P107" s="364">
        <f t="shared" si="6"/>
        <v>0.2</v>
      </c>
      <c r="Q107" s="366">
        <f t="shared" si="10"/>
        <v>5</v>
      </c>
      <c r="R107" s="532">
        <f t="shared" si="7"/>
        <v>5</v>
      </c>
      <c r="S107" s="366">
        <v>42.5</v>
      </c>
      <c r="T107" s="532">
        <f t="shared" si="8"/>
        <v>42.5</v>
      </c>
      <c r="U107" s="366">
        <v>0.1</v>
      </c>
      <c r="V107" s="532">
        <f t="shared" si="9"/>
        <v>0.1</v>
      </c>
      <c r="W107" s="1"/>
    </row>
    <row r="108" spans="1:23" x14ac:dyDescent="0.25">
      <c r="A108" s="448"/>
      <c r="B108" s="34">
        <v>106</v>
      </c>
      <c r="C108" s="31" t="s">
        <v>579</v>
      </c>
      <c r="D108" s="356" t="s">
        <v>1018</v>
      </c>
      <c r="E108" s="357"/>
      <c r="F108" s="3" t="s">
        <v>379</v>
      </c>
      <c r="G108" s="3" t="s">
        <v>379</v>
      </c>
      <c r="H108" s="3" t="s">
        <v>379</v>
      </c>
      <c r="I108" s="106" t="s">
        <v>1019</v>
      </c>
      <c r="J108" s="432">
        <v>1</v>
      </c>
      <c r="K108" s="204">
        <v>0</v>
      </c>
      <c r="L108" s="361">
        <v>50</v>
      </c>
      <c r="M108" s="559">
        <v>0.1</v>
      </c>
      <c r="N108" s="358" t="s">
        <v>892</v>
      </c>
      <c r="O108" s="363">
        <v>0.2</v>
      </c>
      <c r="P108" s="364">
        <f t="shared" si="6"/>
        <v>0.2</v>
      </c>
      <c r="Q108" s="366">
        <f t="shared" si="10"/>
        <v>5</v>
      </c>
      <c r="R108" s="532">
        <f t="shared" si="7"/>
        <v>5</v>
      </c>
      <c r="S108" s="366">
        <v>42.5</v>
      </c>
      <c r="T108" s="532">
        <f t="shared" si="8"/>
        <v>42.5</v>
      </c>
      <c r="U108" s="366">
        <v>0.1</v>
      </c>
      <c r="V108" s="532">
        <f t="shared" si="9"/>
        <v>0.1</v>
      </c>
      <c r="W108" s="1"/>
    </row>
    <row r="109" spans="1:23" x14ac:dyDescent="0.25">
      <c r="A109" s="448"/>
      <c r="B109" s="34">
        <v>107</v>
      </c>
      <c r="C109" s="31" t="s">
        <v>581</v>
      </c>
      <c r="D109" s="356" t="s">
        <v>1020</v>
      </c>
      <c r="E109" s="357"/>
      <c r="F109" s="3" t="s">
        <v>379</v>
      </c>
      <c r="G109" s="3" t="s">
        <v>379</v>
      </c>
      <c r="H109" s="3" t="s">
        <v>379</v>
      </c>
      <c r="I109" s="106" t="s">
        <v>1021</v>
      </c>
      <c r="J109" s="432">
        <v>1</v>
      </c>
      <c r="K109" s="204">
        <v>0</v>
      </c>
      <c r="L109" s="361">
        <v>50</v>
      </c>
      <c r="M109" s="559">
        <v>0.1</v>
      </c>
      <c r="N109" s="358" t="s">
        <v>892</v>
      </c>
      <c r="O109" s="363">
        <v>0.2</v>
      </c>
      <c r="P109" s="364">
        <f t="shared" si="6"/>
        <v>0.2</v>
      </c>
      <c r="Q109" s="366">
        <f t="shared" si="10"/>
        <v>5</v>
      </c>
      <c r="R109" s="532">
        <f t="shared" si="7"/>
        <v>5</v>
      </c>
      <c r="S109" s="366">
        <v>42.5</v>
      </c>
      <c r="T109" s="532">
        <f t="shared" si="8"/>
        <v>42.5</v>
      </c>
      <c r="U109" s="366">
        <v>0.1</v>
      </c>
      <c r="V109" s="532">
        <f t="shared" si="9"/>
        <v>0.1</v>
      </c>
      <c r="W109" s="1"/>
    </row>
    <row r="110" spans="1:23" x14ac:dyDescent="0.25">
      <c r="A110" s="448"/>
      <c r="B110" s="34">
        <v>108</v>
      </c>
      <c r="C110" s="31" t="s">
        <v>582</v>
      </c>
      <c r="D110" s="356" t="s">
        <v>1022</v>
      </c>
      <c r="E110" s="3"/>
      <c r="F110" s="3" t="s">
        <v>379</v>
      </c>
      <c r="G110" s="3" t="s">
        <v>379</v>
      </c>
      <c r="H110" s="3" t="s">
        <v>379</v>
      </c>
      <c r="I110" s="106" t="s">
        <v>1023</v>
      </c>
      <c r="J110" s="432">
        <v>1</v>
      </c>
      <c r="K110" s="204">
        <v>0</v>
      </c>
      <c r="L110" s="361">
        <v>50</v>
      </c>
      <c r="M110" s="559">
        <v>0.1</v>
      </c>
      <c r="N110" s="358" t="s">
        <v>892</v>
      </c>
      <c r="O110" s="363">
        <v>0.2</v>
      </c>
      <c r="P110" s="364">
        <f t="shared" si="6"/>
        <v>0.2</v>
      </c>
      <c r="Q110" s="366">
        <f t="shared" si="10"/>
        <v>5</v>
      </c>
      <c r="R110" s="532">
        <f t="shared" si="7"/>
        <v>5</v>
      </c>
      <c r="S110" s="366">
        <v>42.5</v>
      </c>
      <c r="T110" s="532">
        <f t="shared" si="8"/>
        <v>42.5</v>
      </c>
      <c r="U110" s="366">
        <v>0.1</v>
      </c>
      <c r="V110" s="532">
        <f t="shared" si="9"/>
        <v>0.1</v>
      </c>
      <c r="W110" s="1"/>
    </row>
    <row r="111" spans="1:23" x14ac:dyDescent="0.25">
      <c r="A111" s="448"/>
      <c r="B111" s="34">
        <v>109</v>
      </c>
      <c r="C111" s="31" t="s">
        <v>584</v>
      </c>
      <c r="D111" s="356" t="s">
        <v>1024</v>
      </c>
      <c r="E111" s="3"/>
      <c r="F111" s="3" t="s">
        <v>379</v>
      </c>
      <c r="G111" s="3" t="s">
        <v>379</v>
      </c>
      <c r="H111" s="3" t="s">
        <v>379</v>
      </c>
      <c r="I111" s="106" t="s">
        <v>1025</v>
      </c>
      <c r="J111" s="432">
        <v>1</v>
      </c>
      <c r="K111" s="204">
        <v>0</v>
      </c>
      <c r="L111" s="361">
        <v>50</v>
      </c>
      <c r="M111" s="559">
        <v>0.1</v>
      </c>
      <c r="N111" s="358" t="s">
        <v>892</v>
      </c>
      <c r="O111" s="363">
        <v>0.2</v>
      </c>
      <c r="P111" s="364">
        <f t="shared" si="6"/>
        <v>0.2</v>
      </c>
      <c r="Q111" s="366">
        <f t="shared" si="10"/>
        <v>5</v>
      </c>
      <c r="R111" s="532">
        <f t="shared" si="7"/>
        <v>5</v>
      </c>
      <c r="S111" s="366">
        <v>42.5</v>
      </c>
      <c r="T111" s="532">
        <f t="shared" si="8"/>
        <v>42.5</v>
      </c>
      <c r="U111" s="366">
        <v>0.1</v>
      </c>
      <c r="V111" s="532">
        <f t="shared" si="9"/>
        <v>0.1</v>
      </c>
      <c r="W111" s="1"/>
    </row>
    <row r="112" spans="1:23" x14ac:dyDescent="0.25">
      <c r="A112" s="448"/>
      <c r="B112" s="34">
        <v>110</v>
      </c>
      <c r="C112" s="31" t="s">
        <v>586</v>
      </c>
      <c r="D112" s="356" t="s">
        <v>1026</v>
      </c>
      <c r="E112" s="3"/>
      <c r="F112" s="3" t="s">
        <v>379</v>
      </c>
      <c r="G112" s="3" t="s">
        <v>379</v>
      </c>
      <c r="H112" s="3" t="s">
        <v>379</v>
      </c>
      <c r="I112" s="106" t="s">
        <v>1027</v>
      </c>
      <c r="J112" s="432">
        <v>1</v>
      </c>
      <c r="K112" s="204">
        <v>0</v>
      </c>
      <c r="L112" s="361">
        <v>50</v>
      </c>
      <c r="M112" s="559">
        <v>0.1</v>
      </c>
      <c r="N112" s="358" t="s">
        <v>892</v>
      </c>
      <c r="O112" s="363">
        <v>0.2</v>
      </c>
      <c r="P112" s="364">
        <f t="shared" si="6"/>
        <v>0.2</v>
      </c>
      <c r="Q112" s="366">
        <f t="shared" si="10"/>
        <v>5</v>
      </c>
      <c r="R112" s="532">
        <f t="shared" si="7"/>
        <v>5</v>
      </c>
      <c r="S112" s="366">
        <v>42.5</v>
      </c>
      <c r="T112" s="532">
        <f t="shared" si="8"/>
        <v>42.5</v>
      </c>
      <c r="U112" s="366">
        <v>0.1</v>
      </c>
      <c r="V112" s="532">
        <f t="shared" si="9"/>
        <v>0.1</v>
      </c>
      <c r="W112" s="1"/>
    </row>
    <row r="113" spans="1:23" x14ac:dyDescent="0.25">
      <c r="A113" s="448"/>
      <c r="B113" s="34">
        <v>111</v>
      </c>
      <c r="C113" s="31" t="s">
        <v>588</v>
      </c>
      <c r="D113" s="356" t="s">
        <v>1028</v>
      </c>
      <c r="E113" s="3"/>
      <c r="F113" s="3" t="s">
        <v>379</v>
      </c>
      <c r="G113" s="3" t="s">
        <v>379</v>
      </c>
      <c r="H113" s="3" t="s">
        <v>379</v>
      </c>
      <c r="I113" s="106" t="s">
        <v>1029</v>
      </c>
      <c r="J113" s="432">
        <v>1</v>
      </c>
      <c r="K113" s="204">
        <v>0</v>
      </c>
      <c r="L113" s="361">
        <v>50</v>
      </c>
      <c r="M113" s="559">
        <v>0.1</v>
      </c>
      <c r="N113" s="358" t="s">
        <v>892</v>
      </c>
      <c r="O113" s="363">
        <v>0.2</v>
      </c>
      <c r="P113" s="364">
        <f t="shared" si="6"/>
        <v>0.2</v>
      </c>
      <c r="Q113" s="366">
        <f t="shared" si="10"/>
        <v>5</v>
      </c>
      <c r="R113" s="532">
        <f t="shared" si="7"/>
        <v>5</v>
      </c>
      <c r="S113" s="366">
        <v>42.5</v>
      </c>
      <c r="T113" s="532">
        <f t="shared" si="8"/>
        <v>42.5</v>
      </c>
      <c r="U113" s="366">
        <v>0.1</v>
      </c>
      <c r="V113" s="532">
        <f t="shared" si="9"/>
        <v>0.1</v>
      </c>
      <c r="W113" s="1"/>
    </row>
    <row r="114" spans="1:23" x14ac:dyDescent="0.25">
      <c r="A114" s="448"/>
      <c r="B114" s="34">
        <v>112</v>
      </c>
      <c r="C114" s="31" t="s">
        <v>590</v>
      </c>
      <c r="D114" s="356" t="s">
        <v>1030</v>
      </c>
      <c r="E114" s="3"/>
      <c r="F114" s="3" t="s">
        <v>379</v>
      </c>
      <c r="G114" s="3" t="s">
        <v>379</v>
      </c>
      <c r="H114" s="3" t="s">
        <v>379</v>
      </c>
      <c r="I114" s="106" t="s">
        <v>1031</v>
      </c>
      <c r="J114" s="432">
        <v>1</v>
      </c>
      <c r="K114" s="204">
        <v>0</v>
      </c>
      <c r="L114" s="361">
        <v>50</v>
      </c>
      <c r="M114" s="559">
        <v>0.1</v>
      </c>
      <c r="N114" s="358" t="s">
        <v>892</v>
      </c>
      <c r="O114" s="363">
        <v>0.2</v>
      </c>
      <c r="P114" s="364">
        <f t="shared" si="6"/>
        <v>0.2</v>
      </c>
      <c r="Q114" s="366">
        <f t="shared" si="10"/>
        <v>5</v>
      </c>
      <c r="R114" s="532">
        <f t="shared" si="7"/>
        <v>5</v>
      </c>
      <c r="S114" s="366">
        <v>42.5</v>
      </c>
      <c r="T114" s="532">
        <f t="shared" si="8"/>
        <v>42.5</v>
      </c>
      <c r="U114" s="366">
        <v>0.1</v>
      </c>
      <c r="V114" s="532">
        <f t="shared" si="9"/>
        <v>0.1</v>
      </c>
      <c r="W114" s="1"/>
    </row>
    <row r="115" spans="1:23" x14ac:dyDescent="0.25">
      <c r="A115" s="448"/>
      <c r="B115" s="34">
        <v>113</v>
      </c>
      <c r="C115" s="31" t="s">
        <v>593</v>
      </c>
      <c r="D115" s="356" t="s">
        <v>1032</v>
      </c>
      <c r="E115" s="3"/>
      <c r="F115" s="3" t="s">
        <v>379</v>
      </c>
      <c r="G115" s="3" t="s">
        <v>379</v>
      </c>
      <c r="H115" s="3" t="s">
        <v>379</v>
      </c>
      <c r="I115" s="106" t="s">
        <v>1033</v>
      </c>
      <c r="J115" s="432">
        <v>1</v>
      </c>
      <c r="K115" s="204">
        <v>0</v>
      </c>
      <c r="L115" s="361">
        <v>50</v>
      </c>
      <c r="M115" s="559">
        <v>0.1</v>
      </c>
      <c r="N115" s="358" t="s">
        <v>892</v>
      </c>
      <c r="O115" s="363">
        <v>0.2</v>
      </c>
      <c r="P115" s="364">
        <f t="shared" si="6"/>
        <v>0.2</v>
      </c>
      <c r="Q115" s="366">
        <f t="shared" si="10"/>
        <v>5</v>
      </c>
      <c r="R115" s="532">
        <f t="shared" si="7"/>
        <v>5</v>
      </c>
      <c r="S115" s="366">
        <v>42.5</v>
      </c>
      <c r="T115" s="532">
        <f t="shared" si="8"/>
        <v>42.5</v>
      </c>
      <c r="U115" s="366">
        <v>0.1</v>
      </c>
      <c r="V115" s="532">
        <f t="shared" si="9"/>
        <v>0.1</v>
      </c>
      <c r="W115" s="1"/>
    </row>
    <row r="116" spans="1:23" x14ac:dyDescent="0.25">
      <c r="A116" s="448"/>
      <c r="B116" s="34">
        <v>114</v>
      </c>
      <c r="C116" s="31" t="s">
        <v>598</v>
      </c>
      <c r="D116" s="356" t="s">
        <v>1034</v>
      </c>
      <c r="E116" s="3"/>
      <c r="F116" s="3" t="s">
        <v>379</v>
      </c>
      <c r="G116" s="3" t="s">
        <v>379</v>
      </c>
      <c r="H116" s="3" t="s">
        <v>379</v>
      </c>
      <c r="I116" s="106" t="s">
        <v>1035</v>
      </c>
      <c r="J116" s="432">
        <v>1</v>
      </c>
      <c r="K116" s="204">
        <v>0</v>
      </c>
      <c r="L116" s="361">
        <v>50</v>
      </c>
      <c r="M116" s="559">
        <v>0.1</v>
      </c>
      <c r="N116" s="358" t="s">
        <v>892</v>
      </c>
      <c r="O116" s="363">
        <v>0.2</v>
      </c>
      <c r="P116" s="364">
        <f t="shared" si="6"/>
        <v>0.2</v>
      </c>
      <c r="Q116" s="366">
        <f t="shared" si="10"/>
        <v>5</v>
      </c>
      <c r="R116" s="532">
        <f t="shared" si="7"/>
        <v>5</v>
      </c>
      <c r="S116" s="366">
        <v>42.5</v>
      </c>
      <c r="T116" s="532">
        <f t="shared" si="8"/>
        <v>42.5</v>
      </c>
      <c r="U116" s="366">
        <v>0.1</v>
      </c>
      <c r="V116" s="532">
        <f t="shared" si="9"/>
        <v>0.1</v>
      </c>
      <c r="W116" s="1"/>
    </row>
    <row r="117" spans="1:23" x14ac:dyDescent="0.25">
      <c r="A117" s="448"/>
      <c r="B117" s="34">
        <v>115</v>
      </c>
      <c r="C117" s="31" t="s">
        <v>601</v>
      </c>
      <c r="D117" s="356" t="s">
        <v>1036</v>
      </c>
      <c r="E117" s="3"/>
      <c r="F117" s="3" t="s">
        <v>379</v>
      </c>
      <c r="G117" s="3" t="s">
        <v>379</v>
      </c>
      <c r="H117" s="3" t="s">
        <v>379</v>
      </c>
      <c r="I117" s="106" t="s">
        <v>1037</v>
      </c>
      <c r="J117" s="432">
        <v>1</v>
      </c>
      <c r="K117" s="204">
        <v>0</v>
      </c>
      <c r="L117" s="361">
        <v>50</v>
      </c>
      <c r="M117" s="559">
        <v>0.1</v>
      </c>
      <c r="N117" s="358" t="s">
        <v>892</v>
      </c>
      <c r="O117" s="363">
        <v>0.2</v>
      </c>
      <c r="P117" s="364">
        <f t="shared" si="6"/>
        <v>0.2</v>
      </c>
      <c r="Q117" s="366">
        <f t="shared" si="10"/>
        <v>5</v>
      </c>
      <c r="R117" s="532">
        <f t="shared" si="7"/>
        <v>5</v>
      </c>
      <c r="S117" s="366">
        <v>42.5</v>
      </c>
      <c r="T117" s="532">
        <f t="shared" si="8"/>
        <v>42.5</v>
      </c>
      <c r="U117" s="366">
        <v>0.1</v>
      </c>
      <c r="V117" s="532">
        <f t="shared" si="9"/>
        <v>0.1</v>
      </c>
      <c r="W117" s="1"/>
    </row>
    <row r="118" spans="1:23" x14ac:dyDescent="0.25">
      <c r="A118" s="448"/>
      <c r="B118" s="34">
        <v>116</v>
      </c>
      <c r="C118" s="31" t="s">
        <v>603</v>
      </c>
      <c r="D118" s="356" t="s">
        <v>1038</v>
      </c>
      <c r="E118" s="3"/>
      <c r="F118" s="3" t="s">
        <v>379</v>
      </c>
      <c r="G118" s="3" t="s">
        <v>379</v>
      </c>
      <c r="H118" s="3" t="s">
        <v>379</v>
      </c>
      <c r="I118" s="106" t="s">
        <v>1039</v>
      </c>
      <c r="J118" s="432">
        <v>1</v>
      </c>
      <c r="K118" s="204">
        <v>0</v>
      </c>
      <c r="L118" s="361">
        <v>50</v>
      </c>
      <c r="M118" s="559">
        <v>0.1</v>
      </c>
      <c r="N118" s="358" t="s">
        <v>892</v>
      </c>
      <c r="O118" s="363">
        <v>0.2</v>
      </c>
      <c r="P118" s="364">
        <f t="shared" si="6"/>
        <v>0.2</v>
      </c>
      <c r="Q118" s="366">
        <f t="shared" si="10"/>
        <v>5</v>
      </c>
      <c r="R118" s="532">
        <f t="shared" si="7"/>
        <v>5</v>
      </c>
      <c r="S118" s="366">
        <v>42.5</v>
      </c>
      <c r="T118" s="532">
        <f t="shared" si="8"/>
        <v>42.5</v>
      </c>
      <c r="U118" s="366">
        <v>0.1</v>
      </c>
      <c r="V118" s="532">
        <f t="shared" si="9"/>
        <v>0.1</v>
      </c>
      <c r="W118" s="1"/>
    </row>
    <row r="119" spans="1:23" ht="15.75" thickBot="1" x14ac:dyDescent="0.3">
      <c r="A119" s="451"/>
      <c r="B119" s="35">
        <v>117</v>
      </c>
      <c r="C119" s="41" t="s">
        <v>606</v>
      </c>
      <c r="D119" s="588" t="s">
        <v>1040</v>
      </c>
      <c r="E119" s="373"/>
      <c r="F119" s="373" t="s">
        <v>379</v>
      </c>
      <c r="G119" s="373" t="s">
        <v>379</v>
      </c>
      <c r="H119" s="373" t="s">
        <v>379</v>
      </c>
      <c r="I119" s="410" t="s">
        <v>1041</v>
      </c>
      <c r="J119" s="589">
        <v>1</v>
      </c>
      <c r="K119" s="206">
        <v>0</v>
      </c>
      <c r="L119" s="377">
        <v>50</v>
      </c>
      <c r="M119" s="567">
        <v>0.1</v>
      </c>
      <c r="N119" s="568" t="s">
        <v>892</v>
      </c>
      <c r="O119" s="379">
        <v>0.2</v>
      </c>
      <c r="P119" s="339">
        <f t="shared" si="6"/>
        <v>0.2</v>
      </c>
      <c r="Q119" s="382">
        <f>L119*M119</f>
        <v>5</v>
      </c>
      <c r="R119" s="570">
        <f t="shared" si="7"/>
        <v>5</v>
      </c>
      <c r="S119" s="382">
        <v>42.5</v>
      </c>
      <c r="T119" s="570">
        <f t="shared" si="8"/>
        <v>42.5</v>
      </c>
      <c r="U119" s="382">
        <v>0.1</v>
      </c>
      <c r="V119" s="570">
        <f t="shared" si="9"/>
        <v>0.1</v>
      </c>
      <c r="W119" s="1"/>
    </row>
    <row r="120" spans="1:23" ht="25.5" x14ac:dyDescent="0.25">
      <c r="A120" s="590" t="s">
        <v>28</v>
      </c>
      <c r="B120" s="591">
        <v>118</v>
      </c>
      <c r="C120" s="592" t="s">
        <v>5</v>
      </c>
      <c r="D120" s="558" t="s">
        <v>1042</v>
      </c>
      <c r="E120" s="391" t="s">
        <v>1043</v>
      </c>
      <c r="F120" s="391" t="s">
        <v>422</v>
      </c>
      <c r="G120" s="391" t="s">
        <v>514</v>
      </c>
      <c r="H120" s="391" t="s">
        <v>453</v>
      </c>
      <c r="I120" s="593" t="s">
        <v>1044</v>
      </c>
      <c r="J120" s="426">
        <v>4</v>
      </c>
      <c r="K120" s="427">
        <v>0</v>
      </c>
      <c r="L120" s="428">
        <v>39.68</v>
      </c>
      <c r="M120" s="594">
        <v>0.15</v>
      </c>
      <c r="N120" s="425" t="s">
        <v>1045</v>
      </c>
      <c r="O120" s="430">
        <v>0.2</v>
      </c>
      <c r="P120" s="329">
        <f t="shared" si="6"/>
        <v>0.8</v>
      </c>
      <c r="Q120" s="431">
        <f>L120*M120</f>
        <v>5.952</v>
      </c>
      <c r="R120" s="531">
        <f t="shared" si="7"/>
        <v>23.808</v>
      </c>
      <c r="S120" s="431">
        <v>32</v>
      </c>
      <c r="T120" s="531">
        <f t="shared" si="8"/>
        <v>128</v>
      </c>
      <c r="U120" s="431">
        <v>0.1</v>
      </c>
      <c r="V120" s="531">
        <f t="shared" si="9"/>
        <v>0.4</v>
      </c>
      <c r="W120" s="1"/>
    </row>
    <row r="121" spans="1:23" ht="25.5" x14ac:dyDescent="0.25">
      <c r="A121" s="590"/>
      <c r="B121" s="34">
        <v>119</v>
      </c>
      <c r="C121" s="595" t="s">
        <v>6</v>
      </c>
      <c r="D121" s="370" t="s">
        <v>1042</v>
      </c>
      <c r="E121" s="391" t="s">
        <v>1043</v>
      </c>
      <c r="F121" s="3" t="s">
        <v>422</v>
      </c>
      <c r="G121" s="3" t="s">
        <v>514</v>
      </c>
      <c r="H121" s="3" t="s">
        <v>453</v>
      </c>
      <c r="I121" s="208" t="s">
        <v>1046</v>
      </c>
      <c r="J121" s="432">
        <v>4</v>
      </c>
      <c r="K121" s="204">
        <v>0</v>
      </c>
      <c r="L121" s="361">
        <v>39.68</v>
      </c>
      <c r="M121" s="559">
        <v>0.15</v>
      </c>
      <c r="N121" s="358" t="s">
        <v>1047</v>
      </c>
      <c r="O121" s="368">
        <v>0.2</v>
      </c>
      <c r="P121" s="364">
        <f t="shared" si="6"/>
        <v>0.8</v>
      </c>
      <c r="Q121" s="369">
        <f>L121*M121</f>
        <v>5.952</v>
      </c>
      <c r="R121" s="532">
        <f t="shared" si="7"/>
        <v>23.808</v>
      </c>
      <c r="S121" s="369">
        <v>32</v>
      </c>
      <c r="T121" s="532">
        <f t="shared" si="8"/>
        <v>128</v>
      </c>
      <c r="U121" s="369">
        <v>0.1</v>
      </c>
      <c r="V121" s="532">
        <f t="shared" si="9"/>
        <v>0.4</v>
      </c>
      <c r="W121" s="1"/>
    </row>
    <row r="122" spans="1:23" ht="25.5" x14ac:dyDescent="0.25">
      <c r="A122" s="590"/>
      <c r="B122" s="34">
        <v>120</v>
      </c>
      <c r="C122" s="595" t="s">
        <v>7</v>
      </c>
      <c r="D122" s="370" t="s">
        <v>1048</v>
      </c>
      <c r="E122" s="391" t="s">
        <v>1043</v>
      </c>
      <c r="F122" s="3" t="s">
        <v>422</v>
      </c>
      <c r="G122" s="3" t="s">
        <v>514</v>
      </c>
      <c r="H122" s="3" t="s">
        <v>453</v>
      </c>
      <c r="I122" s="208" t="s">
        <v>1049</v>
      </c>
      <c r="J122" s="432">
        <v>4</v>
      </c>
      <c r="K122" s="204">
        <v>0</v>
      </c>
      <c r="L122" s="361">
        <v>12.61</v>
      </c>
      <c r="M122" s="559">
        <v>0.15</v>
      </c>
      <c r="N122" s="358" t="s">
        <v>1047</v>
      </c>
      <c r="O122" s="368">
        <v>0.2</v>
      </c>
      <c r="P122" s="364">
        <f t="shared" si="6"/>
        <v>0.8</v>
      </c>
      <c r="Q122" s="369">
        <f t="shared" ref="Q122:Q167" si="11">L122*M122</f>
        <v>1.8914999999999997</v>
      </c>
      <c r="R122" s="532">
        <f t="shared" si="7"/>
        <v>7.5659999999999989</v>
      </c>
      <c r="S122" s="369">
        <f t="shared" ref="S122:S168" si="12">(L122/100)*80</f>
        <v>10.087999999999999</v>
      </c>
      <c r="T122" s="532">
        <f t="shared" si="8"/>
        <v>40.351999999999997</v>
      </c>
      <c r="U122" s="369">
        <v>0.1</v>
      </c>
      <c r="V122" s="532">
        <f t="shared" si="9"/>
        <v>0.4</v>
      </c>
      <c r="W122" s="1"/>
    </row>
    <row r="123" spans="1:23" ht="25.5" x14ac:dyDescent="0.25">
      <c r="A123" s="590"/>
      <c r="B123" s="34">
        <v>121</v>
      </c>
      <c r="C123" s="595" t="s">
        <v>8</v>
      </c>
      <c r="D123" s="370" t="s">
        <v>1050</v>
      </c>
      <c r="E123" s="391" t="s">
        <v>1043</v>
      </c>
      <c r="F123" s="3" t="s">
        <v>422</v>
      </c>
      <c r="G123" s="3" t="s">
        <v>514</v>
      </c>
      <c r="H123" s="3" t="s">
        <v>453</v>
      </c>
      <c r="I123" s="208" t="s">
        <v>1051</v>
      </c>
      <c r="J123" s="432">
        <v>4</v>
      </c>
      <c r="K123" s="204">
        <v>0</v>
      </c>
      <c r="L123" s="361">
        <v>125.16</v>
      </c>
      <c r="M123" s="559">
        <v>0.15</v>
      </c>
      <c r="N123" s="358" t="s">
        <v>1047</v>
      </c>
      <c r="O123" s="368">
        <v>0.4</v>
      </c>
      <c r="P123" s="364">
        <f t="shared" si="6"/>
        <v>1.6</v>
      </c>
      <c r="Q123" s="369">
        <f t="shared" si="11"/>
        <v>18.773999999999997</v>
      </c>
      <c r="R123" s="532">
        <f t="shared" si="7"/>
        <v>75.095999999999989</v>
      </c>
      <c r="S123" s="369">
        <f t="shared" si="12"/>
        <v>100.128</v>
      </c>
      <c r="T123" s="532">
        <f t="shared" si="8"/>
        <v>400.512</v>
      </c>
      <c r="U123" s="369">
        <v>0.1</v>
      </c>
      <c r="V123" s="532">
        <f t="shared" si="9"/>
        <v>0.4</v>
      </c>
      <c r="W123" s="1"/>
    </row>
    <row r="124" spans="1:23" ht="25.5" x14ac:dyDescent="0.25">
      <c r="A124" s="590"/>
      <c r="B124" s="34">
        <v>122</v>
      </c>
      <c r="C124" s="595" t="s">
        <v>9</v>
      </c>
      <c r="D124" s="370" t="s">
        <v>1052</v>
      </c>
      <c r="E124" s="391" t="s">
        <v>1053</v>
      </c>
      <c r="F124" s="3" t="s">
        <v>422</v>
      </c>
      <c r="G124" s="3" t="s">
        <v>514</v>
      </c>
      <c r="H124" s="3" t="s">
        <v>453</v>
      </c>
      <c r="I124" s="208" t="s">
        <v>1054</v>
      </c>
      <c r="J124" s="432">
        <v>4</v>
      </c>
      <c r="K124" s="204">
        <v>0</v>
      </c>
      <c r="L124" s="361">
        <v>52.29</v>
      </c>
      <c r="M124" s="559">
        <v>0.15</v>
      </c>
      <c r="N124" s="358" t="s">
        <v>1047</v>
      </c>
      <c r="O124" s="368">
        <v>0.2</v>
      </c>
      <c r="P124" s="364">
        <f t="shared" si="6"/>
        <v>0.8</v>
      </c>
      <c r="Q124" s="369">
        <f t="shared" si="11"/>
        <v>7.8434999999999997</v>
      </c>
      <c r="R124" s="532">
        <f t="shared" si="7"/>
        <v>31.373999999999999</v>
      </c>
      <c r="S124" s="369">
        <f t="shared" si="12"/>
        <v>41.832000000000001</v>
      </c>
      <c r="T124" s="532">
        <f t="shared" si="8"/>
        <v>167.328</v>
      </c>
      <c r="U124" s="369">
        <v>0.1</v>
      </c>
      <c r="V124" s="532">
        <f t="shared" si="9"/>
        <v>0.4</v>
      </c>
      <c r="W124" s="1"/>
    </row>
    <row r="125" spans="1:23" ht="25.5" x14ac:dyDescent="0.25">
      <c r="A125" s="590"/>
      <c r="B125" s="34">
        <v>123</v>
      </c>
      <c r="C125" s="595" t="s">
        <v>10</v>
      </c>
      <c r="D125" s="370" t="s">
        <v>1055</v>
      </c>
      <c r="E125" s="391" t="s">
        <v>1053</v>
      </c>
      <c r="F125" s="3" t="s">
        <v>422</v>
      </c>
      <c r="G125" s="3" t="s">
        <v>514</v>
      </c>
      <c r="H125" s="3" t="s">
        <v>453</v>
      </c>
      <c r="I125" s="208" t="s">
        <v>1056</v>
      </c>
      <c r="J125" s="432">
        <v>4</v>
      </c>
      <c r="K125" s="204">
        <v>0</v>
      </c>
      <c r="L125" s="361">
        <v>79.36</v>
      </c>
      <c r="M125" s="559">
        <v>0.15</v>
      </c>
      <c r="N125" s="358" t="s">
        <v>1047</v>
      </c>
      <c r="O125" s="368">
        <v>0.3</v>
      </c>
      <c r="P125" s="364">
        <f t="shared" si="6"/>
        <v>1.2</v>
      </c>
      <c r="Q125" s="369">
        <f t="shared" si="11"/>
        <v>11.904</v>
      </c>
      <c r="R125" s="532">
        <f t="shared" si="7"/>
        <v>47.616</v>
      </c>
      <c r="S125" s="369">
        <f t="shared" si="12"/>
        <v>63.488</v>
      </c>
      <c r="T125" s="532">
        <f t="shared" si="8"/>
        <v>253.952</v>
      </c>
      <c r="U125" s="369">
        <v>0.1</v>
      </c>
      <c r="V125" s="532">
        <f t="shared" si="9"/>
        <v>0.4</v>
      </c>
      <c r="W125" s="1"/>
    </row>
    <row r="126" spans="1:23" ht="25.5" x14ac:dyDescent="0.25">
      <c r="A126" s="590"/>
      <c r="B126" s="34">
        <v>124</v>
      </c>
      <c r="C126" s="595" t="s">
        <v>11</v>
      </c>
      <c r="D126" s="370" t="s">
        <v>1057</v>
      </c>
      <c r="E126" s="391" t="s">
        <v>1053</v>
      </c>
      <c r="F126" s="3" t="s">
        <v>422</v>
      </c>
      <c r="G126" s="3" t="s">
        <v>514</v>
      </c>
      <c r="H126" s="3" t="s">
        <v>453</v>
      </c>
      <c r="I126" s="208" t="s">
        <v>1058</v>
      </c>
      <c r="J126" s="432">
        <v>4</v>
      </c>
      <c r="K126" s="204">
        <v>0</v>
      </c>
      <c r="L126" s="361">
        <v>59.52</v>
      </c>
      <c r="M126" s="559">
        <v>0.15</v>
      </c>
      <c r="N126" s="358" t="s">
        <v>1047</v>
      </c>
      <c r="O126" s="368">
        <v>0.2</v>
      </c>
      <c r="P126" s="364">
        <f t="shared" si="6"/>
        <v>0.8</v>
      </c>
      <c r="Q126" s="369">
        <f t="shared" si="11"/>
        <v>8.9280000000000008</v>
      </c>
      <c r="R126" s="532">
        <f t="shared" si="7"/>
        <v>35.712000000000003</v>
      </c>
      <c r="S126" s="369">
        <f t="shared" si="12"/>
        <v>47.616000000000007</v>
      </c>
      <c r="T126" s="532">
        <f t="shared" si="8"/>
        <v>190.46400000000003</v>
      </c>
      <c r="U126" s="369">
        <v>0.1</v>
      </c>
      <c r="V126" s="532">
        <f t="shared" si="9"/>
        <v>0.4</v>
      </c>
      <c r="W126" s="1"/>
    </row>
    <row r="127" spans="1:23" x14ac:dyDescent="0.25">
      <c r="A127" s="590"/>
      <c r="B127" s="34">
        <v>125</v>
      </c>
      <c r="C127" s="595" t="s">
        <v>12</v>
      </c>
      <c r="D127" s="370" t="s">
        <v>1059</v>
      </c>
      <c r="E127" s="391" t="s">
        <v>1053</v>
      </c>
      <c r="F127" s="3" t="s">
        <v>416</v>
      </c>
      <c r="G127" s="3" t="s">
        <v>674</v>
      </c>
      <c r="H127" s="3" t="s">
        <v>675</v>
      </c>
      <c r="I127" s="208" t="s">
        <v>1060</v>
      </c>
      <c r="J127" s="432">
        <v>4</v>
      </c>
      <c r="K127" s="204">
        <v>0</v>
      </c>
      <c r="L127" s="361">
        <v>9.4700000000000006</v>
      </c>
      <c r="M127" s="559">
        <v>0.15</v>
      </c>
      <c r="N127" s="358" t="s">
        <v>1061</v>
      </c>
      <c r="O127" s="368">
        <v>0</v>
      </c>
      <c r="P127" s="364">
        <f t="shared" si="6"/>
        <v>0</v>
      </c>
      <c r="Q127" s="369">
        <f t="shared" si="11"/>
        <v>1.4205000000000001</v>
      </c>
      <c r="R127" s="532">
        <f t="shared" si="7"/>
        <v>5.6820000000000004</v>
      </c>
      <c r="S127" s="369">
        <f t="shared" si="12"/>
        <v>7.5760000000000005</v>
      </c>
      <c r="T127" s="532">
        <f t="shared" si="8"/>
        <v>30.304000000000002</v>
      </c>
      <c r="U127" s="369">
        <v>0.1</v>
      </c>
      <c r="V127" s="532">
        <f t="shared" si="9"/>
        <v>0.4</v>
      </c>
      <c r="W127" s="1"/>
    </row>
    <row r="128" spans="1:23" x14ac:dyDescent="0.25">
      <c r="A128" s="590"/>
      <c r="B128" s="34">
        <v>126</v>
      </c>
      <c r="C128" s="595" t="s">
        <v>13</v>
      </c>
      <c r="D128" s="370" t="s">
        <v>1062</v>
      </c>
      <c r="E128" s="391" t="s">
        <v>1063</v>
      </c>
      <c r="F128" s="3" t="s">
        <v>416</v>
      </c>
      <c r="G128" s="3" t="s">
        <v>674</v>
      </c>
      <c r="H128" s="3" t="s">
        <v>675</v>
      </c>
      <c r="I128" s="208" t="s">
        <v>1064</v>
      </c>
      <c r="J128" s="432">
        <v>4</v>
      </c>
      <c r="K128" s="204">
        <v>0</v>
      </c>
      <c r="L128" s="361">
        <v>17.98</v>
      </c>
      <c r="M128" s="559">
        <v>0.15</v>
      </c>
      <c r="N128" s="358" t="s">
        <v>1061</v>
      </c>
      <c r="O128" s="368">
        <v>0</v>
      </c>
      <c r="P128" s="364">
        <f t="shared" si="6"/>
        <v>0</v>
      </c>
      <c r="Q128" s="369">
        <f t="shared" si="11"/>
        <v>2.6970000000000001</v>
      </c>
      <c r="R128" s="532">
        <f t="shared" si="7"/>
        <v>10.788</v>
      </c>
      <c r="S128" s="369">
        <v>14.4</v>
      </c>
      <c r="T128" s="532">
        <f t="shared" si="8"/>
        <v>57.6</v>
      </c>
      <c r="U128" s="369">
        <v>0.1</v>
      </c>
      <c r="V128" s="532">
        <f t="shared" si="9"/>
        <v>0.4</v>
      </c>
      <c r="W128" s="1"/>
    </row>
    <row r="129" spans="1:23" x14ac:dyDescent="0.25">
      <c r="A129" s="590"/>
      <c r="B129" s="34">
        <v>127</v>
      </c>
      <c r="C129" s="595" t="s">
        <v>15</v>
      </c>
      <c r="D129" s="370" t="s">
        <v>1065</v>
      </c>
      <c r="E129" s="391" t="s">
        <v>1063</v>
      </c>
      <c r="F129" s="3" t="s">
        <v>416</v>
      </c>
      <c r="G129" s="3" t="s">
        <v>674</v>
      </c>
      <c r="H129" s="3" t="s">
        <v>675</v>
      </c>
      <c r="I129" s="208" t="s">
        <v>1064</v>
      </c>
      <c r="J129" s="432">
        <v>4</v>
      </c>
      <c r="K129" s="204">
        <v>0</v>
      </c>
      <c r="L129" s="361">
        <v>27.45</v>
      </c>
      <c r="M129" s="559">
        <v>0.15</v>
      </c>
      <c r="N129" s="358" t="s">
        <v>1066</v>
      </c>
      <c r="O129" s="368">
        <v>0</v>
      </c>
      <c r="P129" s="364">
        <f t="shared" si="6"/>
        <v>0</v>
      </c>
      <c r="Q129" s="369">
        <f t="shared" si="11"/>
        <v>4.1174999999999997</v>
      </c>
      <c r="R129" s="532">
        <f t="shared" si="7"/>
        <v>16.47</v>
      </c>
      <c r="S129" s="369">
        <v>22</v>
      </c>
      <c r="T129" s="532">
        <f t="shared" si="8"/>
        <v>88</v>
      </c>
      <c r="U129" s="369">
        <v>0.1</v>
      </c>
      <c r="V129" s="532">
        <f t="shared" si="9"/>
        <v>0.4</v>
      </c>
      <c r="W129" s="1"/>
    </row>
    <row r="130" spans="1:23" x14ac:dyDescent="0.25">
      <c r="A130" s="590"/>
      <c r="B130" s="34">
        <v>128</v>
      </c>
      <c r="C130" s="595" t="s">
        <v>16</v>
      </c>
      <c r="D130" s="370" t="s">
        <v>1067</v>
      </c>
      <c r="E130" s="391" t="s">
        <v>1063</v>
      </c>
      <c r="F130" s="3" t="s">
        <v>422</v>
      </c>
      <c r="G130" s="3" t="s">
        <v>514</v>
      </c>
      <c r="H130" s="3" t="s">
        <v>453</v>
      </c>
      <c r="I130" s="208" t="s">
        <v>1068</v>
      </c>
      <c r="J130" s="432">
        <v>4</v>
      </c>
      <c r="K130" s="204">
        <v>0</v>
      </c>
      <c r="L130" s="361">
        <v>31.29</v>
      </c>
      <c r="M130" s="559">
        <v>0.15</v>
      </c>
      <c r="N130" s="358" t="s">
        <v>1047</v>
      </c>
      <c r="O130" s="368">
        <v>0.2</v>
      </c>
      <c r="P130" s="364">
        <f t="shared" si="6"/>
        <v>0.8</v>
      </c>
      <c r="Q130" s="369">
        <f t="shared" si="11"/>
        <v>4.6934999999999993</v>
      </c>
      <c r="R130" s="532">
        <f t="shared" si="7"/>
        <v>18.773999999999997</v>
      </c>
      <c r="S130" s="369">
        <v>25.1</v>
      </c>
      <c r="T130" s="532">
        <f t="shared" si="8"/>
        <v>100.4</v>
      </c>
      <c r="U130" s="369">
        <v>0.1</v>
      </c>
      <c r="V130" s="532">
        <f t="shared" si="9"/>
        <v>0.4</v>
      </c>
      <c r="W130" s="1"/>
    </row>
    <row r="131" spans="1:23" ht="25.5" x14ac:dyDescent="0.25">
      <c r="A131" s="590"/>
      <c r="B131" s="34">
        <v>129</v>
      </c>
      <c r="C131" s="595" t="s">
        <v>17</v>
      </c>
      <c r="D131" s="370" t="s">
        <v>1069</v>
      </c>
      <c r="E131" s="391" t="s">
        <v>1070</v>
      </c>
      <c r="F131" s="3" t="s">
        <v>422</v>
      </c>
      <c r="G131" s="3" t="s">
        <v>1071</v>
      </c>
      <c r="H131" s="3" t="s">
        <v>417</v>
      </c>
      <c r="I131" s="208" t="s">
        <v>1072</v>
      </c>
      <c r="J131" s="432">
        <v>4</v>
      </c>
      <c r="K131" s="204">
        <v>0</v>
      </c>
      <c r="L131" s="361">
        <v>3.46</v>
      </c>
      <c r="M131" s="559">
        <v>0.15</v>
      </c>
      <c r="N131" s="358" t="s">
        <v>1073</v>
      </c>
      <c r="O131" s="368">
        <v>0.1</v>
      </c>
      <c r="P131" s="364">
        <f t="shared" si="6"/>
        <v>0.4</v>
      </c>
      <c r="Q131" s="369">
        <f t="shared" si="11"/>
        <v>0.51900000000000002</v>
      </c>
      <c r="R131" s="532">
        <f t="shared" si="7"/>
        <v>2.0760000000000001</v>
      </c>
      <c r="S131" s="369">
        <f t="shared" si="12"/>
        <v>2.7679999999999998</v>
      </c>
      <c r="T131" s="532">
        <f t="shared" si="8"/>
        <v>11.071999999999999</v>
      </c>
      <c r="U131" s="369">
        <v>0.1</v>
      </c>
      <c r="V131" s="532">
        <f t="shared" si="9"/>
        <v>0.4</v>
      </c>
      <c r="W131" s="1"/>
    </row>
    <row r="132" spans="1:23" ht="25.5" x14ac:dyDescent="0.25">
      <c r="A132" s="590"/>
      <c r="B132" s="34">
        <v>130</v>
      </c>
      <c r="C132" s="595" t="s">
        <v>18</v>
      </c>
      <c r="D132" s="370" t="s">
        <v>1074</v>
      </c>
      <c r="E132" s="391" t="s">
        <v>1070</v>
      </c>
      <c r="F132" s="3" t="s">
        <v>422</v>
      </c>
      <c r="G132" s="3" t="s">
        <v>1071</v>
      </c>
      <c r="H132" s="3" t="s">
        <v>417</v>
      </c>
      <c r="I132" s="208" t="s">
        <v>1072</v>
      </c>
      <c r="J132" s="432">
        <v>4</v>
      </c>
      <c r="K132" s="204">
        <v>0</v>
      </c>
      <c r="L132" s="361">
        <v>6.6</v>
      </c>
      <c r="M132" s="559">
        <v>0.15</v>
      </c>
      <c r="N132" s="358" t="s">
        <v>1073</v>
      </c>
      <c r="O132" s="368">
        <v>0.15</v>
      </c>
      <c r="P132" s="364">
        <f t="shared" si="6"/>
        <v>0.6</v>
      </c>
      <c r="Q132" s="369">
        <f t="shared" si="11"/>
        <v>0.98999999999999988</v>
      </c>
      <c r="R132" s="532">
        <f t="shared" si="7"/>
        <v>3.9599999999999995</v>
      </c>
      <c r="S132" s="369">
        <f t="shared" si="12"/>
        <v>5.28</v>
      </c>
      <c r="T132" s="532">
        <f t="shared" si="8"/>
        <v>21.12</v>
      </c>
      <c r="U132" s="369">
        <v>0.1</v>
      </c>
      <c r="V132" s="532">
        <f t="shared" si="9"/>
        <v>0.4</v>
      </c>
      <c r="W132" s="1"/>
    </row>
    <row r="133" spans="1:23" ht="25.5" x14ac:dyDescent="0.25">
      <c r="A133" s="590"/>
      <c r="B133" s="34">
        <v>131</v>
      </c>
      <c r="C133" s="595" t="s">
        <v>19</v>
      </c>
      <c r="D133" s="370" t="s">
        <v>1075</v>
      </c>
      <c r="E133" s="391" t="s">
        <v>1070</v>
      </c>
      <c r="F133" s="3" t="s">
        <v>422</v>
      </c>
      <c r="G133" s="3" t="s">
        <v>1071</v>
      </c>
      <c r="H133" s="3" t="s">
        <v>417</v>
      </c>
      <c r="I133" s="208" t="s">
        <v>1072</v>
      </c>
      <c r="J133" s="432">
        <v>4</v>
      </c>
      <c r="K133" s="204">
        <v>0</v>
      </c>
      <c r="L133" s="361">
        <v>8.75</v>
      </c>
      <c r="M133" s="559">
        <v>0.15</v>
      </c>
      <c r="N133" s="358" t="s">
        <v>1073</v>
      </c>
      <c r="O133" s="368">
        <v>0.15</v>
      </c>
      <c r="P133" s="364">
        <f t="shared" ref="P133:P168" si="13">J133*O133</f>
        <v>0.6</v>
      </c>
      <c r="Q133" s="369">
        <f t="shared" si="11"/>
        <v>1.3125</v>
      </c>
      <c r="R133" s="532">
        <f t="shared" ref="R133:R168" si="14">J133*Q133</f>
        <v>5.25</v>
      </c>
      <c r="S133" s="369">
        <f t="shared" si="12"/>
        <v>7</v>
      </c>
      <c r="T133" s="532">
        <f t="shared" ref="T133:T168" si="15">J133*S133</f>
        <v>28</v>
      </c>
      <c r="U133" s="369">
        <v>0.1</v>
      </c>
      <c r="V133" s="532">
        <f t="shared" ref="V133:V168" si="16">J133*U133</f>
        <v>0.4</v>
      </c>
      <c r="W133" s="1"/>
    </row>
    <row r="134" spans="1:23" ht="25.5" x14ac:dyDescent="0.25">
      <c r="A134" s="590"/>
      <c r="B134" s="34">
        <v>132</v>
      </c>
      <c r="C134" s="595" t="s">
        <v>20</v>
      </c>
      <c r="D134" s="370" t="s">
        <v>1076</v>
      </c>
      <c r="E134" s="391" t="s">
        <v>1063</v>
      </c>
      <c r="F134" s="3" t="s">
        <v>422</v>
      </c>
      <c r="G134" s="3" t="s">
        <v>1077</v>
      </c>
      <c r="H134" s="3" t="s">
        <v>675</v>
      </c>
      <c r="I134" s="208" t="s">
        <v>1078</v>
      </c>
      <c r="J134" s="432">
        <v>4</v>
      </c>
      <c r="K134" s="204">
        <v>0</v>
      </c>
      <c r="L134" s="361">
        <v>3.2</v>
      </c>
      <c r="M134" s="559">
        <v>0.15</v>
      </c>
      <c r="N134" s="358" t="s">
        <v>1073</v>
      </c>
      <c r="O134" s="368">
        <v>0.15</v>
      </c>
      <c r="P134" s="364">
        <f t="shared" si="13"/>
        <v>0.6</v>
      </c>
      <c r="Q134" s="369">
        <f t="shared" si="11"/>
        <v>0.48</v>
      </c>
      <c r="R134" s="532">
        <f t="shared" si="14"/>
        <v>1.92</v>
      </c>
      <c r="S134" s="369">
        <v>3</v>
      </c>
      <c r="T134" s="532">
        <f t="shared" si="15"/>
        <v>12</v>
      </c>
      <c r="U134" s="369">
        <v>0.1</v>
      </c>
      <c r="V134" s="532">
        <f t="shared" si="16"/>
        <v>0.4</v>
      </c>
      <c r="W134" s="1"/>
    </row>
    <row r="135" spans="1:23" ht="25.5" x14ac:dyDescent="0.25">
      <c r="A135" s="590"/>
      <c r="B135" s="34">
        <v>133</v>
      </c>
      <c r="C135" s="595" t="s">
        <v>21</v>
      </c>
      <c r="D135" s="370" t="s">
        <v>1074</v>
      </c>
      <c r="E135" s="391" t="s">
        <v>1063</v>
      </c>
      <c r="F135" s="3" t="s">
        <v>422</v>
      </c>
      <c r="G135" s="3" t="s">
        <v>1079</v>
      </c>
      <c r="H135" s="3" t="s">
        <v>675</v>
      </c>
      <c r="I135" s="208" t="s">
        <v>1078</v>
      </c>
      <c r="J135" s="432">
        <v>4</v>
      </c>
      <c r="K135" s="204">
        <v>0</v>
      </c>
      <c r="L135" s="361">
        <v>8.48</v>
      </c>
      <c r="M135" s="559">
        <v>0.15</v>
      </c>
      <c r="N135" s="358" t="s">
        <v>1073</v>
      </c>
      <c r="O135" s="368">
        <v>0.15</v>
      </c>
      <c r="P135" s="364">
        <f t="shared" si="13"/>
        <v>0.6</v>
      </c>
      <c r="Q135" s="369">
        <f t="shared" si="11"/>
        <v>1.272</v>
      </c>
      <c r="R135" s="532">
        <f t="shared" si="14"/>
        <v>5.0880000000000001</v>
      </c>
      <c r="S135" s="369">
        <v>7</v>
      </c>
      <c r="T135" s="532">
        <f t="shared" si="15"/>
        <v>28</v>
      </c>
      <c r="U135" s="369">
        <v>0.1</v>
      </c>
      <c r="V135" s="532">
        <f t="shared" si="16"/>
        <v>0.4</v>
      </c>
      <c r="W135" s="1"/>
    </row>
    <row r="136" spans="1:23" ht="25.5" x14ac:dyDescent="0.25">
      <c r="A136" s="590"/>
      <c r="B136" s="34">
        <v>134</v>
      </c>
      <c r="C136" s="595" t="s">
        <v>22</v>
      </c>
      <c r="D136" s="370" t="s">
        <v>1074</v>
      </c>
      <c r="E136" s="391" t="s">
        <v>1063</v>
      </c>
      <c r="F136" s="3" t="s">
        <v>422</v>
      </c>
      <c r="G136" s="3" t="s">
        <v>1079</v>
      </c>
      <c r="H136" s="3" t="s">
        <v>675</v>
      </c>
      <c r="I136" s="208" t="s">
        <v>1078</v>
      </c>
      <c r="J136" s="432">
        <v>4</v>
      </c>
      <c r="K136" s="204">
        <v>0</v>
      </c>
      <c r="L136" s="361">
        <v>8.48</v>
      </c>
      <c r="M136" s="559">
        <v>0.15</v>
      </c>
      <c r="N136" s="358" t="s">
        <v>1073</v>
      </c>
      <c r="O136" s="368">
        <v>0.15</v>
      </c>
      <c r="P136" s="364">
        <f t="shared" si="13"/>
        <v>0.6</v>
      </c>
      <c r="Q136" s="369">
        <f t="shared" si="11"/>
        <v>1.272</v>
      </c>
      <c r="R136" s="532">
        <f t="shared" si="14"/>
        <v>5.0880000000000001</v>
      </c>
      <c r="S136" s="369">
        <v>7</v>
      </c>
      <c r="T136" s="532">
        <f t="shared" si="15"/>
        <v>28</v>
      </c>
      <c r="U136" s="369">
        <v>0.1</v>
      </c>
      <c r="V136" s="532">
        <f t="shared" si="16"/>
        <v>0.4</v>
      </c>
      <c r="W136" s="1"/>
    </row>
    <row r="137" spans="1:23" ht="25.5" x14ac:dyDescent="0.25">
      <c r="A137" s="590"/>
      <c r="B137" s="34">
        <v>135</v>
      </c>
      <c r="C137" s="595" t="s">
        <v>23</v>
      </c>
      <c r="D137" s="370" t="s">
        <v>1080</v>
      </c>
      <c r="E137" s="391" t="s">
        <v>1070</v>
      </c>
      <c r="F137" s="3" t="s">
        <v>446</v>
      </c>
      <c r="G137" s="3" t="s">
        <v>514</v>
      </c>
      <c r="H137" s="3" t="s">
        <v>453</v>
      </c>
      <c r="I137" s="208" t="s">
        <v>1081</v>
      </c>
      <c r="J137" s="432">
        <v>4</v>
      </c>
      <c r="K137" s="204">
        <v>1</v>
      </c>
      <c r="L137" s="361">
        <v>18.78</v>
      </c>
      <c r="M137" s="559">
        <v>0.15</v>
      </c>
      <c r="N137" s="358" t="s">
        <v>1082</v>
      </c>
      <c r="O137" s="368">
        <v>0.2</v>
      </c>
      <c r="P137" s="364">
        <f t="shared" si="13"/>
        <v>0.8</v>
      </c>
      <c r="Q137" s="369">
        <f t="shared" si="11"/>
        <v>2.8170000000000002</v>
      </c>
      <c r="R137" s="532">
        <f t="shared" si="14"/>
        <v>11.268000000000001</v>
      </c>
      <c r="S137" s="369">
        <f t="shared" si="12"/>
        <v>15.024000000000001</v>
      </c>
      <c r="T137" s="532">
        <f t="shared" si="15"/>
        <v>60.096000000000004</v>
      </c>
      <c r="U137" s="369">
        <v>0.1</v>
      </c>
      <c r="V137" s="532">
        <f t="shared" si="16"/>
        <v>0.4</v>
      </c>
      <c r="W137" s="1"/>
    </row>
    <row r="138" spans="1:23" ht="25.5" x14ac:dyDescent="0.25">
      <c r="A138" s="590"/>
      <c r="B138" s="34">
        <v>136</v>
      </c>
      <c r="C138" s="595" t="s">
        <v>369</v>
      </c>
      <c r="D138" s="370" t="s">
        <v>1083</v>
      </c>
      <c r="E138" s="391" t="s">
        <v>1070</v>
      </c>
      <c r="F138" s="3" t="s">
        <v>446</v>
      </c>
      <c r="G138" s="3" t="s">
        <v>514</v>
      </c>
      <c r="H138" s="3" t="s">
        <v>453</v>
      </c>
      <c r="I138" s="208" t="s">
        <v>1084</v>
      </c>
      <c r="J138" s="432">
        <v>4</v>
      </c>
      <c r="K138" s="204">
        <v>1</v>
      </c>
      <c r="L138" s="361">
        <v>40.5</v>
      </c>
      <c r="M138" s="559">
        <v>0.15</v>
      </c>
      <c r="N138" s="358" t="s">
        <v>1082</v>
      </c>
      <c r="O138" s="368">
        <v>0.25</v>
      </c>
      <c r="P138" s="364">
        <f t="shared" si="13"/>
        <v>1</v>
      </c>
      <c r="Q138" s="369">
        <f t="shared" si="11"/>
        <v>6.0750000000000002</v>
      </c>
      <c r="R138" s="532">
        <f t="shared" si="14"/>
        <v>24.3</v>
      </c>
      <c r="S138" s="369">
        <v>33</v>
      </c>
      <c r="T138" s="532">
        <f t="shared" si="15"/>
        <v>132</v>
      </c>
      <c r="U138" s="369">
        <v>0.1</v>
      </c>
      <c r="V138" s="532">
        <f t="shared" si="16"/>
        <v>0.4</v>
      </c>
      <c r="W138" s="1"/>
    </row>
    <row r="139" spans="1:23" ht="25.5" x14ac:dyDescent="0.25">
      <c r="A139" s="590"/>
      <c r="B139" s="34">
        <v>137</v>
      </c>
      <c r="C139" s="595" t="s">
        <v>370</v>
      </c>
      <c r="D139" s="370" t="s">
        <v>1085</v>
      </c>
      <c r="E139" s="391" t="s">
        <v>1070</v>
      </c>
      <c r="F139" s="3" t="s">
        <v>446</v>
      </c>
      <c r="G139" s="3" t="s">
        <v>514</v>
      </c>
      <c r="H139" s="3" t="s">
        <v>453</v>
      </c>
      <c r="I139" s="208" t="s">
        <v>1086</v>
      </c>
      <c r="J139" s="432">
        <v>4</v>
      </c>
      <c r="K139" s="204">
        <v>1</v>
      </c>
      <c r="L139" s="361">
        <v>10.35</v>
      </c>
      <c r="M139" s="559">
        <v>0.15</v>
      </c>
      <c r="N139" s="358" t="s">
        <v>1082</v>
      </c>
      <c r="O139" s="368">
        <v>0.2</v>
      </c>
      <c r="P139" s="364">
        <f t="shared" si="13"/>
        <v>0.8</v>
      </c>
      <c r="Q139" s="369">
        <f t="shared" si="11"/>
        <v>1.5525</v>
      </c>
      <c r="R139" s="532">
        <f t="shared" si="14"/>
        <v>6.21</v>
      </c>
      <c r="S139" s="369">
        <v>9</v>
      </c>
      <c r="T139" s="532">
        <f t="shared" si="15"/>
        <v>36</v>
      </c>
      <c r="U139" s="369">
        <v>0.1</v>
      </c>
      <c r="V139" s="532">
        <f t="shared" si="16"/>
        <v>0.4</v>
      </c>
      <c r="W139" s="1"/>
    </row>
    <row r="140" spans="1:23" ht="25.5" x14ac:dyDescent="0.25">
      <c r="A140" s="590"/>
      <c r="B140" s="34">
        <v>138</v>
      </c>
      <c r="C140" s="595" t="s">
        <v>371</v>
      </c>
      <c r="D140" s="370" t="s">
        <v>1087</v>
      </c>
      <c r="E140" s="391" t="s">
        <v>1070</v>
      </c>
      <c r="F140" s="3" t="s">
        <v>446</v>
      </c>
      <c r="G140" s="3" t="s">
        <v>514</v>
      </c>
      <c r="H140" s="3" t="s">
        <v>453</v>
      </c>
      <c r="I140" s="208" t="s">
        <v>1088</v>
      </c>
      <c r="J140" s="432">
        <v>4</v>
      </c>
      <c r="K140" s="204">
        <v>1</v>
      </c>
      <c r="L140" s="361">
        <v>40.5</v>
      </c>
      <c r="M140" s="559">
        <v>0.15</v>
      </c>
      <c r="N140" s="358" t="s">
        <v>1082</v>
      </c>
      <c r="O140" s="368">
        <v>0.3</v>
      </c>
      <c r="P140" s="364">
        <f t="shared" si="13"/>
        <v>1.2</v>
      </c>
      <c r="Q140" s="369">
        <f t="shared" si="11"/>
        <v>6.0750000000000002</v>
      </c>
      <c r="R140" s="532">
        <f t="shared" si="14"/>
        <v>24.3</v>
      </c>
      <c r="S140" s="369">
        <v>33</v>
      </c>
      <c r="T140" s="532">
        <f t="shared" si="15"/>
        <v>132</v>
      </c>
      <c r="U140" s="369">
        <v>0.1</v>
      </c>
      <c r="V140" s="532">
        <f t="shared" si="16"/>
        <v>0.4</v>
      </c>
      <c r="W140" s="1"/>
    </row>
    <row r="141" spans="1:23" ht="25.5" x14ac:dyDescent="0.25">
      <c r="A141" s="590"/>
      <c r="B141" s="34">
        <v>139</v>
      </c>
      <c r="C141" s="595" t="s">
        <v>390</v>
      </c>
      <c r="D141" s="370" t="s">
        <v>1089</v>
      </c>
      <c r="E141" s="391" t="s">
        <v>1070</v>
      </c>
      <c r="F141" s="3" t="s">
        <v>446</v>
      </c>
      <c r="G141" s="3" t="s">
        <v>514</v>
      </c>
      <c r="H141" s="3" t="s">
        <v>453</v>
      </c>
      <c r="I141" s="208" t="s">
        <v>1090</v>
      </c>
      <c r="J141" s="432">
        <v>4</v>
      </c>
      <c r="K141" s="204">
        <v>1</v>
      </c>
      <c r="L141" s="361">
        <v>33.64</v>
      </c>
      <c r="M141" s="559">
        <v>0.15</v>
      </c>
      <c r="N141" s="358" t="s">
        <v>1082</v>
      </c>
      <c r="O141" s="368">
        <v>0.25</v>
      </c>
      <c r="P141" s="364">
        <f t="shared" si="13"/>
        <v>1</v>
      </c>
      <c r="Q141" s="369">
        <f t="shared" si="11"/>
        <v>5.0460000000000003</v>
      </c>
      <c r="R141" s="532">
        <f t="shared" si="14"/>
        <v>20.184000000000001</v>
      </c>
      <c r="S141" s="369">
        <v>27</v>
      </c>
      <c r="T141" s="532">
        <f t="shared" si="15"/>
        <v>108</v>
      </c>
      <c r="U141" s="369">
        <v>0.1</v>
      </c>
      <c r="V141" s="532">
        <f t="shared" si="16"/>
        <v>0.4</v>
      </c>
      <c r="W141" s="1"/>
    </row>
    <row r="142" spans="1:23" ht="25.5" x14ac:dyDescent="0.25">
      <c r="A142" s="590"/>
      <c r="B142" s="34">
        <v>140</v>
      </c>
      <c r="C142" s="595" t="s">
        <v>389</v>
      </c>
      <c r="D142" s="370" t="s">
        <v>1089</v>
      </c>
      <c r="E142" s="391" t="s">
        <v>1091</v>
      </c>
      <c r="F142" s="3" t="s">
        <v>446</v>
      </c>
      <c r="G142" s="3" t="s">
        <v>514</v>
      </c>
      <c r="H142" s="3" t="s">
        <v>453</v>
      </c>
      <c r="I142" s="208" t="s">
        <v>1092</v>
      </c>
      <c r="J142" s="432">
        <v>4</v>
      </c>
      <c r="K142" s="204">
        <v>1</v>
      </c>
      <c r="L142" s="361">
        <v>33.64</v>
      </c>
      <c r="M142" s="559">
        <v>0.15</v>
      </c>
      <c r="N142" s="358" t="s">
        <v>1082</v>
      </c>
      <c r="O142" s="368">
        <v>0.25</v>
      </c>
      <c r="P142" s="364">
        <f t="shared" si="13"/>
        <v>1</v>
      </c>
      <c r="Q142" s="369">
        <f t="shared" si="11"/>
        <v>5.0460000000000003</v>
      </c>
      <c r="R142" s="532">
        <f t="shared" si="14"/>
        <v>20.184000000000001</v>
      </c>
      <c r="S142" s="369">
        <v>27</v>
      </c>
      <c r="T142" s="532">
        <f t="shared" si="15"/>
        <v>108</v>
      </c>
      <c r="U142" s="369">
        <v>0.1</v>
      </c>
      <c r="V142" s="532">
        <f t="shared" si="16"/>
        <v>0.4</v>
      </c>
      <c r="W142" s="1"/>
    </row>
    <row r="143" spans="1:23" ht="25.5" x14ac:dyDescent="0.25">
      <c r="A143" s="590"/>
      <c r="B143" s="34">
        <v>141</v>
      </c>
      <c r="C143" s="595" t="s">
        <v>400</v>
      </c>
      <c r="D143" s="370" t="s">
        <v>1093</v>
      </c>
      <c r="E143" s="391" t="s">
        <v>1091</v>
      </c>
      <c r="F143" s="3" t="s">
        <v>446</v>
      </c>
      <c r="G143" s="3" t="s">
        <v>514</v>
      </c>
      <c r="H143" s="3" t="s">
        <v>453</v>
      </c>
      <c r="I143" s="208" t="s">
        <v>1094</v>
      </c>
      <c r="J143" s="432">
        <v>4</v>
      </c>
      <c r="K143" s="204">
        <v>1</v>
      </c>
      <c r="L143" s="361">
        <v>81</v>
      </c>
      <c r="M143" s="559">
        <v>0.15</v>
      </c>
      <c r="N143" s="358" t="s">
        <v>1082</v>
      </c>
      <c r="O143" s="368">
        <v>0.2</v>
      </c>
      <c r="P143" s="364">
        <f t="shared" si="13"/>
        <v>0.8</v>
      </c>
      <c r="Q143" s="369">
        <f t="shared" si="11"/>
        <v>12.15</v>
      </c>
      <c r="R143" s="532">
        <f t="shared" si="14"/>
        <v>48.6</v>
      </c>
      <c r="S143" s="369">
        <f t="shared" si="12"/>
        <v>64.800000000000011</v>
      </c>
      <c r="T143" s="532">
        <f t="shared" si="15"/>
        <v>259.20000000000005</v>
      </c>
      <c r="U143" s="369">
        <v>0.1</v>
      </c>
      <c r="V143" s="532">
        <f t="shared" si="16"/>
        <v>0.4</v>
      </c>
      <c r="W143" s="1"/>
    </row>
    <row r="144" spans="1:23" ht="25.5" x14ac:dyDescent="0.25">
      <c r="A144" s="590"/>
      <c r="B144" s="34">
        <v>142</v>
      </c>
      <c r="C144" s="595" t="s">
        <v>401</v>
      </c>
      <c r="D144" s="370" t="s">
        <v>1095</v>
      </c>
      <c r="E144" s="391" t="s">
        <v>1091</v>
      </c>
      <c r="F144" s="3" t="s">
        <v>446</v>
      </c>
      <c r="G144" s="3" t="s">
        <v>514</v>
      </c>
      <c r="H144" s="3" t="s">
        <v>453</v>
      </c>
      <c r="I144" s="208" t="s">
        <v>1096</v>
      </c>
      <c r="J144" s="432">
        <v>4</v>
      </c>
      <c r="K144" s="204">
        <v>1</v>
      </c>
      <c r="L144" s="361">
        <v>40.5</v>
      </c>
      <c r="M144" s="559">
        <v>0.15</v>
      </c>
      <c r="N144" s="358" t="s">
        <v>1082</v>
      </c>
      <c r="O144" s="368">
        <v>0.2</v>
      </c>
      <c r="P144" s="364">
        <f t="shared" si="13"/>
        <v>0.8</v>
      </c>
      <c r="Q144" s="369">
        <f t="shared" si="11"/>
        <v>6.0750000000000002</v>
      </c>
      <c r="R144" s="532">
        <f t="shared" si="14"/>
        <v>24.3</v>
      </c>
      <c r="S144" s="369">
        <f t="shared" si="12"/>
        <v>32.400000000000006</v>
      </c>
      <c r="T144" s="532">
        <f t="shared" si="15"/>
        <v>129.60000000000002</v>
      </c>
      <c r="U144" s="369">
        <v>0.1</v>
      </c>
      <c r="V144" s="532">
        <f t="shared" si="16"/>
        <v>0.4</v>
      </c>
      <c r="W144" s="1"/>
    </row>
    <row r="145" spans="1:23" ht="25.5" x14ac:dyDescent="0.25">
      <c r="A145" s="590"/>
      <c r="B145" s="34">
        <v>143</v>
      </c>
      <c r="C145" s="595" t="s">
        <v>402</v>
      </c>
      <c r="D145" s="370" t="s">
        <v>1087</v>
      </c>
      <c r="E145" s="391" t="s">
        <v>1091</v>
      </c>
      <c r="F145" s="3" t="s">
        <v>446</v>
      </c>
      <c r="G145" s="3" t="s">
        <v>514</v>
      </c>
      <c r="H145" s="3" t="s">
        <v>453</v>
      </c>
      <c r="I145" s="208" t="s">
        <v>1097</v>
      </c>
      <c r="J145" s="432">
        <v>4</v>
      </c>
      <c r="K145" s="204">
        <v>1</v>
      </c>
      <c r="L145" s="361">
        <v>40.5</v>
      </c>
      <c r="M145" s="559">
        <v>0.15</v>
      </c>
      <c r="N145" s="358" t="s">
        <v>1082</v>
      </c>
      <c r="O145" s="368">
        <v>0.2</v>
      </c>
      <c r="P145" s="364">
        <f t="shared" si="13"/>
        <v>0.8</v>
      </c>
      <c r="Q145" s="369">
        <f t="shared" si="11"/>
        <v>6.0750000000000002</v>
      </c>
      <c r="R145" s="532">
        <f t="shared" si="14"/>
        <v>24.3</v>
      </c>
      <c r="S145" s="369">
        <f t="shared" si="12"/>
        <v>32.400000000000006</v>
      </c>
      <c r="T145" s="532">
        <f t="shared" si="15"/>
        <v>129.60000000000002</v>
      </c>
      <c r="U145" s="369">
        <v>0.1</v>
      </c>
      <c r="V145" s="532">
        <f t="shared" si="16"/>
        <v>0.4</v>
      </c>
      <c r="W145" s="1"/>
    </row>
    <row r="146" spans="1:23" ht="25.5" x14ac:dyDescent="0.25">
      <c r="A146" s="590"/>
      <c r="B146" s="34">
        <v>144</v>
      </c>
      <c r="C146" s="595" t="s">
        <v>403</v>
      </c>
      <c r="D146" s="370" t="s">
        <v>1095</v>
      </c>
      <c r="E146" s="391" t="s">
        <v>336</v>
      </c>
      <c r="F146" s="3" t="s">
        <v>446</v>
      </c>
      <c r="G146" s="3" t="s">
        <v>514</v>
      </c>
      <c r="H146" s="3" t="s">
        <v>453</v>
      </c>
      <c r="I146" s="208" t="s">
        <v>1098</v>
      </c>
      <c r="J146" s="432">
        <v>4</v>
      </c>
      <c r="K146" s="204">
        <v>1</v>
      </c>
      <c r="L146" s="361">
        <v>40.5</v>
      </c>
      <c r="M146" s="559">
        <v>0.15</v>
      </c>
      <c r="N146" s="358" t="s">
        <v>1082</v>
      </c>
      <c r="O146" s="368">
        <v>0.2</v>
      </c>
      <c r="P146" s="364">
        <f t="shared" si="13"/>
        <v>0.8</v>
      </c>
      <c r="Q146" s="369">
        <f t="shared" si="11"/>
        <v>6.0750000000000002</v>
      </c>
      <c r="R146" s="532">
        <f t="shared" si="14"/>
        <v>24.3</v>
      </c>
      <c r="S146" s="369">
        <f t="shared" si="12"/>
        <v>32.400000000000006</v>
      </c>
      <c r="T146" s="532">
        <f t="shared" si="15"/>
        <v>129.60000000000002</v>
      </c>
      <c r="U146" s="369">
        <v>0.1</v>
      </c>
      <c r="V146" s="532">
        <f t="shared" si="16"/>
        <v>0.4</v>
      </c>
      <c r="W146" s="1"/>
    </row>
    <row r="147" spans="1:23" ht="25.5" x14ac:dyDescent="0.25">
      <c r="A147" s="590"/>
      <c r="B147" s="34">
        <v>145</v>
      </c>
      <c r="C147" s="595" t="s">
        <v>575</v>
      </c>
      <c r="D147" s="370" t="s">
        <v>1089</v>
      </c>
      <c r="E147" s="391" t="s">
        <v>336</v>
      </c>
      <c r="F147" s="3" t="s">
        <v>446</v>
      </c>
      <c r="G147" s="3" t="s">
        <v>514</v>
      </c>
      <c r="H147" s="3" t="s">
        <v>453</v>
      </c>
      <c r="I147" s="208" t="s">
        <v>1099</v>
      </c>
      <c r="J147" s="432">
        <v>4</v>
      </c>
      <c r="K147" s="204">
        <v>1</v>
      </c>
      <c r="L147" s="361">
        <v>33.64</v>
      </c>
      <c r="M147" s="559">
        <v>0.15</v>
      </c>
      <c r="N147" s="358" t="s">
        <v>1082</v>
      </c>
      <c r="O147" s="368">
        <v>0.2</v>
      </c>
      <c r="P147" s="364">
        <f t="shared" si="13"/>
        <v>0.8</v>
      </c>
      <c r="Q147" s="369">
        <f t="shared" si="11"/>
        <v>5.0460000000000003</v>
      </c>
      <c r="R147" s="532">
        <f t="shared" si="14"/>
        <v>20.184000000000001</v>
      </c>
      <c r="S147" s="369">
        <f t="shared" si="12"/>
        <v>26.912000000000003</v>
      </c>
      <c r="T147" s="532">
        <f t="shared" si="15"/>
        <v>107.64800000000001</v>
      </c>
      <c r="U147" s="369">
        <v>0.1</v>
      </c>
      <c r="V147" s="532">
        <f t="shared" si="16"/>
        <v>0.4</v>
      </c>
      <c r="W147" s="1"/>
    </row>
    <row r="148" spans="1:23" ht="25.5" x14ac:dyDescent="0.25">
      <c r="A148" s="590"/>
      <c r="B148" s="34">
        <v>146</v>
      </c>
      <c r="C148" s="595" t="s">
        <v>577</v>
      </c>
      <c r="D148" s="370" t="s">
        <v>1087</v>
      </c>
      <c r="E148" s="391" t="s">
        <v>336</v>
      </c>
      <c r="F148" s="3" t="s">
        <v>446</v>
      </c>
      <c r="G148" s="3" t="s">
        <v>514</v>
      </c>
      <c r="H148" s="3" t="s">
        <v>453</v>
      </c>
      <c r="I148" s="208" t="s">
        <v>1099</v>
      </c>
      <c r="J148" s="432">
        <v>4</v>
      </c>
      <c r="K148" s="204">
        <v>1</v>
      </c>
      <c r="L148" s="361">
        <v>40.5</v>
      </c>
      <c r="M148" s="559">
        <v>0.15</v>
      </c>
      <c r="N148" s="358" t="s">
        <v>1082</v>
      </c>
      <c r="O148" s="368">
        <v>0.2</v>
      </c>
      <c r="P148" s="364">
        <f t="shared" si="13"/>
        <v>0.8</v>
      </c>
      <c r="Q148" s="369">
        <f t="shared" si="11"/>
        <v>6.0750000000000002</v>
      </c>
      <c r="R148" s="532">
        <f t="shared" si="14"/>
        <v>24.3</v>
      </c>
      <c r="S148" s="369">
        <f t="shared" si="12"/>
        <v>32.400000000000006</v>
      </c>
      <c r="T148" s="532">
        <f t="shared" si="15"/>
        <v>129.60000000000002</v>
      </c>
      <c r="U148" s="369">
        <v>0.1</v>
      </c>
      <c r="V148" s="532">
        <f t="shared" si="16"/>
        <v>0.4</v>
      </c>
      <c r="W148" s="1"/>
    </row>
    <row r="149" spans="1:23" ht="25.5" x14ac:dyDescent="0.25">
      <c r="A149" s="590"/>
      <c r="B149" s="34">
        <v>147</v>
      </c>
      <c r="C149" s="595" t="s">
        <v>579</v>
      </c>
      <c r="D149" s="370" t="s">
        <v>1100</v>
      </c>
      <c r="E149" s="391" t="s">
        <v>336</v>
      </c>
      <c r="F149" s="3" t="s">
        <v>446</v>
      </c>
      <c r="G149" s="3" t="s">
        <v>514</v>
      </c>
      <c r="H149" s="3" t="s">
        <v>453</v>
      </c>
      <c r="I149" s="208" t="s">
        <v>1101</v>
      </c>
      <c r="J149" s="432">
        <v>4</v>
      </c>
      <c r="K149" s="204">
        <v>1</v>
      </c>
      <c r="L149" s="361">
        <v>50.58</v>
      </c>
      <c r="M149" s="559">
        <v>0.15</v>
      </c>
      <c r="N149" s="358" t="s">
        <v>1082</v>
      </c>
      <c r="O149" s="368">
        <v>0.2</v>
      </c>
      <c r="P149" s="364">
        <f t="shared" si="13"/>
        <v>0.8</v>
      </c>
      <c r="Q149" s="369">
        <f t="shared" si="11"/>
        <v>7.5869999999999997</v>
      </c>
      <c r="R149" s="532">
        <f t="shared" si="14"/>
        <v>30.347999999999999</v>
      </c>
      <c r="S149" s="369">
        <f t="shared" si="12"/>
        <v>40.463999999999999</v>
      </c>
      <c r="T149" s="532">
        <f t="shared" si="15"/>
        <v>161.85599999999999</v>
      </c>
      <c r="U149" s="369">
        <v>0.1</v>
      </c>
      <c r="V149" s="532">
        <f t="shared" si="16"/>
        <v>0.4</v>
      </c>
      <c r="W149" s="1"/>
    </row>
    <row r="150" spans="1:23" ht="25.5" x14ac:dyDescent="0.25">
      <c r="A150" s="590"/>
      <c r="B150" s="34">
        <v>148</v>
      </c>
      <c r="C150" s="595" t="s">
        <v>581</v>
      </c>
      <c r="D150" s="370" t="s">
        <v>1085</v>
      </c>
      <c r="E150" s="391" t="s">
        <v>336</v>
      </c>
      <c r="F150" s="3" t="s">
        <v>446</v>
      </c>
      <c r="G150" s="3" t="s">
        <v>514</v>
      </c>
      <c r="H150" s="3" t="s">
        <v>453</v>
      </c>
      <c r="I150" s="208" t="s">
        <v>1102</v>
      </c>
      <c r="J150" s="432">
        <v>4</v>
      </c>
      <c r="K150" s="204">
        <v>1</v>
      </c>
      <c r="L150" s="361">
        <v>10.75</v>
      </c>
      <c r="M150" s="559">
        <v>0.15</v>
      </c>
      <c r="N150" s="358" t="s">
        <v>1082</v>
      </c>
      <c r="O150" s="368">
        <v>0.1</v>
      </c>
      <c r="P150" s="364">
        <f t="shared" si="13"/>
        <v>0.4</v>
      </c>
      <c r="Q150" s="369">
        <f t="shared" si="11"/>
        <v>1.6125</v>
      </c>
      <c r="R150" s="532">
        <f t="shared" si="14"/>
        <v>6.45</v>
      </c>
      <c r="S150" s="369">
        <f t="shared" si="12"/>
        <v>8.6</v>
      </c>
      <c r="T150" s="532">
        <f t="shared" si="15"/>
        <v>34.4</v>
      </c>
      <c r="U150" s="369">
        <v>0.1</v>
      </c>
      <c r="V150" s="532">
        <f t="shared" si="16"/>
        <v>0.4</v>
      </c>
      <c r="W150" s="1"/>
    </row>
    <row r="151" spans="1:23" ht="25.5" x14ac:dyDescent="0.25">
      <c r="A151" s="590"/>
      <c r="B151" s="34">
        <v>149</v>
      </c>
      <c r="C151" s="595" t="s">
        <v>582</v>
      </c>
      <c r="D151" s="370" t="s">
        <v>1085</v>
      </c>
      <c r="E151" s="391" t="s">
        <v>336</v>
      </c>
      <c r="F151" s="3" t="s">
        <v>446</v>
      </c>
      <c r="G151" s="3" t="s">
        <v>514</v>
      </c>
      <c r="H151" s="3" t="s">
        <v>453</v>
      </c>
      <c r="I151" s="208" t="s">
        <v>1103</v>
      </c>
      <c r="J151" s="432">
        <v>4</v>
      </c>
      <c r="K151" s="204">
        <v>1</v>
      </c>
      <c r="L151" s="361">
        <v>10.34</v>
      </c>
      <c r="M151" s="559">
        <v>0.15</v>
      </c>
      <c r="N151" s="358" t="s">
        <v>1082</v>
      </c>
      <c r="O151" s="368">
        <v>0.1</v>
      </c>
      <c r="P151" s="364">
        <f t="shared" si="13"/>
        <v>0.4</v>
      </c>
      <c r="Q151" s="369">
        <f t="shared" si="11"/>
        <v>1.5509999999999999</v>
      </c>
      <c r="R151" s="532">
        <f t="shared" si="14"/>
        <v>6.2039999999999997</v>
      </c>
      <c r="S151" s="369">
        <f t="shared" si="12"/>
        <v>8.2719999999999985</v>
      </c>
      <c r="T151" s="532">
        <f t="shared" si="15"/>
        <v>33.087999999999994</v>
      </c>
      <c r="U151" s="369">
        <v>0.1</v>
      </c>
      <c r="V151" s="532">
        <f t="shared" si="16"/>
        <v>0.4</v>
      </c>
      <c r="W151" s="1"/>
    </row>
    <row r="152" spans="1:23" ht="25.5" x14ac:dyDescent="0.25">
      <c r="A152" s="590"/>
      <c r="B152" s="34">
        <v>150</v>
      </c>
      <c r="C152" s="595" t="s">
        <v>584</v>
      </c>
      <c r="D152" s="370" t="s">
        <v>1089</v>
      </c>
      <c r="E152" s="391" t="s">
        <v>336</v>
      </c>
      <c r="F152" s="3" t="s">
        <v>446</v>
      </c>
      <c r="G152" s="3" t="s">
        <v>514</v>
      </c>
      <c r="H152" s="3" t="s">
        <v>453</v>
      </c>
      <c r="I152" s="208" t="s">
        <v>1104</v>
      </c>
      <c r="J152" s="432">
        <v>4</v>
      </c>
      <c r="K152" s="204">
        <v>1</v>
      </c>
      <c r="L152" s="361">
        <v>33.64</v>
      </c>
      <c r="M152" s="559">
        <v>0.15</v>
      </c>
      <c r="N152" s="358" t="s">
        <v>1082</v>
      </c>
      <c r="O152" s="368">
        <v>0.2</v>
      </c>
      <c r="P152" s="364">
        <f t="shared" si="13"/>
        <v>0.8</v>
      </c>
      <c r="Q152" s="369">
        <f t="shared" si="11"/>
        <v>5.0460000000000003</v>
      </c>
      <c r="R152" s="532">
        <f t="shared" si="14"/>
        <v>20.184000000000001</v>
      </c>
      <c r="S152" s="369">
        <v>27</v>
      </c>
      <c r="T152" s="532">
        <f t="shared" si="15"/>
        <v>108</v>
      </c>
      <c r="U152" s="369">
        <v>0.1</v>
      </c>
      <c r="V152" s="532">
        <f t="shared" si="16"/>
        <v>0.4</v>
      </c>
      <c r="W152" s="1"/>
    </row>
    <row r="153" spans="1:23" ht="25.5" x14ac:dyDescent="0.25">
      <c r="A153" s="590"/>
      <c r="B153" s="34">
        <v>151</v>
      </c>
      <c r="C153" s="595" t="s">
        <v>586</v>
      </c>
      <c r="D153" s="370" t="s">
        <v>1089</v>
      </c>
      <c r="E153" s="3" t="s">
        <v>336</v>
      </c>
      <c r="F153" s="3" t="s">
        <v>446</v>
      </c>
      <c r="G153" s="3" t="s">
        <v>514</v>
      </c>
      <c r="H153" s="3" t="s">
        <v>453</v>
      </c>
      <c r="I153" s="208" t="s">
        <v>1105</v>
      </c>
      <c r="J153" s="432">
        <v>4</v>
      </c>
      <c r="K153" s="204">
        <v>1</v>
      </c>
      <c r="L153" s="361">
        <v>33.64</v>
      </c>
      <c r="M153" s="559">
        <v>0.15</v>
      </c>
      <c r="N153" s="358" t="s">
        <v>1082</v>
      </c>
      <c r="O153" s="368">
        <v>0.2</v>
      </c>
      <c r="P153" s="364">
        <f t="shared" si="13"/>
        <v>0.8</v>
      </c>
      <c r="Q153" s="369">
        <f t="shared" si="11"/>
        <v>5.0460000000000003</v>
      </c>
      <c r="R153" s="532">
        <f t="shared" si="14"/>
        <v>20.184000000000001</v>
      </c>
      <c r="S153" s="369">
        <v>27</v>
      </c>
      <c r="T153" s="532">
        <f t="shared" si="15"/>
        <v>108</v>
      </c>
      <c r="U153" s="369">
        <v>0.1</v>
      </c>
      <c r="V153" s="532">
        <f t="shared" si="16"/>
        <v>0.4</v>
      </c>
      <c r="W153" s="1"/>
    </row>
    <row r="154" spans="1:23" ht="25.5" x14ac:dyDescent="0.25">
      <c r="A154" s="590"/>
      <c r="B154" s="34">
        <v>152</v>
      </c>
      <c r="C154" s="596" t="s">
        <v>588</v>
      </c>
      <c r="D154" s="333" t="s">
        <v>1106</v>
      </c>
      <c r="E154" s="253" t="s">
        <v>844</v>
      </c>
      <c r="F154" s="253" t="s">
        <v>446</v>
      </c>
      <c r="G154" s="253" t="s">
        <v>1107</v>
      </c>
      <c r="H154" s="253" t="s">
        <v>453</v>
      </c>
      <c r="I154" s="209" t="s">
        <v>1108</v>
      </c>
      <c r="J154" s="597">
        <v>2</v>
      </c>
      <c r="K154" s="204">
        <v>1</v>
      </c>
      <c r="L154" s="335">
        <v>20</v>
      </c>
      <c r="M154" s="559">
        <v>0.15</v>
      </c>
      <c r="N154" s="598" t="s">
        <v>1109</v>
      </c>
      <c r="O154" s="599">
        <v>0.15</v>
      </c>
      <c r="P154" s="364">
        <f t="shared" si="13"/>
        <v>0.3</v>
      </c>
      <c r="Q154" s="369">
        <f t="shared" si="11"/>
        <v>3</v>
      </c>
      <c r="R154" s="532">
        <f t="shared" si="14"/>
        <v>6</v>
      </c>
      <c r="S154" s="369">
        <v>16.440000000000001</v>
      </c>
      <c r="T154" s="532">
        <f t="shared" si="15"/>
        <v>32.880000000000003</v>
      </c>
      <c r="U154" s="369">
        <v>0.1</v>
      </c>
      <c r="V154" s="532">
        <f t="shared" si="16"/>
        <v>0.2</v>
      </c>
      <c r="W154" s="1"/>
    </row>
    <row r="155" spans="1:23" ht="25.5" x14ac:dyDescent="0.25">
      <c r="A155" s="590"/>
      <c r="B155" s="34">
        <v>153</v>
      </c>
      <c r="C155" s="595" t="s">
        <v>590</v>
      </c>
      <c r="D155" s="356" t="s">
        <v>1110</v>
      </c>
      <c r="E155" s="3" t="s">
        <v>1063</v>
      </c>
      <c r="F155" s="3" t="s">
        <v>446</v>
      </c>
      <c r="G155" s="3" t="s">
        <v>514</v>
      </c>
      <c r="H155" s="3" t="s">
        <v>453</v>
      </c>
      <c r="I155" s="600" t="s">
        <v>1111</v>
      </c>
      <c r="J155" s="359">
        <v>2</v>
      </c>
      <c r="K155" s="204">
        <v>1</v>
      </c>
      <c r="L155" s="601">
        <v>45</v>
      </c>
      <c r="M155" s="559">
        <v>0.15</v>
      </c>
      <c r="N155" s="600" t="s">
        <v>1109</v>
      </c>
      <c r="O155" s="602">
        <v>0.2</v>
      </c>
      <c r="P155" s="364">
        <f t="shared" si="13"/>
        <v>0.4</v>
      </c>
      <c r="Q155" s="369">
        <f t="shared" si="11"/>
        <v>6.75</v>
      </c>
      <c r="R155" s="532">
        <f t="shared" si="14"/>
        <v>13.5</v>
      </c>
      <c r="S155" s="369">
        <f t="shared" si="12"/>
        <v>36</v>
      </c>
      <c r="T155" s="532">
        <f t="shared" si="15"/>
        <v>72</v>
      </c>
      <c r="U155" s="369">
        <v>0.1</v>
      </c>
      <c r="V155" s="532">
        <f t="shared" si="16"/>
        <v>0.2</v>
      </c>
      <c r="W155" s="1"/>
    </row>
    <row r="156" spans="1:23" ht="25.5" x14ac:dyDescent="0.25">
      <c r="A156" s="590"/>
      <c r="B156" s="34">
        <v>154</v>
      </c>
      <c r="C156" s="595" t="s">
        <v>593</v>
      </c>
      <c r="D156" s="356" t="s">
        <v>1110</v>
      </c>
      <c r="E156" s="3" t="s">
        <v>1063</v>
      </c>
      <c r="F156" s="3" t="s">
        <v>446</v>
      </c>
      <c r="G156" s="3" t="s">
        <v>514</v>
      </c>
      <c r="H156" s="3" t="s">
        <v>453</v>
      </c>
      <c r="I156" s="600" t="s">
        <v>1112</v>
      </c>
      <c r="J156" s="359">
        <v>2</v>
      </c>
      <c r="K156" s="204">
        <v>1</v>
      </c>
      <c r="L156" s="601">
        <v>45</v>
      </c>
      <c r="M156" s="559">
        <v>0.15</v>
      </c>
      <c r="N156" s="600" t="s">
        <v>1109</v>
      </c>
      <c r="O156" s="602">
        <v>0.2</v>
      </c>
      <c r="P156" s="364">
        <f t="shared" si="13"/>
        <v>0.4</v>
      </c>
      <c r="Q156" s="369">
        <f t="shared" si="11"/>
        <v>6.75</v>
      </c>
      <c r="R156" s="532">
        <f t="shared" si="14"/>
        <v>13.5</v>
      </c>
      <c r="S156" s="369">
        <f t="shared" si="12"/>
        <v>36</v>
      </c>
      <c r="T156" s="532">
        <f t="shared" si="15"/>
        <v>72</v>
      </c>
      <c r="U156" s="369">
        <v>0.1</v>
      </c>
      <c r="V156" s="532">
        <f t="shared" si="16"/>
        <v>0.2</v>
      </c>
      <c r="W156" s="1"/>
    </row>
    <row r="157" spans="1:23" ht="25.5" x14ac:dyDescent="0.25">
      <c r="A157" s="590"/>
      <c r="B157" s="34">
        <v>155</v>
      </c>
      <c r="C157" s="595" t="s">
        <v>598</v>
      </c>
      <c r="D157" s="356" t="s">
        <v>1113</v>
      </c>
      <c r="E157" s="3" t="s">
        <v>1063</v>
      </c>
      <c r="F157" s="3" t="s">
        <v>446</v>
      </c>
      <c r="G157" s="3" t="s">
        <v>514</v>
      </c>
      <c r="H157" s="3" t="s">
        <v>453</v>
      </c>
      <c r="I157" s="600" t="s">
        <v>1114</v>
      </c>
      <c r="J157" s="359">
        <v>2</v>
      </c>
      <c r="K157" s="204">
        <v>1</v>
      </c>
      <c r="L157" s="601">
        <v>110</v>
      </c>
      <c r="M157" s="559">
        <v>0.15</v>
      </c>
      <c r="N157" s="600" t="s">
        <v>1109</v>
      </c>
      <c r="O157" s="602">
        <v>0.4</v>
      </c>
      <c r="P157" s="364">
        <f t="shared" si="13"/>
        <v>0.8</v>
      </c>
      <c r="Q157" s="369">
        <f t="shared" si="11"/>
        <v>16.5</v>
      </c>
      <c r="R157" s="532">
        <f t="shared" si="14"/>
        <v>33</v>
      </c>
      <c r="S157" s="369">
        <f t="shared" si="12"/>
        <v>88</v>
      </c>
      <c r="T157" s="532">
        <f t="shared" si="15"/>
        <v>176</v>
      </c>
      <c r="U157" s="369">
        <v>0.1</v>
      </c>
      <c r="V157" s="532">
        <f t="shared" si="16"/>
        <v>0.2</v>
      </c>
      <c r="W157" s="1"/>
    </row>
    <row r="158" spans="1:23" ht="25.5" x14ac:dyDescent="0.25">
      <c r="A158" s="590"/>
      <c r="B158" s="34">
        <v>156</v>
      </c>
      <c r="C158" s="595" t="s">
        <v>601</v>
      </c>
      <c r="D158" s="356" t="s">
        <v>1115</v>
      </c>
      <c r="E158" s="3" t="s">
        <v>1063</v>
      </c>
      <c r="F158" s="3" t="s">
        <v>446</v>
      </c>
      <c r="G158" s="3" t="s">
        <v>514</v>
      </c>
      <c r="H158" s="3" t="s">
        <v>453</v>
      </c>
      <c r="I158" s="600" t="s">
        <v>1116</v>
      </c>
      <c r="J158" s="359">
        <v>2</v>
      </c>
      <c r="K158" s="204">
        <v>1</v>
      </c>
      <c r="L158" s="601">
        <v>90</v>
      </c>
      <c r="M158" s="559">
        <v>0.15</v>
      </c>
      <c r="N158" s="600" t="s">
        <v>1109</v>
      </c>
      <c r="O158" s="602">
        <v>0.3</v>
      </c>
      <c r="P158" s="364">
        <f t="shared" si="13"/>
        <v>0.6</v>
      </c>
      <c r="Q158" s="369">
        <f t="shared" si="11"/>
        <v>13.5</v>
      </c>
      <c r="R158" s="532">
        <f t="shared" si="14"/>
        <v>27</v>
      </c>
      <c r="S158" s="369">
        <f t="shared" si="12"/>
        <v>72</v>
      </c>
      <c r="T158" s="532">
        <f t="shared" si="15"/>
        <v>144</v>
      </c>
      <c r="U158" s="369">
        <v>0.1</v>
      </c>
      <c r="V158" s="532">
        <f t="shared" si="16"/>
        <v>0.2</v>
      </c>
      <c r="W158" s="1"/>
    </row>
    <row r="159" spans="1:23" ht="25.5" x14ac:dyDescent="0.25">
      <c r="A159" s="590"/>
      <c r="B159" s="34">
        <v>157</v>
      </c>
      <c r="C159" s="595" t="s">
        <v>603</v>
      </c>
      <c r="D159" s="356" t="s">
        <v>1117</v>
      </c>
      <c r="E159" s="3" t="s">
        <v>1063</v>
      </c>
      <c r="F159" s="3" t="s">
        <v>446</v>
      </c>
      <c r="G159" s="3" t="s">
        <v>514</v>
      </c>
      <c r="H159" s="3" t="s">
        <v>453</v>
      </c>
      <c r="I159" s="600" t="s">
        <v>1118</v>
      </c>
      <c r="J159" s="359">
        <v>2</v>
      </c>
      <c r="K159" s="204">
        <v>1</v>
      </c>
      <c r="L159" s="601">
        <v>65</v>
      </c>
      <c r="M159" s="559">
        <v>0.15</v>
      </c>
      <c r="N159" s="600" t="s">
        <v>1109</v>
      </c>
      <c r="O159" s="602">
        <v>0.3</v>
      </c>
      <c r="P159" s="364">
        <f t="shared" si="13"/>
        <v>0.6</v>
      </c>
      <c r="Q159" s="369">
        <f t="shared" si="11"/>
        <v>9.75</v>
      </c>
      <c r="R159" s="532">
        <f t="shared" si="14"/>
        <v>19.5</v>
      </c>
      <c r="S159" s="369">
        <f t="shared" si="12"/>
        <v>52</v>
      </c>
      <c r="T159" s="532">
        <f t="shared" si="15"/>
        <v>104</v>
      </c>
      <c r="U159" s="369">
        <v>0.1</v>
      </c>
      <c r="V159" s="532">
        <f t="shared" si="16"/>
        <v>0.2</v>
      </c>
      <c r="W159" s="1"/>
    </row>
    <row r="160" spans="1:23" ht="25.5" x14ac:dyDescent="0.25">
      <c r="A160" s="590"/>
      <c r="B160" s="34">
        <v>158</v>
      </c>
      <c r="C160" s="595" t="s">
        <v>606</v>
      </c>
      <c r="D160" s="356" t="s">
        <v>1119</v>
      </c>
      <c r="E160" s="3" t="s">
        <v>1070</v>
      </c>
      <c r="F160" s="3" t="s">
        <v>446</v>
      </c>
      <c r="G160" s="3" t="s">
        <v>514</v>
      </c>
      <c r="H160" s="3" t="s">
        <v>453</v>
      </c>
      <c r="I160" s="600" t="s">
        <v>1120</v>
      </c>
      <c r="J160" s="359">
        <v>2</v>
      </c>
      <c r="K160" s="204">
        <v>1</v>
      </c>
      <c r="L160" s="601">
        <v>55</v>
      </c>
      <c r="M160" s="559">
        <v>0.15</v>
      </c>
      <c r="N160" s="600" t="s">
        <v>1109</v>
      </c>
      <c r="O160" s="602">
        <v>0.25</v>
      </c>
      <c r="P160" s="364">
        <f t="shared" si="13"/>
        <v>0.5</v>
      </c>
      <c r="Q160" s="369">
        <f t="shared" si="11"/>
        <v>8.25</v>
      </c>
      <c r="R160" s="532">
        <f t="shared" si="14"/>
        <v>16.5</v>
      </c>
      <c r="S160" s="369">
        <f t="shared" si="12"/>
        <v>44</v>
      </c>
      <c r="T160" s="532">
        <f t="shared" si="15"/>
        <v>88</v>
      </c>
      <c r="U160" s="369">
        <v>0.1</v>
      </c>
      <c r="V160" s="532">
        <f t="shared" si="16"/>
        <v>0.2</v>
      </c>
      <c r="W160" s="1"/>
    </row>
    <row r="161" spans="1:23" ht="25.5" x14ac:dyDescent="0.25">
      <c r="A161" s="590"/>
      <c r="B161" s="34">
        <v>159</v>
      </c>
      <c r="C161" s="595" t="s">
        <v>609</v>
      </c>
      <c r="D161" s="356" t="s">
        <v>1121</v>
      </c>
      <c r="E161" s="3" t="s">
        <v>1070</v>
      </c>
      <c r="F161" s="3" t="s">
        <v>446</v>
      </c>
      <c r="G161" s="3" t="s">
        <v>514</v>
      </c>
      <c r="H161" s="3" t="s">
        <v>453</v>
      </c>
      <c r="I161" s="600" t="s">
        <v>1122</v>
      </c>
      <c r="J161" s="359">
        <v>2</v>
      </c>
      <c r="K161" s="204">
        <v>1</v>
      </c>
      <c r="L161" s="601">
        <v>45</v>
      </c>
      <c r="M161" s="559">
        <v>0.15</v>
      </c>
      <c r="N161" s="600" t="s">
        <v>1109</v>
      </c>
      <c r="O161" s="602">
        <v>0.2</v>
      </c>
      <c r="P161" s="364">
        <f t="shared" si="13"/>
        <v>0.4</v>
      </c>
      <c r="Q161" s="369">
        <f t="shared" si="11"/>
        <v>6.75</v>
      </c>
      <c r="R161" s="532">
        <f t="shared" si="14"/>
        <v>13.5</v>
      </c>
      <c r="S161" s="369">
        <f t="shared" si="12"/>
        <v>36</v>
      </c>
      <c r="T161" s="532">
        <f t="shared" si="15"/>
        <v>72</v>
      </c>
      <c r="U161" s="369">
        <v>0.1</v>
      </c>
      <c r="V161" s="532">
        <f t="shared" si="16"/>
        <v>0.2</v>
      </c>
      <c r="W161" s="1"/>
    </row>
    <row r="162" spans="1:23" ht="25.5" x14ac:dyDescent="0.25">
      <c r="A162" s="590"/>
      <c r="B162" s="34">
        <v>160</v>
      </c>
      <c r="C162" s="595" t="s">
        <v>612</v>
      </c>
      <c r="D162" s="356" t="s">
        <v>1110</v>
      </c>
      <c r="E162" s="3" t="s">
        <v>1070</v>
      </c>
      <c r="F162" s="3" t="s">
        <v>446</v>
      </c>
      <c r="G162" s="3" t="s">
        <v>514</v>
      </c>
      <c r="H162" s="3" t="s">
        <v>453</v>
      </c>
      <c r="I162" s="600" t="s">
        <v>1123</v>
      </c>
      <c r="J162" s="359">
        <v>2</v>
      </c>
      <c r="K162" s="204">
        <v>1</v>
      </c>
      <c r="L162" s="601">
        <v>135</v>
      </c>
      <c r="M162" s="559">
        <v>0.15</v>
      </c>
      <c r="N162" s="600" t="s">
        <v>1109</v>
      </c>
      <c r="O162" s="602">
        <v>0.4</v>
      </c>
      <c r="P162" s="364">
        <f t="shared" si="13"/>
        <v>0.8</v>
      </c>
      <c r="Q162" s="369">
        <f t="shared" si="11"/>
        <v>20.25</v>
      </c>
      <c r="R162" s="532">
        <f t="shared" si="14"/>
        <v>40.5</v>
      </c>
      <c r="S162" s="369">
        <f t="shared" si="12"/>
        <v>108</v>
      </c>
      <c r="T162" s="532">
        <f t="shared" si="15"/>
        <v>216</v>
      </c>
      <c r="U162" s="369">
        <v>0.1</v>
      </c>
      <c r="V162" s="532">
        <f t="shared" si="16"/>
        <v>0.2</v>
      </c>
      <c r="W162" s="1"/>
    </row>
    <row r="163" spans="1:23" ht="25.5" x14ac:dyDescent="0.25">
      <c r="A163" s="590"/>
      <c r="B163" s="34">
        <v>161</v>
      </c>
      <c r="C163" s="595" t="s">
        <v>615</v>
      </c>
      <c r="D163" s="356" t="s">
        <v>1113</v>
      </c>
      <c r="E163" s="3" t="s">
        <v>1070</v>
      </c>
      <c r="F163" s="3" t="s">
        <v>446</v>
      </c>
      <c r="G163" s="3" t="s">
        <v>514</v>
      </c>
      <c r="H163" s="3" t="s">
        <v>453</v>
      </c>
      <c r="I163" s="600" t="s">
        <v>1124</v>
      </c>
      <c r="J163" s="359">
        <v>2</v>
      </c>
      <c r="K163" s="204">
        <v>1</v>
      </c>
      <c r="L163" s="601">
        <v>110</v>
      </c>
      <c r="M163" s="559">
        <v>0.15</v>
      </c>
      <c r="N163" s="600" t="s">
        <v>1109</v>
      </c>
      <c r="O163" s="602">
        <v>0.4</v>
      </c>
      <c r="P163" s="364">
        <f t="shared" si="13"/>
        <v>0.8</v>
      </c>
      <c r="Q163" s="369">
        <f t="shared" si="11"/>
        <v>16.5</v>
      </c>
      <c r="R163" s="532">
        <f t="shared" si="14"/>
        <v>33</v>
      </c>
      <c r="S163" s="369">
        <f t="shared" si="12"/>
        <v>88</v>
      </c>
      <c r="T163" s="532">
        <f t="shared" si="15"/>
        <v>176</v>
      </c>
      <c r="U163" s="369">
        <v>0.1</v>
      </c>
      <c r="V163" s="532">
        <f t="shared" si="16"/>
        <v>0.2</v>
      </c>
      <c r="W163" s="1"/>
    </row>
    <row r="164" spans="1:23" ht="25.5" x14ac:dyDescent="0.25">
      <c r="A164" s="590"/>
      <c r="B164" s="34">
        <v>162</v>
      </c>
      <c r="C164" s="595" t="s">
        <v>617</v>
      </c>
      <c r="D164" s="356" t="s">
        <v>1125</v>
      </c>
      <c r="E164" s="3" t="s">
        <v>1126</v>
      </c>
      <c r="F164" s="3" t="s">
        <v>446</v>
      </c>
      <c r="G164" s="3" t="s">
        <v>514</v>
      </c>
      <c r="H164" s="3" t="s">
        <v>453</v>
      </c>
      <c r="I164" s="600" t="s">
        <v>1127</v>
      </c>
      <c r="J164" s="359">
        <v>2</v>
      </c>
      <c r="K164" s="204">
        <v>1</v>
      </c>
      <c r="L164" s="601">
        <v>35</v>
      </c>
      <c r="M164" s="559">
        <v>0.15</v>
      </c>
      <c r="N164" s="600" t="s">
        <v>1109</v>
      </c>
      <c r="O164" s="602">
        <v>0.2</v>
      </c>
      <c r="P164" s="364">
        <f t="shared" si="13"/>
        <v>0.4</v>
      </c>
      <c r="Q164" s="369">
        <f t="shared" si="11"/>
        <v>5.25</v>
      </c>
      <c r="R164" s="532">
        <f t="shared" si="14"/>
        <v>10.5</v>
      </c>
      <c r="S164" s="369">
        <f t="shared" si="12"/>
        <v>28</v>
      </c>
      <c r="T164" s="532">
        <f t="shared" si="15"/>
        <v>56</v>
      </c>
      <c r="U164" s="369">
        <v>0.1</v>
      </c>
      <c r="V164" s="532">
        <f t="shared" si="16"/>
        <v>0.2</v>
      </c>
      <c r="W164" s="1"/>
    </row>
    <row r="165" spans="1:23" ht="25.5" x14ac:dyDescent="0.25">
      <c r="A165" s="590"/>
      <c r="B165" s="34">
        <v>163</v>
      </c>
      <c r="C165" s="595" t="s">
        <v>620</v>
      </c>
      <c r="D165" s="356" t="s">
        <v>1128</v>
      </c>
      <c r="E165" s="3" t="s">
        <v>1126</v>
      </c>
      <c r="F165" s="3" t="s">
        <v>446</v>
      </c>
      <c r="G165" s="3" t="s">
        <v>514</v>
      </c>
      <c r="H165" s="3" t="s">
        <v>453</v>
      </c>
      <c r="I165" s="600" t="s">
        <v>1129</v>
      </c>
      <c r="J165" s="359">
        <v>2</v>
      </c>
      <c r="K165" s="204">
        <v>1</v>
      </c>
      <c r="L165" s="601">
        <v>15</v>
      </c>
      <c r="M165" s="559">
        <v>0.15</v>
      </c>
      <c r="N165" s="600" t="s">
        <v>1109</v>
      </c>
      <c r="O165" s="602">
        <v>0.15</v>
      </c>
      <c r="P165" s="364">
        <f t="shared" si="13"/>
        <v>0.3</v>
      </c>
      <c r="Q165" s="369">
        <f t="shared" si="11"/>
        <v>2.25</v>
      </c>
      <c r="R165" s="532">
        <f t="shared" si="14"/>
        <v>4.5</v>
      </c>
      <c r="S165" s="369">
        <f t="shared" si="12"/>
        <v>12</v>
      </c>
      <c r="T165" s="532">
        <f t="shared" si="15"/>
        <v>24</v>
      </c>
      <c r="U165" s="369">
        <v>0.1</v>
      </c>
      <c r="V165" s="532">
        <f t="shared" si="16"/>
        <v>0.2</v>
      </c>
      <c r="W165" s="1"/>
    </row>
    <row r="166" spans="1:23" ht="25.5" x14ac:dyDescent="0.25">
      <c r="A166" s="590"/>
      <c r="B166" s="34">
        <v>164</v>
      </c>
      <c r="C166" s="595" t="s">
        <v>622</v>
      </c>
      <c r="D166" s="356" t="s">
        <v>1130</v>
      </c>
      <c r="E166" s="3" t="s">
        <v>1131</v>
      </c>
      <c r="F166" s="3" t="s">
        <v>446</v>
      </c>
      <c r="G166" s="3" t="s">
        <v>514</v>
      </c>
      <c r="H166" s="3" t="s">
        <v>453</v>
      </c>
      <c r="I166" s="600" t="s">
        <v>1132</v>
      </c>
      <c r="J166" s="359">
        <v>2</v>
      </c>
      <c r="K166" s="204">
        <v>1</v>
      </c>
      <c r="L166" s="601">
        <v>60</v>
      </c>
      <c r="M166" s="559">
        <v>0.15</v>
      </c>
      <c r="N166" s="600" t="s">
        <v>1109</v>
      </c>
      <c r="O166" s="602">
        <v>0.15</v>
      </c>
      <c r="P166" s="364">
        <f t="shared" si="13"/>
        <v>0.3</v>
      </c>
      <c r="Q166" s="369">
        <f t="shared" si="11"/>
        <v>9</v>
      </c>
      <c r="R166" s="532">
        <f t="shared" si="14"/>
        <v>18</v>
      </c>
      <c r="S166" s="369">
        <f t="shared" si="12"/>
        <v>48</v>
      </c>
      <c r="T166" s="532">
        <f t="shared" si="15"/>
        <v>96</v>
      </c>
      <c r="U166" s="369">
        <v>0.1</v>
      </c>
      <c r="V166" s="532">
        <f t="shared" si="16"/>
        <v>0.2</v>
      </c>
      <c r="W166" s="1"/>
    </row>
    <row r="167" spans="1:23" ht="25.5" x14ac:dyDescent="0.25">
      <c r="A167" s="590"/>
      <c r="B167" s="34">
        <v>165</v>
      </c>
      <c r="C167" s="595" t="s">
        <v>625</v>
      </c>
      <c r="D167" s="356" t="s">
        <v>1133</v>
      </c>
      <c r="E167" s="3" t="s">
        <v>1131</v>
      </c>
      <c r="F167" s="3" t="s">
        <v>446</v>
      </c>
      <c r="G167" s="3" t="s">
        <v>1134</v>
      </c>
      <c r="H167" s="3" t="s">
        <v>453</v>
      </c>
      <c r="I167" s="600" t="s">
        <v>1135</v>
      </c>
      <c r="J167" s="359">
        <v>2</v>
      </c>
      <c r="K167" s="204">
        <v>1</v>
      </c>
      <c r="L167" s="601">
        <v>100</v>
      </c>
      <c r="M167" s="559">
        <v>0.15</v>
      </c>
      <c r="N167" s="600" t="s">
        <v>1109</v>
      </c>
      <c r="O167" s="602">
        <v>0.35</v>
      </c>
      <c r="P167" s="364">
        <f t="shared" si="13"/>
        <v>0.7</v>
      </c>
      <c r="Q167" s="369">
        <f t="shared" si="11"/>
        <v>15</v>
      </c>
      <c r="R167" s="532">
        <f t="shared" si="14"/>
        <v>30</v>
      </c>
      <c r="S167" s="369">
        <f t="shared" si="12"/>
        <v>80</v>
      </c>
      <c r="T167" s="532">
        <f t="shared" si="15"/>
        <v>160</v>
      </c>
      <c r="U167" s="369">
        <v>0.1</v>
      </c>
      <c r="V167" s="532">
        <f t="shared" si="16"/>
        <v>0.2</v>
      </c>
      <c r="W167" s="1"/>
    </row>
    <row r="168" spans="1:23" ht="26.25" thickBot="1" x14ac:dyDescent="0.3">
      <c r="A168" s="603"/>
      <c r="B168" s="35">
        <v>166</v>
      </c>
      <c r="C168" s="604" t="s">
        <v>629</v>
      </c>
      <c r="D168" s="605" t="s">
        <v>1133</v>
      </c>
      <c r="E168" s="373" t="s">
        <v>1131</v>
      </c>
      <c r="F168" s="396" t="s">
        <v>446</v>
      </c>
      <c r="G168" s="396" t="s">
        <v>1134</v>
      </c>
      <c r="H168" s="396" t="s">
        <v>453</v>
      </c>
      <c r="I168" s="606" t="s">
        <v>1136</v>
      </c>
      <c r="J168" s="607">
        <v>2</v>
      </c>
      <c r="K168" s="206">
        <v>1</v>
      </c>
      <c r="L168" s="608">
        <v>150</v>
      </c>
      <c r="M168" s="567">
        <v>0.15</v>
      </c>
      <c r="N168" s="606" t="s">
        <v>1109</v>
      </c>
      <c r="O168" s="609">
        <v>0.35</v>
      </c>
      <c r="P168" s="342">
        <f t="shared" si="13"/>
        <v>0.7</v>
      </c>
      <c r="Q168" s="610">
        <f>L168*M168</f>
        <v>22.5</v>
      </c>
      <c r="R168" s="533">
        <f t="shared" si="14"/>
        <v>45</v>
      </c>
      <c r="S168" s="610">
        <f t="shared" si="12"/>
        <v>120</v>
      </c>
      <c r="T168" s="533">
        <f t="shared" si="15"/>
        <v>240</v>
      </c>
      <c r="U168" s="610">
        <v>0.13500000000000001</v>
      </c>
      <c r="V168" s="533">
        <f t="shared" si="16"/>
        <v>0.27</v>
      </c>
      <c r="W168" s="1"/>
    </row>
    <row r="169" spans="1:23" ht="15.75" thickBot="1" x14ac:dyDescent="0.3">
      <c r="A169" s="521" t="s">
        <v>796</v>
      </c>
      <c r="B169" s="522">
        <f>B168</f>
        <v>166</v>
      </c>
      <c r="C169" s="523"/>
      <c r="D169" s="524"/>
      <c r="E169" s="524"/>
      <c r="F169" s="524"/>
      <c r="G169" s="524"/>
      <c r="H169" s="524"/>
      <c r="I169" s="524"/>
      <c r="J169" s="525"/>
      <c r="K169" s="522">
        <f>SUM(K3:K168)</f>
        <v>83</v>
      </c>
      <c r="L169" s="526">
        <f>SUM(L3:L168)</f>
        <v>8233.0700000000033</v>
      </c>
      <c r="M169" s="523"/>
      <c r="N169" s="524"/>
      <c r="O169" s="611">
        <f t="shared" ref="O169:V169" si="17">SUM(O3:O168)</f>
        <v>18.349999999999991</v>
      </c>
      <c r="P169" s="528">
        <f t="shared" si="17"/>
        <v>48.299999999999955</v>
      </c>
      <c r="Q169" s="611">
        <f t="shared" si="17"/>
        <v>1092.3995000000004</v>
      </c>
      <c r="R169" s="528">
        <f t="shared" si="17"/>
        <v>3227.7110000000021</v>
      </c>
      <c r="S169" s="611">
        <f t="shared" si="17"/>
        <v>5932.8479999999981</v>
      </c>
      <c r="T169" s="612">
        <f t="shared" si="17"/>
        <v>17614.132000000001</v>
      </c>
      <c r="U169" s="611">
        <f t="shared" si="17"/>
        <v>14.524999999999961</v>
      </c>
      <c r="V169" s="613">
        <f t="shared" si="17"/>
        <v>43.780000000000037</v>
      </c>
      <c r="W169" s="1"/>
    </row>
    <row r="170" spans="1:23" x14ac:dyDescent="0.25">
      <c r="A170" s="1"/>
      <c r="B170" s="2"/>
      <c r="C170" s="2"/>
      <c r="D170" s="306"/>
      <c r="E170" s="5"/>
      <c r="F170" s="1"/>
      <c r="G170" s="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1"/>
    </row>
  </sheetData>
  <mergeCells count="6">
    <mergeCell ref="A3:A53"/>
    <mergeCell ref="A54:A78"/>
    <mergeCell ref="A79:A119"/>
    <mergeCell ref="A120:A168"/>
    <mergeCell ref="C169:J169"/>
    <mergeCell ref="M169:N16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90"/>
  <sheetViews>
    <sheetView topLeftCell="A19" zoomScaleNormal="100" workbookViewId="0">
      <selection activeCell="L67" sqref="L67:L68"/>
    </sheetView>
  </sheetViews>
  <sheetFormatPr defaultRowHeight="15" x14ac:dyDescent="0.25"/>
  <cols>
    <col min="1" max="1" width="10" style="1" customWidth="1"/>
    <col min="3" max="3" width="4.140625" style="2" bestFit="1" customWidth="1"/>
    <col min="4" max="4" width="30" style="1" bestFit="1" customWidth="1"/>
    <col min="5" max="5" width="16.7109375" style="5" hidden="1" customWidth="1"/>
    <col min="6" max="6" width="22.140625" style="1" hidden="1" customWidth="1"/>
    <col min="7" max="7" width="24" style="2" hidden="1" customWidth="1"/>
    <col min="8" max="8" width="30.42578125" style="2" customWidth="1"/>
    <col min="9" max="9" width="14.140625" style="2" customWidth="1"/>
    <col min="10" max="10" width="44.28515625" style="2" bestFit="1" customWidth="1"/>
    <col min="11" max="12" width="14.28515625" style="2" customWidth="1"/>
    <col min="13" max="14" width="19" style="2" customWidth="1"/>
    <col min="15" max="16" width="24.28515625" style="2" customWidth="1"/>
    <col min="17" max="20" width="19.42578125" customWidth="1"/>
    <col min="21" max="25" width="24.28515625" style="2" customWidth="1"/>
    <col min="26" max="26" width="13.85546875" style="2" customWidth="1"/>
  </cols>
  <sheetData>
    <row r="1" spans="1:27" ht="15.75" thickBot="1" x14ac:dyDescent="0.3">
      <c r="A1" s="1" t="s">
        <v>382</v>
      </c>
    </row>
    <row r="2" spans="1:27" ht="77.25" thickBot="1" x14ac:dyDescent="0.3">
      <c r="A2" s="68" t="s">
        <v>4</v>
      </c>
      <c r="B2" s="77" t="s">
        <v>335</v>
      </c>
      <c r="C2" s="77" t="s">
        <v>0</v>
      </c>
      <c r="D2" s="77" t="s">
        <v>33</v>
      </c>
      <c r="E2" s="77" t="s">
        <v>32</v>
      </c>
      <c r="F2" s="77" t="s">
        <v>1</v>
      </c>
      <c r="G2" s="77" t="s">
        <v>2</v>
      </c>
      <c r="H2" s="81" t="s">
        <v>3</v>
      </c>
      <c r="I2" s="92" t="s">
        <v>358</v>
      </c>
      <c r="J2" s="90" t="s">
        <v>306</v>
      </c>
      <c r="K2" s="81" t="s">
        <v>34</v>
      </c>
      <c r="L2" s="247"/>
      <c r="M2" s="85" t="s">
        <v>332</v>
      </c>
      <c r="N2" s="80" t="s">
        <v>388</v>
      </c>
      <c r="O2" s="77" t="s">
        <v>333</v>
      </c>
      <c r="P2" s="80" t="s">
        <v>388</v>
      </c>
      <c r="Q2" s="77" t="s">
        <v>334</v>
      </c>
      <c r="R2" s="80" t="s">
        <v>388</v>
      </c>
      <c r="S2" s="77" t="s">
        <v>347</v>
      </c>
      <c r="T2" s="80" t="s">
        <v>388</v>
      </c>
      <c r="U2" s="77" t="s">
        <v>357</v>
      </c>
      <c r="V2" s="80" t="s">
        <v>388</v>
      </c>
      <c r="W2" s="77" t="s">
        <v>35</v>
      </c>
      <c r="X2" s="80" t="s">
        <v>388</v>
      </c>
      <c r="Y2" s="77" t="s">
        <v>36</v>
      </c>
      <c r="Z2" s="80" t="s">
        <v>388</v>
      </c>
    </row>
    <row r="3" spans="1:27" x14ac:dyDescent="0.25">
      <c r="A3" s="295" t="s">
        <v>25</v>
      </c>
      <c r="B3" s="167">
        <v>1</v>
      </c>
      <c r="C3" s="54">
        <v>1</v>
      </c>
      <c r="D3" s="24" t="s">
        <v>170</v>
      </c>
      <c r="E3" s="11" t="s">
        <v>171</v>
      </c>
      <c r="F3" s="57">
        <v>2</v>
      </c>
      <c r="G3" s="57" t="s">
        <v>172</v>
      </c>
      <c r="H3" s="82" t="s">
        <v>171</v>
      </c>
      <c r="I3" s="96">
        <v>4</v>
      </c>
      <c r="J3" s="73" t="s">
        <v>172</v>
      </c>
      <c r="K3" s="123">
        <v>50</v>
      </c>
      <c r="L3" s="244">
        <v>0.05</v>
      </c>
      <c r="M3" s="64">
        <v>5</v>
      </c>
      <c r="N3" s="82">
        <f>I3*M3</f>
        <v>20</v>
      </c>
      <c r="O3" s="64">
        <f t="shared" ref="O3:O8" si="0">K3*L3</f>
        <v>2.5</v>
      </c>
      <c r="P3" s="199">
        <f>I3*O3</f>
        <v>10</v>
      </c>
      <c r="Q3" s="24">
        <v>20</v>
      </c>
      <c r="R3" s="82">
        <f>I3*Q3</f>
        <v>80</v>
      </c>
      <c r="S3" s="64">
        <v>5</v>
      </c>
      <c r="T3" s="199">
        <f>I3*S3</f>
        <v>20</v>
      </c>
      <c r="U3" s="203">
        <v>20</v>
      </c>
      <c r="V3" s="207">
        <f>I3*U3</f>
        <v>80</v>
      </c>
      <c r="W3" s="219">
        <v>64</v>
      </c>
      <c r="X3" s="220">
        <f>I3*W3</f>
        <v>256</v>
      </c>
      <c r="Y3" s="211">
        <v>30</v>
      </c>
      <c r="Z3" s="17">
        <f>I3*Y3</f>
        <v>120</v>
      </c>
      <c r="AA3" s="1"/>
    </row>
    <row r="4" spans="1:27" x14ac:dyDescent="0.25">
      <c r="A4" s="296"/>
      <c r="B4" s="109">
        <v>2</v>
      </c>
      <c r="C4" s="55">
        <v>2</v>
      </c>
      <c r="D4" s="63" t="s">
        <v>344</v>
      </c>
      <c r="E4" s="4" t="s">
        <v>173</v>
      </c>
      <c r="F4" s="60">
        <v>1</v>
      </c>
      <c r="G4" s="60" t="s">
        <v>174</v>
      </c>
      <c r="H4" s="83" t="s">
        <v>173</v>
      </c>
      <c r="I4" s="97">
        <v>4</v>
      </c>
      <c r="J4" s="74" t="s">
        <v>174</v>
      </c>
      <c r="K4" s="124">
        <v>133</v>
      </c>
      <c r="L4" s="245">
        <v>0.05</v>
      </c>
      <c r="M4" s="49">
        <v>10</v>
      </c>
      <c r="N4" s="83">
        <f t="shared" ref="N4:N48" si="1">I4*M4</f>
        <v>40</v>
      </c>
      <c r="O4" s="49">
        <f t="shared" si="0"/>
        <v>6.65</v>
      </c>
      <c r="P4" s="200">
        <f t="shared" ref="P4:P48" si="2">I4*O4</f>
        <v>26.6</v>
      </c>
      <c r="Q4" s="21">
        <v>50</v>
      </c>
      <c r="R4" s="83">
        <f t="shared" ref="R4:R48" si="3">I4*Q4</f>
        <v>200</v>
      </c>
      <c r="S4" s="49">
        <v>10</v>
      </c>
      <c r="T4" s="200">
        <f t="shared" ref="T4:T48" si="4">I4*S4</f>
        <v>40</v>
      </c>
      <c r="U4" s="204">
        <v>50</v>
      </c>
      <c r="V4" s="208">
        <f t="shared" ref="V4:V48" si="5">I4*U4</f>
        <v>200</v>
      </c>
      <c r="W4" s="221">
        <v>124.75</v>
      </c>
      <c r="X4" s="222">
        <f t="shared" ref="X4:X48" si="6">I4*W4</f>
        <v>499</v>
      </c>
      <c r="Y4" s="212">
        <v>50</v>
      </c>
      <c r="Z4" s="18">
        <f t="shared" ref="Z4:Z48" si="7">I4*Y4</f>
        <v>200</v>
      </c>
      <c r="AA4" s="1"/>
    </row>
    <row r="5" spans="1:27" x14ac:dyDescent="0.25">
      <c r="A5" s="296"/>
      <c r="B5" s="134">
        <v>3</v>
      </c>
      <c r="C5" s="55">
        <v>3</v>
      </c>
      <c r="D5" s="21" t="s">
        <v>175</v>
      </c>
      <c r="E5" s="4" t="s">
        <v>39</v>
      </c>
      <c r="F5" s="60">
        <v>1</v>
      </c>
      <c r="G5" s="60" t="s">
        <v>345</v>
      </c>
      <c r="H5" s="83" t="s">
        <v>39</v>
      </c>
      <c r="I5" s="97">
        <v>4</v>
      </c>
      <c r="J5" s="74" t="s">
        <v>345</v>
      </c>
      <c r="K5" s="124">
        <v>18</v>
      </c>
      <c r="L5" s="245">
        <v>0.05</v>
      </c>
      <c r="M5" s="49">
        <v>2</v>
      </c>
      <c r="N5" s="83">
        <f t="shared" si="1"/>
        <v>8</v>
      </c>
      <c r="O5" s="49">
        <f t="shared" si="0"/>
        <v>0.9</v>
      </c>
      <c r="P5" s="200">
        <f t="shared" si="2"/>
        <v>3.6</v>
      </c>
      <c r="Q5" s="21">
        <v>12</v>
      </c>
      <c r="R5" s="83">
        <f t="shared" si="3"/>
        <v>48</v>
      </c>
      <c r="S5" s="49">
        <v>3</v>
      </c>
      <c r="T5" s="200">
        <f t="shared" si="4"/>
        <v>12</v>
      </c>
      <c r="U5" s="204">
        <v>10</v>
      </c>
      <c r="V5" s="208">
        <f t="shared" si="5"/>
        <v>40</v>
      </c>
      <c r="W5" s="223">
        <v>24</v>
      </c>
      <c r="X5" s="222">
        <f t="shared" si="6"/>
        <v>96</v>
      </c>
      <c r="Y5" s="213">
        <v>5</v>
      </c>
      <c r="Z5" s="18">
        <f t="shared" si="7"/>
        <v>20</v>
      </c>
      <c r="AA5" s="1"/>
    </row>
    <row r="6" spans="1:27" ht="14.25" customHeight="1" thickBot="1" x14ac:dyDescent="0.3">
      <c r="A6" s="296"/>
      <c r="B6" s="109">
        <v>4</v>
      </c>
      <c r="C6" s="55">
        <v>4</v>
      </c>
      <c r="D6" s="21" t="s">
        <v>176</v>
      </c>
      <c r="E6" s="4" t="s">
        <v>177</v>
      </c>
      <c r="F6" s="60">
        <v>1</v>
      </c>
      <c r="G6" s="193" t="s">
        <v>346</v>
      </c>
      <c r="H6" s="83" t="s">
        <v>177</v>
      </c>
      <c r="I6" s="97">
        <v>4</v>
      </c>
      <c r="J6" s="197" t="s">
        <v>346</v>
      </c>
      <c r="K6" s="124">
        <v>474</v>
      </c>
      <c r="L6" s="245">
        <v>0.05</v>
      </c>
      <c r="M6" s="49">
        <v>20</v>
      </c>
      <c r="N6" s="83">
        <f t="shared" si="1"/>
        <v>80</v>
      </c>
      <c r="O6" s="49">
        <f t="shared" si="0"/>
        <v>23.700000000000003</v>
      </c>
      <c r="P6" s="200">
        <f t="shared" si="2"/>
        <v>94.800000000000011</v>
      </c>
      <c r="Q6" s="21">
        <v>100</v>
      </c>
      <c r="R6" s="83">
        <f t="shared" si="3"/>
        <v>400</v>
      </c>
      <c r="S6" s="49">
        <v>20</v>
      </c>
      <c r="T6" s="200">
        <f t="shared" si="4"/>
        <v>80</v>
      </c>
      <c r="U6" s="204">
        <v>100</v>
      </c>
      <c r="V6" s="208">
        <f t="shared" si="5"/>
        <v>400</v>
      </c>
      <c r="W6" s="223">
        <v>200</v>
      </c>
      <c r="X6" s="222">
        <f t="shared" si="6"/>
        <v>800</v>
      </c>
      <c r="Y6" s="213">
        <v>50</v>
      </c>
      <c r="Z6" s="18">
        <f t="shared" si="7"/>
        <v>200</v>
      </c>
      <c r="AA6" s="1"/>
    </row>
    <row r="7" spans="1:27" ht="15" customHeight="1" x14ac:dyDescent="0.25">
      <c r="A7" s="300" t="s">
        <v>178</v>
      </c>
      <c r="B7" s="167">
        <v>5</v>
      </c>
      <c r="C7" s="54">
        <v>1</v>
      </c>
      <c r="D7" s="73" t="s">
        <v>31</v>
      </c>
      <c r="E7" s="57"/>
      <c r="F7" s="58"/>
      <c r="G7" s="11"/>
      <c r="H7" s="117" t="s">
        <v>179</v>
      </c>
      <c r="I7" s="93">
        <v>4</v>
      </c>
      <c r="J7" s="73" t="s">
        <v>180</v>
      </c>
      <c r="K7" s="123">
        <v>105.3</v>
      </c>
      <c r="L7" s="244">
        <v>0.05</v>
      </c>
      <c r="M7" s="64">
        <v>5</v>
      </c>
      <c r="N7" s="82">
        <f t="shared" si="1"/>
        <v>20</v>
      </c>
      <c r="O7" s="146">
        <f t="shared" si="0"/>
        <v>5.2650000000000006</v>
      </c>
      <c r="P7" s="199">
        <f t="shared" si="2"/>
        <v>21.060000000000002</v>
      </c>
      <c r="Q7" s="24">
        <v>10</v>
      </c>
      <c r="R7" s="82">
        <f t="shared" si="3"/>
        <v>40</v>
      </c>
      <c r="S7" s="64">
        <v>28</v>
      </c>
      <c r="T7" s="199">
        <f t="shared" si="4"/>
        <v>112</v>
      </c>
      <c r="U7" s="24">
        <v>5</v>
      </c>
      <c r="V7" s="207">
        <f t="shared" si="5"/>
        <v>20</v>
      </c>
      <c r="W7" s="226">
        <v>5</v>
      </c>
      <c r="X7" s="220">
        <f t="shared" si="6"/>
        <v>20</v>
      </c>
      <c r="Y7" s="215">
        <v>0</v>
      </c>
      <c r="Z7" s="17">
        <f t="shared" si="7"/>
        <v>0</v>
      </c>
      <c r="AA7" s="1"/>
    </row>
    <row r="8" spans="1:27" x14ac:dyDescent="0.25">
      <c r="A8" s="301"/>
      <c r="B8" s="134">
        <v>6</v>
      </c>
      <c r="C8" s="55">
        <v>2</v>
      </c>
      <c r="D8" s="74" t="s">
        <v>30</v>
      </c>
      <c r="E8" s="60"/>
      <c r="F8" s="61"/>
      <c r="G8" s="4"/>
      <c r="H8" s="118" t="s">
        <v>181</v>
      </c>
      <c r="I8" s="94">
        <v>4</v>
      </c>
      <c r="J8" s="74" t="s">
        <v>182</v>
      </c>
      <c r="K8" s="124">
        <v>1066</v>
      </c>
      <c r="L8" s="245">
        <v>0.05</v>
      </c>
      <c r="M8" s="49">
        <v>5</v>
      </c>
      <c r="N8" s="83">
        <f t="shared" si="1"/>
        <v>20</v>
      </c>
      <c r="O8" s="147">
        <f t="shared" si="0"/>
        <v>53.300000000000004</v>
      </c>
      <c r="P8" s="200">
        <f t="shared" si="2"/>
        <v>213.20000000000002</v>
      </c>
      <c r="Q8" s="21">
        <v>250</v>
      </c>
      <c r="R8" s="83">
        <f t="shared" si="3"/>
        <v>1000</v>
      </c>
      <c r="S8" s="49">
        <v>56</v>
      </c>
      <c r="T8" s="200">
        <f t="shared" si="4"/>
        <v>224</v>
      </c>
      <c r="U8" s="25">
        <v>5</v>
      </c>
      <c r="V8" s="208">
        <f t="shared" si="5"/>
        <v>20</v>
      </c>
      <c r="W8" s="227">
        <v>0</v>
      </c>
      <c r="X8" s="222">
        <f t="shared" si="6"/>
        <v>0</v>
      </c>
      <c r="Y8" s="216">
        <v>0</v>
      </c>
      <c r="Z8" s="18">
        <f t="shared" si="7"/>
        <v>0</v>
      </c>
      <c r="AA8" s="1"/>
    </row>
    <row r="9" spans="1:27" x14ac:dyDescent="0.25">
      <c r="A9" s="301"/>
      <c r="B9" s="109">
        <v>7</v>
      </c>
      <c r="C9" s="55">
        <v>3</v>
      </c>
      <c r="D9" s="74" t="s">
        <v>183</v>
      </c>
      <c r="E9" s="60"/>
      <c r="F9" s="61"/>
      <c r="G9" s="4"/>
      <c r="H9" s="118" t="s">
        <v>184</v>
      </c>
      <c r="I9" s="94">
        <v>4</v>
      </c>
      <c r="J9" s="74" t="s">
        <v>185</v>
      </c>
      <c r="K9" s="124">
        <v>249.5</v>
      </c>
      <c r="L9" s="245">
        <v>0.05</v>
      </c>
      <c r="M9" s="49">
        <v>2</v>
      </c>
      <c r="N9" s="83">
        <f t="shared" si="1"/>
        <v>8</v>
      </c>
      <c r="O9" s="147">
        <f t="shared" ref="O9:O10" si="8">K9*L9</f>
        <v>12.475000000000001</v>
      </c>
      <c r="P9" s="200">
        <f t="shared" si="2"/>
        <v>49.900000000000006</v>
      </c>
      <c r="Q9" s="21">
        <v>110</v>
      </c>
      <c r="R9" s="83">
        <f t="shared" si="3"/>
        <v>440</v>
      </c>
      <c r="S9" s="49">
        <v>36</v>
      </c>
      <c r="T9" s="200">
        <f t="shared" si="4"/>
        <v>144</v>
      </c>
      <c r="U9" s="25">
        <v>2</v>
      </c>
      <c r="V9" s="208">
        <f t="shared" si="5"/>
        <v>8</v>
      </c>
      <c r="W9" s="227">
        <v>0</v>
      </c>
      <c r="X9" s="222">
        <f t="shared" si="6"/>
        <v>0</v>
      </c>
      <c r="Y9" s="216">
        <v>0</v>
      </c>
      <c r="Z9" s="18">
        <f t="shared" si="7"/>
        <v>0</v>
      </c>
      <c r="AA9" s="1"/>
    </row>
    <row r="10" spans="1:27" x14ac:dyDescent="0.25">
      <c r="A10" s="301"/>
      <c r="B10" s="109">
        <v>8</v>
      </c>
      <c r="C10" s="55">
        <v>4</v>
      </c>
      <c r="D10" s="74" t="s">
        <v>186</v>
      </c>
      <c r="E10" s="60"/>
      <c r="F10" s="61"/>
      <c r="G10" s="4"/>
      <c r="H10" s="118" t="s">
        <v>187</v>
      </c>
      <c r="I10" s="94">
        <v>4</v>
      </c>
      <c r="J10" s="74" t="s">
        <v>185</v>
      </c>
      <c r="K10" s="124">
        <v>249.5</v>
      </c>
      <c r="L10" s="245">
        <v>0.05</v>
      </c>
      <c r="M10" s="49">
        <v>2</v>
      </c>
      <c r="N10" s="83">
        <f t="shared" si="1"/>
        <v>8</v>
      </c>
      <c r="O10" s="147">
        <f t="shared" si="8"/>
        <v>12.475000000000001</v>
      </c>
      <c r="P10" s="200">
        <f t="shared" si="2"/>
        <v>49.900000000000006</v>
      </c>
      <c r="Q10" s="21">
        <v>110</v>
      </c>
      <c r="R10" s="83">
        <f t="shared" si="3"/>
        <v>440</v>
      </c>
      <c r="S10" s="49">
        <v>36</v>
      </c>
      <c r="T10" s="200">
        <f t="shared" si="4"/>
        <v>144</v>
      </c>
      <c r="U10" s="25">
        <v>2</v>
      </c>
      <c r="V10" s="208">
        <f t="shared" si="5"/>
        <v>8</v>
      </c>
      <c r="W10" s="227">
        <v>0</v>
      </c>
      <c r="X10" s="222">
        <f t="shared" si="6"/>
        <v>0</v>
      </c>
      <c r="Y10" s="216">
        <v>0</v>
      </c>
      <c r="Z10" s="18">
        <f t="shared" si="7"/>
        <v>0</v>
      </c>
      <c r="AA10" s="1"/>
    </row>
    <row r="11" spans="1:27" ht="14.25" customHeight="1" thickBot="1" x14ac:dyDescent="0.3">
      <c r="A11" s="302"/>
      <c r="B11" s="168">
        <v>9</v>
      </c>
      <c r="C11" s="67">
        <v>5</v>
      </c>
      <c r="D11" s="126" t="s">
        <v>359</v>
      </c>
      <c r="E11" s="72" t="s">
        <v>360</v>
      </c>
      <c r="F11" s="10" t="s">
        <v>29</v>
      </c>
      <c r="G11" s="10" t="s">
        <v>29</v>
      </c>
      <c r="H11" s="116" t="s">
        <v>361</v>
      </c>
      <c r="I11" s="127">
        <v>4</v>
      </c>
      <c r="J11" s="128" t="s">
        <v>362</v>
      </c>
      <c r="K11" s="116">
        <v>14</v>
      </c>
      <c r="L11" s="235">
        <v>0.05</v>
      </c>
      <c r="M11" s="198">
        <v>0</v>
      </c>
      <c r="N11" s="116">
        <f t="shared" ref="N11" si="9">I11*M11</f>
        <v>0</v>
      </c>
      <c r="O11" s="198">
        <f>K11*L11</f>
        <v>0.70000000000000007</v>
      </c>
      <c r="P11" s="201">
        <f t="shared" ref="P11" si="10">I11*O11</f>
        <v>2.8000000000000003</v>
      </c>
      <c r="Q11" s="48">
        <v>2</v>
      </c>
      <c r="R11" s="116">
        <f t="shared" ref="R11" si="11">I11*Q11</f>
        <v>8</v>
      </c>
      <c r="S11" s="198">
        <v>1</v>
      </c>
      <c r="T11" s="201">
        <f t="shared" ref="T11" si="12">I11*S11</f>
        <v>4</v>
      </c>
      <c r="U11" s="205">
        <v>0</v>
      </c>
      <c r="V11" s="209">
        <f t="shared" ref="V11" si="13">I11*U11</f>
        <v>0</v>
      </c>
      <c r="W11" s="224">
        <v>0</v>
      </c>
      <c r="X11" s="225">
        <f t="shared" ref="X11" si="14">I11*W11</f>
        <v>0</v>
      </c>
      <c r="Y11" s="214">
        <v>0</v>
      </c>
      <c r="Z11" s="22">
        <f t="shared" ref="Z11" si="15">I11*Y11</f>
        <v>0</v>
      </c>
      <c r="AA11" s="1"/>
    </row>
    <row r="12" spans="1:27" x14ac:dyDescent="0.25">
      <c r="A12" s="297" t="s">
        <v>188</v>
      </c>
      <c r="B12" s="139">
        <v>10</v>
      </c>
      <c r="C12" s="54">
        <v>1</v>
      </c>
      <c r="D12" s="24" t="s">
        <v>189</v>
      </c>
      <c r="E12" s="57"/>
      <c r="F12" s="58"/>
      <c r="G12" s="11"/>
      <c r="H12" s="82" t="s">
        <v>63</v>
      </c>
      <c r="I12" s="93">
        <v>4</v>
      </c>
      <c r="J12" s="24" t="s">
        <v>190</v>
      </c>
      <c r="K12" s="123">
        <f>1.55*(12.07-4.34-3.13+5)*(51.33-4.57-9.04+5)</f>
        <v>635.67360000000008</v>
      </c>
      <c r="L12" s="244">
        <v>0.05</v>
      </c>
      <c r="M12" s="64">
        <v>35</v>
      </c>
      <c r="N12" s="82">
        <f t="shared" si="1"/>
        <v>140</v>
      </c>
      <c r="O12" s="146">
        <f>K12*L12</f>
        <v>31.783680000000004</v>
      </c>
      <c r="P12" s="199">
        <f t="shared" si="2"/>
        <v>127.13472000000002</v>
      </c>
      <c r="Q12" s="24">
        <v>400</v>
      </c>
      <c r="R12" s="82">
        <f t="shared" si="3"/>
        <v>1600</v>
      </c>
      <c r="S12" s="64">
        <v>10</v>
      </c>
      <c r="T12" s="199">
        <f t="shared" si="4"/>
        <v>40</v>
      </c>
      <c r="U12" s="24">
        <v>50</v>
      </c>
      <c r="V12" s="207">
        <f t="shared" si="5"/>
        <v>200</v>
      </c>
      <c r="W12" s="226">
        <f>51.33*12.07</f>
        <v>619.55309999999997</v>
      </c>
      <c r="X12" s="220">
        <f t="shared" si="6"/>
        <v>2478.2123999999999</v>
      </c>
      <c r="Y12" s="215">
        <v>0</v>
      </c>
      <c r="Z12" s="17">
        <f t="shared" si="7"/>
        <v>0</v>
      </c>
      <c r="AA12" s="1"/>
    </row>
    <row r="13" spans="1:27" x14ac:dyDescent="0.25">
      <c r="A13" s="298"/>
      <c r="B13" s="109">
        <v>11</v>
      </c>
      <c r="C13" s="55">
        <v>2</v>
      </c>
      <c r="D13" s="21" t="s">
        <v>191</v>
      </c>
      <c r="E13" s="60"/>
      <c r="F13" s="61"/>
      <c r="G13" s="4"/>
      <c r="H13" s="83" t="s">
        <v>63</v>
      </c>
      <c r="I13" s="94">
        <v>4</v>
      </c>
      <c r="J13" s="21" t="s">
        <v>192</v>
      </c>
      <c r="K13" s="124">
        <f>1.43*(15.75-5.29-3.35+5)*(35.37-12.89-4.28+5)</f>
        <v>401.76135999999991</v>
      </c>
      <c r="L13" s="245">
        <v>0.05</v>
      </c>
      <c r="M13" s="49">
        <v>35</v>
      </c>
      <c r="N13" s="83">
        <f t="shared" si="1"/>
        <v>140</v>
      </c>
      <c r="O13" s="147">
        <f>K13*L13</f>
        <v>20.088067999999996</v>
      </c>
      <c r="P13" s="200">
        <f t="shared" si="2"/>
        <v>80.352271999999985</v>
      </c>
      <c r="Q13" s="21">
        <v>100</v>
      </c>
      <c r="R13" s="83">
        <f t="shared" si="3"/>
        <v>400</v>
      </c>
      <c r="S13" s="49">
        <v>10</v>
      </c>
      <c r="T13" s="200">
        <f t="shared" si="4"/>
        <v>40</v>
      </c>
      <c r="U13" s="21">
        <v>50</v>
      </c>
      <c r="V13" s="208">
        <f t="shared" si="5"/>
        <v>200</v>
      </c>
      <c r="W13" s="227">
        <f>15.78*35.37</f>
        <v>558.13859999999988</v>
      </c>
      <c r="X13" s="222">
        <f t="shared" si="6"/>
        <v>2232.5543999999995</v>
      </c>
      <c r="Y13" s="216">
        <v>1</v>
      </c>
      <c r="Z13" s="18">
        <f t="shared" si="7"/>
        <v>4</v>
      </c>
      <c r="AA13" s="1"/>
    </row>
    <row r="14" spans="1:27" x14ac:dyDescent="0.25">
      <c r="A14" s="298"/>
      <c r="B14" s="109">
        <v>12</v>
      </c>
      <c r="C14" s="55">
        <v>3</v>
      </c>
      <c r="D14" s="21" t="s">
        <v>193</v>
      </c>
      <c r="E14" s="60"/>
      <c r="F14" s="61"/>
      <c r="G14" s="4"/>
      <c r="H14" s="83" t="s">
        <v>63</v>
      </c>
      <c r="I14" s="94">
        <v>1</v>
      </c>
      <c r="J14" s="21" t="s">
        <v>194</v>
      </c>
      <c r="K14" s="124">
        <v>686</v>
      </c>
      <c r="L14" s="245">
        <v>0.05</v>
      </c>
      <c r="M14" s="49">
        <v>35</v>
      </c>
      <c r="N14" s="83">
        <f t="shared" si="1"/>
        <v>35</v>
      </c>
      <c r="O14" s="147">
        <f t="shared" ref="O14:O31" si="16">K14*L14</f>
        <v>34.300000000000004</v>
      </c>
      <c r="P14" s="200">
        <f t="shared" si="2"/>
        <v>34.300000000000004</v>
      </c>
      <c r="Q14" s="21">
        <v>400</v>
      </c>
      <c r="R14" s="83">
        <f t="shared" si="3"/>
        <v>400</v>
      </c>
      <c r="S14" s="49">
        <v>10</v>
      </c>
      <c r="T14" s="200">
        <f t="shared" si="4"/>
        <v>10</v>
      </c>
      <c r="U14" s="21">
        <v>10</v>
      </c>
      <c r="V14" s="208">
        <f t="shared" si="5"/>
        <v>10</v>
      </c>
      <c r="W14" s="227">
        <f>15*28</f>
        <v>420</v>
      </c>
      <c r="X14" s="222">
        <f t="shared" si="6"/>
        <v>420</v>
      </c>
      <c r="Y14" s="216">
        <v>3</v>
      </c>
      <c r="Z14" s="18">
        <f t="shared" si="7"/>
        <v>3</v>
      </c>
      <c r="AA14" s="1"/>
    </row>
    <row r="15" spans="1:27" x14ac:dyDescent="0.25">
      <c r="A15" s="298"/>
      <c r="B15" s="109">
        <v>13</v>
      </c>
      <c r="C15" s="55">
        <v>4</v>
      </c>
      <c r="D15" s="21" t="s">
        <v>195</v>
      </c>
      <c r="E15" s="60"/>
      <c r="F15" s="61"/>
      <c r="G15" s="4"/>
      <c r="H15" s="83" t="s">
        <v>63</v>
      </c>
      <c r="I15" s="94">
        <v>1</v>
      </c>
      <c r="J15" s="65" t="s">
        <v>196</v>
      </c>
      <c r="K15" s="124">
        <v>587</v>
      </c>
      <c r="L15" s="245">
        <v>0.05</v>
      </c>
      <c r="M15" s="49">
        <v>35</v>
      </c>
      <c r="N15" s="83">
        <f t="shared" si="1"/>
        <v>35</v>
      </c>
      <c r="O15" s="147">
        <f t="shared" si="16"/>
        <v>29.35</v>
      </c>
      <c r="P15" s="200">
        <f t="shared" si="2"/>
        <v>29.35</v>
      </c>
      <c r="Q15" s="21">
        <v>350</v>
      </c>
      <c r="R15" s="83">
        <f t="shared" si="3"/>
        <v>350</v>
      </c>
      <c r="S15" s="49">
        <v>10</v>
      </c>
      <c r="T15" s="200">
        <f t="shared" si="4"/>
        <v>10</v>
      </c>
      <c r="U15" s="21">
        <v>10</v>
      </c>
      <c r="V15" s="208">
        <f t="shared" si="5"/>
        <v>10</v>
      </c>
      <c r="W15" s="227">
        <f>(8.5*41.42)+(8.5*4.21)</f>
        <v>387.85500000000002</v>
      </c>
      <c r="X15" s="222">
        <f t="shared" si="6"/>
        <v>387.85500000000002</v>
      </c>
      <c r="Y15" s="216">
        <v>50</v>
      </c>
      <c r="Z15" s="18">
        <f t="shared" si="7"/>
        <v>50</v>
      </c>
      <c r="AA15" s="1"/>
    </row>
    <row r="16" spans="1:27" x14ac:dyDescent="0.25">
      <c r="A16" s="298"/>
      <c r="B16" s="134">
        <v>14</v>
      </c>
      <c r="C16" s="55">
        <v>5</v>
      </c>
      <c r="D16" s="21" t="s">
        <v>197</v>
      </c>
      <c r="E16" s="60"/>
      <c r="F16" s="61"/>
      <c r="G16" s="4"/>
      <c r="H16" s="83" t="s">
        <v>63</v>
      </c>
      <c r="I16" s="94">
        <v>1</v>
      </c>
      <c r="J16" s="65" t="s">
        <v>198</v>
      </c>
      <c r="K16" s="124">
        <v>715</v>
      </c>
      <c r="L16" s="245">
        <v>0.05</v>
      </c>
      <c r="M16" s="49">
        <v>35</v>
      </c>
      <c r="N16" s="83">
        <f t="shared" si="1"/>
        <v>35</v>
      </c>
      <c r="O16" s="147">
        <f t="shared" si="16"/>
        <v>35.75</v>
      </c>
      <c r="P16" s="200">
        <f t="shared" si="2"/>
        <v>35.75</v>
      </c>
      <c r="Q16" s="21">
        <v>400</v>
      </c>
      <c r="R16" s="83">
        <f t="shared" si="3"/>
        <v>400</v>
      </c>
      <c r="S16" s="49">
        <v>10</v>
      </c>
      <c r="T16" s="200">
        <f t="shared" si="4"/>
        <v>10</v>
      </c>
      <c r="U16" s="21">
        <v>10</v>
      </c>
      <c r="V16" s="208">
        <f t="shared" si="5"/>
        <v>10</v>
      </c>
      <c r="W16" s="227">
        <v>1200</v>
      </c>
      <c r="X16" s="222">
        <f t="shared" si="6"/>
        <v>1200</v>
      </c>
      <c r="Y16" s="216">
        <v>2</v>
      </c>
      <c r="Z16" s="18">
        <f t="shared" si="7"/>
        <v>2</v>
      </c>
      <c r="AA16" s="1"/>
    </row>
    <row r="17" spans="1:27" x14ac:dyDescent="0.25">
      <c r="A17" s="298"/>
      <c r="B17" s="109">
        <v>15</v>
      </c>
      <c r="C17" s="55">
        <v>6</v>
      </c>
      <c r="D17" s="65" t="s">
        <v>199</v>
      </c>
      <c r="E17" s="60"/>
      <c r="F17" s="61"/>
      <c r="G17" s="4"/>
      <c r="H17" s="89" t="s">
        <v>200</v>
      </c>
      <c r="I17" s="94">
        <v>3</v>
      </c>
      <c r="J17" s="65" t="s">
        <v>201</v>
      </c>
      <c r="K17" s="124">
        <v>550</v>
      </c>
      <c r="L17" s="245">
        <v>0.05</v>
      </c>
      <c r="M17" s="49">
        <v>35</v>
      </c>
      <c r="N17" s="83">
        <f t="shared" si="1"/>
        <v>105</v>
      </c>
      <c r="O17" s="147">
        <f t="shared" si="16"/>
        <v>27.5</v>
      </c>
      <c r="P17" s="200">
        <f t="shared" si="2"/>
        <v>82.5</v>
      </c>
      <c r="Q17" s="21">
        <v>350</v>
      </c>
      <c r="R17" s="83">
        <f t="shared" si="3"/>
        <v>1050</v>
      </c>
      <c r="S17" s="49">
        <v>5</v>
      </c>
      <c r="T17" s="200">
        <f t="shared" si="4"/>
        <v>15</v>
      </c>
      <c r="U17" s="21">
        <v>200</v>
      </c>
      <c r="V17" s="208">
        <f t="shared" si="5"/>
        <v>600</v>
      </c>
      <c r="W17" s="227">
        <f>18.6*36</f>
        <v>669.6</v>
      </c>
      <c r="X17" s="222">
        <f t="shared" si="6"/>
        <v>2008.8000000000002</v>
      </c>
      <c r="Y17" s="216">
        <v>0</v>
      </c>
      <c r="Z17" s="18">
        <f t="shared" si="7"/>
        <v>0</v>
      </c>
      <c r="AA17" s="1"/>
    </row>
    <row r="18" spans="1:27" x14ac:dyDescent="0.25">
      <c r="A18" s="298"/>
      <c r="B18" s="109">
        <v>16</v>
      </c>
      <c r="C18" s="55">
        <v>7</v>
      </c>
      <c r="D18" s="65" t="s">
        <v>349</v>
      </c>
      <c r="E18" s="60"/>
      <c r="F18" s="61"/>
      <c r="G18" s="4"/>
      <c r="H18" s="89" t="s">
        <v>200</v>
      </c>
      <c r="I18" s="94">
        <v>3</v>
      </c>
      <c r="J18" s="122" t="s">
        <v>348</v>
      </c>
      <c r="K18" s="124">
        <f>2.7*2.5*5.2</f>
        <v>35.1</v>
      </c>
      <c r="L18" s="245">
        <v>0.05</v>
      </c>
      <c r="M18" s="49">
        <v>5</v>
      </c>
      <c r="N18" s="83">
        <f t="shared" si="1"/>
        <v>15</v>
      </c>
      <c r="O18" s="147">
        <f t="shared" si="16"/>
        <v>1.7550000000000001</v>
      </c>
      <c r="P18" s="200">
        <f t="shared" si="2"/>
        <v>5.2650000000000006</v>
      </c>
      <c r="Q18" s="21">
        <v>15</v>
      </c>
      <c r="R18" s="83">
        <f t="shared" si="3"/>
        <v>45</v>
      </c>
      <c r="S18" s="49">
        <v>0.1</v>
      </c>
      <c r="T18" s="200">
        <f t="shared" si="4"/>
        <v>0.30000000000000004</v>
      </c>
      <c r="U18" s="21">
        <v>5</v>
      </c>
      <c r="V18" s="208">
        <f t="shared" si="5"/>
        <v>15</v>
      </c>
      <c r="W18" s="227">
        <f>(2.7*2.5*2)+(2.7*5.2*2)+(2.5*5.2)</f>
        <v>54.58</v>
      </c>
      <c r="X18" s="222">
        <f t="shared" si="6"/>
        <v>163.74</v>
      </c>
      <c r="Y18" s="216">
        <v>0</v>
      </c>
      <c r="Z18" s="18">
        <f t="shared" si="7"/>
        <v>0</v>
      </c>
      <c r="AA18" s="1"/>
    </row>
    <row r="19" spans="1:27" x14ac:dyDescent="0.25">
      <c r="A19" s="298"/>
      <c r="B19" s="109">
        <v>17</v>
      </c>
      <c r="C19" s="55">
        <v>8</v>
      </c>
      <c r="D19" s="65" t="s">
        <v>202</v>
      </c>
      <c r="E19" s="60"/>
      <c r="F19" s="61"/>
      <c r="G19" s="4"/>
      <c r="H19" s="89" t="s">
        <v>200</v>
      </c>
      <c r="I19" s="94">
        <v>3</v>
      </c>
      <c r="J19" s="65" t="s">
        <v>203</v>
      </c>
      <c r="K19" s="124">
        <f>2.3*3.3*18.3*2</f>
        <v>277.79399999999998</v>
      </c>
      <c r="L19" s="245">
        <v>0.05</v>
      </c>
      <c r="M19" s="49">
        <v>35</v>
      </c>
      <c r="N19" s="83">
        <f t="shared" si="1"/>
        <v>105</v>
      </c>
      <c r="O19" s="147">
        <f t="shared" si="16"/>
        <v>13.889699999999999</v>
      </c>
      <c r="P19" s="200">
        <f t="shared" si="2"/>
        <v>41.6691</v>
      </c>
      <c r="Q19" s="21">
        <v>50</v>
      </c>
      <c r="R19" s="83">
        <f t="shared" si="3"/>
        <v>150</v>
      </c>
      <c r="S19" s="49">
        <v>5</v>
      </c>
      <c r="T19" s="200">
        <f t="shared" si="4"/>
        <v>15</v>
      </c>
      <c r="U19" s="21">
        <v>100</v>
      </c>
      <c r="V19" s="208">
        <f t="shared" si="5"/>
        <v>300</v>
      </c>
      <c r="W19" s="227">
        <f>((2.3*2*(3.3+18.3))+(3.3*18.3))*2</f>
        <v>319.5</v>
      </c>
      <c r="X19" s="222">
        <f t="shared" si="6"/>
        <v>958.5</v>
      </c>
      <c r="Y19" s="216">
        <v>0</v>
      </c>
      <c r="Z19" s="18">
        <f t="shared" si="7"/>
        <v>0</v>
      </c>
      <c r="AA19" s="1"/>
    </row>
    <row r="20" spans="1:27" x14ac:dyDescent="0.25">
      <c r="A20" s="298"/>
      <c r="B20" s="134">
        <v>18</v>
      </c>
      <c r="C20" s="55">
        <v>9</v>
      </c>
      <c r="D20" s="65" t="s">
        <v>204</v>
      </c>
      <c r="E20" s="60"/>
      <c r="F20" s="61"/>
      <c r="G20" s="4"/>
      <c r="H20" s="89" t="s">
        <v>200</v>
      </c>
      <c r="I20" s="94">
        <v>3</v>
      </c>
      <c r="J20" s="65" t="s">
        <v>203</v>
      </c>
      <c r="K20" s="124">
        <f>2.3*3.3*18.3*2</f>
        <v>277.79399999999998</v>
      </c>
      <c r="L20" s="245">
        <v>0.05</v>
      </c>
      <c r="M20" s="49">
        <v>35</v>
      </c>
      <c r="N20" s="83">
        <f t="shared" si="1"/>
        <v>105</v>
      </c>
      <c r="O20" s="147">
        <f t="shared" si="16"/>
        <v>13.889699999999999</v>
      </c>
      <c r="P20" s="200">
        <f t="shared" si="2"/>
        <v>41.6691</v>
      </c>
      <c r="Q20" s="21">
        <v>50</v>
      </c>
      <c r="R20" s="83">
        <f t="shared" si="3"/>
        <v>150</v>
      </c>
      <c r="S20" s="49">
        <v>5</v>
      </c>
      <c r="T20" s="200">
        <f t="shared" si="4"/>
        <v>15</v>
      </c>
      <c r="U20" s="21">
        <v>100</v>
      </c>
      <c r="V20" s="208">
        <f t="shared" si="5"/>
        <v>300</v>
      </c>
      <c r="W20" s="227">
        <f>((2.3*2*(3.3+18.3))+(3.3*18.3))*2</f>
        <v>319.5</v>
      </c>
      <c r="X20" s="222">
        <f t="shared" si="6"/>
        <v>958.5</v>
      </c>
      <c r="Y20" s="216">
        <v>0</v>
      </c>
      <c r="Z20" s="18">
        <f t="shared" si="7"/>
        <v>0</v>
      </c>
      <c r="AA20" s="1"/>
    </row>
    <row r="21" spans="1:27" x14ac:dyDescent="0.25">
      <c r="A21" s="298"/>
      <c r="B21" s="109">
        <v>19</v>
      </c>
      <c r="C21" s="55">
        <v>10</v>
      </c>
      <c r="D21" s="65" t="s">
        <v>205</v>
      </c>
      <c r="E21" s="60"/>
      <c r="F21" s="61"/>
      <c r="G21" s="4"/>
      <c r="H21" s="89" t="s">
        <v>206</v>
      </c>
      <c r="I21" s="94">
        <v>1</v>
      </c>
      <c r="J21" s="65" t="s">
        <v>207</v>
      </c>
      <c r="K21" s="124">
        <f>2.3*3.3*11.7</f>
        <v>88.802999999999983</v>
      </c>
      <c r="L21" s="245">
        <v>0.05</v>
      </c>
      <c r="M21" s="49">
        <v>5</v>
      </c>
      <c r="N21" s="83">
        <f t="shared" si="1"/>
        <v>5</v>
      </c>
      <c r="O21" s="147">
        <f t="shared" si="16"/>
        <v>4.4401499999999992</v>
      </c>
      <c r="P21" s="200">
        <f t="shared" si="2"/>
        <v>4.4401499999999992</v>
      </c>
      <c r="Q21" s="21">
        <v>40</v>
      </c>
      <c r="R21" s="83">
        <f t="shared" si="3"/>
        <v>40</v>
      </c>
      <c r="S21" s="49">
        <v>5</v>
      </c>
      <c r="T21" s="200">
        <f t="shared" si="4"/>
        <v>5</v>
      </c>
      <c r="U21" s="21">
        <v>10</v>
      </c>
      <c r="V21" s="208">
        <f t="shared" si="5"/>
        <v>10</v>
      </c>
      <c r="W21" s="227">
        <f>2.3*2*(3.3+11.7) +(3.3*11.7)</f>
        <v>107.60999999999999</v>
      </c>
      <c r="X21" s="222">
        <f t="shared" si="6"/>
        <v>107.60999999999999</v>
      </c>
      <c r="Y21" s="216">
        <v>0</v>
      </c>
      <c r="Z21" s="18">
        <f t="shared" si="7"/>
        <v>0</v>
      </c>
      <c r="AA21" s="1"/>
    </row>
    <row r="22" spans="1:27" x14ac:dyDescent="0.25">
      <c r="A22" s="298"/>
      <c r="B22" s="109">
        <v>20</v>
      </c>
      <c r="C22" s="55">
        <v>11</v>
      </c>
      <c r="D22" s="65" t="s">
        <v>208</v>
      </c>
      <c r="E22" s="60"/>
      <c r="F22" s="61"/>
      <c r="G22" s="4"/>
      <c r="H22" s="89" t="s">
        <v>206</v>
      </c>
      <c r="I22" s="94">
        <v>1</v>
      </c>
      <c r="J22" s="65" t="s">
        <v>209</v>
      </c>
      <c r="K22" s="124">
        <f>1.9*3.3*5.7</f>
        <v>35.738999999999997</v>
      </c>
      <c r="L22" s="245">
        <v>0.05</v>
      </c>
      <c r="M22" s="49">
        <v>5</v>
      </c>
      <c r="N22" s="83">
        <f t="shared" si="1"/>
        <v>5</v>
      </c>
      <c r="O22" s="147">
        <f t="shared" si="16"/>
        <v>1.78695</v>
      </c>
      <c r="P22" s="200">
        <f t="shared" si="2"/>
        <v>1.78695</v>
      </c>
      <c r="Q22" s="21">
        <v>15</v>
      </c>
      <c r="R22" s="83">
        <f t="shared" si="3"/>
        <v>15</v>
      </c>
      <c r="S22" s="49">
        <v>5</v>
      </c>
      <c r="T22" s="200">
        <f t="shared" si="4"/>
        <v>5</v>
      </c>
      <c r="U22" s="21">
        <v>10</v>
      </c>
      <c r="V22" s="208">
        <f t="shared" si="5"/>
        <v>10</v>
      </c>
      <c r="W22" s="227">
        <f>1.9*2*(3.3+5.7)+(3.3*5.7)</f>
        <v>53.009999999999991</v>
      </c>
      <c r="X22" s="222">
        <f t="shared" si="6"/>
        <v>53.009999999999991</v>
      </c>
      <c r="Y22" s="216">
        <v>0</v>
      </c>
      <c r="Z22" s="18">
        <f t="shared" si="7"/>
        <v>0</v>
      </c>
      <c r="AA22" s="1"/>
    </row>
    <row r="23" spans="1:27" x14ac:dyDescent="0.25">
      <c r="A23" s="298"/>
      <c r="B23" s="109">
        <v>21</v>
      </c>
      <c r="C23" s="55">
        <v>12</v>
      </c>
      <c r="D23" s="65" t="s">
        <v>210</v>
      </c>
      <c r="E23" s="60"/>
      <c r="F23" s="61"/>
      <c r="G23" s="4"/>
      <c r="H23" s="89" t="s">
        <v>206</v>
      </c>
      <c r="I23" s="94">
        <v>1</v>
      </c>
      <c r="J23" s="65" t="s">
        <v>211</v>
      </c>
      <c r="K23" s="124">
        <f>2.3*3.3*18.9</f>
        <v>143.45099999999996</v>
      </c>
      <c r="L23" s="245">
        <v>0.05</v>
      </c>
      <c r="M23" s="49">
        <v>35</v>
      </c>
      <c r="N23" s="83">
        <f t="shared" si="1"/>
        <v>35</v>
      </c>
      <c r="O23" s="147">
        <f t="shared" si="16"/>
        <v>7.1725499999999984</v>
      </c>
      <c r="P23" s="200">
        <f t="shared" si="2"/>
        <v>7.1725499999999984</v>
      </c>
      <c r="Q23" s="21">
        <v>50</v>
      </c>
      <c r="R23" s="83">
        <f t="shared" si="3"/>
        <v>50</v>
      </c>
      <c r="S23" s="49">
        <v>5</v>
      </c>
      <c r="T23" s="200">
        <f t="shared" si="4"/>
        <v>5</v>
      </c>
      <c r="U23" s="21">
        <v>10</v>
      </c>
      <c r="V23" s="208">
        <f t="shared" si="5"/>
        <v>10</v>
      </c>
      <c r="W23" s="227">
        <f>2.3*2*(3.3+18.9)+(3.3*18.9)</f>
        <v>164.48999999999998</v>
      </c>
      <c r="X23" s="222">
        <f t="shared" si="6"/>
        <v>164.48999999999998</v>
      </c>
      <c r="Y23" s="216">
        <v>0</v>
      </c>
      <c r="Z23" s="18">
        <f t="shared" si="7"/>
        <v>0</v>
      </c>
      <c r="AA23" s="1"/>
    </row>
    <row r="24" spans="1:27" x14ac:dyDescent="0.25">
      <c r="A24" s="298"/>
      <c r="B24" s="134">
        <v>22</v>
      </c>
      <c r="C24" s="55">
        <v>13</v>
      </c>
      <c r="D24" s="65" t="s">
        <v>212</v>
      </c>
      <c r="E24" s="60"/>
      <c r="F24" s="61"/>
      <c r="G24" s="4"/>
      <c r="H24" s="89" t="s">
        <v>206</v>
      </c>
      <c r="I24" s="94">
        <v>1</v>
      </c>
      <c r="J24" s="65" t="s">
        <v>213</v>
      </c>
      <c r="K24" s="124">
        <f>3*2.3*3.3*23.2</f>
        <v>528.2639999999999</v>
      </c>
      <c r="L24" s="245">
        <v>0.05</v>
      </c>
      <c r="M24" s="49">
        <v>35</v>
      </c>
      <c r="N24" s="83">
        <f t="shared" si="1"/>
        <v>35</v>
      </c>
      <c r="O24" s="147">
        <f t="shared" si="16"/>
        <v>26.413199999999996</v>
      </c>
      <c r="P24" s="200">
        <f t="shared" si="2"/>
        <v>26.413199999999996</v>
      </c>
      <c r="Q24" s="21">
        <v>360</v>
      </c>
      <c r="R24" s="83">
        <f t="shared" si="3"/>
        <v>360</v>
      </c>
      <c r="S24" s="49">
        <v>5</v>
      </c>
      <c r="T24" s="200">
        <f t="shared" si="4"/>
        <v>5</v>
      </c>
      <c r="U24" s="21">
        <v>40</v>
      </c>
      <c r="V24" s="208">
        <f t="shared" si="5"/>
        <v>40</v>
      </c>
      <c r="W24" s="227">
        <f>(2.3*2*(3.3+23.2)+(3.3*23.2))*3</f>
        <v>595.37999999999988</v>
      </c>
      <c r="X24" s="222">
        <f t="shared" si="6"/>
        <v>595.37999999999988</v>
      </c>
      <c r="Y24" s="216">
        <v>0</v>
      </c>
      <c r="Z24" s="18">
        <f t="shared" si="7"/>
        <v>0</v>
      </c>
      <c r="AA24" s="1"/>
    </row>
    <row r="25" spans="1:27" x14ac:dyDescent="0.25">
      <c r="A25" s="298"/>
      <c r="B25" s="109">
        <v>23</v>
      </c>
      <c r="C25" s="55">
        <v>14</v>
      </c>
      <c r="D25" s="65" t="s">
        <v>214</v>
      </c>
      <c r="E25" s="60"/>
      <c r="F25" s="61"/>
      <c r="G25" s="4"/>
      <c r="H25" s="89" t="s">
        <v>206</v>
      </c>
      <c r="I25" s="94">
        <v>1</v>
      </c>
      <c r="J25" s="59" t="s">
        <v>215</v>
      </c>
      <c r="K25" s="124">
        <f>2*(2.3*3.3*17.2)+(2*(2.3*3.3*15.7))</f>
        <v>499.42199999999991</v>
      </c>
      <c r="L25" s="245">
        <v>0.05</v>
      </c>
      <c r="M25" s="49">
        <v>35</v>
      </c>
      <c r="N25" s="83">
        <f t="shared" si="1"/>
        <v>35</v>
      </c>
      <c r="O25" s="147">
        <f t="shared" si="16"/>
        <v>24.971099999999996</v>
      </c>
      <c r="P25" s="200">
        <f t="shared" si="2"/>
        <v>24.971099999999996</v>
      </c>
      <c r="Q25" s="21">
        <v>350</v>
      </c>
      <c r="R25" s="83">
        <f t="shared" si="3"/>
        <v>350</v>
      </c>
      <c r="S25" s="49">
        <v>5</v>
      </c>
      <c r="T25" s="200">
        <f t="shared" si="4"/>
        <v>5</v>
      </c>
      <c r="U25" s="21">
        <v>50</v>
      </c>
      <c r="V25" s="208">
        <f t="shared" si="5"/>
        <v>50</v>
      </c>
      <c r="W25" s="227">
        <f>((2.3*2*(3.3+17.2)+(3.3*17.2))*2)+((2.3*2*(3.3+15.7)+(3.3*15.7))*2)</f>
        <v>580.54</v>
      </c>
      <c r="X25" s="222">
        <f t="shared" si="6"/>
        <v>580.54</v>
      </c>
      <c r="Y25" s="216">
        <v>0</v>
      </c>
      <c r="Z25" s="18">
        <f t="shared" si="7"/>
        <v>0</v>
      </c>
      <c r="AA25" s="1"/>
    </row>
    <row r="26" spans="1:27" x14ac:dyDescent="0.25">
      <c r="A26" s="298"/>
      <c r="B26" s="109">
        <v>24</v>
      </c>
      <c r="C26" s="55">
        <v>15</v>
      </c>
      <c r="D26" s="65" t="s">
        <v>216</v>
      </c>
      <c r="E26" s="60"/>
      <c r="F26" s="61"/>
      <c r="G26" s="4"/>
      <c r="H26" s="89" t="s">
        <v>206</v>
      </c>
      <c r="I26" s="94">
        <v>1</v>
      </c>
      <c r="J26" s="65" t="s">
        <v>217</v>
      </c>
      <c r="K26" s="124">
        <f>2*(2.3*3.3*16.9)</f>
        <v>256.54199999999992</v>
      </c>
      <c r="L26" s="245">
        <v>0.05</v>
      </c>
      <c r="M26" s="49">
        <v>35</v>
      </c>
      <c r="N26" s="83">
        <f t="shared" si="1"/>
        <v>35</v>
      </c>
      <c r="O26" s="147">
        <f t="shared" si="16"/>
        <v>12.827099999999996</v>
      </c>
      <c r="P26" s="200">
        <f t="shared" si="2"/>
        <v>12.827099999999996</v>
      </c>
      <c r="Q26" s="21">
        <v>100</v>
      </c>
      <c r="R26" s="83">
        <f t="shared" si="3"/>
        <v>100</v>
      </c>
      <c r="S26" s="49">
        <v>5</v>
      </c>
      <c r="T26" s="200">
        <f t="shared" si="4"/>
        <v>5</v>
      </c>
      <c r="U26" s="21">
        <v>10</v>
      </c>
      <c r="V26" s="208">
        <f t="shared" si="5"/>
        <v>10</v>
      </c>
      <c r="W26" s="227">
        <f>((2.3*2*(3.3+16.9))+(3.3*16.9))*2</f>
        <v>297.37999999999994</v>
      </c>
      <c r="X26" s="222">
        <f t="shared" si="6"/>
        <v>297.37999999999994</v>
      </c>
      <c r="Y26" s="216">
        <v>0</v>
      </c>
      <c r="Z26" s="18">
        <f t="shared" si="7"/>
        <v>0</v>
      </c>
      <c r="AA26" s="1"/>
    </row>
    <row r="27" spans="1:27" x14ac:dyDescent="0.25">
      <c r="A27" s="298"/>
      <c r="B27" s="109">
        <v>25</v>
      </c>
      <c r="C27" s="55">
        <v>16</v>
      </c>
      <c r="D27" s="65" t="s">
        <v>218</v>
      </c>
      <c r="E27" s="60"/>
      <c r="F27" s="61"/>
      <c r="G27" s="4"/>
      <c r="H27" s="89" t="s">
        <v>206</v>
      </c>
      <c r="I27" s="94">
        <v>1</v>
      </c>
      <c r="J27" s="65" t="s">
        <v>219</v>
      </c>
      <c r="K27" s="124">
        <f>3*(2.3*3.3*22)</f>
        <v>500.93999999999994</v>
      </c>
      <c r="L27" s="245">
        <v>0.05</v>
      </c>
      <c r="M27" s="49">
        <v>30</v>
      </c>
      <c r="N27" s="83">
        <f t="shared" si="1"/>
        <v>30</v>
      </c>
      <c r="O27" s="147">
        <f t="shared" si="16"/>
        <v>25.046999999999997</v>
      </c>
      <c r="P27" s="200">
        <f t="shared" si="2"/>
        <v>25.046999999999997</v>
      </c>
      <c r="Q27" s="21">
        <v>360</v>
      </c>
      <c r="R27" s="83">
        <f t="shared" si="3"/>
        <v>360</v>
      </c>
      <c r="S27" s="49">
        <v>5</v>
      </c>
      <c r="T27" s="200">
        <f t="shared" si="4"/>
        <v>5</v>
      </c>
      <c r="U27" s="21">
        <v>40</v>
      </c>
      <c r="V27" s="208">
        <f t="shared" si="5"/>
        <v>40</v>
      </c>
      <c r="W27" s="227">
        <f>(2.3*2*(3.3+22)+(3.3*22))*3</f>
        <v>566.93999999999994</v>
      </c>
      <c r="X27" s="222">
        <f t="shared" si="6"/>
        <v>566.93999999999994</v>
      </c>
      <c r="Y27" s="216">
        <v>0</v>
      </c>
      <c r="Z27" s="18">
        <f t="shared" si="7"/>
        <v>0</v>
      </c>
      <c r="AA27" s="1"/>
    </row>
    <row r="28" spans="1:27" x14ac:dyDescent="0.25">
      <c r="A28" s="298"/>
      <c r="B28" s="134">
        <v>26</v>
      </c>
      <c r="C28" s="55">
        <v>17</v>
      </c>
      <c r="D28" s="65" t="s">
        <v>220</v>
      </c>
      <c r="E28" s="60"/>
      <c r="F28" s="61"/>
      <c r="G28" s="4"/>
      <c r="H28" s="89" t="s">
        <v>206</v>
      </c>
      <c r="I28" s="94">
        <v>1</v>
      </c>
      <c r="J28" s="65" t="s">
        <v>221</v>
      </c>
      <c r="K28" s="124">
        <f>(2.3*3.3*16.9)</f>
        <v>128.27099999999996</v>
      </c>
      <c r="L28" s="245">
        <v>0.05</v>
      </c>
      <c r="M28" s="49">
        <v>15</v>
      </c>
      <c r="N28" s="83">
        <f t="shared" si="1"/>
        <v>15</v>
      </c>
      <c r="O28" s="147">
        <f t="shared" si="16"/>
        <v>6.4135499999999981</v>
      </c>
      <c r="P28" s="200">
        <f t="shared" si="2"/>
        <v>6.4135499999999981</v>
      </c>
      <c r="Q28" s="21">
        <v>50</v>
      </c>
      <c r="R28" s="83">
        <f t="shared" si="3"/>
        <v>50</v>
      </c>
      <c r="S28" s="49">
        <v>5</v>
      </c>
      <c r="T28" s="200">
        <f t="shared" si="4"/>
        <v>5</v>
      </c>
      <c r="U28" s="21">
        <v>20</v>
      </c>
      <c r="V28" s="208">
        <f t="shared" si="5"/>
        <v>20</v>
      </c>
      <c r="W28" s="227">
        <f>(2.3*2*(3.3+16.9))+(3.3*16.9)</f>
        <v>148.68999999999997</v>
      </c>
      <c r="X28" s="222">
        <f t="shared" si="6"/>
        <v>148.68999999999997</v>
      </c>
      <c r="Y28" s="216">
        <v>0</v>
      </c>
      <c r="Z28" s="18">
        <f t="shared" si="7"/>
        <v>0</v>
      </c>
      <c r="AA28" s="1"/>
    </row>
    <row r="29" spans="1:27" x14ac:dyDescent="0.25">
      <c r="A29" s="298"/>
      <c r="B29" s="109">
        <v>27</v>
      </c>
      <c r="C29" s="55">
        <v>18</v>
      </c>
      <c r="D29" s="65" t="s">
        <v>222</v>
      </c>
      <c r="E29" s="60"/>
      <c r="F29" s="61"/>
      <c r="G29" s="4"/>
      <c r="H29" s="89" t="s">
        <v>206</v>
      </c>
      <c r="I29" s="94">
        <v>1</v>
      </c>
      <c r="J29" s="122" t="s">
        <v>223</v>
      </c>
      <c r="K29" s="124">
        <v>532</v>
      </c>
      <c r="L29" s="245">
        <v>0.05</v>
      </c>
      <c r="M29" s="49">
        <v>35</v>
      </c>
      <c r="N29" s="83">
        <f t="shared" si="1"/>
        <v>35</v>
      </c>
      <c r="O29" s="147">
        <f t="shared" si="16"/>
        <v>26.6</v>
      </c>
      <c r="P29" s="200">
        <f t="shared" si="2"/>
        <v>26.6</v>
      </c>
      <c r="Q29" s="21">
        <v>380</v>
      </c>
      <c r="R29" s="83">
        <f t="shared" si="3"/>
        <v>380</v>
      </c>
      <c r="S29" s="49">
        <v>10</v>
      </c>
      <c r="T29" s="200">
        <f t="shared" si="4"/>
        <v>10</v>
      </c>
      <c r="U29" s="21">
        <v>40</v>
      </c>
      <c r="V29" s="208">
        <f t="shared" si="5"/>
        <v>40</v>
      </c>
      <c r="W29" s="227">
        <f>11.1*27.4</f>
        <v>304.14</v>
      </c>
      <c r="X29" s="222">
        <f t="shared" si="6"/>
        <v>304.14</v>
      </c>
      <c r="Y29" s="216">
        <v>3</v>
      </c>
      <c r="Z29" s="18">
        <f t="shared" si="7"/>
        <v>3</v>
      </c>
      <c r="AA29" s="1"/>
    </row>
    <row r="30" spans="1:27" x14ac:dyDescent="0.25">
      <c r="A30" s="298"/>
      <c r="B30" s="109">
        <v>28</v>
      </c>
      <c r="C30" s="55">
        <v>19</v>
      </c>
      <c r="D30" s="65" t="s">
        <v>224</v>
      </c>
      <c r="E30" s="60"/>
      <c r="F30" s="61"/>
      <c r="G30" s="4"/>
      <c r="H30" s="89" t="s">
        <v>200</v>
      </c>
      <c r="I30" s="94">
        <v>3</v>
      </c>
      <c r="J30" s="65" t="s">
        <v>225</v>
      </c>
      <c r="K30" s="124">
        <f>5*2.7*2.5*5.2</f>
        <v>175.5</v>
      </c>
      <c r="L30" s="245">
        <v>0.05</v>
      </c>
      <c r="M30" s="49">
        <v>15</v>
      </c>
      <c r="N30" s="83">
        <f t="shared" si="1"/>
        <v>45</v>
      </c>
      <c r="O30" s="147">
        <f t="shared" si="16"/>
        <v>8.7750000000000004</v>
      </c>
      <c r="P30" s="200">
        <f t="shared" si="2"/>
        <v>26.325000000000003</v>
      </c>
      <c r="Q30" s="21">
        <v>100</v>
      </c>
      <c r="R30" s="83">
        <f t="shared" si="3"/>
        <v>300</v>
      </c>
      <c r="S30" s="49">
        <v>10</v>
      </c>
      <c r="T30" s="200">
        <f t="shared" si="4"/>
        <v>30</v>
      </c>
      <c r="U30" s="21">
        <v>20</v>
      </c>
      <c r="V30" s="208">
        <f t="shared" si="5"/>
        <v>60</v>
      </c>
      <c r="W30" s="227">
        <f>5*((2.7*2.5*2)+(2.7*5.2*2)+(2.5*5.2))</f>
        <v>272.89999999999998</v>
      </c>
      <c r="X30" s="222">
        <f t="shared" si="6"/>
        <v>818.69999999999993</v>
      </c>
      <c r="Y30" s="216">
        <f>2.5*2.7*2</f>
        <v>13.5</v>
      </c>
      <c r="Z30" s="18">
        <f t="shared" si="7"/>
        <v>40.5</v>
      </c>
      <c r="AA30" s="1"/>
    </row>
    <row r="31" spans="1:27" x14ac:dyDescent="0.25">
      <c r="A31" s="298"/>
      <c r="B31" s="109">
        <v>29</v>
      </c>
      <c r="C31" s="55">
        <v>20</v>
      </c>
      <c r="D31" s="65" t="s">
        <v>226</v>
      </c>
      <c r="E31" s="60"/>
      <c r="F31" s="61"/>
      <c r="G31" s="4"/>
      <c r="H31" s="89" t="s">
        <v>200</v>
      </c>
      <c r="I31" s="94">
        <v>3</v>
      </c>
      <c r="J31" s="65" t="s">
        <v>227</v>
      </c>
      <c r="K31" s="124">
        <f>14*2.7*2.5*5.2</f>
        <v>491.40000000000009</v>
      </c>
      <c r="L31" s="245">
        <v>0.05</v>
      </c>
      <c r="M31" s="49">
        <v>25</v>
      </c>
      <c r="N31" s="83">
        <f t="shared" si="1"/>
        <v>75</v>
      </c>
      <c r="O31" s="147">
        <f t="shared" si="16"/>
        <v>24.570000000000007</v>
      </c>
      <c r="P31" s="200">
        <f t="shared" si="2"/>
        <v>73.710000000000022</v>
      </c>
      <c r="Q31" s="21">
        <v>350</v>
      </c>
      <c r="R31" s="83">
        <f t="shared" si="3"/>
        <v>1050</v>
      </c>
      <c r="S31" s="49">
        <v>10</v>
      </c>
      <c r="T31" s="200">
        <f t="shared" si="4"/>
        <v>30</v>
      </c>
      <c r="U31" s="21">
        <v>100</v>
      </c>
      <c r="V31" s="208">
        <f t="shared" si="5"/>
        <v>300</v>
      </c>
      <c r="W31" s="227">
        <f>14*((2.7*2.5*2)+(2.7*5.2*2)+(2.5*5.2))</f>
        <v>764.12</v>
      </c>
      <c r="X31" s="222">
        <f t="shared" si="6"/>
        <v>2292.36</v>
      </c>
      <c r="Y31" s="216">
        <f>2*2.5*2.7*2</f>
        <v>27</v>
      </c>
      <c r="Z31" s="18">
        <f t="shared" si="7"/>
        <v>81</v>
      </c>
      <c r="AA31" s="1"/>
    </row>
    <row r="32" spans="1:27" ht="15.75" thickBot="1" x14ac:dyDescent="0.3">
      <c r="A32" s="299"/>
      <c r="B32" s="196">
        <v>30</v>
      </c>
      <c r="C32" s="67">
        <v>21</v>
      </c>
      <c r="D32" s="141" t="s">
        <v>228</v>
      </c>
      <c r="E32" s="72"/>
      <c r="F32" s="142"/>
      <c r="G32" s="10"/>
      <c r="H32" s="143" t="s">
        <v>200</v>
      </c>
      <c r="I32" s="127">
        <v>3</v>
      </c>
      <c r="J32" s="141" t="s">
        <v>227</v>
      </c>
      <c r="K32" s="125">
        <f>14*2.7*2.5*5.2</f>
        <v>491.40000000000009</v>
      </c>
      <c r="L32" s="246">
        <v>0.05</v>
      </c>
      <c r="M32" s="198">
        <v>25</v>
      </c>
      <c r="N32" s="116">
        <f t="shared" si="1"/>
        <v>75</v>
      </c>
      <c r="O32" s="148">
        <f>K32*L32</f>
        <v>24.570000000000007</v>
      </c>
      <c r="P32" s="201">
        <f t="shared" si="2"/>
        <v>73.710000000000022</v>
      </c>
      <c r="Q32" s="48">
        <v>350</v>
      </c>
      <c r="R32" s="116">
        <f t="shared" si="3"/>
        <v>1050</v>
      </c>
      <c r="S32" s="198">
        <v>10</v>
      </c>
      <c r="T32" s="201">
        <f t="shared" si="4"/>
        <v>30</v>
      </c>
      <c r="U32" s="48">
        <v>100</v>
      </c>
      <c r="V32" s="209">
        <f t="shared" si="5"/>
        <v>300</v>
      </c>
      <c r="W32" s="228">
        <f>14*((2.7*2.5*2)+(2.7*5.2*2)+(2.5*5.2))</f>
        <v>764.12</v>
      </c>
      <c r="X32" s="225">
        <f t="shared" si="6"/>
        <v>2292.36</v>
      </c>
      <c r="Y32" s="217">
        <v>0</v>
      </c>
      <c r="Z32" s="22">
        <f t="shared" si="7"/>
        <v>0</v>
      </c>
      <c r="AA32" s="1"/>
    </row>
    <row r="33" spans="1:27" ht="15" customHeight="1" x14ac:dyDescent="0.25">
      <c r="A33" s="303" t="s">
        <v>27</v>
      </c>
      <c r="B33" s="167">
        <v>32</v>
      </c>
      <c r="C33" s="54">
        <v>1</v>
      </c>
      <c r="D33" s="69" t="s">
        <v>266</v>
      </c>
      <c r="E33" s="57"/>
      <c r="F33" s="58"/>
      <c r="G33" s="11"/>
      <c r="H33" s="119" t="s">
        <v>267</v>
      </c>
      <c r="I33" s="93">
        <v>1</v>
      </c>
      <c r="J33" s="24" t="s">
        <v>268</v>
      </c>
      <c r="K33" s="123">
        <v>750</v>
      </c>
      <c r="L33" s="244">
        <v>0.05</v>
      </c>
      <c r="M33" s="64">
        <v>20</v>
      </c>
      <c r="N33" s="82">
        <f t="shared" si="1"/>
        <v>20</v>
      </c>
      <c r="O33" s="251">
        <f>K33*L33</f>
        <v>37.5</v>
      </c>
      <c r="P33" s="248">
        <f t="shared" si="2"/>
        <v>37.5</v>
      </c>
      <c r="Q33" s="24">
        <v>30</v>
      </c>
      <c r="R33" s="82">
        <f t="shared" si="3"/>
        <v>30</v>
      </c>
      <c r="S33" s="64">
        <v>20</v>
      </c>
      <c r="T33" s="199">
        <f t="shared" si="4"/>
        <v>20</v>
      </c>
      <c r="U33" s="24">
        <v>187</v>
      </c>
      <c r="V33" s="207">
        <f t="shared" si="5"/>
        <v>187</v>
      </c>
      <c r="W33" s="226">
        <v>0</v>
      </c>
      <c r="X33" s="220">
        <f t="shared" si="6"/>
        <v>0</v>
      </c>
      <c r="Y33" s="215">
        <v>0</v>
      </c>
      <c r="Z33" s="17">
        <f t="shared" si="7"/>
        <v>0</v>
      </c>
      <c r="AA33" s="1"/>
    </row>
    <row r="34" spans="1:27" x14ac:dyDescent="0.25">
      <c r="A34" s="304"/>
      <c r="B34" s="109">
        <v>32</v>
      </c>
      <c r="C34" s="55">
        <v>2</v>
      </c>
      <c r="D34" s="21" t="s">
        <v>269</v>
      </c>
      <c r="E34" s="60"/>
      <c r="F34" s="61"/>
      <c r="G34" s="4"/>
      <c r="H34" s="120" t="s">
        <v>270</v>
      </c>
      <c r="I34" s="94">
        <v>1</v>
      </c>
      <c r="J34" s="21" t="s">
        <v>271</v>
      </c>
      <c r="K34" s="124">
        <v>710</v>
      </c>
      <c r="L34" s="245">
        <v>0.05</v>
      </c>
      <c r="M34" s="49">
        <v>20</v>
      </c>
      <c r="N34" s="83">
        <f t="shared" si="1"/>
        <v>20</v>
      </c>
      <c r="O34" s="252">
        <f>K34*L34</f>
        <v>35.5</v>
      </c>
      <c r="P34" s="249">
        <f t="shared" si="2"/>
        <v>35.5</v>
      </c>
      <c r="Q34" s="21">
        <v>30</v>
      </c>
      <c r="R34" s="83">
        <f t="shared" si="3"/>
        <v>30</v>
      </c>
      <c r="S34" s="49">
        <v>20</v>
      </c>
      <c r="T34" s="200">
        <f t="shared" si="4"/>
        <v>20</v>
      </c>
      <c r="U34" s="21">
        <v>253</v>
      </c>
      <c r="V34" s="208">
        <f t="shared" si="5"/>
        <v>253</v>
      </c>
      <c r="W34" s="227">
        <v>0</v>
      </c>
      <c r="X34" s="222">
        <f t="shared" si="6"/>
        <v>0</v>
      </c>
      <c r="Y34" s="216">
        <v>0</v>
      </c>
      <c r="Z34" s="18">
        <f t="shared" si="7"/>
        <v>0</v>
      </c>
      <c r="AA34" s="1"/>
    </row>
    <row r="35" spans="1:27" x14ac:dyDescent="0.25">
      <c r="A35" s="304"/>
      <c r="B35" s="109">
        <v>33</v>
      </c>
      <c r="C35" s="55">
        <v>3</v>
      </c>
      <c r="D35" s="21" t="s">
        <v>272</v>
      </c>
      <c r="E35" s="60"/>
      <c r="F35" s="61"/>
      <c r="G35" s="4"/>
      <c r="H35" s="83" t="s">
        <v>273</v>
      </c>
      <c r="I35" s="94">
        <v>1</v>
      </c>
      <c r="J35" s="21" t="s">
        <v>274</v>
      </c>
      <c r="K35" s="124">
        <v>200</v>
      </c>
      <c r="L35" s="245">
        <v>0.05</v>
      </c>
      <c r="M35" s="49">
        <v>20</v>
      </c>
      <c r="N35" s="83">
        <f t="shared" si="1"/>
        <v>20</v>
      </c>
      <c r="O35" s="252">
        <f t="shared" ref="O35:O48" si="17">K35*L35</f>
        <v>10</v>
      </c>
      <c r="P35" s="249">
        <f t="shared" si="2"/>
        <v>10</v>
      </c>
      <c r="Q35" s="21">
        <v>25</v>
      </c>
      <c r="R35" s="83">
        <f t="shared" si="3"/>
        <v>25</v>
      </c>
      <c r="S35" s="49">
        <v>20</v>
      </c>
      <c r="T35" s="200">
        <f t="shared" si="4"/>
        <v>20</v>
      </c>
      <c r="U35" s="21">
        <v>126</v>
      </c>
      <c r="V35" s="208">
        <f t="shared" si="5"/>
        <v>126</v>
      </c>
      <c r="W35" s="227">
        <v>0</v>
      </c>
      <c r="X35" s="222">
        <f t="shared" si="6"/>
        <v>0</v>
      </c>
      <c r="Y35" s="216">
        <v>0</v>
      </c>
      <c r="Z35" s="18">
        <f t="shared" si="7"/>
        <v>0</v>
      </c>
      <c r="AA35" s="1"/>
    </row>
    <row r="36" spans="1:27" x14ac:dyDescent="0.25">
      <c r="A36" s="304"/>
      <c r="B36" s="134">
        <v>34</v>
      </c>
      <c r="C36" s="55">
        <v>4</v>
      </c>
      <c r="D36" s="21" t="s">
        <v>275</v>
      </c>
      <c r="E36" s="60"/>
      <c r="F36" s="61"/>
      <c r="G36" s="4"/>
      <c r="H36" s="83" t="s">
        <v>273</v>
      </c>
      <c r="I36" s="94">
        <v>1</v>
      </c>
      <c r="J36" s="21" t="s">
        <v>276</v>
      </c>
      <c r="K36" s="124">
        <v>1800</v>
      </c>
      <c r="L36" s="245">
        <v>0.05</v>
      </c>
      <c r="M36" s="49">
        <v>40</v>
      </c>
      <c r="N36" s="83">
        <f t="shared" si="1"/>
        <v>40</v>
      </c>
      <c r="O36" s="252">
        <f t="shared" si="17"/>
        <v>90</v>
      </c>
      <c r="P36" s="249">
        <f t="shared" si="2"/>
        <v>90</v>
      </c>
      <c r="Q36" s="21">
        <v>60</v>
      </c>
      <c r="R36" s="83">
        <f t="shared" si="3"/>
        <v>60</v>
      </c>
      <c r="S36" s="49">
        <v>40</v>
      </c>
      <c r="T36" s="200">
        <f t="shared" si="4"/>
        <v>40</v>
      </c>
      <c r="U36" s="21">
        <v>166</v>
      </c>
      <c r="V36" s="208">
        <f t="shared" si="5"/>
        <v>166</v>
      </c>
      <c r="W36" s="227">
        <v>0</v>
      </c>
      <c r="X36" s="222">
        <f t="shared" si="6"/>
        <v>0</v>
      </c>
      <c r="Y36" s="216">
        <v>0</v>
      </c>
      <c r="Z36" s="18">
        <f t="shared" si="7"/>
        <v>0</v>
      </c>
      <c r="AA36" s="1"/>
    </row>
    <row r="37" spans="1:27" x14ac:dyDescent="0.25">
      <c r="A37" s="304"/>
      <c r="B37" s="109">
        <v>35</v>
      </c>
      <c r="C37" s="55">
        <v>5</v>
      </c>
      <c r="D37" s="21" t="s">
        <v>277</v>
      </c>
      <c r="E37" s="3"/>
      <c r="F37" s="12"/>
      <c r="G37" s="7"/>
      <c r="H37" s="83" t="s">
        <v>273</v>
      </c>
      <c r="I37" s="108">
        <v>1</v>
      </c>
      <c r="J37" s="21" t="s">
        <v>278</v>
      </c>
      <c r="K37" s="124">
        <v>1200</v>
      </c>
      <c r="L37" s="245">
        <v>0.05</v>
      </c>
      <c r="M37" s="49">
        <v>40</v>
      </c>
      <c r="N37" s="83">
        <f t="shared" si="1"/>
        <v>40</v>
      </c>
      <c r="O37" s="252">
        <f t="shared" si="17"/>
        <v>60</v>
      </c>
      <c r="P37" s="249">
        <f t="shared" si="2"/>
        <v>60</v>
      </c>
      <c r="Q37" s="21">
        <v>40</v>
      </c>
      <c r="R37" s="83">
        <f t="shared" si="3"/>
        <v>40</v>
      </c>
      <c r="S37" s="49">
        <v>40</v>
      </c>
      <c r="T37" s="200">
        <f t="shared" si="4"/>
        <v>40</v>
      </c>
      <c r="U37" s="21">
        <v>506</v>
      </c>
      <c r="V37" s="208">
        <f t="shared" si="5"/>
        <v>506</v>
      </c>
      <c r="W37" s="227">
        <v>0</v>
      </c>
      <c r="X37" s="222">
        <f t="shared" si="6"/>
        <v>0</v>
      </c>
      <c r="Y37" s="216">
        <v>0</v>
      </c>
      <c r="Z37" s="18">
        <f t="shared" si="7"/>
        <v>0</v>
      </c>
      <c r="AA37" s="1"/>
    </row>
    <row r="38" spans="1:27" x14ac:dyDescent="0.25">
      <c r="A38" s="304"/>
      <c r="B38" s="109">
        <v>36</v>
      </c>
      <c r="C38" s="55">
        <v>6</v>
      </c>
      <c r="D38" s="21" t="s">
        <v>279</v>
      </c>
      <c r="E38" s="3"/>
      <c r="F38" s="12"/>
      <c r="G38" s="7"/>
      <c r="H38" s="83" t="s">
        <v>273</v>
      </c>
      <c r="I38" s="108">
        <v>1</v>
      </c>
      <c r="J38" s="21" t="s">
        <v>280</v>
      </c>
      <c r="K38" s="124">
        <v>1260</v>
      </c>
      <c r="L38" s="245">
        <v>0.05</v>
      </c>
      <c r="M38" s="49">
        <v>40</v>
      </c>
      <c r="N38" s="83">
        <f t="shared" si="1"/>
        <v>40</v>
      </c>
      <c r="O38" s="252">
        <f t="shared" si="17"/>
        <v>63</v>
      </c>
      <c r="P38" s="249">
        <f t="shared" si="2"/>
        <v>63</v>
      </c>
      <c r="Q38" s="21">
        <v>40</v>
      </c>
      <c r="R38" s="83">
        <f t="shared" si="3"/>
        <v>40</v>
      </c>
      <c r="S38" s="49">
        <v>40</v>
      </c>
      <c r="T38" s="200">
        <f t="shared" si="4"/>
        <v>40</v>
      </c>
      <c r="U38" s="21">
        <v>207</v>
      </c>
      <c r="V38" s="208">
        <f t="shared" si="5"/>
        <v>207</v>
      </c>
      <c r="W38" s="227">
        <v>0</v>
      </c>
      <c r="X38" s="222">
        <f t="shared" si="6"/>
        <v>0</v>
      </c>
      <c r="Y38" s="216">
        <v>0</v>
      </c>
      <c r="Z38" s="18">
        <f t="shared" si="7"/>
        <v>0</v>
      </c>
      <c r="AA38" s="1"/>
    </row>
    <row r="39" spans="1:27" x14ac:dyDescent="0.25">
      <c r="A39" s="304"/>
      <c r="B39" s="109">
        <v>37</v>
      </c>
      <c r="C39" s="55">
        <v>7</v>
      </c>
      <c r="D39" s="21" t="s">
        <v>281</v>
      </c>
      <c r="E39" s="3"/>
      <c r="F39" s="12"/>
      <c r="G39" s="7"/>
      <c r="H39" s="83" t="s">
        <v>273</v>
      </c>
      <c r="I39" s="108">
        <v>1</v>
      </c>
      <c r="J39" s="21" t="s">
        <v>282</v>
      </c>
      <c r="K39" s="124">
        <v>180</v>
      </c>
      <c r="L39" s="245">
        <v>0.05</v>
      </c>
      <c r="M39" s="49">
        <v>15</v>
      </c>
      <c r="N39" s="83">
        <f t="shared" si="1"/>
        <v>15</v>
      </c>
      <c r="O39" s="252">
        <f t="shared" si="17"/>
        <v>9</v>
      </c>
      <c r="P39" s="249">
        <f t="shared" si="2"/>
        <v>9</v>
      </c>
      <c r="Q39" s="21">
        <v>30</v>
      </c>
      <c r="R39" s="83">
        <f t="shared" si="3"/>
        <v>30</v>
      </c>
      <c r="S39" s="49">
        <v>15</v>
      </c>
      <c r="T39" s="200">
        <f t="shared" si="4"/>
        <v>15</v>
      </c>
      <c r="U39" s="21">
        <v>84</v>
      </c>
      <c r="V39" s="208">
        <f t="shared" si="5"/>
        <v>84</v>
      </c>
      <c r="W39" s="227">
        <v>0</v>
      </c>
      <c r="X39" s="222">
        <f t="shared" si="6"/>
        <v>0</v>
      </c>
      <c r="Y39" s="216">
        <v>0</v>
      </c>
      <c r="Z39" s="18">
        <f t="shared" si="7"/>
        <v>0</v>
      </c>
      <c r="AA39" s="1"/>
    </row>
    <row r="40" spans="1:27" x14ac:dyDescent="0.25">
      <c r="A40" s="304"/>
      <c r="B40" s="134">
        <v>38</v>
      </c>
      <c r="C40" s="55">
        <v>8</v>
      </c>
      <c r="D40" s="21" t="s">
        <v>283</v>
      </c>
      <c r="E40" s="3"/>
      <c r="F40" s="12"/>
      <c r="G40" s="7"/>
      <c r="H40" s="83" t="s">
        <v>273</v>
      </c>
      <c r="I40" s="108">
        <v>1</v>
      </c>
      <c r="J40" s="21" t="s">
        <v>284</v>
      </c>
      <c r="K40" s="124">
        <v>1390</v>
      </c>
      <c r="L40" s="245">
        <v>0.05</v>
      </c>
      <c r="M40" s="49">
        <v>40</v>
      </c>
      <c r="N40" s="83">
        <f t="shared" si="1"/>
        <v>40</v>
      </c>
      <c r="O40" s="252">
        <f t="shared" si="17"/>
        <v>69.5</v>
      </c>
      <c r="P40" s="249">
        <f t="shared" si="2"/>
        <v>69.5</v>
      </c>
      <c r="Q40" s="21">
        <v>40</v>
      </c>
      <c r="R40" s="83">
        <f t="shared" si="3"/>
        <v>40</v>
      </c>
      <c r="S40" s="49">
        <v>40</v>
      </c>
      <c r="T40" s="200">
        <f t="shared" si="4"/>
        <v>40</v>
      </c>
      <c r="U40" s="21">
        <v>214</v>
      </c>
      <c r="V40" s="208">
        <f t="shared" si="5"/>
        <v>214</v>
      </c>
      <c r="W40" s="227">
        <v>0</v>
      </c>
      <c r="X40" s="222">
        <f t="shared" si="6"/>
        <v>0</v>
      </c>
      <c r="Y40" s="216">
        <v>0</v>
      </c>
      <c r="Z40" s="18">
        <f t="shared" si="7"/>
        <v>0</v>
      </c>
      <c r="AA40" s="1"/>
    </row>
    <row r="41" spans="1:27" x14ac:dyDescent="0.25">
      <c r="A41" s="304"/>
      <c r="B41" s="109">
        <v>39</v>
      </c>
      <c r="C41" s="55">
        <v>9</v>
      </c>
      <c r="D41" s="21" t="s">
        <v>285</v>
      </c>
      <c r="E41" s="3"/>
      <c r="F41" s="12"/>
      <c r="G41" s="7"/>
      <c r="H41" s="83" t="s">
        <v>273</v>
      </c>
      <c r="I41" s="108">
        <v>1</v>
      </c>
      <c r="J41" s="21" t="s">
        <v>286</v>
      </c>
      <c r="K41" s="124">
        <v>2860</v>
      </c>
      <c r="L41" s="245">
        <v>0.05</v>
      </c>
      <c r="M41" s="49">
        <v>40</v>
      </c>
      <c r="N41" s="83">
        <f t="shared" si="1"/>
        <v>40</v>
      </c>
      <c r="O41" s="252">
        <f t="shared" si="17"/>
        <v>143</v>
      </c>
      <c r="P41" s="249">
        <f t="shared" si="2"/>
        <v>143</v>
      </c>
      <c r="Q41" s="21">
        <v>50</v>
      </c>
      <c r="R41" s="83">
        <f t="shared" si="3"/>
        <v>50</v>
      </c>
      <c r="S41" s="49">
        <v>40</v>
      </c>
      <c r="T41" s="200">
        <f t="shared" si="4"/>
        <v>40</v>
      </c>
      <c r="U41" s="21">
        <v>1115</v>
      </c>
      <c r="V41" s="208">
        <f t="shared" si="5"/>
        <v>1115</v>
      </c>
      <c r="W41" s="227">
        <v>0</v>
      </c>
      <c r="X41" s="222">
        <f t="shared" si="6"/>
        <v>0</v>
      </c>
      <c r="Y41" s="216">
        <v>0</v>
      </c>
      <c r="Z41" s="18">
        <f t="shared" si="7"/>
        <v>0</v>
      </c>
      <c r="AA41" s="1"/>
    </row>
    <row r="42" spans="1:27" x14ac:dyDescent="0.25">
      <c r="A42" s="304"/>
      <c r="B42" s="109">
        <v>40</v>
      </c>
      <c r="C42" s="55">
        <v>10</v>
      </c>
      <c r="D42" s="21" t="s">
        <v>287</v>
      </c>
      <c r="E42" s="3"/>
      <c r="F42" s="12"/>
      <c r="G42" s="7"/>
      <c r="H42" s="121" t="s">
        <v>288</v>
      </c>
      <c r="I42" s="108">
        <v>1</v>
      </c>
      <c r="J42" s="25" t="s">
        <v>289</v>
      </c>
      <c r="K42" s="124">
        <v>998.9</v>
      </c>
      <c r="L42" s="245">
        <v>0.05</v>
      </c>
      <c r="M42" s="49">
        <v>20</v>
      </c>
      <c r="N42" s="83">
        <f t="shared" si="1"/>
        <v>20</v>
      </c>
      <c r="O42" s="252">
        <f t="shared" si="17"/>
        <v>49.945</v>
      </c>
      <c r="P42" s="249">
        <f t="shared" si="2"/>
        <v>49.945</v>
      </c>
      <c r="Q42" s="21">
        <v>30</v>
      </c>
      <c r="R42" s="83">
        <f t="shared" si="3"/>
        <v>30</v>
      </c>
      <c r="S42" s="49">
        <v>20</v>
      </c>
      <c r="T42" s="200">
        <f t="shared" si="4"/>
        <v>20</v>
      </c>
      <c r="U42" s="21">
        <v>281</v>
      </c>
      <c r="V42" s="208">
        <f t="shared" si="5"/>
        <v>281</v>
      </c>
      <c r="W42" s="227">
        <v>0</v>
      </c>
      <c r="X42" s="222">
        <f t="shared" si="6"/>
        <v>0</v>
      </c>
      <c r="Y42" s="216">
        <v>0</v>
      </c>
      <c r="Z42" s="18">
        <f t="shared" si="7"/>
        <v>0</v>
      </c>
      <c r="AA42" s="1"/>
    </row>
    <row r="43" spans="1:27" x14ac:dyDescent="0.25">
      <c r="A43" s="304"/>
      <c r="B43" s="109">
        <v>41</v>
      </c>
      <c r="C43" s="55">
        <v>11</v>
      </c>
      <c r="D43" s="21" t="s">
        <v>290</v>
      </c>
      <c r="E43" s="3"/>
      <c r="F43" s="12"/>
      <c r="G43" s="7"/>
      <c r="H43" s="121" t="s">
        <v>288</v>
      </c>
      <c r="I43" s="108">
        <v>1</v>
      </c>
      <c r="J43" s="25" t="s">
        <v>291</v>
      </c>
      <c r="K43" s="124">
        <v>441.35</v>
      </c>
      <c r="L43" s="245">
        <v>0.05</v>
      </c>
      <c r="M43" s="50">
        <v>20</v>
      </c>
      <c r="N43" s="83">
        <f t="shared" si="1"/>
        <v>20</v>
      </c>
      <c r="O43" s="252">
        <f t="shared" si="17"/>
        <v>22.067500000000003</v>
      </c>
      <c r="P43" s="249">
        <f t="shared" si="2"/>
        <v>22.067500000000003</v>
      </c>
      <c r="Q43" s="25">
        <v>20</v>
      </c>
      <c r="R43" s="83">
        <f t="shared" si="3"/>
        <v>20</v>
      </c>
      <c r="S43" s="50">
        <v>20</v>
      </c>
      <c r="T43" s="200">
        <f t="shared" si="4"/>
        <v>20</v>
      </c>
      <c r="U43" s="25">
        <v>174</v>
      </c>
      <c r="V43" s="208">
        <f t="shared" si="5"/>
        <v>174</v>
      </c>
      <c r="W43" s="223">
        <v>0</v>
      </c>
      <c r="X43" s="222">
        <f t="shared" si="6"/>
        <v>0</v>
      </c>
      <c r="Y43" s="213">
        <v>0</v>
      </c>
      <c r="Z43" s="18">
        <f t="shared" si="7"/>
        <v>0</v>
      </c>
      <c r="AA43" s="1"/>
    </row>
    <row r="44" spans="1:27" x14ac:dyDescent="0.25">
      <c r="A44" s="304"/>
      <c r="B44" s="134">
        <v>42</v>
      </c>
      <c r="C44" s="55">
        <v>12</v>
      </c>
      <c r="D44" s="21" t="s">
        <v>292</v>
      </c>
      <c r="E44" s="3"/>
      <c r="F44" s="12"/>
      <c r="G44" s="7"/>
      <c r="H44" s="121" t="s">
        <v>288</v>
      </c>
      <c r="I44" s="108">
        <v>1</v>
      </c>
      <c r="J44" s="25" t="s">
        <v>293</v>
      </c>
      <c r="K44" s="124">
        <v>246.3</v>
      </c>
      <c r="L44" s="245">
        <v>0.05</v>
      </c>
      <c r="M44" s="50">
        <v>20</v>
      </c>
      <c r="N44" s="83">
        <f t="shared" si="1"/>
        <v>20</v>
      </c>
      <c r="O44" s="252">
        <f t="shared" si="17"/>
        <v>12.315000000000001</v>
      </c>
      <c r="P44" s="249">
        <f t="shared" si="2"/>
        <v>12.315000000000001</v>
      </c>
      <c r="Q44" s="25">
        <v>15</v>
      </c>
      <c r="R44" s="83">
        <f t="shared" si="3"/>
        <v>15</v>
      </c>
      <c r="S44" s="50">
        <v>20</v>
      </c>
      <c r="T44" s="200">
        <f t="shared" si="4"/>
        <v>20</v>
      </c>
      <c r="U44" s="25">
        <v>114</v>
      </c>
      <c r="V44" s="208">
        <f t="shared" si="5"/>
        <v>114</v>
      </c>
      <c r="W44" s="223">
        <v>0</v>
      </c>
      <c r="X44" s="222">
        <f t="shared" si="6"/>
        <v>0</v>
      </c>
      <c r="Y44" s="213">
        <v>0</v>
      </c>
      <c r="Z44" s="18">
        <f t="shared" si="7"/>
        <v>0</v>
      </c>
      <c r="AA44" s="1"/>
    </row>
    <row r="45" spans="1:27" x14ac:dyDescent="0.25">
      <c r="A45" s="304"/>
      <c r="B45" s="109">
        <v>43</v>
      </c>
      <c r="C45" s="55">
        <v>13</v>
      </c>
      <c r="D45" s="21" t="s">
        <v>294</v>
      </c>
      <c r="E45" s="3"/>
      <c r="F45" s="12"/>
      <c r="G45" s="7"/>
      <c r="H45" s="121" t="s">
        <v>288</v>
      </c>
      <c r="I45" s="108">
        <v>1</v>
      </c>
      <c r="J45" s="25" t="s">
        <v>295</v>
      </c>
      <c r="K45" s="124">
        <v>336.54</v>
      </c>
      <c r="L45" s="245">
        <v>0.05</v>
      </c>
      <c r="M45" s="50">
        <v>20</v>
      </c>
      <c r="N45" s="83">
        <f t="shared" si="1"/>
        <v>20</v>
      </c>
      <c r="O45" s="252">
        <f t="shared" si="17"/>
        <v>16.827000000000002</v>
      </c>
      <c r="P45" s="249">
        <f t="shared" si="2"/>
        <v>16.827000000000002</v>
      </c>
      <c r="Q45" s="25">
        <v>20</v>
      </c>
      <c r="R45" s="83">
        <f t="shared" si="3"/>
        <v>20</v>
      </c>
      <c r="S45" s="50">
        <v>20</v>
      </c>
      <c r="T45" s="200">
        <f t="shared" si="4"/>
        <v>20</v>
      </c>
      <c r="U45" s="25">
        <v>99</v>
      </c>
      <c r="V45" s="208">
        <f t="shared" si="5"/>
        <v>99</v>
      </c>
      <c r="W45" s="223">
        <v>0</v>
      </c>
      <c r="X45" s="222">
        <f t="shared" si="6"/>
        <v>0</v>
      </c>
      <c r="Y45" s="213">
        <v>0</v>
      </c>
      <c r="Z45" s="18">
        <f t="shared" si="7"/>
        <v>0</v>
      </c>
      <c r="AA45" s="1"/>
    </row>
    <row r="46" spans="1:27" x14ac:dyDescent="0.25">
      <c r="A46" s="304"/>
      <c r="B46" s="109">
        <v>44</v>
      </c>
      <c r="C46" s="55">
        <v>14</v>
      </c>
      <c r="D46" s="21" t="s">
        <v>391</v>
      </c>
      <c r="E46" s="3"/>
      <c r="F46" s="12"/>
      <c r="G46" s="7"/>
      <c r="H46" s="121" t="s">
        <v>288</v>
      </c>
      <c r="I46" s="108">
        <v>1</v>
      </c>
      <c r="J46" s="25" t="s">
        <v>296</v>
      </c>
      <c r="K46" s="124">
        <v>1879.15</v>
      </c>
      <c r="L46" s="245">
        <v>0.05</v>
      </c>
      <c r="M46" s="50">
        <v>40</v>
      </c>
      <c r="N46" s="83">
        <f t="shared" si="1"/>
        <v>40</v>
      </c>
      <c r="O46" s="252">
        <f t="shared" si="17"/>
        <v>93.95750000000001</v>
      </c>
      <c r="P46" s="249">
        <f t="shared" si="2"/>
        <v>93.95750000000001</v>
      </c>
      <c r="Q46" s="25">
        <v>70</v>
      </c>
      <c r="R46" s="83">
        <f t="shared" si="3"/>
        <v>70</v>
      </c>
      <c r="S46" s="50">
        <v>20</v>
      </c>
      <c r="T46" s="200">
        <f t="shared" si="4"/>
        <v>20</v>
      </c>
      <c r="U46" s="25">
        <v>616</v>
      </c>
      <c r="V46" s="208">
        <f t="shared" si="5"/>
        <v>616</v>
      </c>
      <c r="W46" s="223">
        <v>0</v>
      </c>
      <c r="X46" s="222">
        <f t="shared" si="6"/>
        <v>0</v>
      </c>
      <c r="Y46" s="213">
        <v>0</v>
      </c>
      <c r="Z46" s="18">
        <f t="shared" si="7"/>
        <v>0</v>
      </c>
      <c r="AA46" s="1"/>
    </row>
    <row r="47" spans="1:27" x14ac:dyDescent="0.25">
      <c r="A47" s="304"/>
      <c r="B47" s="168">
        <v>44</v>
      </c>
      <c r="C47" s="67">
        <v>15</v>
      </c>
      <c r="D47" s="48" t="s">
        <v>392</v>
      </c>
      <c r="E47" s="253"/>
      <c r="F47" s="254"/>
      <c r="G47" s="255"/>
      <c r="H47" s="121" t="s">
        <v>288</v>
      </c>
      <c r="I47" s="256">
        <v>1</v>
      </c>
      <c r="J47" s="25" t="s">
        <v>296</v>
      </c>
      <c r="K47" s="125">
        <v>1879</v>
      </c>
      <c r="L47" s="246">
        <v>0.05</v>
      </c>
      <c r="M47" s="258">
        <v>40</v>
      </c>
      <c r="N47" s="116">
        <f t="shared" si="1"/>
        <v>40</v>
      </c>
      <c r="O47" s="259">
        <f t="shared" si="17"/>
        <v>93.95</v>
      </c>
      <c r="P47" s="260">
        <f t="shared" si="2"/>
        <v>93.95</v>
      </c>
      <c r="Q47" s="257">
        <v>70</v>
      </c>
      <c r="R47" s="116">
        <f t="shared" si="3"/>
        <v>70</v>
      </c>
      <c r="S47" s="258">
        <v>20</v>
      </c>
      <c r="T47" s="201">
        <f t="shared" si="4"/>
        <v>20</v>
      </c>
      <c r="U47" s="257">
        <v>616</v>
      </c>
      <c r="V47" s="209">
        <f t="shared" si="5"/>
        <v>616</v>
      </c>
      <c r="W47" s="224">
        <v>0</v>
      </c>
      <c r="X47" s="225">
        <f t="shared" si="6"/>
        <v>0</v>
      </c>
      <c r="Y47" s="214">
        <v>0</v>
      </c>
      <c r="Z47" s="22">
        <f t="shared" si="7"/>
        <v>0</v>
      </c>
      <c r="AA47" s="1"/>
    </row>
    <row r="48" spans="1:27" ht="14.25" customHeight="1" thickBot="1" x14ac:dyDescent="0.3">
      <c r="A48" s="305"/>
      <c r="B48" s="110">
        <v>45</v>
      </c>
      <c r="C48" s="26">
        <v>16</v>
      </c>
      <c r="D48" s="75" t="s">
        <v>359</v>
      </c>
      <c r="E48" s="62" t="s">
        <v>360</v>
      </c>
      <c r="F48" s="15" t="s">
        <v>29</v>
      </c>
      <c r="G48" s="15" t="s">
        <v>29</v>
      </c>
      <c r="H48" s="84" t="s">
        <v>361</v>
      </c>
      <c r="I48" s="95">
        <v>4</v>
      </c>
      <c r="J48" s="91" t="s">
        <v>362</v>
      </c>
      <c r="K48" s="84">
        <v>14</v>
      </c>
      <c r="L48" s="233">
        <v>0.05</v>
      </c>
      <c r="M48" s="51">
        <v>0</v>
      </c>
      <c r="N48" s="84">
        <f t="shared" si="1"/>
        <v>0</v>
      </c>
      <c r="O48" s="243">
        <f t="shared" si="17"/>
        <v>0.70000000000000007</v>
      </c>
      <c r="P48" s="250">
        <f t="shared" si="2"/>
        <v>2.8000000000000003</v>
      </c>
      <c r="Q48" s="27">
        <v>2</v>
      </c>
      <c r="R48" s="84">
        <f t="shared" si="3"/>
        <v>8</v>
      </c>
      <c r="S48" s="51">
        <v>1</v>
      </c>
      <c r="T48" s="202">
        <f t="shared" si="4"/>
        <v>4</v>
      </c>
      <c r="U48" s="206">
        <v>0</v>
      </c>
      <c r="V48" s="210">
        <f t="shared" si="5"/>
        <v>0</v>
      </c>
      <c r="W48" s="229">
        <v>0</v>
      </c>
      <c r="X48" s="230">
        <f t="shared" si="6"/>
        <v>0</v>
      </c>
      <c r="Y48" s="218">
        <v>0</v>
      </c>
      <c r="Z48" s="19">
        <f t="shared" si="7"/>
        <v>0</v>
      </c>
      <c r="AA48" s="1"/>
    </row>
    <row r="49" spans="1:27" ht="16.5" thickBot="1" x14ac:dyDescent="0.3">
      <c r="A49" s="79" t="s">
        <v>387</v>
      </c>
      <c r="B49" s="145">
        <v>46</v>
      </c>
      <c r="C49" s="285"/>
      <c r="D49" s="285"/>
      <c r="E49" s="285"/>
      <c r="F49" s="285"/>
      <c r="G49" s="285"/>
      <c r="H49" s="285"/>
      <c r="I49" s="285"/>
      <c r="J49" s="285"/>
      <c r="K49" s="166">
        <f t="shared" ref="K49:X49" si="18">SUM(K3:K46)</f>
        <v>24649.394960000001</v>
      </c>
      <c r="L49" s="166"/>
      <c r="M49" s="194">
        <f t="shared" si="18"/>
        <v>1026</v>
      </c>
      <c r="N49" s="111">
        <f t="shared" si="18"/>
        <v>1739</v>
      </c>
      <c r="O49" s="103">
        <f t="shared" si="18"/>
        <v>1232.469748</v>
      </c>
      <c r="P49" s="111">
        <f t="shared" si="18"/>
        <v>1971.878792</v>
      </c>
      <c r="Q49" s="100">
        <f t="shared" si="18"/>
        <v>5784</v>
      </c>
      <c r="R49" s="111">
        <f t="shared" si="18"/>
        <v>11806</v>
      </c>
      <c r="S49" s="99">
        <f t="shared" si="18"/>
        <v>715.1</v>
      </c>
      <c r="T49" s="111">
        <f t="shared" si="18"/>
        <v>1450.3</v>
      </c>
      <c r="U49" s="99">
        <f t="shared" si="18"/>
        <v>5321</v>
      </c>
      <c r="V49" s="111">
        <f t="shared" si="18"/>
        <v>7453</v>
      </c>
      <c r="W49" s="99">
        <f t="shared" si="18"/>
        <v>9585.7967000000008</v>
      </c>
      <c r="X49" s="115">
        <f t="shared" si="18"/>
        <v>20700.7618</v>
      </c>
      <c r="Y49" s="103">
        <f t="shared" ref="Y49" si="19">SUM(Y2:Y46)</f>
        <v>234.5</v>
      </c>
      <c r="Z49" s="195">
        <f>SUM(Z3:Z46)</f>
        <v>723.5</v>
      </c>
      <c r="AA49" s="1"/>
    </row>
    <row r="50" spans="1:27" x14ac:dyDescent="0.25">
      <c r="A50"/>
      <c r="C50" s="70"/>
      <c r="D50" s="70"/>
      <c r="F50" s="70"/>
      <c r="G50" s="70"/>
      <c r="H50" s="71"/>
      <c r="I50" s="71"/>
      <c r="J50" s="7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7" x14ac:dyDescent="0.25">
      <c r="A51"/>
      <c r="C51" s="70"/>
      <c r="D51" s="70"/>
      <c r="E51" s="70"/>
      <c r="F51" s="70"/>
      <c r="G51" s="70"/>
      <c r="H51" s="71"/>
      <c r="I51" s="71"/>
      <c r="J51" s="7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7" x14ac:dyDescent="0.25">
      <c r="C52" s="1"/>
      <c r="E52" s="1"/>
      <c r="G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7" x14ac:dyDescent="0.25">
      <c r="C53" s="1"/>
      <c r="E53" s="1"/>
      <c r="G53" s="1"/>
      <c r="Q53" s="70"/>
      <c r="R53" s="70"/>
      <c r="S53" s="70"/>
      <c r="T53" s="70"/>
    </row>
    <row r="54" spans="1:27" x14ac:dyDescent="0.25">
      <c r="C54" s="1"/>
      <c r="E54" s="1"/>
      <c r="G54" s="1"/>
      <c r="Q54" s="70"/>
      <c r="R54" s="70"/>
      <c r="S54" s="70"/>
      <c r="T54" s="70"/>
    </row>
    <row r="55" spans="1:27" x14ac:dyDescent="0.25">
      <c r="C55" s="1"/>
      <c r="E55" s="1"/>
      <c r="G55" s="1"/>
    </row>
    <row r="56" spans="1:27" x14ac:dyDescent="0.25">
      <c r="C56" s="1"/>
      <c r="E56" s="1"/>
      <c r="G56" s="1"/>
    </row>
    <row r="57" spans="1:27" x14ac:dyDescent="0.25">
      <c r="C57" s="1"/>
      <c r="E57" s="1"/>
      <c r="G57" s="1"/>
    </row>
    <row r="58" spans="1:27" x14ac:dyDescent="0.25">
      <c r="C58" s="1"/>
      <c r="E58" s="1"/>
      <c r="G58" s="1"/>
    </row>
    <row r="59" spans="1:27" x14ac:dyDescent="0.25">
      <c r="C59" s="1"/>
      <c r="E59" s="1"/>
      <c r="G59" s="1"/>
    </row>
    <row r="60" spans="1:27" x14ac:dyDescent="0.25">
      <c r="C60" s="1"/>
      <c r="E60" s="1"/>
      <c r="G60" s="1"/>
    </row>
    <row r="61" spans="1:27" x14ac:dyDescent="0.25">
      <c r="C61" s="1"/>
      <c r="E61" s="1"/>
      <c r="G61" s="1"/>
    </row>
    <row r="62" spans="1:27" x14ac:dyDescent="0.25">
      <c r="C62" s="1"/>
      <c r="E62" s="1"/>
      <c r="G62" s="1"/>
    </row>
    <row r="63" spans="1:27" x14ac:dyDescent="0.25">
      <c r="C63" s="1"/>
      <c r="E63" s="1"/>
      <c r="G63" s="1"/>
    </row>
    <row r="64" spans="1:27" x14ac:dyDescent="0.25">
      <c r="C64" s="1"/>
      <c r="E64" s="1"/>
      <c r="G64" s="1"/>
    </row>
    <row r="65" spans="3:7" x14ac:dyDescent="0.25">
      <c r="C65" s="1"/>
      <c r="E65" s="1"/>
      <c r="G65" s="1"/>
    </row>
    <row r="66" spans="3:7" x14ac:dyDescent="0.25">
      <c r="C66" s="1"/>
      <c r="E66" s="1"/>
      <c r="G66" s="1"/>
    </row>
    <row r="67" spans="3:7" x14ac:dyDescent="0.25">
      <c r="C67" s="1"/>
      <c r="E67" s="1"/>
      <c r="G67" s="1"/>
    </row>
    <row r="68" spans="3:7" x14ac:dyDescent="0.25">
      <c r="C68" s="1"/>
      <c r="E68" s="1"/>
      <c r="G68" s="1"/>
    </row>
    <row r="69" spans="3:7" x14ac:dyDescent="0.25">
      <c r="C69" s="1"/>
      <c r="E69" s="1"/>
      <c r="G69" s="1"/>
    </row>
    <row r="70" spans="3:7" x14ac:dyDescent="0.25">
      <c r="C70" s="1"/>
      <c r="E70" s="1"/>
      <c r="G70" s="1"/>
    </row>
    <row r="71" spans="3:7" x14ac:dyDescent="0.25">
      <c r="C71" s="1"/>
      <c r="E71" s="1"/>
      <c r="G71" s="1"/>
    </row>
    <row r="72" spans="3:7" x14ac:dyDescent="0.25">
      <c r="C72" s="1"/>
      <c r="E72" s="1"/>
      <c r="G72" s="1"/>
    </row>
    <row r="73" spans="3:7" x14ac:dyDescent="0.25">
      <c r="C73" s="1"/>
      <c r="E73" s="1"/>
      <c r="G73" s="1"/>
    </row>
    <row r="74" spans="3:7" x14ac:dyDescent="0.25">
      <c r="C74" s="1"/>
      <c r="E74" s="1"/>
      <c r="G74" s="1"/>
    </row>
    <row r="75" spans="3:7" x14ac:dyDescent="0.25">
      <c r="C75" s="1"/>
      <c r="E75" s="1"/>
      <c r="G75" s="1"/>
    </row>
    <row r="76" spans="3:7" x14ac:dyDescent="0.25">
      <c r="C76" s="1"/>
      <c r="E76" s="1"/>
      <c r="G76" s="1"/>
    </row>
    <row r="77" spans="3:7" x14ac:dyDescent="0.25">
      <c r="C77" s="1"/>
      <c r="E77" s="1"/>
      <c r="G77" s="1"/>
    </row>
    <row r="78" spans="3:7" x14ac:dyDescent="0.25">
      <c r="C78" s="1"/>
      <c r="E78" s="1"/>
      <c r="G78" s="1"/>
    </row>
    <row r="79" spans="3:7" x14ac:dyDescent="0.25">
      <c r="C79" s="1"/>
      <c r="E79" s="1"/>
      <c r="G79" s="1"/>
    </row>
    <row r="80" spans="3:7" x14ac:dyDescent="0.25">
      <c r="C80" s="1"/>
      <c r="E80" s="1"/>
      <c r="G80" s="1"/>
    </row>
    <row r="81" spans="3:7" x14ac:dyDescent="0.25">
      <c r="C81" s="1"/>
      <c r="E81" s="1"/>
      <c r="G81" s="1"/>
    </row>
    <row r="82" spans="3:7" x14ac:dyDescent="0.25">
      <c r="C82" s="1"/>
      <c r="E82" s="1"/>
      <c r="G82" s="1"/>
    </row>
    <row r="83" spans="3:7" x14ac:dyDescent="0.25">
      <c r="C83" s="1"/>
      <c r="E83" s="1"/>
      <c r="G83" s="1"/>
    </row>
    <row r="84" spans="3:7" x14ac:dyDescent="0.25">
      <c r="C84" s="1"/>
      <c r="E84" s="1"/>
      <c r="G84" s="1"/>
    </row>
    <row r="85" spans="3:7" x14ac:dyDescent="0.25">
      <c r="C85" s="1"/>
      <c r="E85" s="1"/>
      <c r="G85" s="1"/>
    </row>
    <row r="86" spans="3:7" x14ac:dyDescent="0.25">
      <c r="C86" s="1"/>
      <c r="E86" s="1"/>
      <c r="G86" s="1"/>
    </row>
    <row r="87" spans="3:7" x14ac:dyDescent="0.25">
      <c r="C87" s="1"/>
      <c r="E87" s="1"/>
      <c r="G87" s="1"/>
    </row>
    <row r="88" spans="3:7" x14ac:dyDescent="0.25">
      <c r="C88" s="1"/>
      <c r="E88" s="1"/>
      <c r="G88" s="1"/>
    </row>
    <row r="89" spans="3:7" x14ac:dyDescent="0.25">
      <c r="C89" s="1"/>
      <c r="E89" s="1"/>
      <c r="G89" s="1"/>
    </row>
    <row r="90" spans="3:7" x14ac:dyDescent="0.25">
      <c r="C90" s="1"/>
      <c r="E90" s="1"/>
      <c r="G90" s="1"/>
    </row>
    <row r="91" spans="3:7" x14ac:dyDescent="0.25">
      <c r="C91" s="1"/>
      <c r="E91" s="1"/>
      <c r="G91" s="1"/>
    </row>
    <row r="92" spans="3:7" x14ac:dyDescent="0.25">
      <c r="C92" s="1"/>
      <c r="E92" s="1"/>
      <c r="G92" s="1"/>
    </row>
    <row r="93" spans="3:7" x14ac:dyDescent="0.25">
      <c r="C93" s="1"/>
      <c r="E93" s="1"/>
      <c r="G93" s="1"/>
    </row>
    <row r="94" spans="3:7" x14ac:dyDescent="0.25">
      <c r="C94" s="1"/>
      <c r="E94" s="1"/>
      <c r="G94" s="1"/>
    </row>
    <row r="95" spans="3:7" x14ac:dyDescent="0.25">
      <c r="C95" s="1"/>
      <c r="E95" s="1"/>
      <c r="G95" s="1"/>
    </row>
    <row r="96" spans="3:7" x14ac:dyDescent="0.25">
      <c r="C96" s="1"/>
      <c r="E96" s="1"/>
      <c r="G96" s="1"/>
    </row>
    <row r="97" spans="3:7" x14ac:dyDescent="0.25">
      <c r="C97" s="1"/>
      <c r="E97" s="1"/>
      <c r="G97" s="1"/>
    </row>
    <row r="98" spans="3:7" x14ac:dyDescent="0.25">
      <c r="C98" s="1"/>
      <c r="E98" s="1"/>
      <c r="G98" s="1"/>
    </row>
    <row r="99" spans="3:7" x14ac:dyDescent="0.25">
      <c r="C99" s="1"/>
      <c r="E99" s="1"/>
      <c r="G99" s="1"/>
    </row>
    <row r="100" spans="3:7" x14ac:dyDescent="0.25">
      <c r="C100" s="1"/>
      <c r="E100" s="1"/>
      <c r="G100" s="1"/>
    </row>
    <row r="101" spans="3:7" x14ac:dyDescent="0.25">
      <c r="C101" s="1"/>
      <c r="E101" s="1"/>
      <c r="G101" s="1"/>
    </row>
    <row r="102" spans="3:7" x14ac:dyDescent="0.25">
      <c r="C102" s="1"/>
      <c r="E102" s="1"/>
      <c r="G102" s="1"/>
    </row>
    <row r="103" spans="3:7" x14ac:dyDescent="0.25">
      <c r="C103" s="1"/>
      <c r="E103" s="1"/>
      <c r="G103" s="1"/>
    </row>
    <row r="104" spans="3:7" x14ac:dyDescent="0.25">
      <c r="C104" s="1"/>
      <c r="E104" s="1"/>
      <c r="G104" s="1"/>
    </row>
    <row r="105" spans="3:7" x14ac:dyDescent="0.25">
      <c r="C105" s="1"/>
      <c r="E105" s="1"/>
      <c r="G105" s="1"/>
    </row>
    <row r="106" spans="3:7" x14ac:dyDescent="0.25">
      <c r="C106" s="1"/>
      <c r="E106" s="1"/>
      <c r="G106" s="1"/>
    </row>
    <row r="107" spans="3:7" x14ac:dyDescent="0.25">
      <c r="C107" s="1"/>
      <c r="E107" s="1"/>
      <c r="G107" s="1"/>
    </row>
    <row r="108" spans="3:7" x14ac:dyDescent="0.25">
      <c r="C108" s="1"/>
      <c r="E108" s="1"/>
      <c r="G108" s="1"/>
    </row>
    <row r="109" spans="3:7" x14ac:dyDescent="0.25">
      <c r="C109" s="1"/>
      <c r="E109" s="1"/>
      <c r="G109" s="1"/>
    </row>
    <row r="110" spans="3:7" x14ac:dyDescent="0.25">
      <c r="C110" s="1"/>
      <c r="E110" s="1"/>
      <c r="G110" s="1"/>
    </row>
    <row r="111" spans="3:7" x14ac:dyDescent="0.25">
      <c r="C111" s="1"/>
      <c r="E111" s="1"/>
      <c r="G111" s="1"/>
    </row>
    <row r="112" spans="3:7" x14ac:dyDescent="0.25">
      <c r="C112" s="1"/>
      <c r="E112" s="1"/>
      <c r="G112" s="1"/>
    </row>
    <row r="113" spans="3:7" x14ac:dyDescent="0.25">
      <c r="C113" s="1"/>
      <c r="E113" s="1"/>
      <c r="G113" s="1"/>
    </row>
    <row r="114" spans="3:7" x14ac:dyDescent="0.25">
      <c r="C114" s="1"/>
      <c r="E114" s="1"/>
      <c r="G114" s="1"/>
    </row>
    <row r="115" spans="3:7" x14ac:dyDescent="0.25">
      <c r="C115" s="1"/>
      <c r="E115" s="1"/>
      <c r="G115" s="1"/>
    </row>
    <row r="116" spans="3:7" x14ac:dyDescent="0.25">
      <c r="C116" s="1"/>
      <c r="E116" s="1"/>
      <c r="G116" s="1"/>
    </row>
    <row r="117" spans="3:7" x14ac:dyDescent="0.25">
      <c r="C117" s="1"/>
      <c r="E117" s="1"/>
      <c r="G117" s="1"/>
    </row>
    <row r="118" spans="3:7" x14ac:dyDescent="0.25">
      <c r="C118" s="1"/>
      <c r="E118" s="1"/>
      <c r="G118" s="1"/>
    </row>
    <row r="119" spans="3:7" x14ac:dyDescent="0.25">
      <c r="C119" s="1"/>
      <c r="E119" s="1"/>
      <c r="G119" s="1"/>
    </row>
    <row r="120" spans="3:7" x14ac:dyDescent="0.25">
      <c r="C120" s="1"/>
      <c r="E120" s="1"/>
      <c r="G120" s="1"/>
    </row>
    <row r="121" spans="3:7" x14ac:dyDescent="0.25">
      <c r="C121" s="1"/>
      <c r="E121" s="1"/>
      <c r="G121" s="1"/>
    </row>
    <row r="122" spans="3:7" x14ac:dyDescent="0.25">
      <c r="C122" s="1"/>
      <c r="E122" s="1"/>
      <c r="G122" s="1"/>
    </row>
    <row r="123" spans="3:7" x14ac:dyDescent="0.25">
      <c r="C123" s="1"/>
      <c r="E123" s="1"/>
      <c r="G123" s="1"/>
    </row>
    <row r="124" spans="3:7" x14ac:dyDescent="0.25">
      <c r="C124" s="1"/>
      <c r="E124" s="1"/>
      <c r="G124" s="1"/>
    </row>
    <row r="125" spans="3:7" x14ac:dyDescent="0.25">
      <c r="C125" s="1"/>
      <c r="E125" s="1"/>
      <c r="G125" s="1"/>
    </row>
    <row r="126" spans="3:7" x14ac:dyDescent="0.25">
      <c r="C126" s="1"/>
      <c r="E126" s="1"/>
      <c r="G126" s="1"/>
    </row>
    <row r="127" spans="3:7" x14ac:dyDescent="0.25">
      <c r="C127" s="1"/>
      <c r="E127" s="1"/>
      <c r="G127" s="1"/>
    </row>
    <row r="128" spans="3:7" x14ac:dyDescent="0.25">
      <c r="C128" s="1"/>
      <c r="E128" s="1"/>
      <c r="G128" s="1"/>
    </row>
    <row r="129" spans="3:7" x14ac:dyDescent="0.25">
      <c r="C129" s="1"/>
      <c r="E129" s="1"/>
      <c r="G129" s="1"/>
    </row>
    <row r="130" spans="3:7" x14ac:dyDescent="0.25">
      <c r="C130" s="1"/>
      <c r="E130" s="1"/>
      <c r="G130" s="1"/>
    </row>
    <row r="131" spans="3:7" x14ac:dyDescent="0.25">
      <c r="C131" s="1"/>
      <c r="E131" s="1"/>
      <c r="G131" s="1"/>
    </row>
    <row r="132" spans="3:7" x14ac:dyDescent="0.25">
      <c r="C132" s="1"/>
      <c r="E132" s="1"/>
      <c r="G132" s="1"/>
    </row>
    <row r="133" spans="3:7" x14ac:dyDescent="0.25">
      <c r="C133" s="1"/>
      <c r="E133" s="1"/>
      <c r="G133" s="1"/>
    </row>
    <row r="134" spans="3:7" x14ac:dyDescent="0.25">
      <c r="C134" s="1"/>
      <c r="E134" s="1"/>
      <c r="G134" s="1"/>
    </row>
    <row r="135" spans="3:7" x14ac:dyDescent="0.25">
      <c r="C135" s="1"/>
      <c r="E135" s="1"/>
      <c r="G135" s="1"/>
    </row>
    <row r="136" spans="3:7" x14ac:dyDescent="0.25">
      <c r="C136" s="1"/>
      <c r="E136" s="1"/>
      <c r="G136" s="1"/>
    </row>
    <row r="137" spans="3:7" x14ac:dyDescent="0.25">
      <c r="C137" s="1"/>
      <c r="E137" s="1"/>
      <c r="G137" s="1"/>
    </row>
    <row r="138" spans="3:7" x14ac:dyDescent="0.25">
      <c r="C138" s="1"/>
      <c r="E138" s="1"/>
      <c r="G138" s="1"/>
    </row>
    <row r="139" spans="3:7" x14ac:dyDescent="0.25">
      <c r="C139" s="1"/>
      <c r="E139" s="1"/>
      <c r="G139" s="1"/>
    </row>
    <row r="140" spans="3:7" x14ac:dyDescent="0.25">
      <c r="C140" s="1"/>
      <c r="E140" s="1"/>
      <c r="G140" s="1"/>
    </row>
    <row r="141" spans="3:7" x14ac:dyDescent="0.25">
      <c r="C141" s="1"/>
      <c r="E141" s="1"/>
      <c r="G141" s="1"/>
    </row>
    <row r="142" spans="3:7" x14ac:dyDescent="0.25">
      <c r="C142" s="1"/>
      <c r="E142" s="1"/>
      <c r="G142" s="1"/>
    </row>
    <row r="143" spans="3:7" x14ac:dyDescent="0.25">
      <c r="C143" s="1"/>
      <c r="E143" s="1"/>
      <c r="G143" s="1"/>
    </row>
    <row r="144" spans="3:7" x14ac:dyDescent="0.25">
      <c r="C144" s="1"/>
      <c r="E144" s="1"/>
      <c r="G144" s="1"/>
    </row>
    <row r="145" spans="3:7" x14ac:dyDescent="0.25">
      <c r="C145" s="1"/>
      <c r="E145" s="1"/>
      <c r="G145" s="1"/>
    </row>
    <row r="146" spans="3:7" x14ac:dyDescent="0.25">
      <c r="C146" s="1"/>
      <c r="E146" s="1"/>
      <c r="G146" s="1"/>
    </row>
    <row r="147" spans="3:7" x14ac:dyDescent="0.25">
      <c r="C147" s="1"/>
      <c r="E147" s="1"/>
      <c r="G147" s="1"/>
    </row>
    <row r="148" spans="3:7" x14ac:dyDescent="0.25">
      <c r="C148" s="1"/>
      <c r="E148" s="1"/>
      <c r="G148" s="1"/>
    </row>
    <row r="149" spans="3:7" x14ac:dyDescent="0.25">
      <c r="C149" s="1"/>
      <c r="E149" s="1"/>
      <c r="G149" s="1"/>
    </row>
    <row r="150" spans="3:7" x14ac:dyDescent="0.25">
      <c r="C150" s="1"/>
      <c r="E150" s="1"/>
      <c r="G150" s="1"/>
    </row>
    <row r="151" spans="3:7" x14ac:dyDescent="0.25">
      <c r="C151" s="1"/>
      <c r="E151" s="1"/>
      <c r="G151" s="1"/>
    </row>
    <row r="152" spans="3:7" x14ac:dyDescent="0.25">
      <c r="C152" s="1"/>
      <c r="E152" s="1"/>
      <c r="G152" s="1"/>
    </row>
    <row r="153" spans="3:7" x14ac:dyDescent="0.25">
      <c r="C153" s="1"/>
      <c r="E153" s="1"/>
      <c r="G153" s="1"/>
    </row>
    <row r="154" spans="3:7" x14ac:dyDescent="0.25">
      <c r="C154" s="1"/>
      <c r="E154" s="1"/>
      <c r="G154" s="1"/>
    </row>
    <row r="155" spans="3:7" x14ac:dyDescent="0.25">
      <c r="C155" s="1"/>
      <c r="E155" s="1"/>
      <c r="G155" s="1"/>
    </row>
    <row r="156" spans="3:7" x14ac:dyDescent="0.25">
      <c r="C156" s="1"/>
      <c r="E156" s="1"/>
      <c r="G156" s="1"/>
    </row>
    <row r="157" spans="3:7" x14ac:dyDescent="0.25">
      <c r="C157" s="1"/>
      <c r="E157" s="1"/>
      <c r="G157" s="1"/>
    </row>
    <row r="158" spans="3:7" x14ac:dyDescent="0.25">
      <c r="C158" s="1"/>
      <c r="E158" s="1"/>
      <c r="G158" s="1"/>
    </row>
    <row r="159" spans="3:7" x14ac:dyDescent="0.25">
      <c r="C159" s="1"/>
      <c r="E159" s="1"/>
      <c r="G159" s="1"/>
    </row>
    <row r="160" spans="3:7" x14ac:dyDescent="0.25">
      <c r="C160" s="1"/>
      <c r="E160" s="1"/>
      <c r="G160" s="1"/>
    </row>
    <row r="161" spans="3:7" x14ac:dyDescent="0.25">
      <c r="C161" s="1"/>
      <c r="E161" s="1"/>
      <c r="G161" s="1"/>
    </row>
    <row r="162" spans="3:7" x14ac:dyDescent="0.25">
      <c r="C162" s="1"/>
      <c r="E162" s="1"/>
      <c r="G162" s="1"/>
    </row>
    <row r="163" spans="3:7" x14ac:dyDescent="0.25">
      <c r="C163" s="1"/>
      <c r="E163" s="1"/>
      <c r="G163" s="1"/>
    </row>
    <row r="164" spans="3:7" x14ac:dyDescent="0.25">
      <c r="C164" s="1"/>
      <c r="E164" s="1"/>
      <c r="G164" s="1"/>
    </row>
    <row r="165" spans="3:7" x14ac:dyDescent="0.25">
      <c r="C165" s="1"/>
      <c r="E165" s="1"/>
      <c r="G165" s="1"/>
    </row>
    <row r="166" spans="3:7" x14ac:dyDescent="0.25">
      <c r="C166" s="1"/>
      <c r="E166" s="1"/>
      <c r="G166" s="1"/>
    </row>
    <row r="167" spans="3:7" x14ac:dyDescent="0.25">
      <c r="C167" s="1"/>
      <c r="E167" s="1"/>
      <c r="G167" s="1"/>
    </row>
    <row r="168" spans="3:7" x14ac:dyDescent="0.25">
      <c r="C168" s="1"/>
      <c r="E168" s="1"/>
      <c r="G168" s="1"/>
    </row>
    <row r="169" spans="3:7" x14ac:dyDescent="0.25">
      <c r="C169" s="1"/>
      <c r="E169" s="1"/>
      <c r="G169" s="1"/>
    </row>
    <row r="170" spans="3:7" x14ac:dyDescent="0.25">
      <c r="C170" s="1"/>
      <c r="E170" s="1"/>
      <c r="G170" s="1"/>
    </row>
    <row r="171" spans="3:7" x14ac:dyDescent="0.25">
      <c r="C171" s="1"/>
      <c r="E171" s="1"/>
      <c r="G171" s="1"/>
    </row>
    <row r="172" spans="3:7" x14ac:dyDescent="0.25">
      <c r="C172" s="1"/>
      <c r="E172" s="1"/>
      <c r="G172" s="1"/>
    </row>
    <row r="173" spans="3:7" x14ac:dyDescent="0.25">
      <c r="C173" s="1"/>
      <c r="E173" s="1"/>
      <c r="G173" s="1"/>
    </row>
    <row r="174" spans="3:7" x14ac:dyDescent="0.25">
      <c r="C174" s="1"/>
      <c r="E174" s="1"/>
      <c r="G174" s="1"/>
    </row>
    <row r="175" spans="3:7" x14ac:dyDescent="0.25">
      <c r="C175" s="1"/>
      <c r="E175" s="1"/>
      <c r="G175" s="1"/>
    </row>
    <row r="176" spans="3:7" x14ac:dyDescent="0.25">
      <c r="C176" s="1"/>
      <c r="E176" s="1"/>
      <c r="G176" s="1"/>
    </row>
    <row r="177" spans="3:7" x14ac:dyDescent="0.25">
      <c r="C177" s="1"/>
      <c r="E177" s="1"/>
      <c r="G177" s="1"/>
    </row>
    <row r="178" spans="3:7" x14ac:dyDescent="0.25">
      <c r="C178" s="1"/>
      <c r="E178" s="1"/>
      <c r="G178" s="1"/>
    </row>
    <row r="179" spans="3:7" x14ac:dyDescent="0.25">
      <c r="C179" s="1"/>
      <c r="E179" s="1"/>
      <c r="G179" s="1"/>
    </row>
    <row r="180" spans="3:7" x14ac:dyDescent="0.25">
      <c r="C180" s="1"/>
      <c r="E180" s="1"/>
      <c r="G180" s="1"/>
    </row>
    <row r="181" spans="3:7" x14ac:dyDescent="0.25">
      <c r="C181" s="1"/>
      <c r="E181" s="1"/>
      <c r="G181" s="1"/>
    </row>
    <row r="182" spans="3:7" x14ac:dyDescent="0.25">
      <c r="C182" s="1"/>
      <c r="E182" s="1"/>
      <c r="G182" s="1"/>
    </row>
    <row r="183" spans="3:7" x14ac:dyDescent="0.25">
      <c r="C183" s="1"/>
      <c r="E183" s="1"/>
      <c r="G183" s="1"/>
    </row>
    <row r="184" spans="3:7" x14ac:dyDescent="0.25">
      <c r="C184" s="1"/>
      <c r="E184" s="1"/>
      <c r="G184" s="1"/>
    </row>
    <row r="185" spans="3:7" x14ac:dyDescent="0.25">
      <c r="C185" s="1"/>
      <c r="E185" s="1"/>
      <c r="G185" s="1"/>
    </row>
    <row r="186" spans="3:7" x14ac:dyDescent="0.25">
      <c r="C186" s="1"/>
      <c r="E186" s="1"/>
      <c r="G186" s="1"/>
    </row>
    <row r="187" spans="3:7" x14ac:dyDescent="0.25">
      <c r="C187" s="1"/>
      <c r="E187" s="1"/>
      <c r="G187" s="1"/>
    </row>
    <row r="188" spans="3:7" x14ac:dyDescent="0.25">
      <c r="C188" s="1"/>
      <c r="E188" s="1"/>
      <c r="G188" s="1"/>
    </row>
    <row r="189" spans="3:7" x14ac:dyDescent="0.25">
      <c r="C189" s="1"/>
      <c r="E189" s="1"/>
      <c r="G189" s="1"/>
    </row>
    <row r="190" spans="3:7" x14ac:dyDescent="0.25">
      <c r="C190" s="1"/>
      <c r="E190" s="1"/>
      <c r="G190" s="1"/>
    </row>
    <row r="191" spans="3:7" x14ac:dyDescent="0.25">
      <c r="C191" s="1"/>
      <c r="E191" s="1"/>
      <c r="G191" s="1"/>
    </row>
    <row r="192" spans="3:7" x14ac:dyDescent="0.25">
      <c r="C192" s="1"/>
      <c r="E192" s="1"/>
      <c r="G192" s="1"/>
    </row>
    <row r="193" spans="3:7" x14ac:dyDescent="0.25">
      <c r="C193" s="1"/>
      <c r="E193" s="1"/>
      <c r="G193" s="1"/>
    </row>
    <row r="194" spans="3:7" x14ac:dyDescent="0.25">
      <c r="C194" s="1"/>
      <c r="E194" s="1"/>
      <c r="G194" s="1"/>
    </row>
    <row r="195" spans="3:7" x14ac:dyDescent="0.25">
      <c r="C195" s="1"/>
      <c r="E195" s="1"/>
      <c r="G195" s="1"/>
    </row>
    <row r="196" spans="3:7" x14ac:dyDescent="0.25">
      <c r="C196" s="1"/>
      <c r="E196" s="1"/>
      <c r="G196" s="1"/>
    </row>
    <row r="197" spans="3:7" x14ac:dyDescent="0.25">
      <c r="C197" s="1"/>
      <c r="E197" s="1"/>
      <c r="G197" s="1"/>
    </row>
    <row r="198" spans="3:7" x14ac:dyDescent="0.25">
      <c r="C198" s="1"/>
      <c r="E198" s="1"/>
      <c r="G198" s="1"/>
    </row>
    <row r="199" spans="3:7" x14ac:dyDescent="0.25">
      <c r="C199" s="1"/>
      <c r="E199" s="1"/>
      <c r="G199" s="1"/>
    </row>
    <row r="200" spans="3:7" x14ac:dyDescent="0.25">
      <c r="C200" s="1"/>
      <c r="E200" s="1"/>
      <c r="G200" s="1"/>
    </row>
    <row r="201" spans="3:7" x14ac:dyDescent="0.25">
      <c r="C201" s="1"/>
      <c r="E201" s="1"/>
      <c r="G201" s="1"/>
    </row>
    <row r="202" spans="3:7" x14ac:dyDescent="0.25">
      <c r="C202" s="1"/>
      <c r="E202" s="1"/>
      <c r="G202" s="1"/>
    </row>
    <row r="203" spans="3:7" x14ac:dyDescent="0.25">
      <c r="C203" s="1"/>
      <c r="E203" s="1"/>
      <c r="G203" s="1"/>
    </row>
    <row r="204" spans="3:7" x14ac:dyDescent="0.25">
      <c r="C204" s="1"/>
      <c r="E204" s="1"/>
      <c r="G204" s="1"/>
    </row>
    <row r="205" spans="3:7" x14ac:dyDescent="0.25">
      <c r="C205" s="1"/>
      <c r="E205" s="1"/>
      <c r="G205" s="1"/>
    </row>
    <row r="206" spans="3:7" x14ac:dyDescent="0.25">
      <c r="C206" s="1"/>
      <c r="E206" s="1"/>
      <c r="G206" s="1"/>
    </row>
    <row r="207" spans="3:7" x14ac:dyDescent="0.25">
      <c r="C207" s="1"/>
      <c r="E207" s="1"/>
      <c r="G207" s="1"/>
    </row>
    <row r="208" spans="3:7" x14ac:dyDescent="0.25">
      <c r="C208" s="1"/>
      <c r="E208" s="1"/>
      <c r="G208" s="1"/>
    </row>
    <row r="209" spans="3:7" x14ac:dyDescent="0.25">
      <c r="C209" s="1"/>
      <c r="E209" s="1"/>
      <c r="G209" s="1"/>
    </row>
    <row r="210" spans="3:7" x14ac:dyDescent="0.25">
      <c r="C210" s="1"/>
      <c r="E210" s="1"/>
      <c r="G210" s="1"/>
    </row>
    <row r="211" spans="3:7" x14ac:dyDescent="0.25">
      <c r="C211" s="1"/>
      <c r="E211" s="1"/>
      <c r="G211" s="1"/>
    </row>
    <row r="212" spans="3:7" x14ac:dyDescent="0.25">
      <c r="C212" s="1"/>
      <c r="E212" s="1"/>
      <c r="G212" s="1"/>
    </row>
    <row r="213" spans="3:7" x14ac:dyDescent="0.25">
      <c r="C213" s="1"/>
      <c r="E213" s="1"/>
      <c r="G213" s="1"/>
    </row>
    <row r="214" spans="3:7" x14ac:dyDescent="0.25">
      <c r="C214" s="1"/>
      <c r="E214" s="1"/>
      <c r="G214" s="1"/>
    </row>
    <row r="215" spans="3:7" x14ac:dyDescent="0.25">
      <c r="C215" s="1"/>
      <c r="E215" s="1"/>
      <c r="G215" s="1"/>
    </row>
    <row r="216" spans="3:7" x14ac:dyDescent="0.25">
      <c r="C216" s="1"/>
      <c r="E216" s="1"/>
      <c r="G216" s="1"/>
    </row>
    <row r="217" spans="3:7" x14ac:dyDescent="0.25">
      <c r="C217" s="1"/>
      <c r="E217" s="1"/>
      <c r="G217" s="1"/>
    </row>
    <row r="218" spans="3:7" x14ac:dyDescent="0.25">
      <c r="C218" s="1"/>
      <c r="E218" s="1"/>
      <c r="G218" s="1"/>
    </row>
    <row r="219" spans="3:7" x14ac:dyDescent="0.25">
      <c r="C219" s="1"/>
      <c r="E219" s="1"/>
      <c r="G219" s="1"/>
    </row>
    <row r="220" spans="3:7" x14ac:dyDescent="0.25">
      <c r="C220" s="1"/>
      <c r="E220" s="1"/>
      <c r="G220" s="1"/>
    </row>
    <row r="221" spans="3:7" x14ac:dyDescent="0.25">
      <c r="C221" s="1"/>
      <c r="E221" s="1"/>
      <c r="G221" s="1"/>
    </row>
    <row r="222" spans="3:7" x14ac:dyDescent="0.25">
      <c r="C222" s="1"/>
      <c r="E222" s="1"/>
      <c r="G222" s="1"/>
    </row>
    <row r="223" spans="3:7" x14ac:dyDescent="0.25">
      <c r="C223" s="1"/>
      <c r="E223" s="1"/>
      <c r="G223" s="1"/>
    </row>
    <row r="224" spans="3:7" x14ac:dyDescent="0.25">
      <c r="C224" s="1"/>
      <c r="E224" s="1"/>
      <c r="G224" s="1"/>
    </row>
    <row r="225" spans="3:7" x14ac:dyDescent="0.25">
      <c r="C225" s="1"/>
      <c r="E225" s="1"/>
      <c r="G225" s="1"/>
    </row>
    <row r="226" spans="3:7" x14ac:dyDescent="0.25">
      <c r="C226" s="1"/>
      <c r="E226" s="1"/>
      <c r="G226" s="1"/>
    </row>
    <row r="227" spans="3:7" x14ac:dyDescent="0.25">
      <c r="C227" s="1"/>
      <c r="E227" s="1"/>
      <c r="G227" s="1"/>
    </row>
    <row r="228" spans="3:7" x14ac:dyDescent="0.25">
      <c r="C228" s="1"/>
      <c r="E228" s="1"/>
      <c r="G228" s="1"/>
    </row>
    <row r="229" spans="3:7" x14ac:dyDescent="0.25">
      <c r="C229" s="1"/>
      <c r="E229" s="1"/>
      <c r="G229" s="1"/>
    </row>
    <row r="230" spans="3:7" x14ac:dyDescent="0.25">
      <c r="C230" s="1"/>
      <c r="E230" s="1"/>
      <c r="G230" s="1"/>
    </row>
    <row r="231" spans="3:7" x14ac:dyDescent="0.25">
      <c r="C231" s="1"/>
      <c r="E231" s="1"/>
      <c r="G231" s="1"/>
    </row>
    <row r="232" spans="3:7" x14ac:dyDescent="0.25">
      <c r="C232" s="1"/>
      <c r="E232" s="1"/>
      <c r="G232" s="1"/>
    </row>
    <row r="233" spans="3:7" x14ac:dyDescent="0.25">
      <c r="C233" s="1"/>
      <c r="E233" s="1"/>
      <c r="G233" s="1"/>
    </row>
    <row r="234" spans="3:7" x14ac:dyDescent="0.25">
      <c r="C234" s="1"/>
      <c r="E234" s="1"/>
      <c r="G234" s="1"/>
    </row>
    <row r="235" spans="3:7" x14ac:dyDescent="0.25">
      <c r="C235" s="1"/>
      <c r="E235" s="1"/>
      <c r="G235" s="1"/>
    </row>
    <row r="236" spans="3:7" x14ac:dyDescent="0.25">
      <c r="C236" s="1"/>
      <c r="E236" s="1"/>
      <c r="G236" s="1"/>
    </row>
    <row r="237" spans="3:7" x14ac:dyDescent="0.25">
      <c r="C237" s="1"/>
      <c r="E237" s="1"/>
      <c r="G237" s="1"/>
    </row>
    <row r="238" spans="3:7" x14ac:dyDescent="0.25">
      <c r="C238" s="1"/>
      <c r="E238" s="1"/>
      <c r="G238" s="1"/>
    </row>
    <row r="239" spans="3:7" x14ac:dyDescent="0.25">
      <c r="C239" s="1"/>
      <c r="E239" s="1"/>
      <c r="G239" s="1"/>
    </row>
    <row r="240" spans="3:7" x14ac:dyDescent="0.25">
      <c r="C240" s="1"/>
      <c r="E240" s="1"/>
      <c r="G240" s="1"/>
    </row>
    <row r="241" spans="3:7" x14ac:dyDescent="0.25">
      <c r="C241" s="1"/>
      <c r="E241" s="1"/>
      <c r="G241" s="1"/>
    </row>
    <row r="242" spans="3:7" x14ac:dyDescent="0.25">
      <c r="C242" s="1"/>
      <c r="E242" s="1"/>
      <c r="G242" s="1"/>
    </row>
    <row r="243" spans="3:7" x14ac:dyDescent="0.25">
      <c r="C243" s="1"/>
      <c r="E243" s="1"/>
      <c r="G243" s="1"/>
    </row>
    <row r="244" spans="3:7" x14ac:dyDescent="0.25">
      <c r="C244" s="1"/>
      <c r="E244" s="1"/>
      <c r="G244" s="1"/>
    </row>
    <row r="245" spans="3:7" x14ac:dyDescent="0.25">
      <c r="C245" s="1"/>
      <c r="E245" s="1"/>
      <c r="G245" s="1"/>
    </row>
    <row r="246" spans="3:7" x14ac:dyDescent="0.25">
      <c r="C246" s="1"/>
      <c r="E246" s="1"/>
      <c r="G246" s="1"/>
    </row>
    <row r="247" spans="3:7" x14ac:dyDescent="0.25">
      <c r="C247" s="1"/>
      <c r="E247" s="1"/>
      <c r="G247" s="1"/>
    </row>
    <row r="248" spans="3:7" x14ac:dyDescent="0.25">
      <c r="C248" s="1"/>
      <c r="E248" s="1"/>
      <c r="G248" s="1"/>
    </row>
    <row r="249" spans="3:7" x14ac:dyDescent="0.25">
      <c r="C249" s="1"/>
      <c r="E249" s="1"/>
      <c r="G249" s="1"/>
    </row>
    <row r="250" spans="3:7" x14ac:dyDescent="0.25">
      <c r="C250" s="1"/>
      <c r="E250" s="1"/>
      <c r="G250" s="1"/>
    </row>
    <row r="251" spans="3:7" x14ac:dyDescent="0.25">
      <c r="C251" s="1"/>
      <c r="E251" s="1"/>
      <c r="G251" s="1"/>
    </row>
    <row r="252" spans="3:7" x14ac:dyDescent="0.25">
      <c r="C252" s="1"/>
      <c r="E252" s="1"/>
      <c r="G252" s="1"/>
    </row>
    <row r="253" spans="3:7" x14ac:dyDescent="0.25">
      <c r="C253" s="1"/>
      <c r="E253" s="1"/>
      <c r="G253" s="1"/>
    </row>
    <row r="254" spans="3:7" x14ac:dyDescent="0.25">
      <c r="C254" s="1"/>
      <c r="E254" s="1"/>
      <c r="G254" s="1"/>
    </row>
    <row r="255" spans="3:7" x14ac:dyDescent="0.25">
      <c r="C255" s="1"/>
      <c r="E255" s="1"/>
      <c r="G255" s="1"/>
    </row>
    <row r="256" spans="3:7" x14ac:dyDescent="0.25">
      <c r="C256" s="1"/>
      <c r="E256" s="1"/>
      <c r="G256" s="1"/>
    </row>
    <row r="257" spans="3:7" x14ac:dyDescent="0.25">
      <c r="C257" s="1"/>
      <c r="E257" s="1"/>
      <c r="G257" s="1"/>
    </row>
    <row r="258" spans="3:7" x14ac:dyDescent="0.25">
      <c r="C258" s="1"/>
      <c r="E258" s="1"/>
      <c r="G258" s="1"/>
    </row>
    <row r="259" spans="3:7" x14ac:dyDescent="0.25">
      <c r="C259" s="1"/>
      <c r="E259" s="1"/>
      <c r="G259" s="1"/>
    </row>
    <row r="260" spans="3:7" x14ac:dyDescent="0.25">
      <c r="C260" s="1"/>
      <c r="E260" s="1"/>
      <c r="G260" s="1"/>
    </row>
    <row r="261" spans="3:7" x14ac:dyDescent="0.25">
      <c r="C261" s="1"/>
      <c r="E261" s="1"/>
      <c r="G261" s="1"/>
    </row>
    <row r="262" spans="3:7" x14ac:dyDescent="0.25">
      <c r="C262" s="1"/>
      <c r="E262" s="1"/>
      <c r="G262" s="1"/>
    </row>
    <row r="263" spans="3:7" x14ac:dyDescent="0.25">
      <c r="C263" s="1"/>
      <c r="E263" s="1"/>
      <c r="G263" s="1"/>
    </row>
    <row r="264" spans="3:7" x14ac:dyDescent="0.25">
      <c r="C264" s="1"/>
      <c r="E264" s="1"/>
      <c r="G264" s="1"/>
    </row>
    <row r="265" spans="3:7" x14ac:dyDescent="0.25">
      <c r="C265" s="1"/>
      <c r="E265" s="1"/>
      <c r="G265" s="1"/>
    </row>
    <row r="266" spans="3:7" x14ac:dyDescent="0.25">
      <c r="C266" s="1"/>
      <c r="E266" s="1"/>
      <c r="G266" s="1"/>
    </row>
    <row r="267" spans="3:7" x14ac:dyDescent="0.25">
      <c r="C267" s="1"/>
      <c r="E267" s="1"/>
      <c r="G267" s="1"/>
    </row>
    <row r="268" spans="3:7" x14ac:dyDescent="0.25">
      <c r="C268" s="1"/>
      <c r="E268" s="1"/>
      <c r="G268" s="1"/>
    </row>
    <row r="269" spans="3:7" x14ac:dyDescent="0.25">
      <c r="C269" s="1"/>
      <c r="E269" s="1"/>
      <c r="G269" s="1"/>
    </row>
    <row r="270" spans="3:7" x14ac:dyDescent="0.25">
      <c r="C270" s="1"/>
      <c r="E270" s="1"/>
      <c r="G270" s="1"/>
    </row>
    <row r="271" spans="3:7" x14ac:dyDescent="0.25">
      <c r="C271" s="1"/>
      <c r="E271" s="1"/>
      <c r="G271" s="1"/>
    </row>
    <row r="272" spans="3:7" x14ac:dyDescent="0.25">
      <c r="C272" s="1"/>
      <c r="E272" s="1"/>
      <c r="G272" s="1"/>
    </row>
    <row r="273" spans="1:7" x14ac:dyDescent="0.25">
      <c r="C273" s="1"/>
      <c r="E273" s="1"/>
      <c r="G273" s="1"/>
    </row>
    <row r="274" spans="1:7" x14ac:dyDescent="0.25">
      <c r="C274" s="1"/>
      <c r="E274" s="1"/>
      <c r="G274" s="1"/>
    </row>
    <row r="275" spans="1:7" x14ac:dyDescent="0.25">
      <c r="C275" s="1"/>
      <c r="E275" s="1"/>
      <c r="G275" s="1"/>
    </row>
    <row r="276" spans="1:7" x14ac:dyDescent="0.25">
      <c r="C276" s="1"/>
      <c r="E276" s="1"/>
      <c r="G276" s="1"/>
    </row>
    <row r="277" spans="1:7" x14ac:dyDescent="0.25">
      <c r="C277" s="1"/>
      <c r="E277" s="1"/>
      <c r="G277" s="1"/>
    </row>
    <row r="278" spans="1:7" x14ac:dyDescent="0.25">
      <c r="C278" s="1"/>
      <c r="E278" s="1"/>
      <c r="G278" s="1"/>
    </row>
    <row r="279" spans="1:7" x14ac:dyDescent="0.25">
      <c r="C279" s="1"/>
      <c r="E279" s="1"/>
      <c r="G279" s="1"/>
    </row>
    <row r="280" spans="1:7" x14ac:dyDescent="0.25">
      <c r="C280" s="1"/>
      <c r="E280" s="1"/>
      <c r="G280" s="1"/>
    </row>
    <row r="281" spans="1:7" x14ac:dyDescent="0.25">
      <c r="C281" s="1"/>
      <c r="E281" s="1"/>
      <c r="G281" s="1"/>
    </row>
    <row r="282" spans="1:7" x14ac:dyDescent="0.25">
      <c r="C282" s="1"/>
      <c r="E282" s="1"/>
      <c r="G282" s="1"/>
    </row>
    <row r="283" spans="1:7" x14ac:dyDescent="0.25">
      <c r="C283" s="1"/>
      <c r="E283" s="1"/>
      <c r="G283" s="1"/>
    </row>
    <row r="284" spans="1:7" x14ac:dyDescent="0.25">
      <c r="C284" s="1"/>
      <c r="E284" s="1"/>
      <c r="G284" s="1"/>
    </row>
    <row r="285" spans="1:7" x14ac:dyDescent="0.25">
      <c r="C285" s="1"/>
      <c r="E285" s="1"/>
      <c r="G285" s="1"/>
    </row>
    <row r="286" spans="1:7" x14ac:dyDescent="0.25">
      <c r="C286" s="1"/>
      <c r="E286" s="1"/>
      <c r="G286" s="1"/>
    </row>
    <row r="287" spans="1:7" x14ac:dyDescent="0.25">
      <c r="C287" s="1"/>
      <c r="E287" s="1"/>
      <c r="G287" s="1"/>
    </row>
    <row r="288" spans="1:7" x14ac:dyDescent="0.25">
      <c r="A288" s="2"/>
      <c r="D288" s="2"/>
      <c r="E288" s="1"/>
      <c r="G288" s="1"/>
    </row>
    <row r="289" spans="1:4" x14ac:dyDescent="0.25">
      <c r="A289" s="8"/>
      <c r="C289" s="8"/>
      <c r="D289" s="9"/>
    </row>
    <row r="290" spans="1:4" x14ac:dyDescent="0.25">
      <c r="A290" s="8"/>
      <c r="C290" s="8"/>
      <c r="D290" s="9"/>
    </row>
  </sheetData>
  <mergeCells count="5">
    <mergeCell ref="C49:J49"/>
    <mergeCell ref="A3:A6"/>
    <mergeCell ref="A12:A32"/>
    <mergeCell ref="A7:A11"/>
    <mergeCell ref="A33:A4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ED02F-FBC9-4455-BB01-4FF288E1E988}">
  <dimension ref="A1:V180"/>
  <sheetViews>
    <sheetView topLeftCell="A159" workbookViewId="0">
      <selection activeCell="J186" sqref="J186"/>
    </sheetView>
  </sheetViews>
  <sheetFormatPr defaultRowHeight="15" x14ac:dyDescent="0.25"/>
  <cols>
    <col min="1" max="1" width="8.28515625" bestFit="1" customWidth="1"/>
    <col min="2" max="2" width="4" bestFit="1" customWidth="1"/>
    <col min="3" max="3" width="3.5703125" bestFit="1" customWidth="1"/>
    <col min="4" max="4" width="26.5703125" bestFit="1" customWidth="1"/>
    <col min="5" max="5" width="12.42578125" bestFit="1" customWidth="1"/>
    <col min="6" max="6" width="12.85546875" bestFit="1" customWidth="1"/>
    <col min="7" max="7" width="20.5703125" bestFit="1" customWidth="1"/>
    <col min="8" max="8" width="21.140625" bestFit="1" customWidth="1"/>
    <col min="9" max="9" width="21.42578125" bestFit="1" customWidth="1"/>
    <col min="10" max="10" width="12.140625" customWidth="1"/>
    <col min="14" max="14" width="19.5703125" bestFit="1" customWidth="1"/>
    <col min="15" max="15" width="28.85546875" customWidth="1"/>
    <col min="16" max="16" width="12.5703125" bestFit="1" customWidth="1"/>
    <col min="17" max="17" width="19" customWidth="1"/>
    <col min="18" max="18" width="14.85546875" customWidth="1"/>
    <col min="19" max="19" width="21.7109375" customWidth="1"/>
    <col min="20" max="20" width="12.5703125" bestFit="1" customWidth="1"/>
    <col min="21" max="21" width="21" customWidth="1"/>
    <col min="22" max="22" width="14.140625" customWidth="1"/>
  </cols>
  <sheetData>
    <row r="1" spans="1:22" ht="15.75" thickBot="1" x14ac:dyDescent="0.3">
      <c r="A1" s="1"/>
      <c r="B1" s="2"/>
      <c r="C1" s="2"/>
      <c r="D1" s="306"/>
      <c r="E1" s="5"/>
      <c r="F1" s="1"/>
      <c r="G1" s="1"/>
      <c r="H1" s="2"/>
      <c r="I1" s="2"/>
      <c r="J1" s="2"/>
      <c r="K1" s="2"/>
      <c r="L1" s="2"/>
      <c r="M1" s="306" t="s">
        <v>1137</v>
      </c>
      <c r="N1" s="2"/>
      <c r="O1" s="2"/>
      <c r="P1" s="2"/>
      <c r="Q1" s="2"/>
      <c r="R1" s="2"/>
      <c r="S1" s="2"/>
      <c r="T1" s="2"/>
      <c r="U1" s="2"/>
      <c r="V1" s="1"/>
    </row>
    <row r="2" spans="1:22" ht="135.75" thickBot="1" x14ac:dyDescent="0.3">
      <c r="A2" s="68" t="s">
        <v>4</v>
      </c>
      <c r="B2" s="614" t="s">
        <v>0</v>
      </c>
      <c r="C2" s="614" t="s">
        <v>0</v>
      </c>
      <c r="D2" s="615" t="s">
        <v>405</v>
      </c>
      <c r="E2" s="614" t="s">
        <v>32</v>
      </c>
      <c r="F2" s="614" t="s">
        <v>1</v>
      </c>
      <c r="G2" s="614" t="s">
        <v>406</v>
      </c>
      <c r="H2" s="614" t="s">
        <v>2</v>
      </c>
      <c r="I2" s="616" t="s">
        <v>3</v>
      </c>
      <c r="J2" s="247" t="s">
        <v>358</v>
      </c>
      <c r="K2" s="617" t="s">
        <v>407</v>
      </c>
      <c r="L2" s="614" t="s">
        <v>408</v>
      </c>
      <c r="M2" s="614" t="s">
        <v>409</v>
      </c>
      <c r="N2" s="616" t="s">
        <v>410</v>
      </c>
      <c r="O2" s="618" t="s">
        <v>411</v>
      </c>
      <c r="P2" s="80" t="s">
        <v>388</v>
      </c>
      <c r="Q2" s="614" t="s">
        <v>333</v>
      </c>
      <c r="R2" s="80" t="s">
        <v>388</v>
      </c>
      <c r="S2" s="619" t="s">
        <v>334</v>
      </c>
      <c r="T2" s="80" t="s">
        <v>388</v>
      </c>
      <c r="U2" s="619" t="s">
        <v>798</v>
      </c>
      <c r="V2" s="80" t="s">
        <v>388</v>
      </c>
    </row>
    <row r="3" spans="1:22" ht="25.5" x14ac:dyDescent="0.25">
      <c r="A3" s="620" t="s">
        <v>25</v>
      </c>
      <c r="B3" s="318">
        <v>1</v>
      </c>
      <c r="C3" s="40" t="s">
        <v>5</v>
      </c>
      <c r="D3" s="401" t="s">
        <v>1138</v>
      </c>
      <c r="E3" s="13" t="s">
        <v>1139</v>
      </c>
      <c r="F3" s="13" t="s">
        <v>416</v>
      </c>
      <c r="G3" s="13" t="s">
        <v>540</v>
      </c>
      <c r="H3" s="13" t="s">
        <v>596</v>
      </c>
      <c r="I3" s="105" t="s">
        <v>1140</v>
      </c>
      <c r="J3" s="107">
        <v>4</v>
      </c>
      <c r="K3" s="23">
        <v>0</v>
      </c>
      <c r="L3" s="402">
        <v>30.5</v>
      </c>
      <c r="M3" s="621">
        <v>0.2</v>
      </c>
      <c r="N3" s="346" t="s">
        <v>1141</v>
      </c>
      <c r="O3" s="622">
        <v>0</v>
      </c>
      <c r="P3" s="623">
        <f>J3*O3</f>
        <v>0</v>
      </c>
      <c r="Q3" s="624">
        <f>L3*M3</f>
        <v>6.1000000000000005</v>
      </c>
      <c r="R3" s="623">
        <f>J3*Q3</f>
        <v>24.400000000000002</v>
      </c>
      <c r="S3" s="624">
        <v>15</v>
      </c>
      <c r="T3" s="623">
        <f>J3*S3</f>
        <v>60</v>
      </c>
      <c r="U3" s="624">
        <v>0.1</v>
      </c>
      <c r="V3" s="625">
        <f>J3*U3</f>
        <v>0.4</v>
      </c>
    </row>
    <row r="4" spans="1:22" ht="25.5" x14ac:dyDescent="0.25">
      <c r="A4" s="626"/>
      <c r="B4" s="34">
        <v>2</v>
      </c>
      <c r="C4" s="31" t="s">
        <v>6</v>
      </c>
      <c r="D4" s="370" t="s">
        <v>1142</v>
      </c>
      <c r="E4" s="3" t="s">
        <v>1139</v>
      </c>
      <c r="F4" s="3" t="s">
        <v>446</v>
      </c>
      <c r="G4" s="3" t="s">
        <v>540</v>
      </c>
      <c r="H4" s="3" t="s">
        <v>596</v>
      </c>
      <c r="I4" s="106" t="s">
        <v>1143</v>
      </c>
      <c r="J4" s="108">
        <v>4</v>
      </c>
      <c r="K4" s="25">
        <v>1</v>
      </c>
      <c r="L4" s="406">
        <v>20</v>
      </c>
      <c r="M4" s="559">
        <v>0.15</v>
      </c>
      <c r="N4" s="358" t="s">
        <v>1141</v>
      </c>
      <c r="O4" s="368">
        <v>0</v>
      </c>
      <c r="P4" s="627">
        <f t="shared" ref="P4:P67" si="0">J4*O4</f>
        <v>0</v>
      </c>
      <c r="Q4" s="369">
        <f>L4*M4</f>
        <v>3</v>
      </c>
      <c r="R4" s="627">
        <f t="shared" ref="R4:R67" si="1">J4*Q4</f>
        <v>12</v>
      </c>
      <c r="S4" s="369">
        <v>10</v>
      </c>
      <c r="T4" s="627">
        <f t="shared" ref="T4:T67" si="2">J4*S4</f>
        <v>40</v>
      </c>
      <c r="U4" s="369">
        <v>0.1</v>
      </c>
      <c r="V4" s="628">
        <f t="shared" ref="V4:V67" si="3">J4*U4</f>
        <v>0.4</v>
      </c>
    </row>
    <row r="5" spans="1:22" ht="25.5" x14ac:dyDescent="0.25">
      <c r="A5" s="626"/>
      <c r="B5" s="34">
        <v>3</v>
      </c>
      <c r="C5" s="31" t="s">
        <v>7</v>
      </c>
      <c r="D5" s="370" t="s">
        <v>1142</v>
      </c>
      <c r="E5" s="3" t="s">
        <v>1139</v>
      </c>
      <c r="F5" s="3" t="s">
        <v>446</v>
      </c>
      <c r="G5" s="3" t="s">
        <v>540</v>
      </c>
      <c r="H5" s="3" t="s">
        <v>596</v>
      </c>
      <c r="I5" s="106" t="s">
        <v>1144</v>
      </c>
      <c r="J5" s="108">
        <v>4</v>
      </c>
      <c r="K5" s="25">
        <v>1</v>
      </c>
      <c r="L5" s="406">
        <v>20</v>
      </c>
      <c r="M5" s="559">
        <v>0.1</v>
      </c>
      <c r="N5" s="358" t="s">
        <v>1141</v>
      </c>
      <c r="O5" s="368">
        <v>0</v>
      </c>
      <c r="P5" s="627">
        <f t="shared" si="0"/>
        <v>0</v>
      </c>
      <c r="Q5" s="369">
        <f t="shared" ref="Q5:Q38" si="4">L5*M5</f>
        <v>2</v>
      </c>
      <c r="R5" s="627">
        <f t="shared" si="1"/>
        <v>8</v>
      </c>
      <c r="S5" s="369">
        <v>8</v>
      </c>
      <c r="T5" s="627">
        <f t="shared" si="2"/>
        <v>32</v>
      </c>
      <c r="U5" s="369">
        <v>0.1</v>
      </c>
      <c r="V5" s="628">
        <f t="shared" si="3"/>
        <v>0.4</v>
      </c>
    </row>
    <row r="6" spans="1:22" ht="25.5" x14ac:dyDescent="0.25">
      <c r="A6" s="626"/>
      <c r="B6" s="34">
        <v>4</v>
      </c>
      <c r="C6" s="31" t="s">
        <v>8</v>
      </c>
      <c r="D6" s="370" t="s">
        <v>1145</v>
      </c>
      <c r="E6" s="3" t="s">
        <v>1139</v>
      </c>
      <c r="F6" s="3" t="s">
        <v>422</v>
      </c>
      <c r="G6" s="3" t="s">
        <v>540</v>
      </c>
      <c r="H6" s="3" t="s">
        <v>596</v>
      </c>
      <c r="I6" s="106" t="s">
        <v>1146</v>
      </c>
      <c r="J6" s="108">
        <v>4</v>
      </c>
      <c r="K6" s="25">
        <v>0</v>
      </c>
      <c r="L6" s="406">
        <v>13</v>
      </c>
      <c r="M6" s="559">
        <v>0.1</v>
      </c>
      <c r="N6" s="358" t="s">
        <v>1141</v>
      </c>
      <c r="O6" s="368">
        <v>0</v>
      </c>
      <c r="P6" s="627">
        <f t="shared" si="0"/>
        <v>0</v>
      </c>
      <c r="Q6" s="369">
        <f t="shared" si="4"/>
        <v>1.3</v>
      </c>
      <c r="R6" s="627">
        <f t="shared" si="1"/>
        <v>5.2</v>
      </c>
      <c r="S6" s="369">
        <v>5</v>
      </c>
      <c r="T6" s="627">
        <f t="shared" si="2"/>
        <v>20</v>
      </c>
      <c r="U6" s="369">
        <v>0.1</v>
      </c>
      <c r="V6" s="628">
        <f t="shared" si="3"/>
        <v>0.4</v>
      </c>
    </row>
    <row r="7" spans="1:22" ht="25.5" x14ac:dyDescent="0.25">
      <c r="A7" s="626"/>
      <c r="B7" s="34">
        <v>5</v>
      </c>
      <c r="C7" s="31" t="s">
        <v>9</v>
      </c>
      <c r="D7" s="370" t="s">
        <v>1147</v>
      </c>
      <c r="E7" s="3" t="s">
        <v>1139</v>
      </c>
      <c r="F7" s="3" t="s">
        <v>422</v>
      </c>
      <c r="G7" s="3" t="s">
        <v>423</v>
      </c>
      <c r="H7" s="3" t="s">
        <v>424</v>
      </c>
      <c r="I7" s="106" t="s">
        <v>1148</v>
      </c>
      <c r="J7" s="108">
        <v>4</v>
      </c>
      <c r="K7" s="25">
        <v>0</v>
      </c>
      <c r="L7" s="406">
        <v>32</v>
      </c>
      <c r="M7" s="559">
        <v>0.1</v>
      </c>
      <c r="N7" s="358" t="s">
        <v>1149</v>
      </c>
      <c r="O7" s="368">
        <v>0.2</v>
      </c>
      <c r="P7" s="627">
        <f t="shared" si="0"/>
        <v>0.8</v>
      </c>
      <c r="Q7" s="369">
        <f t="shared" si="4"/>
        <v>3.2</v>
      </c>
      <c r="R7" s="627">
        <f t="shared" si="1"/>
        <v>12.8</v>
      </c>
      <c r="S7" s="369">
        <v>20</v>
      </c>
      <c r="T7" s="627">
        <f t="shared" si="2"/>
        <v>80</v>
      </c>
      <c r="U7" s="369">
        <v>0.1</v>
      </c>
      <c r="V7" s="628">
        <f t="shared" si="3"/>
        <v>0.4</v>
      </c>
    </row>
    <row r="8" spans="1:22" ht="25.5" x14ac:dyDescent="0.25">
      <c r="A8" s="626"/>
      <c r="B8" s="34">
        <v>6</v>
      </c>
      <c r="C8" s="31" t="s">
        <v>10</v>
      </c>
      <c r="D8" s="370" t="s">
        <v>1150</v>
      </c>
      <c r="E8" s="3" t="s">
        <v>1139</v>
      </c>
      <c r="F8" s="3" t="s">
        <v>422</v>
      </c>
      <c r="G8" s="3" t="s">
        <v>423</v>
      </c>
      <c r="H8" s="3" t="s">
        <v>424</v>
      </c>
      <c r="I8" s="106" t="s">
        <v>1151</v>
      </c>
      <c r="J8" s="108">
        <v>4</v>
      </c>
      <c r="K8" s="25">
        <v>0</v>
      </c>
      <c r="L8" s="406">
        <v>48</v>
      </c>
      <c r="M8" s="559">
        <v>0.1</v>
      </c>
      <c r="N8" s="358" t="s">
        <v>1149</v>
      </c>
      <c r="O8" s="368">
        <v>0.2</v>
      </c>
      <c r="P8" s="627">
        <f t="shared" si="0"/>
        <v>0.8</v>
      </c>
      <c r="Q8" s="369">
        <f t="shared" si="4"/>
        <v>4.8000000000000007</v>
      </c>
      <c r="R8" s="627">
        <f t="shared" si="1"/>
        <v>19.200000000000003</v>
      </c>
      <c r="S8" s="369">
        <v>30</v>
      </c>
      <c r="T8" s="627">
        <f t="shared" si="2"/>
        <v>120</v>
      </c>
      <c r="U8" s="369">
        <v>0.1</v>
      </c>
      <c r="V8" s="628">
        <f t="shared" si="3"/>
        <v>0.4</v>
      </c>
    </row>
    <row r="9" spans="1:22" ht="25.5" x14ac:dyDescent="0.25">
      <c r="A9" s="626"/>
      <c r="B9" s="34">
        <v>7</v>
      </c>
      <c r="C9" s="31" t="s">
        <v>11</v>
      </c>
      <c r="D9" s="370" t="s">
        <v>1152</v>
      </c>
      <c r="E9" s="3" t="s">
        <v>1139</v>
      </c>
      <c r="F9" s="3" t="s">
        <v>446</v>
      </c>
      <c r="G9" s="3" t="s">
        <v>540</v>
      </c>
      <c r="H9" s="3" t="s">
        <v>596</v>
      </c>
      <c r="I9" s="106" t="s">
        <v>1153</v>
      </c>
      <c r="J9" s="108">
        <v>4</v>
      </c>
      <c r="K9" s="25">
        <v>1</v>
      </c>
      <c r="L9" s="406">
        <v>39</v>
      </c>
      <c r="M9" s="559">
        <v>0.15</v>
      </c>
      <c r="N9" s="358" t="s">
        <v>1141</v>
      </c>
      <c r="O9" s="368">
        <v>0</v>
      </c>
      <c r="P9" s="627">
        <f t="shared" si="0"/>
        <v>0</v>
      </c>
      <c r="Q9" s="369">
        <f t="shared" si="4"/>
        <v>5.85</v>
      </c>
      <c r="R9" s="627">
        <f t="shared" si="1"/>
        <v>23.4</v>
      </c>
      <c r="S9" s="369">
        <v>15</v>
      </c>
      <c r="T9" s="627">
        <f t="shared" si="2"/>
        <v>60</v>
      </c>
      <c r="U9" s="369">
        <v>0.1</v>
      </c>
      <c r="V9" s="628">
        <f t="shared" si="3"/>
        <v>0.4</v>
      </c>
    </row>
    <row r="10" spans="1:22" ht="25.5" x14ac:dyDescent="0.25">
      <c r="A10" s="626"/>
      <c r="B10" s="34">
        <v>8</v>
      </c>
      <c r="C10" s="31" t="s">
        <v>12</v>
      </c>
      <c r="D10" s="370" t="s">
        <v>1142</v>
      </c>
      <c r="E10" s="3" t="s">
        <v>1139</v>
      </c>
      <c r="F10" s="3" t="s">
        <v>446</v>
      </c>
      <c r="G10" s="3" t="s">
        <v>540</v>
      </c>
      <c r="H10" s="3" t="s">
        <v>596</v>
      </c>
      <c r="I10" s="106" t="s">
        <v>1154</v>
      </c>
      <c r="J10" s="108">
        <v>4</v>
      </c>
      <c r="K10" s="25">
        <v>1</v>
      </c>
      <c r="L10" s="406">
        <v>20</v>
      </c>
      <c r="M10" s="559">
        <v>0.15</v>
      </c>
      <c r="N10" s="358" t="s">
        <v>1141</v>
      </c>
      <c r="O10" s="368">
        <v>0</v>
      </c>
      <c r="P10" s="627">
        <f t="shared" si="0"/>
        <v>0</v>
      </c>
      <c r="Q10" s="369">
        <f t="shared" si="4"/>
        <v>3</v>
      </c>
      <c r="R10" s="627">
        <f t="shared" si="1"/>
        <v>12</v>
      </c>
      <c r="S10" s="369">
        <v>8</v>
      </c>
      <c r="T10" s="627">
        <f t="shared" si="2"/>
        <v>32</v>
      </c>
      <c r="U10" s="369">
        <v>0.1</v>
      </c>
      <c r="V10" s="628">
        <f t="shared" si="3"/>
        <v>0.4</v>
      </c>
    </row>
    <row r="11" spans="1:22" ht="25.5" x14ac:dyDescent="0.25">
      <c r="A11" s="626"/>
      <c r="B11" s="34">
        <v>9</v>
      </c>
      <c r="C11" s="31" t="s">
        <v>13</v>
      </c>
      <c r="D11" s="370" t="s">
        <v>1155</v>
      </c>
      <c r="E11" s="3" t="s">
        <v>1139</v>
      </c>
      <c r="F11" s="3" t="s">
        <v>416</v>
      </c>
      <c r="G11" s="3" t="s">
        <v>540</v>
      </c>
      <c r="H11" s="3" t="s">
        <v>596</v>
      </c>
      <c r="I11" s="106" t="s">
        <v>1156</v>
      </c>
      <c r="J11" s="108">
        <v>4</v>
      </c>
      <c r="K11" s="25">
        <v>0</v>
      </c>
      <c r="L11" s="406">
        <v>20.5</v>
      </c>
      <c r="M11" s="559">
        <v>0.1</v>
      </c>
      <c r="N11" s="358" t="s">
        <v>1141</v>
      </c>
      <c r="O11" s="368">
        <v>0</v>
      </c>
      <c r="P11" s="627">
        <f t="shared" si="0"/>
        <v>0</v>
      </c>
      <c r="Q11" s="369">
        <f t="shared" si="4"/>
        <v>2.0500000000000003</v>
      </c>
      <c r="R11" s="627">
        <f t="shared" si="1"/>
        <v>8.2000000000000011</v>
      </c>
      <c r="S11" s="369">
        <v>10</v>
      </c>
      <c r="T11" s="627">
        <f t="shared" si="2"/>
        <v>40</v>
      </c>
      <c r="U11" s="369">
        <v>0.1</v>
      </c>
      <c r="V11" s="628">
        <f t="shared" si="3"/>
        <v>0.4</v>
      </c>
    </row>
    <row r="12" spans="1:22" ht="25.5" x14ac:dyDescent="0.25">
      <c r="A12" s="626"/>
      <c r="B12" s="34">
        <v>10</v>
      </c>
      <c r="C12" s="31" t="s">
        <v>15</v>
      </c>
      <c r="D12" s="370" t="s">
        <v>1157</v>
      </c>
      <c r="E12" s="3" t="s">
        <v>1139</v>
      </c>
      <c r="F12" s="3" t="s">
        <v>446</v>
      </c>
      <c r="G12" s="3" t="s">
        <v>540</v>
      </c>
      <c r="H12" s="3" t="s">
        <v>596</v>
      </c>
      <c r="I12" s="106" t="s">
        <v>1158</v>
      </c>
      <c r="J12" s="108">
        <v>4</v>
      </c>
      <c r="K12" s="25">
        <v>1</v>
      </c>
      <c r="L12" s="406">
        <v>12.4</v>
      </c>
      <c r="M12" s="559">
        <v>0.1</v>
      </c>
      <c r="N12" s="358" t="s">
        <v>1141</v>
      </c>
      <c r="O12" s="368">
        <v>0</v>
      </c>
      <c r="P12" s="627">
        <f t="shared" si="0"/>
        <v>0</v>
      </c>
      <c r="Q12" s="369">
        <f t="shared" si="4"/>
        <v>1.2400000000000002</v>
      </c>
      <c r="R12" s="627">
        <f t="shared" si="1"/>
        <v>4.9600000000000009</v>
      </c>
      <c r="S12" s="369">
        <v>5</v>
      </c>
      <c r="T12" s="627">
        <f t="shared" si="2"/>
        <v>20</v>
      </c>
      <c r="U12" s="369">
        <v>0.1</v>
      </c>
      <c r="V12" s="628">
        <f t="shared" si="3"/>
        <v>0.4</v>
      </c>
    </row>
    <row r="13" spans="1:22" ht="25.5" x14ac:dyDescent="0.25">
      <c r="A13" s="626"/>
      <c r="B13" s="34">
        <v>11</v>
      </c>
      <c r="C13" s="31" t="s">
        <v>16</v>
      </c>
      <c r="D13" s="370" t="s">
        <v>1159</v>
      </c>
      <c r="E13" s="3" t="s">
        <v>1160</v>
      </c>
      <c r="F13" s="3" t="s">
        <v>422</v>
      </c>
      <c r="G13" s="3" t="s">
        <v>423</v>
      </c>
      <c r="H13" s="3" t="s">
        <v>424</v>
      </c>
      <c r="I13" s="106" t="s">
        <v>1161</v>
      </c>
      <c r="J13" s="108">
        <v>4</v>
      </c>
      <c r="K13" s="25">
        <v>0</v>
      </c>
      <c r="L13" s="406">
        <v>21</v>
      </c>
      <c r="M13" s="559">
        <v>0.1</v>
      </c>
      <c r="N13" s="358" t="s">
        <v>1149</v>
      </c>
      <c r="O13" s="368">
        <v>0.1</v>
      </c>
      <c r="P13" s="627">
        <f t="shared" si="0"/>
        <v>0.4</v>
      </c>
      <c r="Q13" s="369">
        <f t="shared" si="4"/>
        <v>2.1</v>
      </c>
      <c r="R13" s="627">
        <f t="shared" si="1"/>
        <v>8.4</v>
      </c>
      <c r="S13" s="369">
        <v>10</v>
      </c>
      <c r="T13" s="627">
        <f t="shared" si="2"/>
        <v>40</v>
      </c>
      <c r="U13" s="369">
        <v>0.1</v>
      </c>
      <c r="V13" s="628">
        <f t="shared" si="3"/>
        <v>0.4</v>
      </c>
    </row>
    <row r="14" spans="1:22" ht="25.5" x14ac:dyDescent="0.25">
      <c r="A14" s="626"/>
      <c r="B14" s="34">
        <v>12</v>
      </c>
      <c r="C14" s="31" t="s">
        <v>17</v>
      </c>
      <c r="D14" s="370" t="s">
        <v>1162</v>
      </c>
      <c r="E14" s="3" t="s">
        <v>1160</v>
      </c>
      <c r="F14" s="3" t="s">
        <v>422</v>
      </c>
      <c r="G14" s="3" t="s">
        <v>423</v>
      </c>
      <c r="H14" s="3" t="s">
        <v>424</v>
      </c>
      <c r="I14" s="106" t="s">
        <v>1163</v>
      </c>
      <c r="J14" s="108">
        <v>4</v>
      </c>
      <c r="K14" s="25">
        <v>0</v>
      </c>
      <c r="L14" s="406">
        <v>32</v>
      </c>
      <c r="M14" s="559">
        <v>0.1</v>
      </c>
      <c r="N14" s="358" t="s">
        <v>1149</v>
      </c>
      <c r="O14" s="368">
        <v>0.2</v>
      </c>
      <c r="P14" s="627">
        <f t="shared" si="0"/>
        <v>0.8</v>
      </c>
      <c r="Q14" s="369">
        <f t="shared" si="4"/>
        <v>3.2</v>
      </c>
      <c r="R14" s="627">
        <f t="shared" si="1"/>
        <v>12.8</v>
      </c>
      <c r="S14" s="369">
        <v>20</v>
      </c>
      <c r="T14" s="627">
        <f t="shared" si="2"/>
        <v>80</v>
      </c>
      <c r="U14" s="369">
        <v>0.1</v>
      </c>
      <c r="V14" s="628">
        <f t="shared" si="3"/>
        <v>0.4</v>
      </c>
    </row>
    <row r="15" spans="1:22" ht="25.5" x14ac:dyDescent="0.25">
      <c r="A15" s="626"/>
      <c r="B15" s="34">
        <v>13</v>
      </c>
      <c r="C15" s="31" t="s">
        <v>18</v>
      </c>
      <c r="D15" s="370" t="s">
        <v>1162</v>
      </c>
      <c r="E15" s="3" t="s">
        <v>1160</v>
      </c>
      <c r="F15" s="3" t="s">
        <v>422</v>
      </c>
      <c r="G15" s="3" t="s">
        <v>423</v>
      </c>
      <c r="H15" s="3" t="s">
        <v>424</v>
      </c>
      <c r="I15" s="106" t="s">
        <v>1163</v>
      </c>
      <c r="J15" s="108">
        <v>4</v>
      </c>
      <c r="K15" s="25">
        <v>0</v>
      </c>
      <c r="L15" s="406">
        <v>32</v>
      </c>
      <c r="M15" s="559">
        <v>0.1</v>
      </c>
      <c r="N15" s="358" t="s">
        <v>1149</v>
      </c>
      <c r="O15" s="368">
        <v>0.2</v>
      </c>
      <c r="P15" s="627">
        <f t="shared" si="0"/>
        <v>0.8</v>
      </c>
      <c r="Q15" s="369">
        <f t="shared" si="4"/>
        <v>3.2</v>
      </c>
      <c r="R15" s="627">
        <f t="shared" si="1"/>
        <v>12.8</v>
      </c>
      <c r="S15" s="369">
        <v>15</v>
      </c>
      <c r="T15" s="627">
        <f t="shared" si="2"/>
        <v>60</v>
      </c>
      <c r="U15" s="369">
        <v>0.1</v>
      </c>
      <c r="V15" s="628">
        <f t="shared" si="3"/>
        <v>0.4</v>
      </c>
    </row>
    <row r="16" spans="1:22" ht="25.5" x14ac:dyDescent="0.25">
      <c r="A16" s="626"/>
      <c r="B16" s="34">
        <v>14</v>
      </c>
      <c r="C16" s="31" t="s">
        <v>19</v>
      </c>
      <c r="D16" s="370" t="s">
        <v>1152</v>
      </c>
      <c r="E16" s="3" t="s">
        <v>1139</v>
      </c>
      <c r="F16" s="3" t="s">
        <v>446</v>
      </c>
      <c r="G16" s="3" t="s">
        <v>540</v>
      </c>
      <c r="H16" s="3" t="s">
        <v>596</v>
      </c>
      <c r="I16" s="106" t="s">
        <v>1164</v>
      </c>
      <c r="J16" s="108">
        <v>4</v>
      </c>
      <c r="K16" s="25">
        <v>1</v>
      </c>
      <c r="L16" s="406">
        <v>39</v>
      </c>
      <c r="M16" s="559">
        <v>0.1</v>
      </c>
      <c r="N16" s="358" t="s">
        <v>1141</v>
      </c>
      <c r="O16" s="368">
        <v>0</v>
      </c>
      <c r="P16" s="627">
        <f t="shared" si="0"/>
        <v>0</v>
      </c>
      <c r="Q16" s="369">
        <f t="shared" si="4"/>
        <v>3.9000000000000004</v>
      </c>
      <c r="R16" s="627">
        <f t="shared" si="1"/>
        <v>15.600000000000001</v>
      </c>
      <c r="S16" s="369">
        <v>20</v>
      </c>
      <c r="T16" s="627">
        <f t="shared" si="2"/>
        <v>80</v>
      </c>
      <c r="U16" s="369">
        <v>0.1</v>
      </c>
      <c r="V16" s="628">
        <f t="shared" si="3"/>
        <v>0.4</v>
      </c>
    </row>
    <row r="17" spans="1:22" ht="25.5" x14ac:dyDescent="0.25">
      <c r="A17" s="626"/>
      <c r="B17" s="34">
        <v>15</v>
      </c>
      <c r="C17" s="31" t="s">
        <v>20</v>
      </c>
      <c r="D17" s="501" t="s">
        <v>486</v>
      </c>
      <c r="E17" s="3" t="s">
        <v>1139</v>
      </c>
      <c r="F17" s="3" t="s">
        <v>422</v>
      </c>
      <c r="G17" s="3" t="s">
        <v>423</v>
      </c>
      <c r="H17" s="3" t="s">
        <v>424</v>
      </c>
      <c r="I17" s="106" t="s">
        <v>1165</v>
      </c>
      <c r="J17" s="108">
        <v>4</v>
      </c>
      <c r="K17" s="25">
        <v>0</v>
      </c>
      <c r="L17" s="406">
        <v>32</v>
      </c>
      <c r="M17" s="559">
        <v>0.1</v>
      </c>
      <c r="N17" s="358" t="s">
        <v>1141</v>
      </c>
      <c r="O17" s="368">
        <v>0</v>
      </c>
      <c r="P17" s="627">
        <f t="shared" si="0"/>
        <v>0</v>
      </c>
      <c r="Q17" s="369">
        <f t="shared" si="4"/>
        <v>3.2</v>
      </c>
      <c r="R17" s="627">
        <f t="shared" si="1"/>
        <v>12.8</v>
      </c>
      <c r="S17" s="369">
        <v>15</v>
      </c>
      <c r="T17" s="627">
        <f t="shared" si="2"/>
        <v>60</v>
      </c>
      <c r="U17" s="369">
        <v>0.1</v>
      </c>
      <c r="V17" s="628">
        <f t="shared" si="3"/>
        <v>0.4</v>
      </c>
    </row>
    <row r="18" spans="1:22" ht="25.5" x14ac:dyDescent="0.25">
      <c r="A18" s="626"/>
      <c r="B18" s="34">
        <v>16</v>
      </c>
      <c r="C18" s="31" t="s">
        <v>21</v>
      </c>
      <c r="D18" s="370" t="s">
        <v>1166</v>
      </c>
      <c r="E18" s="3" t="s">
        <v>1139</v>
      </c>
      <c r="F18" s="3" t="s">
        <v>422</v>
      </c>
      <c r="G18" s="3" t="s">
        <v>423</v>
      </c>
      <c r="H18" s="3" t="s">
        <v>424</v>
      </c>
      <c r="I18" s="106" t="s">
        <v>1167</v>
      </c>
      <c r="J18" s="108">
        <v>4</v>
      </c>
      <c r="K18" s="25">
        <v>0</v>
      </c>
      <c r="L18" s="406">
        <v>64</v>
      </c>
      <c r="M18" s="559">
        <v>0.1</v>
      </c>
      <c r="N18" s="358" t="s">
        <v>1141</v>
      </c>
      <c r="O18" s="368">
        <v>0</v>
      </c>
      <c r="P18" s="627">
        <f t="shared" si="0"/>
        <v>0</v>
      </c>
      <c r="Q18" s="369">
        <f t="shared" si="4"/>
        <v>6.4</v>
      </c>
      <c r="R18" s="627">
        <f t="shared" si="1"/>
        <v>25.6</v>
      </c>
      <c r="S18" s="369">
        <v>35</v>
      </c>
      <c r="T18" s="627">
        <f t="shared" si="2"/>
        <v>140</v>
      </c>
      <c r="U18" s="369">
        <v>0.1</v>
      </c>
      <c r="V18" s="628">
        <f t="shared" si="3"/>
        <v>0.4</v>
      </c>
    </row>
    <row r="19" spans="1:22" ht="25.5" x14ac:dyDescent="0.25">
      <c r="A19" s="626"/>
      <c r="B19" s="34">
        <v>17</v>
      </c>
      <c r="C19" s="31" t="s">
        <v>22</v>
      </c>
      <c r="D19" s="370" t="s">
        <v>1168</v>
      </c>
      <c r="E19" s="3" t="s">
        <v>1139</v>
      </c>
      <c r="F19" s="3" t="s">
        <v>422</v>
      </c>
      <c r="G19" s="3" t="s">
        <v>497</v>
      </c>
      <c r="H19" s="3" t="s">
        <v>453</v>
      </c>
      <c r="I19" s="106" t="s">
        <v>1169</v>
      </c>
      <c r="J19" s="108">
        <v>4</v>
      </c>
      <c r="K19" s="25">
        <v>0</v>
      </c>
      <c r="L19" s="406">
        <v>37</v>
      </c>
      <c r="M19" s="559">
        <v>0.1</v>
      </c>
      <c r="N19" s="358" t="s">
        <v>1141</v>
      </c>
      <c r="O19" s="368">
        <v>0</v>
      </c>
      <c r="P19" s="627">
        <f t="shared" si="0"/>
        <v>0</v>
      </c>
      <c r="Q19" s="369">
        <f t="shared" si="4"/>
        <v>3.7</v>
      </c>
      <c r="R19" s="627">
        <f t="shared" si="1"/>
        <v>14.8</v>
      </c>
      <c r="S19" s="369">
        <v>25</v>
      </c>
      <c r="T19" s="627">
        <f t="shared" si="2"/>
        <v>100</v>
      </c>
      <c r="U19" s="369">
        <v>0.1</v>
      </c>
      <c r="V19" s="628">
        <f t="shared" si="3"/>
        <v>0.4</v>
      </c>
    </row>
    <row r="20" spans="1:22" ht="25.5" x14ac:dyDescent="0.25">
      <c r="A20" s="626"/>
      <c r="B20" s="34">
        <v>18</v>
      </c>
      <c r="C20" s="31" t="s">
        <v>23</v>
      </c>
      <c r="D20" s="370" t="s">
        <v>1166</v>
      </c>
      <c r="E20" s="3" t="s">
        <v>1170</v>
      </c>
      <c r="F20" s="3" t="s">
        <v>422</v>
      </c>
      <c r="G20" s="3" t="s">
        <v>423</v>
      </c>
      <c r="H20" s="3" t="s">
        <v>424</v>
      </c>
      <c r="I20" s="106" t="s">
        <v>1171</v>
      </c>
      <c r="J20" s="108">
        <v>4</v>
      </c>
      <c r="K20" s="25">
        <v>0</v>
      </c>
      <c r="L20" s="406">
        <v>64</v>
      </c>
      <c r="M20" s="559">
        <v>0.1</v>
      </c>
      <c r="N20" s="358" t="s">
        <v>1141</v>
      </c>
      <c r="O20" s="368">
        <v>0</v>
      </c>
      <c r="P20" s="627">
        <f t="shared" si="0"/>
        <v>0</v>
      </c>
      <c r="Q20" s="369">
        <f t="shared" si="4"/>
        <v>6.4</v>
      </c>
      <c r="R20" s="627">
        <f t="shared" si="1"/>
        <v>25.6</v>
      </c>
      <c r="S20" s="369">
        <v>30</v>
      </c>
      <c r="T20" s="627">
        <f t="shared" si="2"/>
        <v>120</v>
      </c>
      <c r="U20" s="369">
        <v>0.1</v>
      </c>
      <c r="V20" s="628">
        <f t="shared" si="3"/>
        <v>0.4</v>
      </c>
    </row>
    <row r="21" spans="1:22" ht="25.5" x14ac:dyDescent="0.25">
      <c r="A21" s="626"/>
      <c r="B21" s="34">
        <v>19</v>
      </c>
      <c r="C21" s="31" t="s">
        <v>369</v>
      </c>
      <c r="D21" s="370" t="s">
        <v>1172</v>
      </c>
      <c r="E21" s="3" t="s">
        <v>1170</v>
      </c>
      <c r="F21" s="3" t="s">
        <v>422</v>
      </c>
      <c r="G21" s="3" t="s">
        <v>423</v>
      </c>
      <c r="H21" s="3" t="s">
        <v>424</v>
      </c>
      <c r="I21" s="106" t="s">
        <v>1173</v>
      </c>
      <c r="J21" s="108">
        <v>4</v>
      </c>
      <c r="K21" s="25">
        <v>0</v>
      </c>
      <c r="L21" s="406">
        <v>102</v>
      </c>
      <c r="M21" s="559">
        <v>0.15</v>
      </c>
      <c r="N21" s="358" t="s">
        <v>1141</v>
      </c>
      <c r="O21" s="368">
        <v>0</v>
      </c>
      <c r="P21" s="627">
        <f t="shared" si="0"/>
        <v>0</v>
      </c>
      <c r="Q21" s="369">
        <f t="shared" si="4"/>
        <v>15.299999999999999</v>
      </c>
      <c r="R21" s="627">
        <f t="shared" si="1"/>
        <v>61.199999999999996</v>
      </c>
      <c r="S21" s="369">
        <v>50</v>
      </c>
      <c r="T21" s="627">
        <f t="shared" si="2"/>
        <v>200</v>
      </c>
      <c r="U21" s="369">
        <v>0.1</v>
      </c>
      <c r="V21" s="628">
        <f t="shared" si="3"/>
        <v>0.4</v>
      </c>
    </row>
    <row r="22" spans="1:22" ht="25.5" x14ac:dyDescent="0.25">
      <c r="A22" s="626"/>
      <c r="B22" s="34">
        <v>20</v>
      </c>
      <c r="C22" s="31" t="s">
        <v>370</v>
      </c>
      <c r="D22" s="370" t="s">
        <v>1174</v>
      </c>
      <c r="E22" s="3" t="s">
        <v>1170</v>
      </c>
      <c r="F22" s="3" t="s">
        <v>422</v>
      </c>
      <c r="G22" s="3" t="s">
        <v>423</v>
      </c>
      <c r="H22" s="3" t="s">
        <v>424</v>
      </c>
      <c r="I22" s="106" t="s">
        <v>1175</v>
      </c>
      <c r="J22" s="108">
        <v>4</v>
      </c>
      <c r="K22" s="25">
        <v>0</v>
      </c>
      <c r="L22" s="406">
        <v>102</v>
      </c>
      <c r="M22" s="559">
        <v>0.1</v>
      </c>
      <c r="N22" s="358" t="s">
        <v>1149</v>
      </c>
      <c r="O22" s="368">
        <v>0.3</v>
      </c>
      <c r="P22" s="627">
        <f t="shared" si="0"/>
        <v>1.2</v>
      </c>
      <c r="Q22" s="369">
        <f t="shared" si="4"/>
        <v>10.200000000000001</v>
      </c>
      <c r="R22" s="627">
        <f t="shared" si="1"/>
        <v>40.800000000000004</v>
      </c>
      <c r="S22" s="369">
        <v>50</v>
      </c>
      <c r="T22" s="627">
        <f t="shared" si="2"/>
        <v>200</v>
      </c>
      <c r="U22" s="369">
        <v>0.1</v>
      </c>
      <c r="V22" s="628">
        <f t="shared" si="3"/>
        <v>0.4</v>
      </c>
    </row>
    <row r="23" spans="1:22" ht="25.5" x14ac:dyDescent="0.25">
      <c r="A23" s="626"/>
      <c r="B23" s="34">
        <v>21</v>
      </c>
      <c r="C23" s="31" t="s">
        <v>371</v>
      </c>
      <c r="D23" s="370" t="s">
        <v>1176</v>
      </c>
      <c r="E23" s="3" t="s">
        <v>1170</v>
      </c>
      <c r="F23" s="3" t="s">
        <v>422</v>
      </c>
      <c r="G23" s="3" t="s">
        <v>423</v>
      </c>
      <c r="H23" s="3" t="s">
        <v>424</v>
      </c>
      <c r="I23" s="106" t="s">
        <v>1177</v>
      </c>
      <c r="J23" s="108">
        <v>4</v>
      </c>
      <c r="K23" s="25">
        <v>0</v>
      </c>
      <c r="L23" s="406">
        <v>59</v>
      </c>
      <c r="M23" s="559">
        <v>0.15</v>
      </c>
      <c r="N23" s="358" t="s">
        <v>1149</v>
      </c>
      <c r="O23" s="368">
        <v>0.3</v>
      </c>
      <c r="P23" s="627">
        <f t="shared" si="0"/>
        <v>1.2</v>
      </c>
      <c r="Q23" s="369">
        <f t="shared" si="4"/>
        <v>8.85</v>
      </c>
      <c r="R23" s="627">
        <f t="shared" si="1"/>
        <v>35.4</v>
      </c>
      <c r="S23" s="369">
        <v>30</v>
      </c>
      <c r="T23" s="627">
        <f t="shared" si="2"/>
        <v>120</v>
      </c>
      <c r="U23" s="369">
        <v>0.1</v>
      </c>
      <c r="V23" s="628">
        <f t="shared" si="3"/>
        <v>0.4</v>
      </c>
    </row>
    <row r="24" spans="1:22" ht="25.5" x14ac:dyDescent="0.25">
      <c r="A24" s="626"/>
      <c r="B24" s="34">
        <v>22</v>
      </c>
      <c r="C24" s="31" t="s">
        <v>390</v>
      </c>
      <c r="D24" s="370" t="s">
        <v>1178</v>
      </c>
      <c r="E24" s="3" t="s">
        <v>1170</v>
      </c>
      <c r="F24" s="3" t="s">
        <v>422</v>
      </c>
      <c r="G24" s="3" t="s">
        <v>423</v>
      </c>
      <c r="H24" s="3" t="s">
        <v>424</v>
      </c>
      <c r="I24" s="106" t="s">
        <v>1179</v>
      </c>
      <c r="J24" s="108">
        <v>4</v>
      </c>
      <c r="K24" s="25">
        <v>0</v>
      </c>
      <c r="L24" s="406">
        <v>102</v>
      </c>
      <c r="M24" s="559">
        <v>0.1</v>
      </c>
      <c r="N24" s="358" t="s">
        <v>1149</v>
      </c>
      <c r="O24" s="368">
        <v>0.3</v>
      </c>
      <c r="P24" s="627">
        <f t="shared" si="0"/>
        <v>1.2</v>
      </c>
      <c r="Q24" s="369">
        <f t="shared" si="4"/>
        <v>10.200000000000001</v>
      </c>
      <c r="R24" s="627">
        <f t="shared" si="1"/>
        <v>40.800000000000004</v>
      </c>
      <c r="S24" s="369">
        <v>50</v>
      </c>
      <c r="T24" s="627">
        <f t="shared" si="2"/>
        <v>200</v>
      </c>
      <c r="U24" s="369">
        <v>0.1</v>
      </c>
      <c r="V24" s="628">
        <f t="shared" si="3"/>
        <v>0.4</v>
      </c>
    </row>
    <row r="25" spans="1:22" ht="25.5" x14ac:dyDescent="0.25">
      <c r="A25" s="626"/>
      <c r="B25" s="34">
        <v>23</v>
      </c>
      <c r="C25" s="31" t="s">
        <v>389</v>
      </c>
      <c r="D25" s="370" t="s">
        <v>1180</v>
      </c>
      <c r="E25" s="3" t="s">
        <v>1170</v>
      </c>
      <c r="F25" s="3" t="s">
        <v>422</v>
      </c>
      <c r="G25" s="3" t="s">
        <v>423</v>
      </c>
      <c r="H25" s="3" t="s">
        <v>424</v>
      </c>
      <c r="I25" s="106" t="s">
        <v>1181</v>
      </c>
      <c r="J25" s="108">
        <v>4</v>
      </c>
      <c r="K25" s="25">
        <v>0</v>
      </c>
      <c r="L25" s="406">
        <v>102</v>
      </c>
      <c r="M25" s="559">
        <v>0.1</v>
      </c>
      <c r="N25" s="358" t="s">
        <v>1149</v>
      </c>
      <c r="O25" s="368">
        <v>0.3</v>
      </c>
      <c r="P25" s="627">
        <f t="shared" si="0"/>
        <v>1.2</v>
      </c>
      <c r="Q25" s="369">
        <f t="shared" si="4"/>
        <v>10.200000000000001</v>
      </c>
      <c r="R25" s="627">
        <f t="shared" si="1"/>
        <v>40.800000000000004</v>
      </c>
      <c r="S25" s="369">
        <v>50</v>
      </c>
      <c r="T25" s="627">
        <f t="shared" si="2"/>
        <v>200</v>
      </c>
      <c r="U25" s="369">
        <v>0.1</v>
      </c>
      <c r="V25" s="628">
        <f t="shared" si="3"/>
        <v>0.4</v>
      </c>
    </row>
    <row r="26" spans="1:22" ht="25.5" x14ac:dyDescent="0.25">
      <c r="A26" s="626"/>
      <c r="B26" s="34">
        <v>24</v>
      </c>
      <c r="C26" s="31" t="s">
        <v>400</v>
      </c>
      <c r="D26" s="370" t="s">
        <v>1182</v>
      </c>
      <c r="E26" s="3" t="s">
        <v>1170</v>
      </c>
      <c r="F26" s="3" t="s">
        <v>422</v>
      </c>
      <c r="G26" s="3" t="s">
        <v>423</v>
      </c>
      <c r="H26" s="3" t="s">
        <v>424</v>
      </c>
      <c r="I26" s="106" t="s">
        <v>1183</v>
      </c>
      <c r="J26" s="108">
        <v>4</v>
      </c>
      <c r="K26" s="25">
        <v>0</v>
      </c>
      <c r="L26" s="406">
        <v>93</v>
      </c>
      <c r="M26" s="559">
        <v>0.15</v>
      </c>
      <c r="N26" s="358" t="s">
        <v>1149</v>
      </c>
      <c r="O26" s="368">
        <v>0.4</v>
      </c>
      <c r="P26" s="627">
        <f t="shared" si="0"/>
        <v>1.6</v>
      </c>
      <c r="Q26" s="369">
        <f t="shared" si="4"/>
        <v>13.95</v>
      </c>
      <c r="R26" s="627">
        <f t="shared" si="1"/>
        <v>55.8</v>
      </c>
      <c r="S26" s="369">
        <v>50</v>
      </c>
      <c r="T26" s="627">
        <f t="shared" si="2"/>
        <v>200</v>
      </c>
      <c r="U26" s="369">
        <v>0.1</v>
      </c>
      <c r="V26" s="628">
        <f t="shared" si="3"/>
        <v>0.4</v>
      </c>
    </row>
    <row r="27" spans="1:22" ht="25.5" x14ac:dyDescent="0.25">
      <c r="A27" s="626"/>
      <c r="B27" s="34">
        <v>25</v>
      </c>
      <c r="C27" s="31" t="s">
        <v>401</v>
      </c>
      <c r="D27" s="370" t="s">
        <v>1184</v>
      </c>
      <c r="E27" s="3" t="s">
        <v>1170</v>
      </c>
      <c r="F27" s="3" t="s">
        <v>422</v>
      </c>
      <c r="G27" s="3" t="s">
        <v>423</v>
      </c>
      <c r="H27" s="3" t="s">
        <v>424</v>
      </c>
      <c r="I27" s="106" t="s">
        <v>1185</v>
      </c>
      <c r="J27" s="108">
        <v>4</v>
      </c>
      <c r="K27" s="25">
        <v>0</v>
      </c>
      <c r="L27" s="406">
        <v>75</v>
      </c>
      <c r="M27" s="559">
        <v>0.1</v>
      </c>
      <c r="N27" s="358" t="s">
        <v>1149</v>
      </c>
      <c r="O27" s="368">
        <v>0.3</v>
      </c>
      <c r="P27" s="627">
        <f t="shared" si="0"/>
        <v>1.2</v>
      </c>
      <c r="Q27" s="369">
        <f t="shared" si="4"/>
        <v>7.5</v>
      </c>
      <c r="R27" s="627">
        <f t="shared" si="1"/>
        <v>30</v>
      </c>
      <c r="S27" s="369">
        <v>50</v>
      </c>
      <c r="T27" s="627">
        <f t="shared" si="2"/>
        <v>200</v>
      </c>
      <c r="U27" s="369">
        <v>0.1</v>
      </c>
      <c r="V27" s="628">
        <f t="shared" si="3"/>
        <v>0.4</v>
      </c>
    </row>
    <row r="28" spans="1:22" ht="25.5" x14ac:dyDescent="0.25">
      <c r="A28" s="626"/>
      <c r="B28" s="34">
        <v>26</v>
      </c>
      <c r="C28" s="31" t="s">
        <v>402</v>
      </c>
      <c r="D28" s="370" t="s">
        <v>1186</v>
      </c>
      <c r="E28" s="3" t="s">
        <v>1170</v>
      </c>
      <c r="F28" s="3" t="s">
        <v>422</v>
      </c>
      <c r="G28" s="3" t="s">
        <v>423</v>
      </c>
      <c r="H28" s="3" t="s">
        <v>424</v>
      </c>
      <c r="I28" s="106" t="s">
        <v>1187</v>
      </c>
      <c r="J28" s="108">
        <v>4</v>
      </c>
      <c r="K28" s="25">
        <v>0</v>
      </c>
      <c r="L28" s="406">
        <v>102</v>
      </c>
      <c r="M28" s="559">
        <v>0.1</v>
      </c>
      <c r="N28" s="358" t="s">
        <v>1149</v>
      </c>
      <c r="O28" s="368">
        <v>0.3</v>
      </c>
      <c r="P28" s="627">
        <f t="shared" si="0"/>
        <v>1.2</v>
      </c>
      <c r="Q28" s="369">
        <f t="shared" si="4"/>
        <v>10.200000000000001</v>
      </c>
      <c r="R28" s="627">
        <f t="shared" si="1"/>
        <v>40.800000000000004</v>
      </c>
      <c r="S28" s="369">
        <v>60</v>
      </c>
      <c r="T28" s="627">
        <f t="shared" si="2"/>
        <v>240</v>
      </c>
      <c r="U28" s="369">
        <v>0.1</v>
      </c>
      <c r="V28" s="628">
        <f t="shared" si="3"/>
        <v>0.4</v>
      </c>
    </row>
    <row r="29" spans="1:22" ht="25.5" x14ac:dyDescent="0.25">
      <c r="A29" s="626"/>
      <c r="B29" s="34">
        <v>27</v>
      </c>
      <c r="C29" s="31" t="s">
        <v>403</v>
      </c>
      <c r="D29" s="370" t="s">
        <v>1186</v>
      </c>
      <c r="E29" s="3" t="s">
        <v>1170</v>
      </c>
      <c r="F29" s="3" t="s">
        <v>422</v>
      </c>
      <c r="G29" s="3" t="s">
        <v>423</v>
      </c>
      <c r="H29" s="3" t="s">
        <v>424</v>
      </c>
      <c r="I29" s="106" t="s">
        <v>1188</v>
      </c>
      <c r="J29" s="108">
        <v>4</v>
      </c>
      <c r="K29" s="25">
        <v>0</v>
      </c>
      <c r="L29" s="406">
        <v>102</v>
      </c>
      <c r="M29" s="559">
        <v>0.1</v>
      </c>
      <c r="N29" s="358" t="s">
        <v>1149</v>
      </c>
      <c r="O29" s="368">
        <v>0.3</v>
      </c>
      <c r="P29" s="627">
        <f t="shared" si="0"/>
        <v>1.2</v>
      </c>
      <c r="Q29" s="369">
        <f t="shared" si="4"/>
        <v>10.200000000000001</v>
      </c>
      <c r="R29" s="627">
        <f t="shared" si="1"/>
        <v>40.800000000000004</v>
      </c>
      <c r="S29" s="369">
        <v>60</v>
      </c>
      <c r="T29" s="627">
        <f t="shared" si="2"/>
        <v>240</v>
      </c>
      <c r="U29" s="369">
        <v>0.1</v>
      </c>
      <c r="V29" s="628">
        <f t="shared" si="3"/>
        <v>0.4</v>
      </c>
    </row>
    <row r="30" spans="1:22" ht="25.5" x14ac:dyDescent="0.25">
      <c r="A30" s="626"/>
      <c r="B30" s="34">
        <v>28</v>
      </c>
      <c r="C30" s="31" t="s">
        <v>575</v>
      </c>
      <c r="D30" s="370" t="s">
        <v>1189</v>
      </c>
      <c r="E30" s="3" t="s">
        <v>1170</v>
      </c>
      <c r="F30" s="3" t="s">
        <v>422</v>
      </c>
      <c r="G30" s="3" t="s">
        <v>423</v>
      </c>
      <c r="H30" s="3" t="s">
        <v>424</v>
      </c>
      <c r="I30" s="106" t="s">
        <v>1190</v>
      </c>
      <c r="J30" s="108">
        <v>4</v>
      </c>
      <c r="K30" s="25">
        <v>0</v>
      </c>
      <c r="L30" s="406">
        <v>56</v>
      </c>
      <c r="M30" s="559">
        <v>0.1</v>
      </c>
      <c r="N30" s="358" t="s">
        <v>1149</v>
      </c>
      <c r="O30" s="368">
        <v>0.2</v>
      </c>
      <c r="P30" s="627">
        <f t="shared" si="0"/>
        <v>0.8</v>
      </c>
      <c r="Q30" s="369">
        <f t="shared" si="4"/>
        <v>5.6000000000000005</v>
      </c>
      <c r="R30" s="627">
        <f t="shared" si="1"/>
        <v>22.400000000000002</v>
      </c>
      <c r="S30" s="369">
        <v>20</v>
      </c>
      <c r="T30" s="627">
        <f t="shared" si="2"/>
        <v>80</v>
      </c>
      <c r="U30" s="369">
        <v>0.1</v>
      </c>
      <c r="V30" s="628">
        <f t="shared" si="3"/>
        <v>0.4</v>
      </c>
    </row>
    <row r="31" spans="1:22" ht="25.5" x14ac:dyDescent="0.25">
      <c r="A31" s="626"/>
      <c r="B31" s="34">
        <v>29</v>
      </c>
      <c r="C31" s="31" t="s">
        <v>577</v>
      </c>
      <c r="D31" s="370" t="s">
        <v>1186</v>
      </c>
      <c r="E31" s="3" t="s">
        <v>1170</v>
      </c>
      <c r="F31" s="3" t="s">
        <v>422</v>
      </c>
      <c r="G31" s="3" t="s">
        <v>423</v>
      </c>
      <c r="H31" s="3" t="s">
        <v>424</v>
      </c>
      <c r="I31" s="106" t="s">
        <v>1191</v>
      </c>
      <c r="J31" s="108">
        <v>4</v>
      </c>
      <c r="K31" s="25">
        <v>0</v>
      </c>
      <c r="L31" s="406">
        <v>102</v>
      </c>
      <c r="M31" s="559">
        <v>0.1</v>
      </c>
      <c r="N31" s="358" t="s">
        <v>1149</v>
      </c>
      <c r="O31" s="368">
        <v>0.3</v>
      </c>
      <c r="P31" s="627">
        <f t="shared" si="0"/>
        <v>1.2</v>
      </c>
      <c r="Q31" s="369">
        <f t="shared" si="4"/>
        <v>10.200000000000001</v>
      </c>
      <c r="R31" s="627">
        <f t="shared" si="1"/>
        <v>40.800000000000004</v>
      </c>
      <c r="S31" s="369">
        <v>60</v>
      </c>
      <c r="T31" s="627">
        <f t="shared" si="2"/>
        <v>240</v>
      </c>
      <c r="U31" s="369">
        <v>0.1</v>
      </c>
      <c r="V31" s="628">
        <f t="shared" si="3"/>
        <v>0.4</v>
      </c>
    </row>
    <row r="32" spans="1:22" ht="25.5" x14ac:dyDescent="0.25">
      <c r="A32" s="626"/>
      <c r="B32" s="34">
        <v>30</v>
      </c>
      <c r="C32" s="31" t="s">
        <v>579</v>
      </c>
      <c r="D32" s="370" t="s">
        <v>1184</v>
      </c>
      <c r="E32" s="3" t="s">
        <v>1170</v>
      </c>
      <c r="F32" s="3" t="s">
        <v>422</v>
      </c>
      <c r="G32" s="3" t="s">
        <v>423</v>
      </c>
      <c r="H32" s="3" t="s">
        <v>424</v>
      </c>
      <c r="I32" s="106" t="s">
        <v>1192</v>
      </c>
      <c r="J32" s="108">
        <v>4</v>
      </c>
      <c r="K32" s="25">
        <v>0</v>
      </c>
      <c r="L32" s="406">
        <v>75</v>
      </c>
      <c r="M32" s="559">
        <v>0.1</v>
      </c>
      <c r="N32" s="358" t="s">
        <v>1149</v>
      </c>
      <c r="O32" s="368">
        <v>0.3</v>
      </c>
      <c r="P32" s="627">
        <f t="shared" si="0"/>
        <v>1.2</v>
      </c>
      <c r="Q32" s="369">
        <f t="shared" si="4"/>
        <v>7.5</v>
      </c>
      <c r="R32" s="627">
        <f t="shared" si="1"/>
        <v>30</v>
      </c>
      <c r="S32" s="369">
        <v>50</v>
      </c>
      <c r="T32" s="627">
        <f t="shared" si="2"/>
        <v>200</v>
      </c>
      <c r="U32" s="369">
        <v>0.1</v>
      </c>
      <c r="V32" s="628">
        <f t="shared" si="3"/>
        <v>0.4</v>
      </c>
    </row>
    <row r="33" spans="1:22" ht="25.5" x14ac:dyDescent="0.25">
      <c r="A33" s="626"/>
      <c r="B33" s="34">
        <v>31</v>
      </c>
      <c r="C33" s="31" t="s">
        <v>581</v>
      </c>
      <c r="D33" s="370" t="s">
        <v>1189</v>
      </c>
      <c r="E33" s="3" t="s">
        <v>1170</v>
      </c>
      <c r="F33" s="3" t="s">
        <v>422</v>
      </c>
      <c r="G33" s="3" t="s">
        <v>423</v>
      </c>
      <c r="H33" s="3" t="s">
        <v>424</v>
      </c>
      <c r="I33" s="106" t="s">
        <v>1193</v>
      </c>
      <c r="J33" s="108">
        <v>4</v>
      </c>
      <c r="K33" s="25">
        <v>0</v>
      </c>
      <c r="L33" s="406">
        <v>56</v>
      </c>
      <c r="M33" s="559">
        <v>0.1</v>
      </c>
      <c r="N33" s="358" t="s">
        <v>1149</v>
      </c>
      <c r="O33" s="368">
        <v>0.3</v>
      </c>
      <c r="P33" s="627">
        <f t="shared" si="0"/>
        <v>1.2</v>
      </c>
      <c r="Q33" s="369">
        <f t="shared" si="4"/>
        <v>5.6000000000000005</v>
      </c>
      <c r="R33" s="627">
        <f t="shared" si="1"/>
        <v>22.400000000000002</v>
      </c>
      <c r="S33" s="369">
        <v>30</v>
      </c>
      <c r="T33" s="627">
        <f t="shared" si="2"/>
        <v>120</v>
      </c>
      <c r="U33" s="369">
        <v>0.1</v>
      </c>
      <c r="V33" s="628">
        <f t="shared" si="3"/>
        <v>0.4</v>
      </c>
    </row>
    <row r="34" spans="1:22" ht="25.5" x14ac:dyDescent="0.25">
      <c r="A34" s="626"/>
      <c r="B34" s="34">
        <v>32</v>
      </c>
      <c r="C34" s="31" t="s">
        <v>582</v>
      </c>
      <c r="D34" s="370" t="s">
        <v>1186</v>
      </c>
      <c r="E34" s="3" t="s">
        <v>1170</v>
      </c>
      <c r="F34" s="3" t="s">
        <v>422</v>
      </c>
      <c r="G34" s="3" t="s">
        <v>423</v>
      </c>
      <c r="H34" s="3" t="s">
        <v>424</v>
      </c>
      <c r="I34" s="106" t="s">
        <v>1194</v>
      </c>
      <c r="J34" s="108">
        <v>4</v>
      </c>
      <c r="K34" s="25">
        <v>0</v>
      </c>
      <c r="L34" s="406">
        <v>102</v>
      </c>
      <c r="M34" s="559">
        <v>0.1</v>
      </c>
      <c r="N34" s="358" t="s">
        <v>1149</v>
      </c>
      <c r="O34" s="368">
        <v>0.4</v>
      </c>
      <c r="P34" s="627">
        <f t="shared" si="0"/>
        <v>1.6</v>
      </c>
      <c r="Q34" s="369">
        <f t="shared" si="4"/>
        <v>10.200000000000001</v>
      </c>
      <c r="R34" s="627">
        <f t="shared" si="1"/>
        <v>40.800000000000004</v>
      </c>
      <c r="S34" s="369">
        <v>50</v>
      </c>
      <c r="T34" s="627">
        <f t="shared" si="2"/>
        <v>200</v>
      </c>
      <c r="U34" s="369">
        <v>0.1</v>
      </c>
      <c r="V34" s="628">
        <f t="shared" si="3"/>
        <v>0.4</v>
      </c>
    </row>
    <row r="35" spans="1:22" ht="25.5" x14ac:dyDescent="0.25">
      <c r="A35" s="626"/>
      <c r="B35" s="34">
        <v>33</v>
      </c>
      <c r="C35" s="31" t="s">
        <v>584</v>
      </c>
      <c r="D35" s="370" t="s">
        <v>1195</v>
      </c>
      <c r="E35" s="3" t="s">
        <v>1170</v>
      </c>
      <c r="F35" s="3" t="s">
        <v>446</v>
      </c>
      <c r="G35" s="3" t="s">
        <v>423</v>
      </c>
      <c r="H35" s="3" t="s">
        <v>424</v>
      </c>
      <c r="I35" s="106" t="s">
        <v>1196</v>
      </c>
      <c r="J35" s="108">
        <v>4</v>
      </c>
      <c r="K35" s="25">
        <v>1</v>
      </c>
      <c r="L35" s="406">
        <v>102</v>
      </c>
      <c r="M35" s="559">
        <v>0.1</v>
      </c>
      <c r="N35" s="358" t="s">
        <v>1149</v>
      </c>
      <c r="O35" s="368">
        <v>0.4</v>
      </c>
      <c r="P35" s="627">
        <f t="shared" si="0"/>
        <v>1.6</v>
      </c>
      <c r="Q35" s="369">
        <f t="shared" si="4"/>
        <v>10.200000000000001</v>
      </c>
      <c r="R35" s="627">
        <f t="shared" si="1"/>
        <v>40.800000000000004</v>
      </c>
      <c r="S35" s="369">
        <v>50</v>
      </c>
      <c r="T35" s="627">
        <f t="shared" si="2"/>
        <v>200</v>
      </c>
      <c r="U35" s="369">
        <v>0.1</v>
      </c>
      <c r="V35" s="628">
        <f t="shared" si="3"/>
        <v>0.4</v>
      </c>
    </row>
    <row r="36" spans="1:22" ht="25.5" x14ac:dyDescent="0.25">
      <c r="A36" s="626"/>
      <c r="B36" s="34">
        <v>34</v>
      </c>
      <c r="C36" s="31" t="s">
        <v>586</v>
      </c>
      <c r="D36" s="370" t="s">
        <v>1197</v>
      </c>
      <c r="E36" s="3" t="s">
        <v>1170</v>
      </c>
      <c r="F36" s="3" t="s">
        <v>422</v>
      </c>
      <c r="G36" s="3" t="s">
        <v>423</v>
      </c>
      <c r="H36" s="3" t="s">
        <v>424</v>
      </c>
      <c r="I36" s="106" t="s">
        <v>1198</v>
      </c>
      <c r="J36" s="108">
        <v>4</v>
      </c>
      <c r="K36" s="25">
        <v>0</v>
      </c>
      <c r="L36" s="406">
        <v>37</v>
      </c>
      <c r="M36" s="559">
        <v>0.1</v>
      </c>
      <c r="N36" s="358" t="s">
        <v>1149</v>
      </c>
      <c r="O36" s="368">
        <v>0.2</v>
      </c>
      <c r="P36" s="627">
        <f t="shared" si="0"/>
        <v>0.8</v>
      </c>
      <c r="Q36" s="369">
        <f t="shared" si="4"/>
        <v>3.7</v>
      </c>
      <c r="R36" s="627">
        <f t="shared" si="1"/>
        <v>14.8</v>
      </c>
      <c r="S36" s="369">
        <v>20</v>
      </c>
      <c r="T36" s="627">
        <f t="shared" si="2"/>
        <v>80</v>
      </c>
      <c r="U36" s="369">
        <v>0.1</v>
      </c>
      <c r="V36" s="628">
        <f t="shared" si="3"/>
        <v>0.4</v>
      </c>
    </row>
    <row r="37" spans="1:22" ht="25.5" x14ac:dyDescent="0.25">
      <c r="A37" s="626"/>
      <c r="B37" s="34">
        <v>35</v>
      </c>
      <c r="C37" s="31" t="s">
        <v>588</v>
      </c>
      <c r="D37" s="370" t="s">
        <v>1186</v>
      </c>
      <c r="E37" s="3" t="s">
        <v>1170</v>
      </c>
      <c r="F37" s="3" t="s">
        <v>422</v>
      </c>
      <c r="G37" s="3" t="s">
        <v>423</v>
      </c>
      <c r="H37" s="3" t="s">
        <v>424</v>
      </c>
      <c r="I37" s="106" t="s">
        <v>1199</v>
      </c>
      <c r="J37" s="108">
        <v>4</v>
      </c>
      <c r="K37" s="25">
        <v>0</v>
      </c>
      <c r="L37" s="406">
        <v>102</v>
      </c>
      <c r="M37" s="559">
        <v>0.1</v>
      </c>
      <c r="N37" s="358" t="s">
        <v>1149</v>
      </c>
      <c r="O37" s="368">
        <v>0.4</v>
      </c>
      <c r="P37" s="627">
        <f t="shared" si="0"/>
        <v>1.6</v>
      </c>
      <c r="Q37" s="369">
        <f t="shared" si="4"/>
        <v>10.200000000000001</v>
      </c>
      <c r="R37" s="627">
        <f t="shared" si="1"/>
        <v>40.800000000000004</v>
      </c>
      <c r="S37" s="369">
        <v>50</v>
      </c>
      <c r="T37" s="627">
        <f t="shared" si="2"/>
        <v>200</v>
      </c>
      <c r="U37" s="369">
        <v>0.1</v>
      </c>
      <c r="V37" s="628">
        <f t="shared" si="3"/>
        <v>0.4</v>
      </c>
    </row>
    <row r="38" spans="1:22" ht="25.5" x14ac:dyDescent="0.25">
      <c r="A38" s="626"/>
      <c r="B38" s="34">
        <v>36</v>
      </c>
      <c r="C38" s="31" t="s">
        <v>590</v>
      </c>
      <c r="D38" s="370" t="s">
        <v>1200</v>
      </c>
      <c r="E38" s="3" t="s">
        <v>1170</v>
      </c>
      <c r="F38" s="3" t="s">
        <v>422</v>
      </c>
      <c r="G38" s="3" t="s">
        <v>423</v>
      </c>
      <c r="H38" s="3" t="s">
        <v>424</v>
      </c>
      <c r="I38" s="106" t="s">
        <v>1201</v>
      </c>
      <c r="J38" s="108">
        <v>4</v>
      </c>
      <c r="K38" s="25">
        <v>0</v>
      </c>
      <c r="L38" s="406">
        <v>62</v>
      </c>
      <c r="M38" s="559">
        <v>0.15</v>
      </c>
      <c r="N38" s="358" t="s">
        <v>1149</v>
      </c>
      <c r="O38" s="368">
        <v>0.4</v>
      </c>
      <c r="P38" s="627">
        <f t="shared" si="0"/>
        <v>1.6</v>
      </c>
      <c r="Q38" s="369">
        <f t="shared" si="4"/>
        <v>9.2999999999999989</v>
      </c>
      <c r="R38" s="627">
        <f t="shared" si="1"/>
        <v>37.199999999999996</v>
      </c>
      <c r="S38" s="369">
        <v>30</v>
      </c>
      <c r="T38" s="627">
        <f t="shared" si="2"/>
        <v>120</v>
      </c>
      <c r="U38" s="369">
        <v>0.1</v>
      </c>
      <c r="V38" s="628">
        <f t="shared" si="3"/>
        <v>0.4</v>
      </c>
    </row>
    <row r="39" spans="1:22" ht="26.25" thickBot="1" x14ac:dyDescent="0.3">
      <c r="A39" s="629"/>
      <c r="B39" s="35">
        <v>37</v>
      </c>
      <c r="C39" s="41" t="s">
        <v>593</v>
      </c>
      <c r="D39" s="371" t="s">
        <v>1202</v>
      </c>
      <c r="E39" s="373" t="s">
        <v>1170</v>
      </c>
      <c r="F39" s="373" t="s">
        <v>422</v>
      </c>
      <c r="G39" s="373" t="s">
        <v>423</v>
      </c>
      <c r="H39" s="373" t="s">
        <v>424</v>
      </c>
      <c r="I39" s="410" t="s">
        <v>1203</v>
      </c>
      <c r="J39" s="411">
        <v>4</v>
      </c>
      <c r="K39" s="412">
        <v>0</v>
      </c>
      <c r="L39" s="413">
        <v>180</v>
      </c>
      <c r="M39" s="567">
        <v>0.15</v>
      </c>
      <c r="N39" s="568" t="s">
        <v>1149</v>
      </c>
      <c r="O39" s="630">
        <v>0.5</v>
      </c>
      <c r="P39" s="631">
        <f t="shared" si="0"/>
        <v>2</v>
      </c>
      <c r="Q39" s="610">
        <f>L39*M39</f>
        <v>27</v>
      </c>
      <c r="R39" s="631">
        <f t="shared" si="1"/>
        <v>108</v>
      </c>
      <c r="S39" s="610">
        <v>80</v>
      </c>
      <c r="T39" s="631">
        <f t="shared" si="2"/>
        <v>320</v>
      </c>
      <c r="U39" s="610">
        <v>0.1</v>
      </c>
      <c r="V39" s="632">
        <f t="shared" si="3"/>
        <v>0.4</v>
      </c>
    </row>
    <row r="40" spans="1:22" x14ac:dyDescent="0.25">
      <c r="A40" s="633" t="s">
        <v>1204</v>
      </c>
      <c r="B40" s="318">
        <v>38</v>
      </c>
      <c r="C40" s="40" t="s">
        <v>5</v>
      </c>
      <c r="D40" s="634" t="s">
        <v>1205</v>
      </c>
      <c r="E40" s="459" t="s">
        <v>1139</v>
      </c>
      <c r="F40" s="459" t="s">
        <v>422</v>
      </c>
      <c r="G40" s="459" t="s">
        <v>423</v>
      </c>
      <c r="H40" s="635" t="s">
        <v>1206</v>
      </c>
      <c r="I40" s="636" t="s">
        <v>1207</v>
      </c>
      <c r="J40" s="107">
        <v>3</v>
      </c>
      <c r="K40" s="637">
        <v>0</v>
      </c>
      <c r="L40" s="463">
        <v>70</v>
      </c>
      <c r="M40" s="638">
        <v>0.15</v>
      </c>
      <c r="N40" s="639" t="s">
        <v>439</v>
      </c>
      <c r="O40" s="640">
        <v>0</v>
      </c>
      <c r="P40" s="623">
        <f t="shared" si="0"/>
        <v>0</v>
      </c>
      <c r="Q40" s="641">
        <f>L40*M40</f>
        <v>10.5</v>
      </c>
      <c r="R40" s="623">
        <f t="shared" si="1"/>
        <v>31.5</v>
      </c>
      <c r="S40" s="641">
        <v>30</v>
      </c>
      <c r="T40" s="623">
        <f t="shared" si="2"/>
        <v>90</v>
      </c>
      <c r="U40" s="641">
        <v>0.1</v>
      </c>
      <c r="V40" s="625">
        <f t="shared" si="3"/>
        <v>0.30000000000000004</v>
      </c>
    </row>
    <row r="41" spans="1:22" x14ac:dyDescent="0.25">
      <c r="A41" s="642"/>
      <c r="B41" s="34">
        <v>39</v>
      </c>
      <c r="C41" s="31" t="s">
        <v>6</v>
      </c>
      <c r="D41" s="501" t="s">
        <v>1205</v>
      </c>
      <c r="E41" s="470" t="s">
        <v>1139</v>
      </c>
      <c r="F41" s="470" t="s">
        <v>422</v>
      </c>
      <c r="G41" s="470" t="s">
        <v>423</v>
      </c>
      <c r="H41" s="478" t="s">
        <v>1206</v>
      </c>
      <c r="I41" s="643" t="s">
        <v>1208</v>
      </c>
      <c r="J41" s="108">
        <v>3</v>
      </c>
      <c r="K41" s="509">
        <v>0</v>
      </c>
      <c r="L41" s="474">
        <v>70</v>
      </c>
      <c r="M41" s="479">
        <v>0.15</v>
      </c>
      <c r="N41" s="480" t="s">
        <v>439</v>
      </c>
      <c r="O41" s="644">
        <v>0</v>
      </c>
      <c r="P41" s="627">
        <f t="shared" si="0"/>
        <v>0</v>
      </c>
      <c r="Q41" s="645">
        <f>L41*M41</f>
        <v>10.5</v>
      </c>
      <c r="R41" s="627">
        <f t="shared" si="1"/>
        <v>31.5</v>
      </c>
      <c r="S41" s="645">
        <v>30</v>
      </c>
      <c r="T41" s="627">
        <f t="shared" si="2"/>
        <v>90</v>
      </c>
      <c r="U41" s="645">
        <v>0.1</v>
      </c>
      <c r="V41" s="628">
        <f t="shared" si="3"/>
        <v>0.30000000000000004</v>
      </c>
    </row>
    <row r="42" spans="1:22" x14ac:dyDescent="0.25">
      <c r="A42" s="642"/>
      <c r="B42" s="34">
        <v>40</v>
      </c>
      <c r="C42" s="31" t="s">
        <v>7</v>
      </c>
      <c r="D42" s="501" t="s">
        <v>1209</v>
      </c>
      <c r="E42" s="470" t="s">
        <v>1139</v>
      </c>
      <c r="F42" s="470" t="s">
        <v>422</v>
      </c>
      <c r="G42" s="470" t="s">
        <v>423</v>
      </c>
      <c r="H42" s="478" t="s">
        <v>1206</v>
      </c>
      <c r="I42" s="643" t="s">
        <v>1210</v>
      </c>
      <c r="J42" s="108">
        <v>3</v>
      </c>
      <c r="K42" s="509">
        <v>0</v>
      </c>
      <c r="L42" s="474">
        <v>32</v>
      </c>
      <c r="M42" s="479">
        <v>0.15</v>
      </c>
      <c r="N42" s="480" t="s">
        <v>439</v>
      </c>
      <c r="O42" s="644">
        <v>0</v>
      </c>
      <c r="P42" s="627">
        <f t="shared" si="0"/>
        <v>0</v>
      </c>
      <c r="Q42" s="645">
        <f t="shared" ref="Q42:Q93" si="5">L42*M42</f>
        <v>4.8</v>
      </c>
      <c r="R42" s="627">
        <f t="shared" si="1"/>
        <v>14.399999999999999</v>
      </c>
      <c r="S42" s="645">
        <v>15</v>
      </c>
      <c r="T42" s="627">
        <f t="shared" si="2"/>
        <v>45</v>
      </c>
      <c r="U42" s="645">
        <v>0.1</v>
      </c>
      <c r="V42" s="628">
        <f t="shared" si="3"/>
        <v>0.30000000000000004</v>
      </c>
    </row>
    <row r="43" spans="1:22" x14ac:dyDescent="0.25">
      <c r="A43" s="642"/>
      <c r="B43" s="34">
        <v>41</v>
      </c>
      <c r="C43" s="31" t="s">
        <v>8</v>
      </c>
      <c r="D43" s="501" t="s">
        <v>1211</v>
      </c>
      <c r="E43" s="470" t="s">
        <v>1139</v>
      </c>
      <c r="F43" s="470" t="s">
        <v>422</v>
      </c>
      <c r="G43" s="470" t="s">
        <v>423</v>
      </c>
      <c r="H43" s="478" t="s">
        <v>1206</v>
      </c>
      <c r="I43" s="643" t="s">
        <v>1212</v>
      </c>
      <c r="J43" s="108">
        <v>3</v>
      </c>
      <c r="K43" s="509">
        <v>0</v>
      </c>
      <c r="L43" s="474">
        <v>76</v>
      </c>
      <c r="M43" s="479">
        <v>0.15</v>
      </c>
      <c r="N43" s="480" t="s">
        <v>439</v>
      </c>
      <c r="O43" s="644">
        <v>0</v>
      </c>
      <c r="P43" s="627">
        <f t="shared" si="0"/>
        <v>0</v>
      </c>
      <c r="Q43" s="645">
        <f t="shared" si="5"/>
        <v>11.4</v>
      </c>
      <c r="R43" s="627">
        <f t="shared" si="1"/>
        <v>34.200000000000003</v>
      </c>
      <c r="S43" s="645">
        <v>32</v>
      </c>
      <c r="T43" s="627">
        <f t="shared" si="2"/>
        <v>96</v>
      </c>
      <c r="U43" s="645">
        <v>0.1</v>
      </c>
      <c r="V43" s="628">
        <f t="shared" si="3"/>
        <v>0.30000000000000004</v>
      </c>
    </row>
    <row r="44" spans="1:22" x14ac:dyDescent="0.25">
      <c r="A44" s="642"/>
      <c r="B44" s="34">
        <v>42</v>
      </c>
      <c r="C44" s="31" t="s">
        <v>9</v>
      </c>
      <c r="D44" s="501" t="s">
        <v>1213</v>
      </c>
      <c r="E44" s="470" t="s">
        <v>1139</v>
      </c>
      <c r="F44" s="470" t="s">
        <v>422</v>
      </c>
      <c r="G44" s="470" t="s">
        <v>423</v>
      </c>
      <c r="H44" s="478" t="s">
        <v>1206</v>
      </c>
      <c r="I44" s="643" t="s">
        <v>1214</v>
      </c>
      <c r="J44" s="108">
        <v>3</v>
      </c>
      <c r="K44" s="509">
        <v>0</v>
      </c>
      <c r="L44" s="474">
        <v>22</v>
      </c>
      <c r="M44" s="479">
        <v>0.15</v>
      </c>
      <c r="N44" s="480" t="s">
        <v>439</v>
      </c>
      <c r="O44" s="644">
        <v>0</v>
      </c>
      <c r="P44" s="627">
        <f t="shared" si="0"/>
        <v>0</v>
      </c>
      <c r="Q44" s="645">
        <f t="shared" si="5"/>
        <v>3.3</v>
      </c>
      <c r="R44" s="627">
        <f t="shared" si="1"/>
        <v>9.8999999999999986</v>
      </c>
      <c r="S44" s="645">
        <v>10</v>
      </c>
      <c r="T44" s="627">
        <f t="shared" si="2"/>
        <v>30</v>
      </c>
      <c r="U44" s="645">
        <v>0.1</v>
      </c>
      <c r="V44" s="628">
        <f t="shared" si="3"/>
        <v>0.30000000000000004</v>
      </c>
    </row>
    <row r="45" spans="1:22" x14ac:dyDescent="0.25">
      <c r="A45" s="642"/>
      <c r="B45" s="34">
        <v>43</v>
      </c>
      <c r="C45" s="31" t="s">
        <v>10</v>
      </c>
      <c r="D45" s="501" t="s">
        <v>1215</v>
      </c>
      <c r="E45" s="470" t="s">
        <v>1139</v>
      </c>
      <c r="F45" s="470" t="s">
        <v>422</v>
      </c>
      <c r="G45" s="470" t="s">
        <v>423</v>
      </c>
      <c r="H45" s="478" t="s">
        <v>1206</v>
      </c>
      <c r="I45" s="643" t="s">
        <v>1216</v>
      </c>
      <c r="J45" s="108">
        <v>3</v>
      </c>
      <c r="K45" s="509">
        <v>0</v>
      </c>
      <c r="L45" s="474">
        <v>50</v>
      </c>
      <c r="M45" s="479">
        <v>0.15</v>
      </c>
      <c r="N45" s="480" t="s">
        <v>439</v>
      </c>
      <c r="O45" s="644">
        <v>0</v>
      </c>
      <c r="P45" s="627">
        <f t="shared" si="0"/>
        <v>0</v>
      </c>
      <c r="Q45" s="645">
        <f t="shared" si="5"/>
        <v>7.5</v>
      </c>
      <c r="R45" s="627">
        <f t="shared" si="1"/>
        <v>22.5</v>
      </c>
      <c r="S45" s="645">
        <v>23</v>
      </c>
      <c r="T45" s="627">
        <f t="shared" si="2"/>
        <v>69</v>
      </c>
      <c r="U45" s="645">
        <v>0.1</v>
      </c>
      <c r="V45" s="628">
        <f t="shared" si="3"/>
        <v>0.30000000000000004</v>
      </c>
    </row>
    <row r="46" spans="1:22" x14ac:dyDescent="0.25">
      <c r="A46" s="642"/>
      <c r="B46" s="34">
        <v>44</v>
      </c>
      <c r="C46" s="31" t="s">
        <v>11</v>
      </c>
      <c r="D46" s="501" t="s">
        <v>1217</v>
      </c>
      <c r="E46" s="470" t="s">
        <v>1139</v>
      </c>
      <c r="F46" s="470" t="s">
        <v>422</v>
      </c>
      <c r="G46" s="470" t="s">
        <v>423</v>
      </c>
      <c r="H46" s="478" t="s">
        <v>1206</v>
      </c>
      <c r="I46" s="643" t="s">
        <v>1218</v>
      </c>
      <c r="J46" s="108">
        <v>3</v>
      </c>
      <c r="K46" s="509">
        <v>0</v>
      </c>
      <c r="L46" s="474">
        <v>50</v>
      </c>
      <c r="M46" s="479">
        <v>0.15</v>
      </c>
      <c r="N46" s="480" t="s">
        <v>439</v>
      </c>
      <c r="O46" s="644">
        <v>0</v>
      </c>
      <c r="P46" s="627">
        <f t="shared" si="0"/>
        <v>0</v>
      </c>
      <c r="Q46" s="645">
        <f t="shared" si="5"/>
        <v>7.5</v>
      </c>
      <c r="R46" s="627">
        <f t="shared" si="1"/>
        <v>22.5</v>
      </c>
      <c r="S46" s="645">
        <v>23</v>
      </c>
      <c r="T46" s="627">
        <f t="shared" si="2"/>
        <v>69</v>
      </c>
      <c r="U46" s="645">
        <v>0.1</v>
      </c>
      <c r="V46" s="628">
        <f t="shared" si="3"/>
        <v>0.30000000000000004</v>
      </c>
    </row>
    <row r="47" spans="1:22" x14ac:dyDescent="0.25">
      <c r="A47" s="642"/>
      <c r="B47" s="34">
        <v>45</v>
      </c>
      <c r="C47" s="31" t="s">
        <v>12</v>
      </c>
      <c r="D47" s="501" t="s">
        <v>1219</v>
      </c>
      <c r="E47" s="470" t="s">
        <v>1139</v>
      </c>
      <c r="F47" s="470" t="s">
        <v>422</v>
      </c>
      <c r="G47" s="470" t="s">
        <v>423</v>
      </c>
      <c r="H47" s="470" t="s">
        <v>1206</v>
      </c>
      <c r="I47" s="643" t="s">
        <v>1220</v>
      </c>
      <c r="J47" s="108">
        <v>3</v>
      </c>
      <c r="K47" s="509">
        <v>0</v>
      </c>
      <c r="L47" s="474">
        <v>35</v>
      </c>
      <c r="M47" s="479">
        <v>0.15</v>
      </c>
      <c r="N47" s="480" t="s">
        <v>439</v>
      </c>
      <c r="O47" s="644">
        <v>0</v>
      </c>
      <c r="P47" s="627">
        <f t="shared" si="0"/>
        <v>0</v>
      </c>
      <c r="Q47" s="645">
        <f t="shared" si="5"/>
        <v>5.25</v>
      </c>
      <c r="R47" s="627">
        <f t="shared" si="1"/>
        <v>15.75</v>
      </c>
      <c r="S47" s="645">
        <v>30</v>
      </c>
      <c r="T47" s="627">
        <f t="shared" si="2"/>
        <v>90</v>
      </c>
      <c r="U47" s="645">
        <v>0.1</v>
      </c>
      <c r="V47" s="628">
        <f t="shared" si="3"/>
        <v>0.30000000000000004</v>
      </c>
    </row>
    <row r="48" spans="1:22" x14ac:dyDescent="0.25">
      <c r="A48" s="642"/>
      <c r="B48" s="34">
        <v>46</v>
      </c>
      <c r="C48" s="31" t="s">
        <v>13</v>
      </c>
      <c r="D48" s="501" t="s">
        <v>30</v>
      </c>
      <c r="E48" s="470" t="s">
        <v>1139</v>
      </c>
      <c r="F48" s="470" t="s">
        <v>416</v>
      </c>
      <c r="G48" s="470" t="s">
        <v>423</v>
      </c>
      <c r="H48" s="470" t="s">
        <v>1206</v>
      </c>
      <c r="I48" s="643" t="s">
        <v>1220</v>
      </c>
      <c r="J48" s="432">
        <v>3</v>
      </c>
      <c r="K48" s="646">
        <v>0</v>
      </c>
      <c r="L48" s="474">
        <v>873</v>
      </c>
      <c r="M48" s="479">
        <v>0.15</v>
      </c>
      <c r="N48" s="471" t="s">
        <v>503</v>
      </c>
      <c r="O48" s="510">
        <v>0</v>
      </c>
      <c r="P48" s="627">
        <f t="shared" si="0"/>
        <v>0</v>
      </c>
      <c r="Q48" s="645">
        <f t="shared" si="5"/>
        <v>130.94999999999999</v>
      </c>
      <c r="R48" s="627">
        <f t="shared" si="1"/>
        <v>392.84999999999997</v>
      </c>
      <c r="S48" s="477">
        <v>200</v>
      </c>
      <c r="T48" s="627">
        <f t="shared" si="2"/>
        <v>600</v>
      </c>
      <c r="U48" s="477">
        <v>0.1</v>
      </c>
      <c r="V48" s="628">
        <f t="shared" si="3"/>
        <v>0.30000000000000004</v>
      </c>
    </row>
    <row r="49" spans="1:22" x14ac:dyDescent="0.25">
      <c r="A49" s="642"/>
      <c r="B49" s="34">
        <v>47</v>
      </c>
      <c r="C49" s="31" t="s">
        <v>15</v>
      </c>
      <c r="D49" s="501" t="s">
        <v>31</v>
      </c>
      <c r="E49" s="470" t="s">
        <v>1139</v>
      </c>
      <c r="F49" s="470" t="s">
        <v>446</v>
      </c>
      <c r="G49" s="470" t="s">
        <v>423</v>
      </c>
      <c r="H49" s="470" t="s">
        <v>1206</v>
      </c>
      <c r="I49" s="643" t="s">
        <v>1220</v>
      </c>
      <c r="J49" s="432">
        <v>1</v>
      </c>
      <c r="K49" s="646">
        <v>1</v>
      </c>
      <c r="L49" s="474">
        <v>99</v>
      </c>
      <c r="M49" s="479">
        <v>0.15</v>
      </c>
      <c r="N49" s="471" t="s">
        <v>503</v>
      </c>
      <c r="O49" s="510">
        <v>0</v>
      </c>
      <c r="P49" s="627">
        <f t="shared" si="0"/>
        <v>0</v>
      </c>
      <c r="Q49" s="645">
        <f t="shared" si="5"/>
        <v>14.85</v>
      </c>
      <c r="R49" s="627">
        <f t="shared" si="1"/>
        <v>14.85</v>
      </c>
      <c r="S49" s="477">
        <v>40</v>
      </c>
      <c r="T49" s="627">
        <f t="shared" si="2"/>
        <v>40</v>
      </c>
      <c r="U49" s="477">
        <v>0.1</v>
      </c>
      <c r="V49" s="628">
        <f t="shared" si="3"/>
        <v>0.1</v>
      </c>
    </row>
    <row r="50" spans="1:22" x14ac:dyDescent="0.25">
      <c r="A50" s="642"/>
      <c r="B50" s="34">
        <v>48</v>
      </c>
      <c r="C50" s="31" t="s">
        <v>16</v>
      </c>
      <c r="D50" s="501" t="s">
        <v>1221</v>
      </c>
      <c r="E50" s="470" t="s">
        <v>1139</v>
      </c>
      <c r="F50" s="470" t="s">
        <v>416</v>
      </c>
      <c r="G50" s="470" t="s">
        <v>423</v>
      </c>
      <c r="H50" s="470" t="s">
        <v>1206</v>
      </c>
      <c r="I50" s="643" t="s">
        <v>1220</v>
      </c>
      <c r="J50" s="432">
        <v>3</v>
      </c>
      <c r="K50" s="646">
        <v>0</v>
      </c>
      <c r="L50" s="474">
        <v>30</v>
      </c>
      <c r="M50" s="479">
        <v>0.15</v>
      </c>
      <c r="N50" s="471" t="s">
        <v>503</v>
      </c>
      <c r="O50" s="510">
        <v>0</v>
      </c>
      <c r="P50" s="627">
        <f t="shared" si="0"/>
        <v>0</v>
      </c>
      <c r="Q50" s="645">
        <f t="shared" si="5"/>
        <v>4.5</v>
      </c>
      <c r="R50" s="627">
        <f t="shared" si="1"/>
        <v>13.5</v>
      </c>
      <c r="S50" s="477">
        <v>10</v>
      </c>
      <c r="T50" s="627">
        <f t="shared" si="2"/>
        <v>30</v>
      </c>
      <c r="U50" s="477">
        <v>0.1</v>
      </c>
      <c r="V50" s="628">
        <f t="shared" si="3"/>
        <v>0.30000000000000004</v>
      </c>
    </row>
    <row r="51" spans="1:22" x14ac:dyDescent="0.25">
      <c r="A51" s="642"/>
      <c r="B51" s="34">
        <v>49</v>
      </c>
      <c r="C51" s="31" t="s">
        <v>17</v>
      </c>
      <c r="D51" s="501" t="s">
        <v>1222</v>
      </c>
      <c r="E51" s="470" t="s">
        <v>1139</v>
      </c>
      <c r="F51" s="470" t="s">
        <v>422</v>
      </c>
      <c r="G51" s="470" t="s">
        <v>423</v>
      </c>
      <c r="H51" s="470" t="s">
        <v>1206</v>
      </c>
      <c r="I51" s="643" t="s">
        <v>1223</v>
      </c>
      <c r="J51" s="108">
        <v>3</v>
      </c>
      <c r="K51" s="509">
        <v>0</v>
      </c>
      <c r="L51" s="474">
        <v>24</v>
      </c>
      <c r="M51" s="479">
        <v>0.15</v>
      </c>
      <c r="N51" s="480" t="s">
        <v>439</v>
      </c>
      <c r="O51" s="644">
        <v>0</v>
      </c>
      <c r="P51" s="627">
        <f t="shared" si="0"/>
        <v>0</v>
      </c>
      <c r="Q51" s="645">
        <f t="shared" si="5"/>
        <v>3.5999999999999996</v>
      </c>
      <c r="R51" s="627">
        <f t="shared" si="1"/>
        <v>10.799999999999999</v>
      </c>
      <c r="S51" s="645">
        <v>11</v>
      </c>
      <c r="T51" s="627">
        <f t="shared" si="2"/>
        <v>33</v>
      </c>
      <c r="U51" s="645">
        <v>0.1</v>
      </c>
      <c r="V51" s="628">
        <f t="shared" si="3"/>
        <v>0.30000000000000004</v>
      </c>
    </row>
    <row r="52" spans="1:22" x14ac:dyDescent="0.25">
      <c r="A52" s="642"/>
      <c r="B52" s="34">
        <v>50</v>
      </c>
      <c r="C52" s="31" t="s">
        <v>18</v>
      </c>
      <c r="D52" s="501" t="s">
        <v>1224</v>
      </c>
      <c r="E52" s="470" t="s">
        <v>1139</v>
      </c>
      <c r="F52" s="470" t="s">
        <v>446</v>
      </c>
      <c r="G52" s="470" t="s">
        <v>423</v>
      </c>
      <c r="H52" s="470" t="s">
        <v>1206</v>
      </c>
      <c r="I52" s="643" t="s">
        <v>1225</v>
      </c>
      <c r="J52" s="108">
        <v>3</v>
      </c>
      <c r="K52" s="509">
        <v>1</v>
      </c>
      <c r="L52" s="474">
        <v>35</v>
      </c>
      <c r="M52" s="479">
        <v>0.15</v>
      </c>
      <c r="N52" s="480" t="s">
        <v>439</v>
      </c>
      <c r="O52" s="644">
        <v>0</v>
      </c>
      <c r="P52" s="627">
        <f t="shared" si="0"/>
        <v>0</v>
      </c>
      <c r="Q52" s="645">
        <f t="shared" si="5"/>
        <v>5.25</v>
      </c>
      <c r="R52" s="627">
        <f t="shared" si="1"/>
        <v>15.75</v>
      </c>
      <c r="S52" s="645">
        <v>15</v>
      </c>
      <c r="T52" s="627">
        <f t="shared" si="2"/>
        <v>45</v>
      </c>
      <c r="U52" s="645">
        <v>0.1</v>
      </c>
      <c r="V52" s="628">
        <f t="shared" si="3"/>
        <v>0.30000000000000004</v>
      </c>
    </row>
    <row r="53" spans="1:22" x14ac:dyDescent="0.25">
      <c r="A53" s="642"/>
      <c r="B53" s="34">
        <v>51</v>
      </c>
      <c r="C53" s="31" t="s">
        <v>19</v>
      </c>
      <c r="D53" s="501" t="s">
        <v>1224</v>
      </c>
      <c r="E53" s="470" t="s">
        <v>1139</v>
      </c>
      <c r="F53" s="470" t="s">
        <v>446</v>
      </c>
      <c r="G53" s="470" t="s">
        <v>423</v>
      </c>
      <c r="H53" s="470" t="s">
        <v>1206</v>
      </c>
      <c r="I53" s="643" t="s">
        <v>1226</v>
      </c>
      <c r="J53" s="108">
        <v>3</v>
      </c>
      <c r="K53" s="509">
        <v>1</v>
      </c>
      <c r="L53" s="474">
        <v>35</v>
      </c>
      <c r="M53" s="479">
        <v>0.15</v>
      </c>
      <c r="N53" s="480" t="s">
        <v>439</v>
      </c>
      <c r="O53" s="644">
        <v>0</v>
      </c>
      <c r="P53" s="627">
        <f t="shared" si="0"/>
        <v>0</v>
      </c>
      <c r="Q53" s="645">
        <f t="shared" si="5"/>
        <v>5.25</v>
      </c>
      <c r="R53" s="627">
        <f t="shared" si="1"/>
        <v>15.75</v>
      </c>
      <c r="S53" s="645">
        <v>15</v>
      </c>
      <c r="T53" s="627">
        <f t="shared" si="2"/>
        <v>45</v>
      </c>
      <c r="U53" s="645">
        <v>0.1</v>
      </c>
      <c r="V53" s="628">
        <f t="shared" si="3"/>
        <v>0.30000000000000004</v>
      </c>
    </row>
    <row r="54" spans="1:22" x14ac:dyDescent="0.25">
      <c r="A54" s="642"/>
      <c r="B54" s="34">
        <v>52</v>
      </c>
      <c r="C54" s="31" t="s">
        <v>20</v>
      </c>
      <c r="D54" s="501" t="s">
        <v>1227</v>
      </c>
      <c r="E54" s="470" t="s">
        <v>1139</v>
      </c>
      <c r="F54" s="470" t="s">
        <v>446</v>
      </c>
      <c r="G54" s="470" t="s">
        <v>423</v>
      </c>
      <c r="H54" s="470" t="s">
        <v>1206</v>
      </c>
      <c r="I54" s="643" t="s">
        <v>1226</v>
      </c>
      <c r="J54" s="108">
        <v>3</v>
      </c>
      <c r="K54" s="509">
        <v>1</v>
      </c>
      <c r="L54" s="474">
        <v>15</v>
      </c>
      <c r="M54" s="479">
        <v>0.15</v>
      </c>
      <c r="N54" s="480" t="s">
        <v>439</v>
      </c>
      <c r="O54" s="644">
        <v>0</v>
      </c>
      <c r="P54" s="627">
        <f t="shared" si="0"/>
        <v>0</v>
      </c>
      <c r="Q54" s="645">
        <f t="shared" si="5"/>
        <v>2.25</v>
      </c>
      <c r="R54" s="627">
        <f t="shared" si="1"/>
        <v>6.75</v>
      </c>
      <c r="S54" s="645">
        <v>11</v>
      </c>
      <c r="T54" s="627">
        <f t="shared" si="2"/>
        <v>33</v>
      </c>
      <c r="U54" s="645">
        <v>0.1</v>
      </c>
      <c r="V54" s="628">
        <f t="shared" si="3"/>
        <v>0.30000000000000004</v>
      </c>
    </row>
    <row r="55" spans="1:22" x14ac:dyDescent="0.25">
      <c r="A55" s="642"/>
      <c r="B55" s="34">
        <v>53</v>
      </c>
      <c r="C55" s="31" t="s">
        <v>21</v>
      </c>
      <c r="D55" s="501" t="s">
        <v>1227</v>
      </c>
      <c r="E55" s="470" t="s">
        <v>1139</v>
      </c>
      <c r="F55" s="470" t="s">
        <v>446</v>
      </c>
      <c r="G55" s="470" t="s">
        <v>423</v>
      </c>
      <c r="H55" s="470" t="s">
        <v>1206</v>
      </c>
      <c r="I55" s="643" t="s">
        <v>1228</v>
      </c>
      <c r="J55" s="108">
        <v>3</v>
      </c>
      <c r="K55" s="509">
        <v>1</v>
      </c>
      <c r="L55" s="474">
        <v>15</v>
      </c>
      <c r="M55" s="479">
        <v>0.15</v>
      </c>
      <c r="N55" s="480" t="s">
        <v>439</v>
      </c>
      <c r="O55" s="644">
        <v>0</v>
      </c>
      <c r="P55" s="627">
        <f t="shared" si="0"/>
        <v>0</v>
      </c>
      <c r="Q55" s="645">
        <f t="shared" si="5"/>
        <v>2.25</v>
      </c>
      <c r="R55" s="627">
        <f t="shared" si="1"/>
        <v>6.75</v>
      </c>
      <c r="S55" s="645">
        <v>11</v>
      </c>
      <c r="T55" s="627">
        <f t="shared" si="2"/>
        <v>33</v>
      </c>
      <c r="U55" s="645">
        <v>0.1</v>
      </c>
      <c r="V55" s="628">
        <f t="shared" si="3"/>
        <v>0.30000000000000004</v>
      </c>
    </row>
    <row r="56" spans="1:22" x14ac:dyDescent="0.25">
      <c r="A56" s="642"/>
      <c r="B56" s="34">
        <v>54</v>
      </c>
      <c r="C56" s="31" t="s">
        <v>22</v>
      </c>
      <c r="D56" s="501" t="s">
        <v>1229</v>
      </c>
      <c r="E56" s="470" t="s">
        <v>1139</v>
      </c>
      <c r="F56" s="470" t="s">
        <v>422</v>
      </c>
      <c r="G56" s="470" t="s">
        <v>423</v>
      </c>
      <c r="H56" s="470" t="s">
        <v>1206</v>
      </c>
      <c r="I56" s="643" t="s">
        <v>1230</v>
      </c>
      <c r="J56" s="108">
        <v>3</v>
      </c>
      <c r="K56" s="509">
        <v>0</v>
      </c>
      <c r="L56" s="474">
        <v>12</v>
      </c>
      <c r="M56" s="479">
        <v>0.15</v>
      </c>
      <c r="N56" s="480" t="s">
        <v>439</v>
      </c>
      <c r="O56" s="644">
        <v>0</v>
      </c>
      <c r="P56" s="627">
        <f t="shared" si="0"/>
        <v>0</v>
      </c>
      <c r="Q56" s="645">
        <f t="shared" si="5"/>
        <v>1.7999999999999998</v>
      </c>
      <c r="R56" s="627">
        <f t="shared" si="1"/>
        <v>5.3999999999999995</v>
      </c>
      <c r="S56" s="645">
        <v>8</v>
      </c>
      <c r="T56" s="627">
        <f t="shared" si="2"/>
        <v>24</v>
      </c>
      <c r="U56" s="645">
        <v>0.1</v>
      </c>
      <c r="V56" s="628">
        <f t="shared" si="3"/>
        <v>0.30000000000000004</v>
      </c>
    </row>
    <row r="57" spans="1:22" x14ac:dyDescent="0.25">
      <c r="A57" s="642"/>
      <c r="B57" s="34">
        <v>55</v>
      </c>
      <c r="C57" s="31" t="s">
        <v>23</v>
      </c>
      <c r="D57" s="501" t="s">
        <v>1231</v>
      </c>
      <c r="E57" s="470" t="s">
        <v>1139</v>
      </c>
      <c r="F57" s="470" t="s">
        <v>422</v>
      </c>
      <c r="G57" s="470" t="s">
        <v>423</v>
      </c>
      <c r="H57" s="470" t="s">
        <v>1206</v>
      </c>
      <c r="I57" s="643" t="s">
        <v>1232</v>
      </c>
      <c r="J57" s="108">
        <v>3</v>
      </c>
      <c r="K57" s="509">
        <v>0</v>
      </c>
      <c r="L57" s="474">
        <v>25</v>
      </c>
      <c r="M57" s="479">
        <v>0.15</v>
      </c>
      <c r="N57" s="480" t="s">
        <v>439</v>
      </c>
      <c r="O57" s="644">
        <v>0</v>
      </c>
      <c r="P57" s="627">
        <f t="shared" si="0"/>
        <v>0</v>
      </c>
      <c r="Q57" s="645">
        <f t="shared" si="5"/>
        <v>3.75</v>
      </c>
      <c r="R57" s="627">
        <f t="shared" si="1"/>
        <v>11.25</v>
      </c>
      <c r="S57" s="645">
        <v>11</v>
      </c>
      <c r="T57" s="627">
        <f t="shared" si="2"/>
        <v>33</v>
      </c>
      <c r="U57" s="645">
        <v>0.1</v>
      </c>
      <c r="V57" s="628">
        <f t="shared" si="3"/>
        <v>0.30000000000000004</v>
      </c>
    </row>
    <row r="58" spans="1:22" x14ac:dyDescent="0.25">
      <c r="A58" s="642"/>
      <c r="B58" s="34">
        <v>56</v>
      </c>
      <c r="C58" s="31" t="s">
        <v>369</v>
      </c>
      <c r="D58" s="501" t="s">
        <v>1233</v>
      </c>
      <c r="E58" s="470" t="s">
        <v>1139</v>
      </c>
      <c r="F58" s="470" t="s">
        <v>422</v>
      </c>
      <c r="G58" s="470" t="s">
        <v>1071</v>
      </c>
      <c r="H58" s="470" t="s">
        <v>1206</v>
      </c>
      <c r="I58" s="643" t="s">
        <v>1234</v>
      </c>
      <c r="J58" s="432">
        <v>2</v>
      </c>
      <c r="K58" s="646">
        <v>0</v>
      </c>
      <c r="L58" s="474">
        <v>5</v>
      </c>
      <c r="M58" s="479">
        <v>0.15</v>
      </c>
      <c r="N58" s="480" t="s">
        <v>439</v>
      </c>
      <c r="O58" s="644">
        <v>0</v>
      </c>
      <c r="P58" s="627">
        <f t="shared" si="0"/>
        <v>0</v>
      </c>
      <c r="Q58" s="645">
        <f t="shared" si="5"/>
        <v>0.75</v>
      </c>
      <c r="R58" s="627">
        <f t="shared" si="1"/>
        <v>1.5</v>
      </c>
      <c r="S58" s="645">
        <v>2</v>
      </c>
      <c r="T58" s="627">
        <f t="shared" si="2"/>
        <v>4</v>
      </c>
      <c r="U58" s="645">
        <v>0.01</v>
      </c>
      <c r="V58" s="628">
        <f t="shared" si="3"/>
        <v>0.02</v>
      </c>
    </row>
    <row r="59" spans="1:22" x14ac:dyDescent="0.25">
      <c r="A59" s="642"/>
      <c r="B59" s="34">
        <v>57</v>
      </c>
      <c r="C59" s="31" t="s">
        <v>370</v>
      </c>
      <c r="D59" s="501" t="s">
        <v>1235</v>
      </c>
      <c r="E59" s="470" t="s">
        <v>1139</v>
      </c>
      <c r="F59" s="470" t="s">
        <v>422</v>
      </c>
      <c r="G59" s="470" t="s">
        <v>1071</v>
      </c>
      <c r="H59" s="470" t="s">
        <v>1206</v>
      </c>
      <c r="I59" s="643" t="s">
        <v>1236</v>
      </c>
      <c r="J59" s="432">
        <v>2</v>
      </c>
      <c r="K59" s="646">
        <v>0</v>
      </c>
      <c r="L59" s="474">
        <v>10</v>
      </c>
      <c r="M59" s="479">
        <v>0.15</v>
      </c>
      <c r="N59" s="480" t="s">
        <v>439</v>
      </c>
      <c r="O59" s="644">
        <v>0</v>
      </c>
      <c r="P59" s="627">
        <f t="shared" si="0"/>
        <v>0</v>
      </c>
      <c r="Q59" s="645">
        <f t="shared" si="5"/>
        <v>1.5</v>
      </c>
      <c r="R59" s="627">
        <f t="shared" si="1"/>
        <v>3</v>
      </c>
      <c r="S59" s="645">
        <v>4</v>
      </c>
      <c r="T59" s="627">
        <f t="shared" si="2"/>
        <v>8</v>
      </c>
      <c r="U59" s="645">
        <v>0.1</v>
      </c>
      <c r="V59" s="628">
        <f t="shared" si="3"/>
        <v>0.2</v>
      </c>
    </row>
    <row r="60" spans="1:22" x14ac:dyDescent="0.25">
      <c r="A60" s="642"/>
      <c r="B60" s="34">
        <v>58</v>
      </c>
      <c r="C60" s="31" t="s">
        <v>371</v>
      </c>
      <c r="D60" s="501" t="s">
        <v>1235</v>
      </c>
      <c r="E60" s="470" t="s">
        <v>1139</v>
      </c>
      <c r="F60" s="470" t="s">
        <v>422</v>
      </c>
      <c r="G60" s="470" t="s">
        <v>1071</v>
      </c>
      <c r="H60" s="470" t="s">
        <v>1206</v>
      </c>
      <c r="I60" s="643" t="s">
        <v>1236</v>
      </c>
      <c r="J60" s="432">
        <v>2</v>
      </c>
      <c r="K60" s="646">
        <v>0</v>
      </c>
      <c r="L60" s="474">
        <v>10</v>
      </c>
      <c r="M60" s="479">
        <v>0.15</v>
      </c>
      <c r="N60" s="480" t="s">
        <v>439</v>
      </c>
      <c r="O60" s="644">
        <v>0</v>
      </c>
      <c r="P60" s="627">
        <f t="shared" si="0"/>
        <v>0</v>
      </c>
      <c r="Q60" s="645">
        <f t="shared" si="5"/>
        <v>1.5</v>
      </c>
      <c r="R60" s="627">
        <f t="shared" si="1"/>
        <v>3</v>
      </c>
      <c r="S60" s="645">
        <v>4</v>
      </c>
      <c r="T60" s="627">
        <f t="shared" si="2"/>
        <v>8</v>
      </c>
      <c r="U60" s="645">
        <v>0.1</v>
      </c>
      <c r="V60" s="628">
        <f t="shared" si="3"/>
        <v>0.2</v>
      </c>
    </row>
    <row r="61" spans="1:22" x14ac:dyDescent="0.25">
      <c r="A61" s="642"/>
      <c r="B61" s="34">
        <v>59</v>
      </c>
      <c r="C61" s="31" t="s">
        <v>390</v>
      </c>
      <c r="D61" s="501" t="s">
        <v>1235</v>
      </c>
      <c r="E61" s="470" t="s">
        <v>1139</v>
      </c>
      <c r="F61" s="470" t="s">
        <v>422</v>
      </c>
      <c r="G61" s="470" t="s">
        <v>1071</v>
      </c>
      <c r="H61" s="470" t="s">
        <v>1206</v>
      </c>
      <c r="I61" s="643" t="s">
        <v>1236</v>
      </c>
      <c r="J61" s="432">
        <v>2</v>
      </c>
      <c r="K61" s="646">
        <v>0</v>
      </c>
      <c r="L61" s="474">
        <v>10</v>
      </c>
      <c r="M61" s="479">
        <v>0.15</v>
      </c>
      <c r="N61" s="480" t="s">
        <v>439</v>
      </c>
      <c r="O61" s="644">
        <v>0</v>
      </c>
      <c r="P61" s="627">
        <f t="shared" si="0"/>
        <v>0</v>
      </c>
      <c r="Q61" s="645">
        <f t="shared" si="5"/>
        <v>1.5</v>
      </c>
      <c r="R61" s="627">
        <f t="shared" si="1"/>
        <v>3</v>
      </c>
      <c r="S61" s="645">
        <v>4</v>
      </c>
      <c r="T61" s="627">
        <f t="shared" si="2"/>
        <v>8</v>
      </c>
      <c r="U61" s="645">
        <v>0.1</v>
      </c>
      <c r="V61" s="628">
        <f t="shared" si="3"/>
        <v>0.2</v>
      </c>
    </row>
    <row r="62" spans="1:22" x14ac:dyDescent="0.25">
      <c r="A62" s="642"/>
      <c r="B62" s="34">
        <v>60</v>
      </c>
      <c r="C62" s="31" t="s">
        <v>389</v>
      </c>
      <c r="D62" s="501" t="s">
        <v>1235</v>
      </c>
      <c r="E62" s="470" t="s">
        <v>1139</v>
      </c>
      <c r="F62" s="470" t="s">
        <v>422</v>
      </c>
      <c r="G62" s="470" t="s">
        <v>1071</v>
      </c>
      <c r="H62" s="470" t="s">
        <v>1206</v>
      </c>
      <c r="I62" s="643" t="s">
        <v>1236</v>
      </c>
      <c r="J62" s="432">
        <v>2</v>
      </c>
      <c r="K62" s="646">
        <v>0</v>
      </c>
      <c r="L62" s="474">
        <v>10</v>
      </c>
      <c r="M62" s="479">
        <v>0.15</v>
      </c>
      <c r="N62" s="480" t="s">
        <v>439</v>
      </c>
      <c r="O62" s="644">
        <v>0</v>
      </c>
      <c r="P62" s="627">
        <f t="shared" si="0"/>
        <v>0</v>
      </c>
      <c r="Q62" s="645">
        <f t="shared" si="5"/>
        <v>1.5</v>
      </c>
      <c r="R62" s="627">
        <f t="shared" si="1"/>
        <v>3</v>
      </c>
      <c r="S62" s="645">
        <v>4</v>
      </c>
      <c r="T62" s="627">
        <f t="shared" si="2"/>
        <v>8</v>
      </c>
      <c r="U62" s="645">
        <v>0.1</v>
      </c>
      <c r="V62" s="628">
        <f t="shared" si="3"/>
        <v>0.2</v>
      </c>
    </row>
    <row r="63" spans="1:22" x14ac:dyDescent="0.25">
      <c r="A63" s="642"/>
      <c r="B63" s="34">
        <v>61</v>
      </c>
      <c r="C63" s="31" t="s">
        <v>400</v>
      </c>
      <c r="D63" s="501" t="s">
        <v>1235</v>
      </c>
      <c r="E63" s="470" t="s">
        <v>1139</v>
      </c>
      <c r="F63" s="470" t="s">
        <v>422</v>
      </c>
      <c r="G63" s="470" t="s">
        <v>1071</v>
      </c>
      <c r="H63" s="470" t="s">
        <v>1206</v>
      </c>
      <c r="I63" s="643" t="s">
        <v>1236</v>
      </c>
      <c r="J63" s="432">
        <v>2</v>
      </c>
      <c r="K63" s="646">
        <v>0</v>
      </c>
      <c r="L63" s="474">
        <v>10</v>
      </c>
      <c r="M63" s="479">
        <v>0.15</v>
      </c>
      <c r="N63" s="480" t="s">
        <v>439</v>
      </c>
      <c r="O63" s="644">
        <v>0</v>
      </c>
      <c r="P63" s="627">
        <f t="shared" si="0"/>
        <v>0</v>
      </c>
      <c r="Q63" s="645">
        <f t="shared" si="5"/>
        <v>1.5</v>
      </c>
      <c r="R63" s="627">
        <f t="shared" si="1"/>
        <v>3</v>
      </c>
      <c r="S63" s="645">
        <v>18</v>
      </c>
      <c r="T63" s="627">
        <f t="shared" si="2"/>
        <v>36</v>
      </c>
      <c r="U63" s="645">
        <v>0.1</v>
      </c>
      <c r="V63" s="628">
        <f t="shared" si="3"/>
        <v>0.2</v>
      </c>
    </row>
    <row r="64" spans="1:22" x14ac:dyDescent="0.25">
      <c r="A64" s="642"/>
      <c r="B64" s="34">
        <v>62</v>
      </c>
      <c r="C64" s="31" t="s">
        <v>401</v>
      </c>
      <c r="D64" s="501" t="s">
        <v>1237</v>
      </c>
      <c r="E64" s="470" t="s">
        <v>1139</v>
      </c>
      <c r="F64" s="470" t="s">
        <v>422</v>
      </c>
      <c r="G64" s="470" t="s">
        <v>682</v>
      </c>
      <c r="H64" s="470" t="s">
        <v>1238</v>
      </c>
      <c r="I64" s="643" t="s">
        <v>1239</v>
      </c>
      <c r="J64" s="432">
        <v>2</v>
      </c>
      <c r="K64" s="646">
        <v>0</v>
      </c>
      <c r="L64" s="474">
        <v>40</v>
      </c>
      <c r="M64" s="479">
        <v>0.15</v>
      </c>
      <c r="N64" s="471" t="s">
        <v>1240</v>
      </c>
      <c r="O64" s="510">
        <v>0.2</v>
      </c>
      <c r="P64" s="627">
        <f t="shared" si="0"/>
        <v>0.4</v>
      </c>
      <c r="Q64" s="645">
        <f t="shared" si="5"/>
        <v>6</v>
      </c>
      <c r="R64" s="627">
        <f t="shared" si="1"/>
        <v>12</v>
      </c>
      <c r="S64" s="477">
        <v>18</v>
      </c>
      <c r="T64" s="627">
        <f t="shared" si="2"/>
        <v>36</v>
      </c>
      <c r="U64" s="477">
        <v>0.1</v>
      </c>
      <c r="V64" s="628">
        <f t="shared" si="3"/>
        <v>0.2</v>
      </c>
    </row>
    <row r="65" spans="1:22" x14ac:dyDescent="0.25">
      <c r="A65" s="642"/>
      <c r="B65" s="34">
        <v>63</v>
      </c>
      <c r="C65" s="31" t="s">
        <v>402</v>
      </c>
      <c r="D65" s="501" t="s">
        <v>1237</v>
      </c>
      <c r="E65" s="470" t="s">
        <v>1139</v>
      </c>
      <c r="F65" s="470" t="s">
        <v>422</v>
      </c>
      <c r="G65" s="470" t="s">
        <v>682</v>
      </c>
      <c r="H65" s="470" t="s">
        <v>1238</v>
      </c>
      <c r="I65" s="643" t="s">
        <v>1239</v>
      </c>
      <c r="J65" s="432">
        <v>2</v>
      </c>
      <c r="K65" s="646">
        <v>0</v>
      </c>
      <c r="L65" s="474">
        <v>40</v>
      </c>
      <c r="M65" s="479">
        <v>0.15</v>
      </c>
      <c r="N65" s="471" t="s">
        <v>1240</v>
      </c>
      <c r="O65" s="510">
        <v>0.2</v>
      </c>
      <c r="P65" s="627">
        <f t="shared" si="0"/>
        <v>0.4</v>
      </c>
      <c r="Q65" s="645">
        <f t="shared" si="5"/>
        <v>6</v>
      </c>
      <c r="R65" s="627">
        <f t="shared" si="1"/>
        <v>12</v>
      </c>
      <c r="S65" s="477">
        <v>18</v>
      </c>
      <c r="T65" s="627">
        <f t="shared" si="2"/>
        <v>36</v>
      </c>
      <c r="U65" s="477">
        <v>0.1</v>
      </c>
      <c r="V65" s="628">
        <f t="shared" si="3"/>
        <v>0.2</v>
      </c>
    </row>
    <row r="66" spans="1:22" x14ac:dyDescent="0.25">
      <c r="A66" s="642"/>
      <c r="B66" s="34">
        <v>64</v>
      </c>
      <c r="C66" s="31" t="s">
        <v>403</v>
      </c>
      <c r="D66" s="501" t="s">
        <v>1241</v>
      </c>
      <c r="E66" s="470" t="s">
        <v>1139</v>
      </c>
      <c r="F66" s="470" t="s">
        <v>422</v>
      </c>
      <c r="G66" s="470" t="s">
        <v>682</v>
      </c>
      <c r="H66" s="470" t="s">
        <v>1238</v>
      </c>
      <c r="I66" s="643" t="s">
        <v>1242</v>
      </c>
      <c r="J66" s="432">
        <v>2</v>
      </c>
      <c r="K66" s="646">
        <v>0</v>
      </c>
      <c r="L66" s="474">
        <v>40</v>
      </c>
      <c r="M66" s="479">
        <v>0.15</v>
      </c>
      <c r="N66" s="471" t="s">
        <v>1240</v>
      </c>
      <c r="O66" s="510">
        <v>0.2</v>
      </c>
      <c r="P66" s="627">
        <f t="shared" si="0"/>
        <v>0.4</v>
      </c>
      <c r="Q66" s="645">
        <f t="shared" si="5"/>
        <v>6</v>
      </c>
      <c r="R66" s="627">
        <f t="shared" si="1"/>
        <v>12</v>
      </c>
      <c r="S66" s="477">
        <v>18</v>
      </c>
      <c r="T66" s="627">
        <f t="shared" si="2"/>
        <v>36</v>
      </c>
      <c r="U66" s="477">
        <v>0.1</v>
      </c>
      <c r="V66" s="628">
        <f t="shared" si="3"/>
        <v>0.2</v>
      </c>
    </row>
    <row r="67" spans="1:22" x14ac:dyDescent="0.25">
      <c r="A67" s="642"/>
      <c r="B67" s="34">
        <v>65</v>
      </c>
      <c r="C67" s="31" t="s">
        <v>575</v>
      </c>
      <c r="D67" s="501" t="s">
        <v>1241</v>
      </c>
      <c r="E67" s="470" t="s">
        <v>1139</v>
      </c>
      <c r="F67" s="470" t="s">
        <v>422</v>
      </c>
      <c r="G67" s="470" t="s">
        <v>682</v>
      </c>
      <c r="H67" s="470" t="s">
        <v>1238</v>
      </c>
      <c r="I67" s="643" t="s">
        <v>1242</v>
      </c>
      <c r="J67" s="432">
        <v>2</v>
      </c>
      <c r="K67" s="646">
        <v>0</v>
      </c>
      <c r="L67" s="474">
        <v>40</v>
      </c>
      <c r="M67" s="479">
        <v>0.15</v>
      </c>
      <c r="N67" s="471" t="s">
        <v>1240</v>
      </c>
      <c r="O67" s="510">
        <v>0.2</v>
      </c>
      <c r="P67" s="627">
        <f t="shared" si="0"/>
        <v>0.4</v>
      </c>
      <c r="Q67" s="645">
        <f t="shared" si="5"/>
        <v>6</v>
      </c>
      <c r="R67" s="627">
        <f t="shared" si="1"/>
        <v>12</v>
      </c>
      <c r="S67" s="477">
        <v>18</v>
      </c>
      <c r="T67" s="627">
        <f t="shared" si="2"/>
        <v>36</v>
      </c>
      <c r="U67" s="477">
        <v>0.1</v>
      </c>
      <c r="V67" s="628">
        <f t="shared" si="3"/>
        <v>0.2</v>
      </c>
    </row>
    <row r="68" spans="1:22" x14ac:dyDescent="0.25">
      <c r="A68" s="642"/>
      <c r="B68" s="34">
        <v>66</v>
      </c>
      <c r="C68" s="31" t="s">
        <v>577</v>
      </c>
      <c r="D68" s="501" t="s">
        <v>1243</v>
      </c>
      <c r="E68" s="470" t="s">
        <v>1139</v>
      </c>
      <c r="F68" s="470" t="s">
        <v>422</v>
      </c>
      <c r="G68" s="470" t="s">
        <v>1071</v>
      </c>
      <c r="H68" s="470" t="s">
        <v>1206</v>
      </c>
      <c r="I68" s="643" t="s">
        <v>1244</v>
      </c>
      <c r="J68" s="432">
        <v>2</v>
      </c>
      <c r="K68" s="646">
        <v>0</v>
      </c>
      <c r="L68" s="474">
        <v>10</v>
      </c>
      <c r="M68" s="479">
        <v>0.15</v>
      </c>
      <c r="N68" s="480" t="s">
        <v>439</v>
      </c>
      <c r="O68" s="644">
        <v>0</v>
      </c>
      <c r="P68" s="627">
        <f t="shared" ref="P68:P132" si="6">J68*O68</f>
        <v>0</v>
      </c>
      <c r="Q68" s="645">
        <f t="shared" si="5"/>
        <v>1.5</v>
      </c>
      <c r="R68" s="627">
        <f t="shared" ref="R68:R132" si="7">J68*Q68</f>
        <v>3</v>
      </c>
      <c r="S68" s="645">
        <v>8</v>
      </c>
      <c r="T68" s="627">
        <f t="shared" ref="T68:T132" si="8">J68*S68</f>
        <v>16</v>
      </c>
      <c r="U68" s="645">
        <v>0.1</v>
      </c>
      <c r="V68" s="628">
        <f t="shared" ref="V68:V132" si="9">J68*U68</f>
        <v>0.2</v>
      </c>
    </row>
    <row r="69" spans="1:22" x14ac:dyDescent="0.25">
      <c r="A69" s="642"/>
      <c r="B69" s="34">
        <v>67</v>
      </c>
      <c r="C69" s="31" t="s">
        <v>579</v>
      </c>
      <c r="D69" s="501" t="s">
        <v>1237</v>
      </c>
      <c r="E69" s="470" t="s">
        <v>1139</v>
      </c>
      <c r="F69" s="470" t="s">
        <v>422</v>
      </c>
      <c r="G69" s="470" t="s">
        <v>682</v>
      </c>
      <c r="H69" s="470" t="s">
        <v>1238</v>
      </c>
      <c r="I69" s="643" t="s">
        <v>1244</v>
      </c>
      <c r="J69" s="432">
        <v>2</v>
      </c>
      <c r="K69" s="646">
        <v>0</v>
      </c>
      <c r="L69" s="474">
        <v>40</v>
      </c>
      <c r="M69" s="479">
        <v>0.15</v>
      </c>
      <c r="N69" s="471" t="s">
        <v>1240</v>
      </c>
      <c r="O69" s="510">
        <v>0.2</v>
      </c>
      <c r="P69" s="627">
        <f t="shared" si="6"/>
        <v>0.4</v>
      </c>
      <c r="Q69" s="645">
        <f t="shared" si="5"/>
        <v>6</v>
      </c>
      <c r="R69" s="627">
        <f t="shared" si="7"/>
        <v>12</v>
      </c>
      <c r="S69" s="477">
        <v>18</v>
      </c>
      <c r="T69" s="627">
        <f t="shared" si="8"/>
        <v>36</v>
      </c>
      <c r="U69" s="477">
        <v>0.1</v>
      </c>
      <c r="V69" s="628">
        <f t="shared" si="9"/>
        <v>0.2</v>
      </c>
    </row>
    <row r="70" spans="1:22" x14ac:dyDescent="0.25">
      <c r="A70" s="642"/>
      <c r="B70" s="34">
        <v>68</v>
      </c>
      <c r="C70" s="31" t="s">
        <v>581</v>
      </c>
      <c r="D70" s="501" t="s">
        <v>1245</v>
      </c>
      <c r="E70" s="470" t="s">
        <v>1170</v>
      </c>
      <c r="F70" s="470" t="s">
        <v>422</v>
      </c>
      <c r="G70" s="470" t="s">
        <v>540</v>
      </c>
      <c r="H70" s="470" t="s">
        <v>1246</v>
      </c>
      <c r="I70" s="643" t="s">
        <v>1247</v>
      </c>
      <c r="J70" s="432">
        <v>2</v>
      </c>
      <c r="K70" s="646">
        <v>0</v>
      </c>
      <c r="L70" s="474">
        <v>3</v>
      </c>
      <c r="M70" s="479">
        <v>0.15</v>
      </c>
      <c r="N70" s="471" t="s">
        <v>1061</v>
      </c>
      <c r="O70" s="510">
        <v>0</v>
      </c>
      <c r="P70" s="627">
        <f t="shared" si="6"/>
        <v>0</v>
      </c>
      <c r="Q70" s="645">
        <f t="shared" si="5"/>
        <v>0.44999999999999996</v>
      </c>
      <c r="R70" s="627">
        <f t="shared" si="7"/>
        <v>0.89999999999999991</v>
      </c>
      <c r="S70" s="477">
        <v>1</v>
      </c>
      <c r="T70" s="627">
        <f t="shared" si="8"/>
        <v>2</v>
      </c>
      <c r="U70" s="477">
        <v>0.01</v>
      </c>
      <c r="V70" s="628">
        <f t="shared" si="9"/>
        <v>0.02</v>
      </c>
    </row>
    <row r="71" spans="1:22" x14ac:dyDescent="0.25">
      <c r="A71" s="642"/>
      <c r="B71" s="34">
        <v>69</v>
      </c>
      <c r="C71" s="31" t="s">
        <v>582</v>
      </c>
      <c r="D71" s="501" t="s">
        <v>1248</v>
      </c>
      <c r="E71" s="470" t="s">
        <v>1170</v>
      </c>
      <c r="F71" s="470" t="s">
        <v>422</v>
      </c>
      <c r="G71" s="470" t="s">
        <v>540</v>
      </c>
      <c r="H71" s="470" t="s">
        <v>1246</v>
      </c>
      <c r="I71" s="643" t="s">
        <v>1249</v>
      </c>
      <c r="J71" s="432">
        <v>2</v>
      </c>
      <c r="K71" s="646">
        <v>0</v>
      </c>
      <c r="L71" s="474">
        <v>40</v>
      </c>
      <c r="M71" s="479">
        <v>0.15</v>
      </c>
      <c r="N71" s="471" t="s">
        <v>1061</v>
      </c>
      <c r="O71" s="510">
        <v>0</v>
      </c>
      <c r="P71" s="627">
        <f t="shared" si="6"/>
        <v>0</v>
      </c>
      <c r="Q71" s="645">
        <f t="shared" si="5"/>
        <v>6</v>
      </c>
      <c r="R71" s="627">
        <f t="shared" si="7"/>
        <v>12</v>
      </c>
      <c r="S71" s="477">
        <v>2</v>
      </c>
      <c r="T71" s="627">
        <f t="shared" si="8"/>
        <v>4</v>
      </c>
      <c r="U71" s="477">
        <v>0.1</v>
      </c>
      <c r="V71" s="628">
        <f t="shared" si="9"/>
        <v>0.2</v>
      </c>
    </row>
    <row r="72" spans="1:22" x14ac:dyDescent="0.25">
      <c r="A72" s="642"/>
      <c r="B72" s="34">
        <v>70</v>
      </c>
      <c r="C72" s="31" t="s">
        <v>584</v>
      </c>
      <c r="D72" s="501" t="s">
        <v>1250</v>
      </c>
      <c r="E72" s="470" t="s">
        <v>1170</v>
      </c>
      <c r="F72" s="470" t="s">
        <v>422</v>
      </c>
      <c r="G72" s="470"/>
      <c r="H72" s="470" t="s">
        <v>1251</v>
      </c>
      <c r="I72" s="643" t="s">
        <v>1252</v>
      </c>
      <c r="J72" s="432">
        <v>2</v>
      </c>
      <c r="K72" s="646">
        <v>0</v>
      </c>
      <c r="L72" s="474">
        <v>1.4</v>
      </c>
      <c r="M72" s="479">
        <v>0.15</v>
      </c>
      <c r="N72" s="471" t="s">
        <v>503</v>
      </c>
      <c r="O72" s="510">
        <v>0</v>
      </c>
      <c r="P72" s="627">
        <f t="shared" si="6"/>
        <v>0</v>
      </c>
      <c r="Q72" s="645">
        <f t="shared" si="5"/>
        <v>0.21</v>
      </c>
      <c r="R72" s="627">
        <f t="shared" si="7"/>
        <v>0.42</v>
      </c>
      <c r="S72" s="477">
        <v>0.5</v>
      </c>
      <c r="T72" s="627">
        <f t="shared" si="8"/>
        <v>1</v>
      </c>
      <c r="U72" s="477">
        <v>0.01</v>
      </c>
      <c r="V72" s="628">
        <f t="shared" si="9"/>
        <v>0.02</v>
      </c>
    </row>
    <row r="73" spans="1:22" x14ac:dyDescent="0.25">
      <c r="A73" s="642"/>
      <c r="B73" s="34">
        <v>71</v>
      </c>
      <c r="C73" s="31" t="s">
        <v>586</v>
      </c>
      <c r="D73" s="501" t="s">
        <v>1253</v>
      </c>
      <c r="E73" s="470" t="s">
        <v>1170</v>
      </c>
      <c r="F73" s="470" t="s">
        <v>422</v>
      </c>
      <c r="G73" s="470"/>
      <c r="H73" s="470" t="s">
        <v>1251</v>
      </c>
      <c r="I73" s="643" t="s">
        <v>1254</v>
      </c>
      <c r="J73" s="432">
        <v>2</v>
      </c>
      <c r="K73" s="646">
        <v>0</v>
      </c>
      <c r="L73" s="474">
        <v>1.4</v>
      </c>
      <c r="M73" s="479">
        <v>0.15</v>
      </c>
      <c r="N73" s="471" t="s">
        <v>503</v>
      </c>
      <c r="O73" s="510">
        <v>0</v>
      </c>
      <c r="P73" s="627">
        <f t="shared" si="6"/>
        <v>0</v>
      </c>
      <c r="Q73" s="645">
        <f t="shared" si="5"/>
        <v>0.21</v>
      </c>
      <c r="R73" s="627">
        <f t="shared" si="7"/>
        <v>0.42</v>
      </c>
      <c r="S73" s="477">
        <v>0.5</v>
      </c>
      <c r="T73" s="627">
        <f t="shared" si="8"/>
        <v>1</v>
      </c>
      <c r="U73" s="645">
        <v>0.01</v>
      </c>
      <c r="V73" s="628">
        <f t="shared" si="9"/>
        <v>0.02</v>
      </c>
    </row>
    <row r="74" spans="1:22" x14ac:dyDescent="0.25">
      <c r="A74" s="642"/>
      <c r="B74" s="34">
        <v>72</v>
      </c>
      <c r="C74" s="31" t="s">
        <v>588</v>
      </c>
      <c r="D74" s="501" t="s">
        <v>1255</v>
      </c>
      <c r="E74" s="470" t="s">
        <v>1170</v>
      </c>
      <c r="F74" s="470" t="s">
        <v>422</v>
      </c>
      <c r="G74" s="470" t="s">
        <v>1256</v>
      </c>
      <c r="H74" s="470" t="s">
        <v>1246</v>
      </c>
      <c r="I74" s="643" t="s">
        <v>1257</v>
      </c>
      <c r="J74" s="432">
        <v>2</v>
      </c>
      <c r="K74" s="646">
        <v>0</v>
      </c>
      <c r="L74" s="474">
        <v>21.5</v>
      </c>
      <c r="M74" s="479">
        <v>0.15</v>
      </c>
      <c r="N74" s="480" t="s">
        <v>439</v>
      </c>
      <c r="O74" s="644">
        <v>0</v>
      </c>
      <c r="P74" s="627">
        <f t="shared" si="6"/>
        <v>0</v>
      </c>
      <c r="Q74" s="645">
        <f t="shared" si="5"/>
        <v>3.2250000000000001</v>
      </c>
      <c r="R74" s="627">
        <f t="shared" si="7"/>
        <v>6.45</v>
      </c>
      <c r="S74" s="645">
        <v>18</v>
      </c>
      <c r="T74" s="627">
        <f t="shared" si="8"/>
        <v>36</v>
      </c>
      <c r="U74" s="477">
        <v>0.1</v>
      </c>
      <c r="V74" s="628">
        <f t="shared" si="9"/>
        <v>0.2</v>
      </c>
    </row>
    <row r="75" spans="1:22" x14ac:dyDescent="0.25">
      <c r="A75" s="642"/>
      <c r="B75" s="34">
        <v>73</v>
      </c>
      <c r="C75" s="31" t="s">
        <v>590</v>
      </c>
      <c r="D75" s="501" t="s">
        <v>1258</v>
      </c>
      <c r="E75" s="470" t="s">
        <v>1170</v>
      </c>
      <c r="F75" s="470" t="s">
        <v>422</v>
      </c>
      <c r="G75" s="470" t="s">
        <v>1256</v>
      </c>
      <c r="H75" s="470" t="s">
        <v>1246</v>
      </c>
      <c r="I75" s="643" t="s">
        <v>1257</v>
      </c>
      <c r="J75" s="432">
        <v>2</v>
      </c>
      <c r="K75" s="646">
        <v>0</v>
      </c>
      <c r="L75" s="474">
        <v>15</v>
      </c>
      <c r="M75" s="479">
        <v>0.15</v>
      </c>
      <c r="N75" s="480" t="s">
        <v>439</v>
      </c>
      <c r="O75" s="644">
        <v>0</v>
      </c>
      <c r="P75" s="627">
        <f t="shared" si="6"/>
        <v>0</v>
      </c>
      <c r="Q75" s="645">
        <f t="shared" si="5"/>
        <v>2.25</v>
      </c>
      <c r="R75" s="627">
        <f t="shared" si="7"/>
        <v>4.5</v>
      </c>
      <c r="S75" s="645">
        <v>5</v>
      </c>
      <c r="T75" s="627">
        <f t="shared" si="8"/>
        <v>10</v>
      </c>
      <c r="U75" s="477">
        <v>0.1</v>
      </c>
      <c r="V75" s="628">
        <f t="shared" si="9"/>
        <v>0.2</v>
      </c>
    </row>
    <row r="76" spans="1:22" x14ac:dyDescent="0.25">
      <c r="A76" s="642"/>
      <c r="B76" s="34">
        <v>74</v>
      </c>
      <c r="C76" s="31" t="s">
        <v>593</v>
      </c>
      <c r="D76" s="501" t="s">
        <v>1259</v>
      </c>
      <c r="E76" s="470" t="s">
        <v>1170</v>
      </c>
      <c r="F76" s="470" t="s">
        <v>422</v>
      </c>
      <c r="G76" s="470" t="s">
        <v>1256</v>
      </c>
      <c r="H76" s="470" t="s">
        <v>1246</v>
      </c>
      <c r="I76" s="643" t="s">
        <v>1260</v>
      </c>
      <c r="J76" s="432">
        <v>2</v>
      </c>
      <c r="K76" s="646">
        <v>0</v>
      </c>
      <c r="L76" s="474">
        <v>21.5</v>
      </c>
      <c r="M76" s="479">
        <v>0.15</v>
      </c>
      <c r="N76" s="480" t="s">
        <v>439</v>
      </c>
      <c r="O76" s="644">
        <v>0</v>
      </c>
      <c r="P76" s="627">
        <f t="shared" si="6"/>
        <v>0</v>
      </c>
      <c r="Q76" s="645">
        <f t="shared" si="5"/>
        <v>3.2250000000000001</v>
      </c>
      <c r="R76" s="627">
        <f t="shared" si="7"/>
        <v>6.45</v>
      </c>
      <c r="S76" s="645">
        <v>10</v>
      </c>
      <c r="T76" s="627">
        <f t="shared" si="8"/>
        <v>20</v>
      </c>
      <c r="U76" s="477">
        <v>0.1</v>
      </c>
      <c r="V76" s="628">
        <f t="shared" si="9"/>
        <v>0.2</v>
      </c>
    </row>
    <row r="77" spans="1:22" x14ac:dyDescent="0.25">
      <c r="A77" s="642"/>
      <c r="B77" s="34">
        <v>75</v>
      </c>
      <c r="C77" s="31" t="s">
        <v>598</v>
      </c>
      <c r="D77" s="501" t="s">
        <v>1259</v>
      </c>
      <c r="E77" s="470" t="s">
        <v>1170</v>
      </c>
      <c r="F77" s="470" t="s">
        <v>422</v>
      </c>
      <c r="G77" s="470" t="s">
        <v>1256</v>
      </c>
      <c r="H77" s="470" t="s">
        <v>1246</v>
      </c>
      <c r="I77" s="643" t="s">
        <v>1260</v>
      </c>
      <c r="J77" s="432">
        <v>2</v>
      </c>
      <c r="K77" s="646">
        <v>0</v>
      </c>
      <c r="L77" s="474">
        <v>21.5</v>
      </c>
      <c r="M77" s="479">
        <v>0.15</v>
      </c>
      <c r="N77" s="480" t="s">
        <v>439</v>
      </c>
      <c r="O77" s="644">
        <v>0</v>
      </c>
      <c r="P77" s="627">
        <f t="shared" si="6"/>
        <v>0</v>
      </c>
      <c r="Q77" s="645">
        <f t="shared" si="5"/>
        <v>3.2250000000000001</v>
      </c>
      <c r="R77" s="627">
        <f t="shared" si="7"/>
        <v>6.45</v>
      </c>
      <c r="S77" s="645">
        <v>10</v>
      </c>
      <c r="T77" s="627">
        <f t="shared" si="8"/>
        <v>20</v>
      </c>
      <c r="U77" s="477">
        <v>0.1</v>
      </c>
      <c r="V77" s="628">
        <f t="shared" si="9"/>
        <v>0.2</v>
      </c>
    </row>
    <row r="78" spans="1:22" x14ac:dyDescent="0.25">
      <c r="A78" s="642"/>
      <c r="B78" s="34">
        <v>76</v>
      </c>
      <c r="C78" s="31" t="s">
        <v>601</v>
      </c>
      <c r="D78" s="501" t="s">
        <v>1258</v>
      </c>
      <c r="E78" s="470" t="s">
        <v>1170</v>
      </c>
      <c r="F78" s="470" t="s">
        <v>422</v>
      </c>
      <c r="G78" s="470" t="s">
        <v>1256</v>
      </c>
      <c r="H78" s="470" t="s">
        <v>1246</v>
      </c>
      <c r="I78" s="643" t="s">
        <v>1261</v>
      </c>
      <c r="J78" s="432">
        <v>2</v>
      </c>
      <c r="K78" s="646">
        <v>0</v>
      </c>
      <c r="L78" s="474">
        <v>15</v>
      </c>
      <c r="M78" s="479">
        <v>0.15</v>
      </c>
      <c r="N78" s="480" t="s">
        <v>439</v>
      </c>
      <c r="O78" s="644">
        <v>0</v>
      </c>
      <c r="P78" s="627">
        <f t="shared" si="6"/>
        <v>0</v>
      </c>
      <c r="Q78" s="645">
        <f t="shared" si="5"/>
        <v>2.25</v>
      </c>
      <c r="R78" s="627">
        <f t="shared" si="7"/>
        <v>4.5</v>
      </c>
      <c r="S78" s="645">
        <v>10</v>
      </c>
      <c r="T78" s="627">
        <f t="shared" si="8"/>
        <v>20</v>
      </c>
      <c r="U78" s="645">
        <v>0.1</v>
      </c>
      <c r="V78" s="628">
        <f t="shared" si="9"/>
        <v>0.2</v>
      </c>
    </row>
    <row r="79" spans="1:22" x14ac:dyDescent="0.25">
      <c r="A79" s="642"/>
      <c r="B79" s="34">
        <v>77</v>
      </c>
      <c r="C79" s="31" t="s">
        <v>603</v>
      </c>
      <c r="D79" s="501" t="s">
        <v>1262</v>
      </c>
      <c r="E79" s="470" t="s">
        <v>1170</v>
      </c>
      <c r="F79" s="470" t="s">
        <v>422</v>
      </c>
      <c r="G79" s="470" t="s">
        <v>1256</v>
      </c>
      <c r="H79" s="470" t="s">
        <v>1246</v>
      </c>
      <c r="I79" s="643" t="s">
        <v>1261</v>
      </c>
      <c r="J79" s="432">
        <v>2</v>
      </c>
      <c r="K79" s="646">
        <v>0</v>
      </c>
      <c r="L79" s="474">
        <v>18</v>
      </c>
      <c r="M79" s="479">
        <v>0.15</v>
      </c>
      <c r="N79" s="480" t="s">
        <v>439</v>
      </c>
      <c r="O79" s="644">
        <v>0</v>
      </c>
      <c r="P79" s="627">
        <f t="shared" si="6"/>
        <v>0</v>
      </c>
      <c r="Q79" s="645">
        <f t="shared" si="5"/>
        <v>2.6999999999999997</v>
      </c>
      <c r="R79" s="627">
        <f t="shared" si="7"/>
        <v>5.3999999999999995</v>
      </c>
      <c r="S79" s="645">
        <v>8</v>
      </c>
      <c r="T79" s="627">
        <f t="shared" si="8"/>
        <v>16</v>
      </c>
      <c r="U79" s="477">
        <v>0.1</v>
      </c>
      <c r="V79" s="628">
        <f t="shared" si="9"/>
        <v>0.2</v>
      </c>
    </row>
    <row r="80" spans="1:22" x14ac:dyDescent="0.25">
      <c r="A80" s="642"/>
      <c r="B80" s="34">
        <v>78</v>
      </c>
      <c r="C80" s="31" t="s">
        <v>606</v>
      </c>
      <c r="D80" s="501" t="s">
        <v>1263</v>
      </c>
      <c r="E80" s="470" t="s">
        <v>1170</v>
      </c>
      <c r="F80" s="470" t="s">
        <v>422</v>
      </c>
      <c r="G80" s="470" t="s">
        <v>1256</v>
      </c>
      <c r="H80" s="470" t="s">
        <v>1246</v>
      </c>
      <c r="I80" s="643" t="s">
        <v>1264</v>
      </c>
      <c r="J80" s="432">
        <v>2</v>
      </c>
      <c r="K80" s="646">
        <v>0</v>
      </c>
      <c r="L80" s="474">
        <v>18</v>
      </c>
      <c r="M80" s="479">
        <v>0.15</v>
      </c>
      <c r="N80" s="480" t="s">
        <v>439</v>
      </c>
      <c r="O80" s="644">
        <v>0</v>
      </c>
      <c r="P80" s="627">
        <f t="shared" si="6"/>
        <v>0</v>
      </c>
      <c r="Q80" s="645">
        <f t="shared" si="5"/>
        <v>2.6999999999999997</v>
      </c>
      <c r="R80" s="627">
        <f t="shared" si="7"/>
        <v>5.3999999999999995</v>
      </c>
      <c r="S80" s="645">
        <v>8</v>
      </c>
      <c r="T80" s="627">
        <f t="shared" si="8"/>
        <v>16</v>
      </c>
      <c r="U80" s="477">
        <v>0.1</v>
      </c>
      <c r="V80" s="628">
        <f t="shared" si="9"/>
        <v>0.2</v>
      </c>
    </row>
    <row r="81" spans="1:22" x14ac:dyDescent="0.25">
      <c r="A81" s="642"/>
      <c r="B81" s="34">
        <v>79</v>
      </c>
      <c r="C81" s="31" t="s">
        <v>609</v>
      </c>
      <c r="D81" s="647" t="s">
        <v>1265</v>
      </c>
      <c r="E81" s="470" t="s">
        <v>1170</v>
      </c>
      <c r="F81" s="470" t="s">
        <v>422</v>
      </c>
      <c r="G81" s="470" t="s">
        <v>682</v>
      </c>
      <c r="H81" s="470" t="s">
        <v>1238</v>
      </c>
      <c r="I81" s="643" t="s">
        <v>1266</v>
      </c>
      <c r="J81" s="108">
        <v>3</v>
      </c>
      <c r="K81" s="509">
        <v>0</v>
      </c>
      <c r="L81" s="474">
        <v>32.159999999999997</v>
      </c>
      <c r="M81" s="479">
        <v>0.15</v>
      </c>
      <c r="N81" s="471" t="s">
        <v>1240</v>
      </c>
      <c r="O81" s="510">
        <v>0.2</v>
      </c>
      <c r="P81" s="627">
        <f t="shared" si="6"/>
        <v>0.60000000000000009</v>
      </c>
      <c r="Q81" s="645">
        <f t="shared" si="5"/>
        <v>4.823999999999999</v>
      </c>
      <c r="R81" s="627">
        <f t="shared" si="7"/>
        <v>14.471999999999998</v>
      </c>
      <c r="S81" s="477">
        <v>15</v>
      </c>
      <c r="T81" s="627">
        <f t="shared" si="8"/>
        <v>45</v>
      </c>
      <c r="U81" s="477">
        <v>0.1</v>
      </c>
      <c r="V81" s="628">
        <f t="shared" si="9"/>
        <v>0.30000000000000004</v>
      </c>
    </row>
    <row r="82" spans="1:22" x14ac:dyDescent="0.25">
      <c r="A82" s="642"/>
      <c r="B82" s="34">
        <v>80</v>
      </c>
      <c r="C82" s="31" t="s">
        <v>612</v>
      </c>
      <c r="D82" s="647" t="s">
        <v>1267</v>
      </c>
      <c r="E82" s="470" t="s">
        <v>1170</v>
      </c>
      <c r="F82" s="470" t="s">
        <v>422</v>
      </c>
      <c r="G82" s="470" t="s">
        <v>682</v>
      </c>
      <c r="H82" s="470" t="s">
        <v>1238</v>
      </c>
      <c r="I82" s="643" t="s">
        <v>1268</v>
      </c>
      <c r="J82" s="108">
        <v>3</v>
      </c>
      <c r="K82" s="509">
        <v>0</v>
      </c>
      <c r="L82" s="474">
        <v>32.159999999999997</v>
      </c>
      <c r="M82" s="479">
        <v>0.15</v>
      </c>
      <c r="N82" s="471" t="s">
        <v>1240</v>
      </c>
      <c r="O82" s="510">
        <v>0.2</v>
      </c>
      <c r="P82" s="627">
        <f t="shared" si="6"/>
        <v>0.60000000000000009</v>
      </c>
      <c r="Q82" s="645">
        <f t="shared" si="5"/>
        <v>4.823999999999999</v>
      </c>
      <c r="R82" s="627">
        <f t="shared" si="7"/>
        <v>14.471999999999998</v>
      </c>
      <c r="S82" s="477">
        <v>15</v>
      </c>
      <c r="T82" s="627">
        <f t="shared" si="8"/>
        <v>45</v>
      </c>
      <c r="U82" s="477">
        <v>0.1</v>
      </c>
      <c r="V82" s="628">
        <f t="shared" si="9"/>
        <v>0.30000000000000004</v>
      </c>
    </row>
    <row r="83" spans="1:22" x14ac:dyDescent="0.25">
      <c r="A83" s="642"/>
      <c r="B83" s="34">
        <v>81</v>
      </c>
      <c r="C83" s="31" t="s">
        <v>615</v>
      </c>
      <c r="D83" s="647" t="s">
        <v>1269</v>
      </c>
      <c r="E83" s="470" t="s">
        <v>1170</v>
      </c>
      <c r="F83" s="470" t="s">
        <v>422</v>
      </c>
      <c r="G83" s="470" t="s">
        <v>682</v>
      </c>
      <c r="H83" s="470" t="s">
        <v>1238</v>
      </c>
      <c r="I83" s="643" t="s">
        <v>1270</v>
      </c>
      <c r="J83" s="108">
        <v>3</v>
      </c>
      <c r="K83" s="509">
        <v>0</v>
      </c>
      <c r="L83" s="474">
        <v>25.36</v>
      </c>
      <c r="M83" s="479">
        <v>0.15</v>
      </c>
      <c r="N83" s="471" t="s">
        <v>1240</v>
      </c>
      <c r="O83" s="510">
        <v>0.2</v>
      </c>
      <c r="P83" s="627">
        <f t="shared" si="6"/>
        <v>0.60000000000000009</v>
      </c>
      <c r="Q83" s="645">
        <f t="shared" si="5"/>
        <v>3.8039999999999998</v>
      </c>
      <c r="R83" s="627">
        <f t="shared" si="7"/>
        <v>11.411999999999999</v>
      </c>
      <c r="S83" s="477">
        <v>11</v>
      </c>
      <c r="T83" s="627">
        <f t="shared" si="8"/>
        <v>33</v>
      </c>
      <c r="U83" s="645">
        <v>0.1</v>
      </c>
      <c r="V83" s="628">
        <f t="shared" si="9"/>
        <v>0.30000000000000004</v>
      </c>
    </row>
    <row r="84" spans="1:22" x14ac:dyDescent="0.25">
      <c r="A84" s="642"/>
      <c r="B84" s="34">
        <v>82</v>
      </c>
      <c r="C84" s="31" t="s">
        <v>617</v>
      </c>
      <c r="D84" s="647" t="s">
        <v>1271</v>
      </c>
      <c r="E84" s="470" t="s">
        <v>1170</v>
      </c>
      <c r="F84" s="470" t="s">
        <v>422</v>
      </c>
      <c r="G84" s="470" t="s">
        <v>682</v>
      </c>
      <c r="H84" s="470" t="s">
        <v>1238</v>
      </c>
      <c r="I84" s="643" t="s">
        <v>1272</v>
      </c>
      <c r="J84" s="108">
        <v>3</v>
      </c>
      <c r="K84" s="509">
        <v>0</v>
      </c>
      <c r="L84" s="474">
        <v>40.200000000000003</v>
      </c>
      <c r="M84" s="479">
        <v>0.15</v>
      </c>
      <c r="N84" s="471" t="s">
        <v>1240</v>
      </c>
      <c r="O84" s="510">
        <v>0.2</v>
      </c>
      <c r="P84" s="627">
        <f t="shared" si="6"/>
        <v>0.60000000000000009</v>
      </c>
      <c r="Q84" s="645">
        <f t="shared" si="5"/>
        <v>6.03</v>
      </c>
      <c r="R84" s="627">
        <f t="shared" si="7"/>
        <v>18.09</v>
      </c>
      <c r="S84" s="477">
        <v>18</v>
      </c>
      <c r="T84" s="627">
        <f t="shared" si="8"/>
        <v>54</v>
      </c>
      <c r="U84" s="477">
        <v>0.1</v>
      </c>
      <c r="V84" s="628">
        <f t="shared" si="9"/>
        <v>0.30000000000000004</v>
      </c>
    </row>
    <row r="85" spans="1:22" x14ac:dyDescent="0.25">
      <c r="A85" s="642"/>
      <c r="B85" s="34">
        <v>83</v>
      </c>
      <c r="C85" s="31" t="s">
        <v>620</v>
      </c>
      <c r="D85" s="647" t="s">
        <v>1267</v>
      </c>
      <c r="E85" s="470" t="s">
        <v>1170</v>
      </c>
      <c r="F85" s="470" t="s">
        <v>422</v>
      </c>
      <c r="G85" s="470" t="s">
        <v>682</v>
      </c>
      <c r="H85" s="470" t="s">
        <v>1238</v>
      </c>
      <c r="I85" s="643" t="s">
        <v>1273</v>
      </c>
      <c r="J85" s="108">
        <v>3</v>
      </c>
      <c r="K85" s="509">
        <v>0</v>
      </c>
      <c r="L85" s="474">
        <v>32.159999999999997</v>
      </c>
      <c r="M85" s="479">
        <v>0.15</v>
      </c>
      <c r="N85" s="471" t="s">
        <v>1240</v>
      </c>
      <c r="O85" s="510">
        <v>0.2</v>
      </c>
      <c r="P85" s="627">
        <f t="shared" si="6"/>
        <v>0.60000000000000009</v>
      </c>
      <c r="Q85" s="645">
        <f t="shared" si="5"/>
        <v>4.823999999999999</v>
      </c>
      <c r="R85" s="627">
        <f t="shared" si="7"/>
        <v>14.471999999999998</v>
      </c>
      <c r="S85" s="477">
        <v>15</v>
      </c>
      <c r="T85" s="627">
        <f t="shared" si="8"/>
        <v>45</v>
      </c>
      <c r="U85" s="477">
        <v>0.1</v>
      </c>
      <c r="V85" s="628">
        <f t="shared" si="9"/>
        <v>0.30000000000000004</v>
      </c>
    </row>
    <row r="86" spans="1:22" x14ac:dyDescent="0.25">
      <c r="A86" s="642"/>
      <c r="B86" s="34">
        <v>84</v>
      </c>
      <c r="C86" s="31" t="s">
        <v>622</v>
      </c>
      <c r="D86" s="647" t="s">
        <v>1267</v>
      </c>
      <c r="E86" s="470" t="s">
        <v>1170</v>
      </c>
      <c r="F86" s="470" t="s">
        <v>422</v>
      </c>
      <c r="G86" s="470" t="s">
        <v>682</v>
      </c>
      <c r="H86" s="470" t="s">
        <v>1238</v>
      </c>
      <c r="I86" s="643" t="s">
        <v>1274</v>
      </c>
      <c r="J86" s="108">
        <v>3</v>
      </c>
      <c r="K86" s="509">
        <v>0</v>
      </c>
      <c r="L86" s="474">
        <v>32.159999999999997</v>
      </c>
      <c r="M86" s="479">
        <v>0.15</v>
      </c>
      <c r="N86" s="471" t="s">
        <v>1240</v>
      </c>
      <c r="O86" s="510">
        <v>0.2</v>
      </c>
      <c r="P86" s="627">
        <f t="shared" si="6"/>
        <v>0.60000000000000009</v>
      </c>
      <c r="Q86" s="645">
        <f t="shared" si="5"/>
        <v>4.823999999999999</v>
      </c>
      <c r="R86" s="627">
        <f t="shared" si="7"/>
        <v>14.471999999999998</v>
      </c>
      <c r="S86" s="477">
        <v>15</v>
      </c>
      <c r="T86" s="627">
        <f t="shared" si="8"/>
        <v>45</v>
      </c>
      <c r="U86" s="477">
        <v>0.1</v>
      </c>
      <c r="V86" s="628">
        <f t="shared" si="9"/>
        <v>0.30000000000000004</v>
      </c>
    </row>
    <row r="87" spans="1:22" x14ac:dyDescent="0.25">
      <c r="A87" s="642"/>
      <c r="B87" s="34">
        <v>85</v>
      </c>
      <c r="C87" s="31" t="s">
        <v>625</v>
      </c>
      <c r="D87" s="647" t="s">
        <v>1267</v>
      </c>
      <c r="E87" s="470" t="s">
        <v>1170</v>
      </c>
      <c r="F87" s="470" t="s">
        <v>422</v>
      </c>
      <c r="G87" s="470" t="s">
        <v>682</v>
      </c>
      <c r="H87" s="470" t="s">
        <v>1238</v>
      </c>
      <c r="I87" s="643" t="s">
        <v>1275</v>
      </c>
      <c r="J87" s="108">
        <v>3</v>
      </c>
      <c r="K87" s="509">
        <v>0</v>
      </c>
      <c r="L87" s="474">
        <v>32.159999999999997</v>
      </c>
      <c r="M87" s="479">
        <v>0.15</v>
      </c>
      <c r="N87" s="471" t="s">
        <v>1240</v>
      </c>
      <c r="O87" s="510">
        <v>0.2</v>
      </c>
      <c r="P87" s="627">
        <f t="shared" si="6"/>
        <v>0.60000000000000009</v>
      </c>
      <c r="Q87" s="645">
        <f t="shared" si="5"/>
        <v>4.823999999999999</v>
      </c>
      <c r="R87" s="627">
        <f t="shared" si="7"/>
        <v>14.471999999999998</v>
      </c>
      <c r="S87" s="477">
        <v>15</v>
      </c>
      <c r="T87" s="627">
        <f t="shared" si="8"/>
        <v>45</v>
      </c>
      <c r="U87" s="477">
        <v>0.1</v>
      </c>
      <c r="V87" s="628">
        <f t="shared" si="9"/>
        <v>0.30000000000000004</v>
      </c>
    </row>
    <row r="88" spans="1:22" ht="25.5" x14ac:dyDescent="0.25">
      <c r="A88" s="642"/>
      <c r="B88" s="34">
        <v>86</v>
      </c>
      <c r="C88" s="31" t="s">
        <v>629</v>
      </c>
      <c r="D88" s="647" t="s">
        <v>1276</v>
      </c>
      <c r="E88" s="470" t="s">
        <v>1170</v>
      </c>
      <c r="F88" s="470" t="s">
        <v>422</v>
      </c>
      <c r="G88" s="470" t="s">
        <v>682</v>
      </c>
      <c r="H88" s="470" t="s">
        <v>1238</v>
      </c>
      <c r="I88" s="643" t="s">
        <v>1277</v>
      </c>
      <c r="J88" s="108">
        <v>3</v>
      </c>
      <c r="K88" s="509">
        <v>0</v>
      </c>
      <c r="L88" s="474">
        <v>40.200000000000003</v>
      </c>
      <c r="M88" s="479">
        <v>0.15</v>
      </c>
      <c r="N88" s="471" t="s">
        <v>1240</v>
      </c>
      <c r="O88" s="510">
        <v>0.2</v>
      </c>
      <c r="P88" s="627">
        <f t="shared" si="6"/>
        <v>0.60000000000000009</v>
      </c>
      <c r="Q88" s="645">
        <f t="shared" si="5"/>
        <v>6.03</v>
      </c>
      <c r="R88" s="627">
        <f t="shared" si="7"/>
        <v>18.09</v>
      </c>
      <c r="S88" s="477">
        <v>18</v>
      </c>
      <c r="T88" s="627">
        <f t="shared" si="8"/>
        <v>54</v>
      </c>
      <c r="U88" s="645">
        <v>0.1</v>
      </c>
      <c r="V88" s="628">
        <f t="shared" si="9"/>
        <v>0.30000000000000004</v>
      </c>
    </row>
    <row r="89" spans="1:22" x14ac:dyDescent="0.25">
      <c r="A89" s="642"/>
      <c r="B89" s="34">
        <v>87</v>
      </c>
      <c r="C89" s="31" t="s">
        <v>632</v>
      </c>
      <c r="D89" s="647" t="s">
        <v>1278</v>
      </c>
      <c r="E89" s="470" t="s">
        <v>1170</v>
      </c>
      <c r="F89" s="470" t="s">
        <v>422</v>
      </c>
      <c r="G89" s="470" t="s">
        <v>682</v>
      </c>
      <c r="H89" s="470" t="s">
        <v>1238</v>
      </c>
      <c r="I89" s="643" t="s">
        <v>1279</v>
      </c>
      <c r="J89" s="108">
        <v>3</v>
      </c>
      <c r="K89" s="509">
        <v>0</v>
      </c>
      <c r="L89" s="474">
        <v>32.159999999999997</v>
      </c>
      <c r="M89" s="479">
        <v>0.15</v>
      </c>
      <c r="N89" s="471" t="s">
        <v>1240</v>
      </c>
      <c r="O89" s="510">
        <v>0.2</v>
      </c>
      <c r="P89" s="627">
        <f t="shared" si="6"/>
        <v>0.60000000000000009</v>
      </c>
      <c r="Q89" s="645">
        <f t="shared" si="5"/>
        <v>4.823999999999999</v>
      </c>
      <c r="R89" s="627">
        <f t="shared" si="7"/>
        <v>14.471999999999998</v>
      </c>
      <c r="S89" s="477">
        <v>11</v>
      </c>
      <c r="T89" s="627">
        <f t="shared" si="8"/>
        <v>33</v>
      </c>
      <c r="U89" s="477">
        <v>0.1</v>
      </c>
      <c r="V89" s="628">
        <f t="shared" si="9"/>
        <v>0.30000000000000004</v>
      </c>
    </row>
    <row r="90" spans="1:22" x14ac:dyDescent="0.25">
      <c r="A90" s="642"/>
      <c r="B90" s="34">
        <v>88</v>
      </c>
      <c r="C90" s="31" t="s">
        <v>635</v>
      </c>
      <c r="D90" s="647" t="s">
        <v>1267</v>
      </c>
      <c r="E90" s="470" t="s">
        <v>1170</v>
      </c>
      <c r="F90" s="470" t="s">
        <v>422</v>
      </c>
      <c r="G90" s="470" t="s">
        <v>682</v>
      </c>
      <c r="H90" s="470" t="s">
        <v>1238</v>
      </c>
      <c r="I90" s="643" t="s">
        <v>1280</v>
      </c>
      <c r="J90" s="108">
        <v>3</v>
      </c>
      <c r="K90" s="509">
        <v>0</v>
      </c>
      <c r="L90" s="474">
        <v>32.159999999999997</v>
      </c>
      <c r="M90" s="479">
        <v>0.15</v>
      </c>
      <c r="N90" s="471" t="s">
        <v>1240</v>
      </c>
      <c r="O90" s="510">
        <v>0.2</v>
      </c>
      <c r="P90" s="627">
        <f t="shared" si="6"/>
        <v>0.60000000000000009</v>
      </c>
      <c r="Q90" s="645">
        <f t="shared" si="5"/>
        <v>4.823999999999999</v>
      </c>
      <c r="R90" s="627">
        <f t="shared" si="7"/>
        <v>14.471999999999998</v>
      </c>
      <c r="S90" s="477">
        <v>11</v>
      </c>
      <c r="T90" s="627">
        <f t="shared" si="8"/>
        <v>33</v>
      </c>
      <c r="U90" s="477">
        <v>0.1</v>
      </c>
      <c r="V90" s="628">
        <f t="shared" si="9"/>
        <v>0.30000000000000004</v>
      </c>
    </row>
    <row r="91" spans="1:22" x14ac:dyDescent="0.25">
      <c r="A91" s="642"/>
      <c r="B91" s="34">
        <v>89</v>
      </c>
      <c r="C91" s="31" t="s">
        <v>638</v>
      </c>
      <c r="D91" s="647" t="s">
        <v>1265</v>
      </c>
      <c r="E91" s="470" t="s">
        <v>1170</v>
      </c>
      <c r="F91" s="470" t="s">
        <v>422</v>
      </c>
      <c r="G91" s="470" t="s">
        <v>682</v>
      </c>
      <c r="H91" s="470" t="s">
        <v>1238</v>
      </c>
      <c r="I91" s="643" t="s">
        <v>1281</v>
      </c>
      <c r="J91" s="108">
        <v>3</v>
      </c>
      <c r="K91" s="509">
        <v>0</v>
      </c>
      <c r="L91" s="474">
        <v>32.159999999999997</v>
      </c>
      <c r="M91" s="479">
        <v>0.15</v>
      </c>
      <c r="N91" s="471" t="s">
        <v>1240</v>
      </c>
      <c r="O91" s="510">
        <v>0.2</v>
      </c>
      <c r="P91" s="627">
        <f t="shared" si="6"/>
        <v>0.60000000000000009</v>
      </c>
      <c r="Q91" s="645">
        <f t="shared" si="5"/>
        <v>4.823999999999999</v>
      </c>
      <c r="R91" s="627">
        <f t="shared" si="7"/>
        <v>14.471999999999998</v>
      </c>
      <c r="S91" s="477">
        <v>11</v>
      </c>
      <c r="T91" s="627">
        <f t="shared" si="8"/>
        <v>33</v>
      </c>
      <c r="U91" s="477">
        <v>0.1</v>
      </c>
      <c r="V91" s="628">
        <f t="shared" si="9"/>
        <v>0.30000000000000004</v>
      </c>
    </row>
    <row r="92" spans="1:22" x14ac:dyDescent="0.25">
      <c r="A92" s="642"/>
      <c r="B92" s="34">
        <v>90</v>
      </c>
      <c r="C92" s="31" t="s">
        <v>641</v>
      </c>
      <c r="D92" s="647" t="s">
        <v>1269</v>
      </c>
      <c r="E92" s="470" t="s">
        <v>1170</v>
      </c>
      <c r="F92" s="470" t="s">
        <v>422</v>
      </c>
      <c r="G92" s="470" t="s">
        <v>682</v>
      </c>
      <c r="H92" s="470" t="s">
        <v>1238</v>
      </c>
      <c r="I92" s="643" t="s">
        <v>1282</v>
      </c>
      <c r="J92" s="108">
        <v>3</v>
      </c>
      <c r="K92" s="509">
        <v>0</v>
      </c>
      <c r="L92" s="474">
        <v>25.36</v>
      </c>
      <c r="M92" s="479">
        <v>0.15</v>
      </c>
      <c r="N92" s="471" t="s">
        <v>1240</v>
      </c>
      <c r="O92" s="510">
        <v>0.2</v>
      </c>
      <c r="P92" s="627">
        <f t="shared" si="6"/>
        <v>0.60000000000000009</v>
      </c>
      <c r="Q92" s="645">
        <f t="shared" si="5"/>
        <v>3.8039999999999998</v>
      </c>
      <c r="R92" s="627">
        <f t="shared" si="7"/>
        <v>11.411999999999999</v>
      </c>
      <c r="S92" s="477">
        <v>8</v>
      </c>
      <c r="T92" s="627">
        <f t="shared" si="8"/>
        <v>24</v>
      </c>
      <c r="U92" s="477">
        <v>0.1</v>
      </c>
      <c r="V92" s="628">
        <f t="shared" si="9"/>
        <v>0.30000000000000004</v>
      </c>
    </row>
    <row r="93" spans="1:22" x14ac:dyDescent="0.25">
      <c r="A93" s="642"/>
      <c r="B93" s="34">
        <v>91</v>
      </c>
      <c r="C93" s="31" t="s">
        <v>643</v>
      </c>
      <c r="D93" s="647" t="s">
        <v>1269</v>
      </c>
      <c r="E93" s="470" t="s">
        <v>1170</v>
      </c>
      <c r="F93" s="470" t="s">
        <v>422</v>
      </c>
      <c r="G93" s="470" t="s">
        <v>682</v>
      </c>
      <c r="H93" s="470" t="s">
        <v>1238</v>
      </c>
      <c r="I93" s="643" t="s">
        <v>1283</v>
      </c>
      <c r="J93" s="108">
        <v>3</v>
      </c>
      <c r="K93" s="509">
        <v>0</v>
      </c>
      <c r="L93" s="474">
        <v>25.36</v>
      </c>
      <c r="M93" s="479">
        <v>0.15</v>
      </c>
      <c r="N93" s="471" t="s">
        <v>1240</v>
      </c>
      <c r="O93" s="510">
        <v>0.2</v>
      </c>
      <c r="P93" s="627">
        <f t="shared" si="6"/>
        <v>0.60000000000000009</v>
      </c>
      <c r="Q93" s="645">
        <f t="shared" si="5"/>
        <v>3.8039999999999998</v>
      </c>
      <c r="R93" s="627">
        <f t="shared" si="7"/>
        <v>11.411999999999999</v>
      </c>
      <c r="S93" s="477">
        <v>8</v>
      </c>
      <c r="T93" s="627">
        <f t="shared" si="8"/>
        <v>24</v>
      </c>
      <c r="U93" s="645">
        <v>0.1</v>
      </c>
      <c r="V93" s="628">
        <f t="shared" si="9"/>
        <v>0.30000000000000004</v>
      </c>
    </row>
    <row r="94" spans="1:22" ht="15.75" thickBot="1" x14ac:dyDescent="0.3">
      <c r="A94" s="648"/>
      <c r="B94" s="35">
        <v>92</v>
      </c>
      <c r="C94" s="41" t="s">
        <v>646</v>
      </c>
      <c r="D94" s="649" t="s">
        <v>1271</v>
      </c>
      <c r="E94" s="650" t="s">
        <v>1170</v>
      </c>
      <c r="F94" s="650" t="s">
        <v>422</v>
      </c>
      <c r="G94" s="650" t="s">
        <v>682</v>
      </c>
      <c r="H94" s="650" t="s">
        <v>1238</v>
      </c>
      <c r="I94" s="651" t="s">
        <v>1284</v>
      </c>
      <c r="J94" s="256">
        <v>3</v>
      </c>
      <c r="K94" s="652">
        <v>0</v>
      </c>
      <c r="L94" s="653">
        <v>40.200000000000003</v>
      </c>
      <c r="M94" s="654">
        <v>0.15</v>
      </c>
      <c r="N94" s="655" t="s">
        <v>1240</v>
      </c>
      <c r="O94" s="656">
        <v>0.2</v>
      </c>
      <c r="P94" s="631">
        <f t="shared" si="6"/>
        <v>0.60000000000000009</v>
      </c>
      <c r="Q94" s="657">
        <f>L94*M94</f>
        <v>6.03</v>
      </c>
      <c r="R94" s="631">
        <f t="shared" si="7"/>
        <v>18.09</v>
      </c>
      <c r="S94" s="657">
        <v>18</v>
      </c>
      <c r="T94" s="631">
        <f t="shared" si="8"/>
        <v>54</v>
      </c>
      <c r="U94" s="657">
        <v>0.1</v>
      </c>
      <c r="V94" s="632">
        <f t="shared" si="9"/>
        <v>0.30000000000000004</v>
      </c>
    </row>
    <row r="95" spans="1:22" x14ac:dyDescent="0.25">
      <c r="A95" s="658" t="s">
        <v>1285</v>
      </c>
      <c r="B95" s="318">
        <v>93</v>
      </c>
      <c r="C95" s="659" t="s">
        <v>5</v>
      </c>
      <c r="D95" s="660" t="s">
        <v>1286</v>
      </c>
      <c r="E95" s="13" t="s">
        <v>1170</v>
      </c>
      <c r="F95" s="6" t="s">
        <v>446</v>
      </c>
      <c r="G95" s="6" t="s">
        <v>1287</v>
      </c>
      <c r="H95" s="6" t="s">
        <v>417</v>
      </c>
      <c r="I95" s="661" t="s">
        <v>1288</v>
      </c>
      <c r="J95" s="107">
        <v>2</v>
      </c>
      <c r="K95" s="23">
        <v>1</v>
      </c>
      <c r="L95" s="402">
        <v>13.75</v>
      </c>
      <c r="M95" s="662">
        <v>0.15</v>
      </c>
      <c r="N95" s="105" t="s">
        <v>439</v>
      </c>
      <c r="O95" s="403">
        <v>0</v>
      </c>
      <c r="P95" s="623">
        <f t="shared" si="6"/>
        <v>0</v>
      </c>
      <c r="Q95" s="405">
        <f>L95*M95</f>
        <v>2.0625</v>
      </c>
      <c r="R95" s="623">
        <f t="shared" si="7"/>
        <v>4.125</v>
      </c>
      <c r="S95" s="405">
        <v>9.6999999999999993</v>
      </c>
      <c r="T95" s="623">
        <f t="shared" si="8"/>
        <v>19.399999999999999</v>
      </c>
      <c r="U95" s="405">
        <v>3.69</v>
      </c>
      <c r="V95" s="663">
        <f t="shared" si="9"/>
        <v>7.38</v>
      </c>
    </row>
    <row r="96" spans="1:22" x14ac:dyDescent="0.25">
      <c r="A96" s="664"/>
      <c r="B96" s="34">
        <v>94</v>
      </c>
      <c r="C96" s="665" t="s">
        <v>6</v>
      </c>
      <c r="D96" s="666" t="s">
        <v>1286</v>
      </c>
      <c r="E96" s="3" t="s">
        <v>1170</v>
      </c>
      <c r="F96" s="7" t="s">
        <v>446</v>
      </c>
      <c r="G96" s="7" t="s">
        <v>1287</v>
      </c>
      <c r="H96" s="7" t="s">
        <v>417</v>
      </c>
      <c r="I96" s="667" t="s">
        <v>1289</v>
      </c>
      <c r="J96" s="108">
        <v>2</v>
      </c>
      <c r="K96" s="25">
        <v>1</v>
      </c>
      <c r="L96" s="406">
        <v>8.26</v>
      </c>
      <c r="M96" s="475">
        <v>0.15</v>
      </c>
      <c r="N96" s="106" t="s">
        <v>439</v>
      </c>
      <c r="O96" s="407">
        <v>0</v>
      </c>
      <c r="P96" s="627">
        <f t="shared" si="6"/>
        <v>0</v>
      </c>
      <c r="Q96" s="408">
        <f>L96*M96</f>
        <v>1.2389999999999999</v>
      </c>
      <c r="R96" s="627">
        <f t="shared" si="7"/>
        <v>2.4779999999999998</v>
      </c>
      <c r="S96" s="408">
        <v>6</v>
      </c>
      <c r="T96" s="627">
        <f t="shared" si="8"/>
        <v>12</v>
      </c>
      <c r="U96" s="408">
        <v>2.25</v>
      </c>
      <c r="V96" s="628">
        <f t="shared" si="9"/>
        <v>4.5</v>
      </c>
    </row>
    <row r="97" spans="1:22" x14ac:dyDescent="0.25">
      <c r="A97" s="664"/>
      <c r="B97" s="34">
        <v>95</v>
      </c>
      <c r="C97" s="665" t="s">
        <v>7</v>
      </c>
      <c r="D97" s="666" t="s">
        <v>1286</v>
      </c>
      <c r="E97" s="3" t="s">
        <v>1170</v>
      </c>
      <c r="F97" s="7" t="s">
        <v>446</v>
      </c>
      <c r="G97" s="7" t="s">
        <v>1287</v>
      </c>
      <c r="H97" s="7" t="s">
        <v>417</v>
      </c>
      <c r="I97" s="667" t="s">
        <v>1290</v>
      </c>
      <c r="J97" s="108">
        <v>2</v>
      </c>
      <c r="K97" s="25">
        <v>1</v>
      </c>
      <c r="L97" s="406">
        <v>13.85</v>
      </c>
      <c r="M97" s="475">
        <v>0.15</v>
      </c>
      <c r="N97" s="106" t="s">
        <v>439</v>
      </c>
      <c r="O97" s="407">
        <v>0</v>
      </c>
      <c r="P97" s="627">
        <f t="shared" si="6"/>
        <v>0</v>
      </c>
      <c r="Q97" s="408">
        <f t="shared" ref="Q97:Q124" si="10">L97*M97</f>
        <v>2.0774999999999997</v>
      </c>
      <c r="R97" s="627">
        <f t="shared" si="7"/>
        <v>4.1549999999999994</v>
      </c>
      <c r="S97" s="408">
        <v>9.6999999999999993</v>
      </c>
      <c r="T97" s="627">
        <f t="shared" si="8"/>
        <v>19.399999999999999</v>
      </c>
      <c r="U97" s="408">
        <v>3.69</v>
      </c>
      <c r="V97" s="628">
        <f t="shared" si="9"/>
        <v>7.38</v>
      </c>
    </row>
    <row r="98" spans="1:22" x14ac:dyDescent="0.25">
      <c r="A98" s="664"/>
      <c r="B98" s="34">
        <v>96</v>
      </c>
      <c r="C98" s="665" t="s">
        <v>8</v>
      </c>
      <c r="D98" s="666" t="s">
        <v>1286</v>
      </c>
      <c r="E98" s="3" t="s">
        <v>1170</v>
      </c>
      <c r="F98" s="7" t="s">
        <v>446</v>
      </c>
      <c r="G98" s="7" t="s">
        <v>1287</v>
      </c>
      <c r="H98" s="7" t="s">
        <v>417</v>
      </c>
      <c r="I98" s="667" t="s">
        <v>1291</v>
      </c>
      <c r="J98" s="108">
        <v>2</v>
      </c>
      <c r="K98" s="25">
        <v>1</v>
      </c>
      <c r="L98" s="406">
        <v>8.26</v>
      </c>
      <c r="M98" s="475">
        <v>0.15</v>
      </c>
      <c r="N98" s="106" t="s">
        <v>439</v>
      </c>
      <c r="O98" s="407">
        <v>0</v>
      </c>
      <c r="P98" s="627">
        <f t="shared" si="6"/>
        <v>0</v>
      </c>
      <c r="Q98" s="408">
        <f t="shared" si="10"/>
        <v>1.2389999999999999</v>
      </c>
      <c r="R98" s="627">
        <f t="shared" si="7"/>
        <v>2.4779999999999998</v>
      </c>
      <c r="S98" s="408">
        <v>5.8</v>
      </c>
      <c r="T98" s="627">
        <f t="shared" si="8"/>
        <v>11.6</v>
      </c>
      <c r="U98" s="408">
        <v>2.25</v>
      </c>
      <c r="V98" s="628">
        <f t="shared" si="9"/>
        <v>4.5</v>
      </c>
    </row>
    <row r="99" spans="1:22" x14ac:dyDescent="0.25">
      <c r="A99" s="664"/>
      <c r="B99" s="34">
        <v>97</v>
      </c>
      <c r="C99" s="665" t="s">
        <v>9</v>
      </c>
      <c r="D99" s="666" t="s">
        <v>1286</v>
      </c>
      <c r="E99" s="3" t="s">
        <v>1170</v>
      </c>
      <c r="F99" s="7" t="s">
        <v>446</v>
      </c>
      <c r="G99" s="7" t="s">
        <v>1287</v>
      </c>
      <c r="H99" s="7" t="s">
        <v>417</v>
      </c>
      <c r="I99" s="667" t="s">
        <v>1292</v>
      </c>
      <c r="J99" s="108">
        <v>2</v>
      </c>
      <c r="K99" s="25">
        <v>1</v>
      </c>
      <c r="L99" s="406">
        <v>13.85</v>
      </c>
      <c r="M99" s="475">
        <v>0.15</v>
      </c>
      <c r="N99" s="106" t="s">
        <v>439</v>
      </c>
      <c r="O99" s="407">
        <v>0</v>
      </c>
      <c r="P99" s="627">
        <f t="shared" si="6"/>
        <v>0</v>
      </c>
      <c r="Q99" s="408">
        <f t="shared" si="10"/>
        <v>2.0774999999999997</v>
      </c>
      <c r="R99" s="627">
        <f t="shared" si="7"/>
        <v>4.1549999999999994</v>
      </c>
      <c r="S99" s="408">
        <v>9.6999999999999993</v>
      </c>
      <c r="T99" s="627">
        <f t="shared" si="8"/>
        <v>19.399999999999999</v>
      </c>
      <c r="U99" s="408">
        <v>3.78</v>
      </c>
      <c r="V99" s="628">
        <f t="shared" si="9"/>
        <v>7.56</v>
      </c>
    </row>
    <row r="100" spans="1:22" x14ac:dyDescent="0.25">
      <c r="A100" s="664"/>
      <c r="B100" s="34">
        <v>98</v>
      </c>
      <c r="C100" s="665" t="s">
        <v>10</v>
      </c>
      <c r="D100" s="666" t="s">
        <v>1286</v>
      </c>
      <c r="E100" s="3" t="s">
        <v>1170</v>
      </c>
      <c r="F100" s="7" t="s">
        <v>446</v>
      </c>
      <c r="G100" s="7" t="s">
        <v>1287</v>
      </c>
      <c r="H100" s="7" t="s">
        <v>417</v>
      </c>
      <c r="I100" s="667" t="s">
        <v>1293</v>
      </c>
      <c r="J100" s="108">
        <v>2</v>
      </c>
      <c r="K100" s="25">
        <v>1</v>
      </c>
      <c r="L100" s="406">
        <v>8.26</v>
      </c>
      <c r="M100" s="475">
        <v>0.15</v>
      </c>
      <c r="N100" s="106" t="s">
        <v>439</v>
      </c>
      <c r="O100" s="407">
        <v>0</v>
      </c>
      <c r="P100" s="627">
        <f t="shared" si="6"/>
        <v>0</v>
      </c>
      <c r="Q100" s="408">
        <f t="shared" si="10"/>
        <v>1.2389999999999999</v>
      </c>
      <c r="R100" s="627">
        <f t="shared" si="7"/>
        <v>2.4779999999999998</v>
      </c>
      <c r="S100" s="408">
        <v>5.8</v>
      </c>
      <c r="T100" s="627">
        <f t="shared" si="8"/>
        <v>11.6</v>
      </c>
      <c r="U100" s="408">
        <v>2.25</v>
      </c>
      <c r="V100" s="628">
        <f t="shared" si="9"/>
        <v>4.5</v>
      </c>
    </row>
    <row r="101" spans="1:22" x14ac:dyDescent="0.25">
      <c r="A101" s="664"/>
      <c r="B101" s="34">
        <v>99</v>
      </c>
      <c r="C101" s="665" t="s">
        <v>11</v>
      </c>
      <c r="D101" s="666" t="s">
        <v>1286</v>
      </c>
      <c r="E101" s="3" t="s">
        <v>1170</v>
      </c>
      <c r="F101" s="7" t="s">
        <v>446</v>
      </c>
      <c r="G101" s="7" t="s">
        <v>1287</v>
      </c>
      <c r="H101" s="7" t="s">
        <v>417</v>
      </c>
      <c r="I101" s="667" t="s">
        <v>1294</v>
      </c>
      <c r="J101" s="108">
        <v>2</v>
      </c>
      <c r="K101" s="25">
        <v>1</v>
      </c>
      <c r="L101" s="406">
        <v>5.0999999999999996</v>
      </c>
      <c r="M101" s="475">
        <v>0.15</v>
      </c>
      <c r="N101" s="106" t="s">
        <v>439</v>
      </c>
      <c r="O101" s="407">
        <v>0</v>
      </c>
      <c r="P101" s="627">
        <f t="shared" si="6"/>
        <v>0</v>
      </c>
      <c r="Q101" s="408">
        <f t="shared" si="10"/>
        <v>0.7649999999999999</v>
      </c>
      <c r="R101" s="627">
        <f t="shared" si="7"/>
        <v>1.5299999999999998</v>
      </c>
      <c r="S101" s="408">
        <v>3.6</v>
      </c>
      <c r="T101" s="627">
        <f t="shared" si="8"/>
        <v>7.2</v>
      </c>
      <c r="U101" s="408">
        <v>1.35</v>
      </c>
      <c r="V101" s="628">
        <f t="shared" si="9"/>
        <v>2.7</v>
      </c>
    </row>
    <row r="102" spans="1:22" x14ac:dyDescent="0.25">
      <c r="A102" s="664"/>
      <c r="B102" s="34">
        <v>100</v>
      </c>
      <c r="C102" s="665" t="s">
        <v>12</v>
      </c>
      <c r="D102" s="666" t="s">
        <v>1286</v>
      </c>
      <c r="E102" s="3" t="s">
        <v>1170</v>
      </c>
      <c r="F102" s="7" t="s">
        <v>446</v>
      </c>
      <c r="G102" s="7" t="s">
        <v>1287</v>
      </c>
      <c r="H102" s="7" t="s">
        <v>417</v>
      </c>
      <c r="I102" s="667" t="s">
        <v>1295</v>
      </c>
      <c r="J102" s="108">
        <v>2</v>
      </c>
      <c r="K102" s="25">
        <v>1</v>
      </c>
      <c r="L102" s="406">
        <v>10</v>
      </c>
      <c r="M102" s="475">
        <v>0.15</v>
      </c>
      <c r="N102" s="106" t="s">
        <v>439</v>
      </c>
      <c r="O102" s="407">
        <v>0</v>
      </c>
      <c r="P102" s="627">
        <f t="shared" si="6"/>
        <v>0</v>
      </c>
      <c r="Q102" s="408">
        <f t="shared" si="10"/>
        <v>1.5</v>
      </c>
      <c r="R102" s="627">
        <f t="shared" si="7"/>
        <v>3</v>
      </c>
      <c r="S102" s="408">
        <v>6.8</v>
      </c>
      <c r="T102" s="627">
        <f t="shared" si="8"/>
        <v>13.6</v>
      </c>
      <c r="U102" s="408">
        <v>2.7</v>
      </c>
      <c r="V102" s="628">
        <f t="shared" si="9"/>
        <v>5.4</v>
      </c>
    </row>
    <row r="103" spans="1:22" x14ac:dyDescent="0.25">
      <c r="A103" s="664"/>
      <c r="B103" s="34">
        <v>101</v>
      </c>
      <c r="C103" s="665" t="s">
        <v>13</v>
      </c>
      <c r="D103" s="666" t="s">
        <v>1286</v>
      </c>
      <c r="E103" s="3" t="s">
        <v>1170</v>
      </c>
      <c r="F103" s="7" t="s">
        <v>446</v>
      </c>
      <c r="G103" s="7" t="s">
        <v>1287</v>
      </c>
      <c r="H103" s="7" t="s">
        <v>417</v>
      </c>
      <c r="I103" s="667" t="s">
        <v>1296</v>
      </c>
      <c r="J103" s="108">
        <v>2</v>
      </c>
      <c r="K103" s="25">
        <v>1</v>
      </c>
      <c r="L103" s="406">
        <v>10</v>
      </c>
      <c r="M103" s="475">
        <v>0.15</v>
      </c>
      <c r="N103" s="106" t="s">
        <v>439</v>
      </c>
      <c r="O103" s="407">
        <v>0</v>
      </c>
      <c r="P103" s="627">
        <f t="shared" si="6"/>
        <v>0</v>
      </c>
      <c r="Q103" s="408">
        <f t="shared" si="10"/>
        <v>1.5</v>
      </c>
      <c r="R103" s="627">
        <f t="shared" si="7"/>
        <v>3</v>
      </c>
      <c r="S103" s="408">
        <v>6.8</v>
      </c>
      <c r="T103" s="627">
        <f t="shared" si="8"/>
        <v>13.6</v>
      </c>
      <c r="U103" s="408">
        <v>2.7</v>
      </c>
      <c r="V103" s="628">
        <f t="shared" si="9"/>
        <v>5.4</v>
      </c>
    </row>
    <row r="104" spans="1:22" x14ac:dyDescent="0.25">
      <c r="A104" s="664"/>
      <c r="B104" s="34">
        <v>102</v>
      </c>
      <c r="C104" s="665" t="s">
        <v>15</v>
      </c>
      <c r="D104" s="666" t="s">
        <v>1297</v>
      </c>
      <c r="E104" s="3" t="s">
        <v>1170</v>
      </c>
      <c r="F104" s="7" t="s">
        <v>416</v>
      </c>
      <c r="G104" s="7" t="s">
        <v>1298</v>
      </c>
      <c r="H104" s="7" t="s">
        <v>417</v>
      </c>
      <c r="I104" s="667" t="s">
        <v>1299</v>
      </c>
      <c r="J104" s="108">
        <v>4</v>
      </c>
      <c r="K104" s="25">
        <v>0</v>
      </c>
      <c r="L104" s="406">
        <v>5.4</v>
      </c>
      <c r="M104" s="475">
        <v>0.15</v>
      </c>
      <c r="N104" s="106" t="s">
        <v>1300</v>
      </c>
      <c r="O104" s="407">
        <v>0</v>
      </c>
      <c r="P104" s="627">
        <f t="shared" si="6"/>
        <v>0</v>
      </c>
      <c r="Q104" s="408">
        <f t="shared" si="10"/>
        <v>0.81</v>
      </c>
      <c r="R104" s="627">
        <f t="shared" si="7"/>
        <v>3.24</v>
      </c>
      <c r="S104" s="366">
        <v>4.3</v>
      </c>
      <c r="T104" s="627">
        <f t="shared" si="8"/>
        <v>17.2</v>
      </c>
      <c r="U104" s="366">
        <v>0.99</v>
      </c>
      <c r="V104" s="628">
        <f t="shared" si="9"/>
        <v>3.96</v>
      </c>
    </row>
    <row r="105" spans="1:22" x14ac:dyDescent="0.25">
      <c r="A105" s="664"/>
      <c r="B105" s="34">
        <v>103</v>
      </c>
      <c r="C105" s="665" t="s">
        <v>16</v>
      </c>
      <c r="D105" s="666" t="s">
        <v>1297</v>
      </c>
      <c r="E105" s="3" t="s">
        <v>1170</v>
      </c>
      <c r="F105" s="7" t="s">
        <v>416</v>
      </c>
      <c r="G105" s="7" t="s">
        <v>1298</v>
      </c>
      <c r="H105" s="7" t="s">
        <v>417</v>
      </c>
      <c r="I105" s="667" t="s">
        <v>1301</v>
      </c>
      <c r="J105" s="108">
        <v>4</v>
      </c>
      <c r="K105" s="25">
        <v>0</v>
      </c>
      <c r="L105" s="406">
        <v>5.4</v>
      </c>
      <c r="M105" s="475">
        <v>0.15</v>
      </c>
      <c r="N105" s="106" t="s">
        <v>1300</v>
      </c>
      <c r="O105" s="407">
        <v>0</v>
      </c>
      <c r="P105" s="627">
        <f t="shared" si="6"/>
        <v>0</v>
      </c>
      <c r="Q105" s="408">
        <f t="shared" si="10"/>
        <v>0.81</v>
      </c>
      <c r="R105" s="627">
        <f t="shared" si="7"/>
        <v>3.24</v>
      </c>
      <c r="S105" s="366">
        <v>4.3</v>
      </c>
      <c r="T105" s="627">
        <f t="shared" si="8"/>
        <v>17.2</v>
      </c>
      <c r="U105" s="366">
        <v>0.99</v>
      </c>
      <c r="V105" s="628">
        <f t="shared" si="9"/>
        <v>3.96</v>
      </c>
    </row>
    <row r="106" spans="1:22" x14ac:dyDescent="0.25">
      <c r="A106" s="664"/>
      <c r="B106" s="34">
        <v>104</v>
      </c>
      <c r="C106" s="665" t="s">
        <v>17</v>
      </c>
      <c r="D106" s="666" t="s">
        <v>1302</v>
      </c>
      <c r="E106" s="3" t="s">
        <v>1170</v>
      </c>
      <c r="F106" s="3" t="s">
        <v>416</v>
      </c>
      <c r="G106" s="3" t="s">
        <v>1303</v>
      </c>
      <c r="H106" s="3" t="s">
        <v>424</v>
      </c>
      <c r="I106" s="551" t="s">
        <v>1304</v>
      </c>
      <c r="J106" s="432">
        <v>4</v>
      </c>
      <c r="K106" s="204">
        <v>0</v>
      </c>
      <c r="L106" s="361">
        <v>3</v>
      </c>
      <c r="M106" s="475">
        <v>0.15</v>
      </c>
      <c r="N106" s="208" t="s">
        <v>439</v>
      </c>
      <c r="O106" s="407">
        <v>0</v>
      </c>
      <c r="P106" s="627">
        <f t="shared" si="6"/>
        <v>0</v>
      </c>
      <c r="Q106" s="408">
        <f t="shared" si="10"/>
        <v>0.44999999999999996</v>
      </c>
      <c r="R106" s="627">
        <f t="shared" si="7"/>
        <v>1.7999999999999998</v>
      </c>
      <c r="S106" s="366">
        <v>2.1</v>
      </c>
      <c r="T106" s="627">
        <f t="shared" si="8"/>
        <v>8.4</v>
      </c>
      <c r="U106" s="366">
        <v>0.81</v>
      </c>
      <c r="V106" s="628">
        <f t="shared" si="9"/>
        <v>3.24</v>
      </c>
    </row>
    <row r="107" spans="1:22" x14ac:dyDescent="0.25">
      <c r="A107" s="664"/>
      <c r="B107" s="34">
        <v>105</v>
      </c>
      <c r="C107" s="665" t="s">
        <v>18</v>
      </c>
      <c r="D107" s="666" t="s">
        <v>1302</v>
      </c>
      <c r="E107" s="3" t="s">
        <v>1170</v>
      </c>
      <c r="F107" s="3" t="s">
        <v>416</v>
      </c>
      <c r="G107" s="3" t="s">
        <v>1303</v>
      </c>
      <c r="H107" s="3" t="s">
        <v>424</v>
      </c>
      <c r="I107" s="551" t="s">
        <v>1305</v>
      </c>
      <c r="J107" s="432">
        <v>4</v>
      </c>
      <c r="K107" s="204">
        <v>0</v>
      </c>
      <c r="L107" s="361">
        <v>6</v>
      </c>
      <c r="M107" s="475">
        <v>0.15</v>
      </c>
      <c r="N107" s="208" t="s">
        <v>439</v>
      </c>
      <c r="O107" s="407">
        <v>0</v>
      </c>
      <c r="P107" s="627">
        <f t="shared" si="6"/>
        <v>0</v>
      </c>
      <c r="Q107" s="408">
        <f t="shared" si="10"/>
        <v>0.89999999999999991</v>
      </c>
      <c r="R107" s="627">
        <f t="shared" si="7"/>
        <v>3.5999999999999996</v>
      </c>
      <c r="S107" s="366">
        <v>4.2</v>
      </c>
      <c r="T107" s="627">
        <f t="shared" si="8"/>
        <v>16.8</v>
      </c>
      <c r="U107" s="366">
        <v>1.62</v>
      </c>
      <c r="V107" s="628">
        <f t="shared" si="9"/>
        <v>6.48</v>
      </c>
    </row>
    <row r="108" spans="1:22" x14ac:dyDescent="0.25">
      <c r="A108" s="664"/>
      <c r="B108" s="34">
        <v>106</v>
      </c>
      <c r="C108" s="665" t="s">
        <v>19</v>
      </c>
      <c r="D108" s="666" t="s">
        <v>1306</v>
      </c>
      <c r="E108" s="3" t="s">
        <v>1170</v>
      </c>
      <c r="F108" s="3" t="s">
        <v>416</v>
      </c>
      <c r="G108" s="3" t="s">
        <v>1303</v>
      </c>
      <c r="H108" s="3" t="s">
        <v>424</v>
      </c>
      <c r="I108" s="551" t="s">
        <v>1307</v>
      </c>
      <c r="J108" s="432">
        <v>4</v>
      </c>
      <c r="K108" s="204">
        <v>0</v>
      </c>
      <c r="L108" s="361">
        <v>1</v>
      </c>
      <c r="M108" s="475">
        <v>0.15</v>
      </c>
      <c r="N108" s="208" t="s">
        <v>439</v>
      </c>
      <c r="O108" s="407">
        <v>0</v>
      </c>
      <c r="P108" s="627">
        <f t="shared" si="6"/>
        <v>0</v>
      </c>
      <c r="Q108" s="408">
        <f t="shared" si="10"/>
        <v>0.15</v>
      </c>
      <c r="R108" s="627">
        <f t="shared" si="7"/>
        <v>0.6</v>
      </c>
      <c r="S108" s="366">
        <v>0.7</v>
      </c>
      <c r="T108" s="627">
        <f t="shared" si="8"/>
        <v>2.8</v>
      </c>
      <c r="U108" s="366">
        <v>0.27</v>
      </c>
      <c r="V108" s="628">
        <f t="shared" si="9"/>
        <v>1.08</v>
      </c>
    </row>
    <row r="109" spans="1:22" x14ac:dyDescent="0.25">
      <c r="A109" s="664"/>
      <c r="B109" s="34">
        <v>107</v>
      </c>
      <c r="C109" s="665" t="s">
        <v>20</v>
      </c>
      <c r="D109" s="666" t="s">
        <v>1306</v>
      </c>
      <c r="E109" s="3" t="s">
        <v>1170</v>
      </c>
      <c r="F109" s="3" t="s">
        <v>416</v>
      </c>
      <c r="G109" s="3" t="s">
        <v>1303</v>
      </c>
      <c r="H109" s="3" t="s">
        <v>424</v>
      </c>
      <c r="I109" s="551" t="s">
        <v>1308</v>
      </c>
      <c r="J109" s="432">
        <v>4</v>
      </c>
      <c r="K109" s="204">
        <v>0</v>
      </c>
      <c r="L109" s="361">
        <v>1</v>
      </c>
      <c r="M109" s="475">
        <v>0.15</v>
      </c>
      <c r="N109" s="208" t="s">
        <v>439</v>
      </c>
      <c r="O109" s="407">
        <v>0</v>
      </c>
      <c r="P109" s="627">
        <f t="shared" si="6"/>
        <v>0</v>
      </c>
      <c r="Q109" s="408">
        <f t="shared" si="10"/>
        <v>0.15</v>
      </c>
      <c r="R109" s="627">
        <f t="shared" si="7"/>
        <v>0.6</v>
      </c>
      <c r="S109" s="366">
        <v>0.7</v>
      </c>
      <c r="T109" s="627">
        <f t="shared" si="8"/>
        <v>2.8</v>
      </c>
      <c r="U109" s="366">
        <v>0.27</v>
      </c>
      <c r="V109" s="628">
        <f t="shared" si="9"/>
        <v>1.08</v>
      </c>
    </row>
    <row r="110" spans="1:22" x14ac:dyDescent="0.25">
      <c r="A110" s="664"/>
      <c r="B110" s="34">
        <v>108</v>
      </c>
      <c r="C110" s="665" t="s">
        <v>21</v>
      </c>
      <c r="D110" s="666" t="s">
        <v>1306</v>
      </c>
      <c r="E110" s="3" t="s">
        <v>1170</v>
      </c>
      <c r="F110" s="3" t="s">
        <v>416</v>
      </c>
      <c r="G110" s="3" t="s">
        <v>1303</v>
      </c>
      <c r="H110" s="3" t="s">
        <v>424</v>
      </c>
      <c r="I110" s="551" t="s">
        <v>1309</v>
      </c>
      <c r="J110" s="432">
        <v>4</v>
      </c>
      <c r="K110" s="204">
        <v>0</v>
      </c>
      <c r="L110" s="361">
        <v>1</v>
      </c>
      <c r="M110" s="475">
        <v>0.15</v>
      </c>
      <c r="N110" s="208" t="s">
        <v>439</v>
      </c>
      <c r="O110" s="407">
        <v>0</v>
      </c>
      <c r="P110" s="627">
        <f t="shared" si="6"/>
        <v>0</v>
      </c>
      <c r="Q110" s="408">
        <f t="shared" si="10"/>
        <v>0.15</v>
      </c>
      <c r="R110" s="627">
        <f t="shared" si="7"/>
        <v>0.6</v>
      </c>
      <c r="S110" s="366">
        <v>0.7</v>
      </c>
      <c r="T110" s="627">
        <f t="shared" si="8"/>
        <v>2.8</v>
      </c>
      <c r="U110" s="408">
        <v>0.27</v>
      </c>
      <c r="V110" s="628">
        <f t="shared" si="9"/>
        <v>1.08</v>
      </c>
    </row>
    <row r="111" spans="1:22" ht="25.5" x14ac:dyDescent="0.25">
      <c r="A111" s="664"/>
      <c r="B111" s="34">
        <v>109</v>
      </c>
      <c r="C111" s="665" t="s">
        <v>22</v>
      </c>
      <c r="D111" s="666" t="s">
        <v>1310</v>
      </c>
      <c r="E111" s="3" t="s">
        <v>1170</v>
      </c>
      <c r="F111" s="3" t="s">
        <v>416</v>
      </c>
      <c r="G111" s="3" t="s">
        <v>1303</v>
      </c>
      <c r="H111" s="3" t="s">
        <v>1311</v>
      </c>
      <c r="I111" s="552" t="s">
        <v>1312</v>
      </c>
      <c r="J111" s="432">
        <v>4</v>
      </c>
      <c r="K111" s="204">
        <v>0</v>
      </c>
      <c r="L111" s="361">
        <v>15</v>
      </c>
      <c r="M111" s="475">
        <v>0.15</v>
      </c>
      <c r="N111" s="208" t="s">
        <v>439</v>
      </c>
      <c r="O111" s="407">
        <v>0</v>
      </c>
      <c r="P111" s="627">
        <f t="shared" si="6"/>
        <v>0</v>
      </c>
      <c r="Q111" s="408">
        <f t="shared" si="10"/>
        <v>2.25</v>
      </c>
      <c r="R111" s="627">
        <f t="shared" si="7"/>
        <v>9</v>
      </c>
      <c r="S111" s="366">
        <v>44.4</v>
      </c>
      <c r="T111" s="627">
        <f t="shared" si="8"/>
        <v>177.6</v>
      </c>
      <c r="U111" s="366">
        <v>19.8</v>
      </c>
      <c r="V111" s="628">
        <f t="shared" si="9"/>
        <v>79.2</v>
      </c>
    </row>
    <row r="112" spans="1:22" ht="25.5" x14ac:dyDescent="0.25">
      <c r="A112" s="664"/>
      <c r="B112" s="34">
        <v>110</v>
      </c>
      <c r="C112" s="665" t="s">
        <v>23</v>
      </c>
      <c r="D112" s="666" t="s">
        <v>1313</v>
      </c>
      <c r="E112" s="3" t="s">
        <v>1170</v>
      </c>
      <c r="F112" s="3" t="s">
        <v>1314</v>
      </c>
      <c r="G112" s="3" t="s">
        <v>1315</v>
      </c>
      <c r="H112" s="3" t="s">
        <v>1316</v>
      </c>
      <c r="I112" s="552" t="s">
        <v>1317</v>
      </c>
      <c r="J112" s="432">
        <v>4</v>
      </c>
      <c r="K112" s="204">
        <v>0</v>
      </c>
      <c r="L112" s="361">
        <v>15</v>
      </c>
      <c r="M112" s="475">
        <v>0.15</v>
      </c>
      <c r="N112" s="208" t="s">
        <v>1318</v>
      </c>
      <c r="O112" s="407">
        <v>0</v>
      </c>
      <c r="P112" s="627">
        <f t="shared" si="6"/>
        <v>0</v>
      </c>
      <c r="Q112" s="408">
        <f t="shared" si="10"/>
        <v>2.25</v>
      </c>
      <c r="R112" s="627">
        <f t="shared" si="7"/>
        <v>9</v>
      </c>
      <c r="S112" s="366">
        <v>46.4</v>
      </c>
      <c r="T112" s="627">
        <v>163.6</v>
      </c>
      <c r="U112" s="366">
        <v>20.7</v>
      </c>
      <c r="V112" s="628">
        <f t="shared" si="9"/>
        <v>82.8</v>
      </c>
    </row>
    <row r="113" spans="1:22" x14ac:dyDescent="0.25">
      <c r="A113" s="664"/>
      <c r="B113" s="34">
        <v>111</v>
      </c>
      <c r="C113" s="665" t="s">
        <v>369</v>
      </c>
      <c r="D113" s="666" t="s">
        <v>1319</v>
      </c>
      <c r="E113" s="3" t="s">
        <v>1170</v>
      </c>
      <c r="F113" s="3" t="s">
        <v>1314</v>
      </c>
      <c r="G113" s="3" t="s">
        <v>1315</v>
      </c>
      <c r="H113" s="3" t="s">
        <v>1316</v>
      </c>
      <c r="I113" s="551" t="s">
        <v>1320</v>
      </c>
      <c r="J113" s="432">
        <v>4</v>
      </c>
      <c r="K113" s="204">
        <v>0</v>
      </c>
      <c r="L113" s="361">
        <v>8</v>
      </c>
      <c r="M113" s="475">
        <v>0.15</v>
      </c>
      <c r="N113" s="208" t="s">
        <v>1318</v>
      </c>
      <c r="O113" s="407">
        <v>0</v>
      </c>
      <c r="P113" s="627">
        <f t="shared" si="6"/>
        <v>0</v>
      </c>
      <c r="Q113" s="408">
        <f t="shared" si="10"/>
        <v>1.2</v>
      </c>
      <c r="R113" s="627">
        <f t="shared" si="7"/>
        <v>4.8</v>
      </c>
      <c r="S113" s="366">
        <v>9</v>
      </c>
      <c r="T113" s="627">
        <f t="shared" si="8"/>
        <v>36</v>
      </c>
      <c r="U113" s="366">
        <v>4.05</v>
      </c>
      <c r="V113" s="628">
        <f t="shared" si="9"/>
        <v>16.2</v>
      </c>
    </row>
    <row r="114" spans="1:22" ht="38.25" x14ac:dyDescent="0.25">
      <c r="A114" s="664"/>
      <c r="B114" s="34">
        <v>112</v>
      </c>
      <c r="C114" s="665" t="s">
        <v>370</v>
      </c>
      <c r="D114" s="666" t="s">
        <v>1321</v>
      </c>
      <c r="E114" s="3" t="s">
        <v>1170</v>
      </c>
      <c r="F114" s="3" t="s">
        <v>1314</v>
      </c>
      <c r="G114" s="3" t="s">
        <v>1315</v>
      </c>
      <c r="H114" s="3" t="s">
        <v>1316</v>
      </c>
      <c r="I114" s="552" t="s">
        <v>1322</v>
      </c>
      <c r="J114" s="432">
        <v>4</v>
      </c>
      <c r="K114" s="204">
        <v>0</v>
      </c>
      <c r="L114" s="361">
        <v>8</v>
      </c>
      <c r="M114" s="475">
        <v>0.15</v>
      </c>
      <c r="N114" s="208" t="s">
        <v>1318</v>
      </c>
      <c r="O114" s="407">
        <v>0</v>
      </c>
      <c r="P114" s="627">
        <f t="shared" si="6"/>
        <v>0</v>
      </c>
      <c r="Q114" s="408">
        <f t="shared" si="10"/>
        <v>1.2</v>
      </c>
      <c r="R114" s="627">
        <f t="shared" si="7"/>
        <v>4.8</v>
      </c>
      <c r="S114" s="366">
        <v>5.6</v>
      </c>
      <c r="T114" s="627">
        <f t="shared" si="8"/>
        <v>22.4</v>
      </c>
      <c r="U114" s="366">
        <v>2.52</v>
      </c>
      <c r="V114" s="628">
        <f t="shared" si="9"/>
        <v>10.08</v>
      </c>
    </row>
    <row r="115" spans="1:22" ht="38.25" x14ac:dyDescent="0.25">
      <c r="A115" s="664"/>
      <c r="B115" s="34">
        <v>113</v>
      </c>
      <c r="C115" s="665" t="s">
        <v>371</v>
      </c>
      <c r="D115" s="666" t="s">
        <v>1323</v>
      </c>
      <c r="E115" s="3" t="s">
        <v>1170</v>
      </c>
      <c r="F115" s="3" t="s">
        <v>1314</v>
      </c>
      <c r="G115" s="3" t="s">
        <v>1315</v>
      </c>
      <c r="H115" s="3" t="s">
        <v>1316</v>
      </c>
      <c r="I115" s="552" t="s">
        <v>1324</v>
      </c>
      <c r="J115" s="432">
        <v>4</v>
      </c>
      <c r="K115" s="204">
        <v>0</v>
      </c>
      <c r="L115" s="361">
        <v>8</v>
      </c>
      <c r="M115" s="475">
        <v>0.15</v>
      </c>
      <c r="N115" s="208" t="s">
        <v>1318</v>
      </c>
      <c r="O115" s="407">
        <v>0</v>
      </c>
      <c r="P115" s="627">
        <f t="shared" si="6"/>
        <v>0</v>
      </c>
      <c r="Q115" s="408">
        <f t="shared" si="10"/>
        <v>1.2</v>
      </c>
      <c r="R115" s="627">
        <f t="shared" si="7"/>
        <v>4.8</v>
      </c>
      <c r="S115" s="366">
        <v>2.7</v>
      </c>
      <c r="T115" s="627">
        <f t="shared" si="8"/>
        <v>10.8</v>
      </c>
      <c r="U115" s="366">
        <v>1.17</v>
      </c>
      <c r="V115" s="628">
        <f t="shared" si="9"/>
        <v>4.68</v>
      </c>
    </row>
    <row r="116" spans="1:22" x14ac:dyDescent="0.25">
      <c r="A116" s="664"/>
      <c r="B116" s="34">
        <v>114</v>
      </c>
      <c r="C116" s="665" t="s">
        <v>390</v>
      </c>
      <c r="D116" s="666" t="s">
        <v>1325</v>
      </c>
      <c r="E116" s="3" t="s">
        <v>1170</v>
      </c>
      <c r="F116" s="3" t="s">
        <v>1314</v>
      </c>
      <c r="G116" s="3" t="s">
        <v>1315</v>
      </c>
      <c r="H116" s="3" t="s">
        <v>1316</v>
      </c>
      <c r="I116" s="551" t="s">
        <v>1326</v>
      </c>
      <c r="J116" s="432">
        <v>4</v>
      </c>
      <c r="K116" s="204">
        <v>0</v>
      </c>
      <c r="L116" s="361">
        <v>18</v>
      </c>
      <c r="M116" s="475">
        <v>0.15</v>
      </c>
      <c r="N116" s="208" t="s">
        <v>1318</v>
      </c>
      <c r="O116" s="407">
        <v>0</v>
      </c>
      <c r="P116" s="627">
        <f t="shared" si="6"/>
        <v>0</v>
      </c>
      <c r="Q116" s="408">
        <f t="shared" si="10"/>
        <v>2.6999999999999997</v>
      </c>
      <c r="R116" s="627">
        <f t="shared" si="7"/>
        <v>10.799999999999999</v>
      </c>
      <c r="S116" s="366">
        <v>27.7</v>
      </c>
      <c r="T116" s="627">
        <f t="shared" si="8"/>
        <v>110.8</v>
      </c>
      <c r="U116" s="366">
        <v>12.33</v>
      </c>
      <c r="V116" s="628">
        <f t="shared" si="9"/>
        <v>49.32</v>
      </c>
    </row>
    <row r="117" spans="1:22" ht="25.5" x14ac:dyDescent="0.25">
      <c r="A117" s="664"/>
      <c r="B117" s="34">
        <v>115</v>
      </c>
      <c r="C117" s="665" t="s">
        <v>389</v>
      </c>
      <c r="D117" s="666" t="s">
        <v>1327</v>
      </c>
      <c r="E117" s="3" t="s">
        <v>1170</v>
      </c>
      <c r="F117" s="3" t="s">
        <v>1314</v>
      </c>
      <c r="G117" s="3" t="s">
        <v>1315</v>
      </c>
      <c r="H117" s="3" t="s">
        <v>1316</v>
      </c>
      <c r="I117" s="552" t="s">
        <v>1328</v>
      </c>
      <c r="J117" s="432">
        <v>4</v>
      </c>
      <c r="K117" s="204">
        <v>0</v>
      </c>
      <c r="L117" s="361">
        <v>20</v>
      </c>
      <c r="M117" s="475">
        <v>0.15</v>
      </c>
      <c r="N117" s="208" t="s">
        <v>1318</v>
      </c>
      <c r="O117" s="407">
        <v>0</v>
      </c>
      <c r="P117" s="627">
        <f t="shared" si="6"/>
        <v>0</v>
      </c>
      <c r="Q117" s="408">
        <f t="shared" si="10"/>
        <v>3</v>
      </c>
      <c r="R117" s="627">
        <f t="shared" si="7"/>
        <v>12</v>
      </c>
      <c r="S117" s="366">
        <v>32.799999999999997</v>
      </c>
      <c r="T117" s="627">
        <v>110.1</v>
      </c>
      <c r="U117" s="366">
        <v>14.58</v>
      </c>
      <c r="V117" s="628">
        <f t="shared" si="9"/>
        <v>58.32</v>
      </c>
    </row>
    <row r="118" spans="1:22" ht="25.5" x14ac:dyDescent="0.25">
      <c r="A118" s="664"/>
      <c r="B118" s="34">
        <v>116</v>
      </c>
      <c r="C118" s="665" t="s">
        <v>400</v>
      </c>
      <c r="D118" s="666" t="s">
        <v>1329</v>
      </c>
      <c r="E118" s="3" t="s">
        <v>1170</v>
      </c>
      <c r="F118" s="3" t="s">
        <v>1314</v>
      </c>
      <c r="G118" s="3" t="s">
        <v>1315</v>
      </c>
      <c r="H118" s="3" t="s">
        <v>424</v>
      </c>
      <c r="I118" s="552" t="s">
        <v>1330</v>
      </c>
      <c r="J118" s="432">
        <v>4</v>
      </c>
      <c r="K118" s="204">
        <v>0</v>
      </c>
      <c r="L118" s="361">
        <v>125.9</v>
      </c>
      <c r="M118" s="475">
        <v>0.15</v>
      </c>
      <c r="N118" s="208" t="s">
        <v>1318</v>
      </c>
      <c r="O118" s="407">
        <v>0</v>
      </c>
      <c r="P118" s="627">
        <f t="shared" si="6"/>
        <v>0</v>
      </c>
      <c r="Q118" s="408">
        <f t="shared" si="10"/>
        <v>18.885000000000002</v>
      </c>
      <c r="R118" s="627">
        <f t="shared" si="7"/>
        <v>75.540000000000006</v>
      </c>
      <c r="S118" s="366">
        <v>48.8</v>
      </c>
      <c r="T118" s="627">
        <v>155.19999999999999</v>
      </c>
      <c r="U118" s="366">
        <v>19.27</v>
      </c>
      <c r="V118" s="628">
        <v>84.07</v>
      </c>
    </row>
    <row r="119" spans="1:22" ht="25.5" x14ac:dyDescent="0.25">
      <c r="A119" s="664"/>
      <c r="B119" s="34">
        <v>117</v>
      </c>
      <c r="C119" s="665" t="s">
        <v>401</v>
      </c>
      <c r="D119" s="666" t="s">
        <v>1331</v>
      </c>
      <c r="E119" s="3" t="s">
        <v>1170</v>
      </c>
      <c r="F119" s="3" t="s">
        <v>1314</v>
      </c>
      <c r="G119" s="3" t="s">
        <v>1315</v>
      </c>
      <c r="H119" s="3" t="s">
        <v>1316</v>
      </c>
      <c r="I119" s="552" t="s">
        <v>1332</v>
      </c>
      <c r="J119" s="432">
        <v>4</v>
      </c>
      <c r="K119" s="204">
        <v>0</v>
      </c>
      <c r="L119" s="361">
        <v>10</v>
      </c>
      <c r="M119" s="475">
        <v>0.15</v>
      </c>
      <c r="N119" s="208" t="s">
        <v>1318</v>
      </c>
      <c r="O119" s="407">
        <v>0</v>
      </c>
      <c r="P119" s="627">
        <f t="shared" si="6"/>
        <v>0</v>
      </c>
      <c r="Q119" s="408">
        <f t="shared" si="10"/>
        <v>1.5</v>
      </c>
      <c r="R119" s="627">
        <f t="shared" si="7"/>
        <v>6</v>
      </c>
      <c r="S119" s="366">
        <v>8.3000000000000007</v>
      </c>
      <c r="T119" s="627">
        <f t="shared" si="8"/>
        <v>33.200000000000003</v>
      </c>
      <c r="U119" s="366">
        <v>3.69</v>
      </c>
      <c r="V119" s="628">
        <f t="shared" si="9"/>
        <v>14.76</v>
      </c>
    </row>
    <row r="120" spans="1:22" ht="25.5" x14ac:dyDescent="0.25">
      <c r="A120" s="664"/>
      <c r="B120" s="34">
        <v>118</v>
      </c>
      <c r="C120" s="665" t="s">
        <v>402</v>
      </c>
      <c r="D120" s="666" t="s">
        <v>1333</v>
      </c>
      <c r="E120" s="3" t="s">
        <v>1170</v>
      </c>
      <c r="F120" s="3" t="s">
        <v>1314</v>
      </c>
      <c r="G120" s="3" t="s">
        <v>1315</v>
      </c>
      <c r="H120" s="3" t="s">
        <v>424</v>
      </c>
      <c r="I120" s="552" t="s">
        <v>1334</v>
      </c>
      <c r="J120" s="432">
        <v>4</v>
      </c>
      <c r="K120" s="204">
        <v>0</v>
      </c>
      <c r="L120" s="361">
        <v>10.53</v>
      </c>
      <c r="M120" s="475">
        <v>0.15</v>
      </c>
      <c r="N120" s="208" t="s">
        <v>1318</v>
      </c>
      <c r="O120" s="407">
        <v>0</v>
      </c>
      <c r="P120" s="627">
        <f t="shared" si="6"/>
        <v>0</v>
      </c>
      <c r="Q120" s="408">
        <f t="shared" si="10"/>
        <v>1.5794999999999999</v>
      </c>
      <c r="R120" s="627">
        <f t="shared" si="7"/>
        <v>6.3179999999999996</v>
      </c>
      <c r="S120" s="366">
        <v>8.3000000000000007</v>
      </c>
      <c r="T120" s="627">
        <f t="shared" si="8"/>
        <v>33.200000000000003</v>
      </c>
      <c r="U120" s="366">
        <v>3.69</v>
      </c>
      <c r="V120" s="628">
        <f t="shared" si="9"/>
        <v>14.76</v>
      </c>
    </row>
    <row r="121" spans="1:22" ht="25.5" x14ac:dyDescent="0.25">
      <c r="A121" s="664"/>
      <c r="B121" s="34">
        <v>119</v>
      </c>
      <c r="C121" s="665" t="s">
        <v>403</v>
      </c>
      <c r="D121" s="666" t="s">
        <v>1335</v>
      </c>
      <c r="E121" s="3" t="s">
        <v>1170</v>
      </c>
      <c r="F121" s="3" t="s">
        <v>1314</v>
      </c>
      <c r="G121" s="3" t="s">
        <v>1256</v>
      </c>
      <c r="H121" s="3" t="s">
        <v>424</v>
      </c>
      <c r="I121" s="552" t="s">
        <v>39</v>
      </c>
      <c r="J121" s="432">
        <v>4</v>
      </c>
      <c r="K121" s="204">
        <v>0</v>
      </c>
      <c r="L121" s="361">
        <v>46.82</v>
      </c>
      <c r="M121" s="475">
        <v>0.15</v>
      </c>
      <c r="N121" s="208" t="s">
        <v>1318</v>
      </c>
      <c r="O121" s="407">
        <v>0</v>
      </c>
      <c r="P121" s="627">
        <f t="shared" si="6"/>
        <v>0</v>
      </c>
      <c r="Q121" s="408">
        <f t="shared" si="10"/>
        <v>7.0229999999999997</v>
      </c>
      <c r="R121" s="627">
        <f t="shared" si="7"/>
        <v>28.091999999999999</v>
      </c>
      <c r="S121" s="366">
        <v>15.7</v>
      </c>
      <c r="T121" s="627">
        <f t="shared" si="8"/>
        <v>62.8</v>
      </c>
      <c r="U121" s="366">
        <v>6.93</v>
      </c>
      <c r="V121" s="628">
        <f t="shared" si="9"/>
        <v>27.72</v>
      </c>
    </row>
    <row r="122" spans="1:22" x14ac:dyDescent="0.25">
      <c r="A122" s="664"/>
      <c r="B122" s="34">
        <v>120</v>
      </c>
      <c r="C122" s="668" t="s">
        <v>575</v>
      </c>
      <c r="D122" s="666" t="s">
        <v>1336</v>
      </c>
      <c r="E122" s="3" t="s">
        <v>1170</v>
      </c>
      <c r="F122" s="3" t="s">
        <v>1314</v>
      </c>
      <c r="G122" s="3" t="s">
        <v>1337</v>
      </c>
      <c r="H122" s="3" t="s">
        <v>424</v>
      </c>
      <c r="I122" s="552" t="s">
        <v>1338</v>
      </c>
      <c r="J122" s="432">
        <v>1</v>
      </c>
      <c r="K122" s="204">
        <v>0</v>
      </c>
      <c r="L122" s="361">
        <v>129</v>
      </c>
      <c r="M122" s="475">
        <v>0.15</v>
      </c>
      <c r="N122" s="208" t="s">
        <v>1318</v>
      </c>
      <c r="O122" s="363">
        <v>0</v>
      </c>
      <c r="P122" s="627">
        <f t="shared" si="6"/>
        <v>0</v>
      </c>
      <c r="Q122" s="408">
        <f t="shared" si="10"/>
        <v>19.349999999999998</v>
      </c>
      <c r="R122" s="627">
        <f t="shared" si="7"/>
        <v>19.349999999999998</v>
      </c>
      <c r="S122" s="366">
        <v>86</v>
      </c>
      <c r="T122" s="627">
        <f t="shared" si="8"/>
        <v>86</v>
      </c>
      <c r="U122" s="366">
        <v>38.700000000000003</v>
      </c>
      <c r="V122" s="628">
        <f t="shared" si="9"/>
        <v>38.700000000000003</v>
      </c>
    </row>
    <row r="123" spans="1:22" x14ac:dyDescent="0.25">
      <c r="A123" s="664"/>
      <c r="B123" s="34">
        <v>121</v>
      </c>
      <c r="C123" s="668" t="s">
        <v>577</v>
      </c>
      <c r="D123" s="666" t="s">
        <v>1339</v>
      </c>
      <c r="E123" s="3" t="s">
        <v>1170</v>
      </c>
      <c r="F123" s="3" t="s">
        <v>1314</v>
      </c>
      <c r="G123" s="3" t="s">
        <v>1337</v>
      </c>
      <c r="H123" s="3" t="s">
        <v>424</v>
      </c>
      <c r="I123" s="552" t="s">
        <v>1340</v>
      </c>
      <c r="J123" s="432">
        <v>1</v>
      </c>
      <c r="K123" s="204">
        <v>0</v>
      </c>
      <c r="L123" s="361">
        <v>21</v>
      </c>
      <c r="M123" s="475">
        <v>0.15</v>
      </c>
      <c r="N123" s="208" t="s">
        <v>1318</v>
      </c>
      <c r="O123" s="363">
        <v>0</v>
      </c>
      <c r="P123" s="627">
        <f t="shared" si="6"/>
        <v>0</v>
      </c>
      <c r="Q123" s="408">
        <f t="shared" si="10"/>
        <v>3.15</v>
      </c>
      <c r="R123" s="627">
        <f t="shared" si="7"/>
        <v>3.15</v>
      </c>
      <c r="S123" s="366">
        <v>14</v>
      </c>
      <c r="T123" s="627">
        <f t="shared" si="8"/>
        <v>14</v>
      </c>
      <c r="U123" s="366">
        <v>6.3</v>
      </c>
      <c r="V123" s="628">
        <f t="shared" si="9"/>
        <v>6.3</v>
      </c>
    </row>
    <row r="124" spans="1:22" x14ac:dyDescent="0.25">
      <c r="A124" s="664"/>
      <c r="B124" s="34">
        <v>122</v>
      </c>
      <c r="C124" s="668" t="s">
        <v>579</v>
      </c>
      <c r="D124" s="666" t="s">
        <v>1341</v>
      </c>
      <c r="E124" s="3" t="s">
        <v>1170</v>
      </c>
      <c r="F124" s="3" t="s">
        <v>1314</v>
      </c>
      <c r="G124" s="3" t="s">
        <v>1337</v>
      </c>
      <c r="H124" s="3" t="s">
        <v>424</v>
      </c>
      <c r="I124" s="552" t="s">
        <v>1342</v>
      </c>
      <c r="J124" s="432">
        <v>1</v>
      </c>
      <c r="K124" s="204">
        <v>0</v>
      </c>
      <c r="L124" s="361">
        <v>116</v>
      </c>
      <c r="M124" s="475">
        <v>0.15</v>
      </c>
      <c r="N124" s="208" t="s">
        <v>1318</v>
      </c>
      <c r="O124" s="363">
        <v>0</v>
      </c>
      <c r="P124" s="627">
        <f t="shared" si="6"/>
        <v>0</v>
      </c>
      <c r="Q124" s="408">
        <f t="shared" si="10"/>
        <v>17.399999999999999</v>
      </c>
      <c r="R124" s="627">
        <f t="shared" si="7"/>
        <v>17.399999999999999</v>
      </c>
      <c r="S124" s="366">
        <v>71</v>
      </c>
      <c r="T124" s="627">
        <f t="shared" si="8"/>
        <v>71</v>
      </c>
      <c r="U124" s="366">
        <v>21.95</v>
      </c>
      <c r="V124" s="628">
        <f t="shared" si="9"/>
        <v>21.95</v>
      </c>
    </row>
    <row r="125" spans="1:22" x14ac:dyDescent="0.25">
      <c r="A125" s="664"/>
      <c r="B125" s="34">
        <v>123</v>
      </c>
      <c r="C125" s="668" t="s">
        <v>581</v>
      </c>
      <c r="D125" s="666" t="s">
        <v>1341</v>
      </c>
      <c r="E125" s="3" t="s">
        <v>1170</v>
      </c>
      <c r="F125" s="3" t="s">
        <v>1314</v>
      </c>
      <c r="G125" s="3" t="s">
        <v>1337</v>
      </c>
      <c r="H125" s="3" t="s">
        <v>424</v>
      </c>
      <c r="I125" s="552" t="s">
        <v>1343</v>
      </c>
      <c r="J125" s="432">
        <v>1</v>
      </c>
      <c r="K125" s="204">
        <v>0</v>
      </c>
      <c r="L125" s="361">
        <v>80</v>
      </c>
      <c r="M125" s="475">
        <v>0.15</v>
      </c>
      <c r="N125" s="208" t="s">
        <v>1318</v>
      </c>
      <c r="O125" s="363">
        <v>0</v>
      </c>
      <c r="P125" s="627">
        <f t="shared" si="6"/>
        <v>0</v>
      </c>
      <c r="Q125" s="408">
        <f>L125*M125</f>
        <v>12</v>
      </c>
      <c r="R125" s="627">
        <f t="shared" si="7"/>
        <v>12</v>
      </c>
      <c r="S125" s="366">
        <v>53</v>
      </c>
      <c r="T125" s="627">
        <f t="shared" si="8"/>
        <v>53</v>
      </c>
      <c r="U125" s="366">
        <v>23.85</v>
      </c>
      <c r="V125" s="628">
        <f t="shared" si="9"/>
        <v>23.85</v>
      </c>
    </row>
    <row r="126" spans="1:22" ht="25.5" x14ac:dyDescent="0.25">
      <c r="A126" s="664"/>
      <c r="B126" s="34">
        <v>124</v>
      </c>
      <c r="C126" s="668" t="s">
        <v>582</v>
      </c>
      <c r="D126" s="666" t="s">
        <v>1344</v>
      </c>
      <c r="E126" s="3" t="s">
        <v>1170</v>
      </c>
      <c r="F126" s="3" t="s">
        <v>416</v>
      </c>
      <c r="G126" s="3" t="s">
        <v>1337</v>
      </c>
      <c r="H126" s="3" t="s">
        <v>424</v>
      </c>
      <c r="I126" s="552" t="s">
        <v>1345</v>
      </c>
      <c r="J126" s="334">
        <v>1</v>
      </c>
      <c r="K126" s="205"/>
      <c r="L126" s="335">
        <v>18</v>
      </c>
      <c r="M126" s="475">
        <v>0.15</v>
      </c>
      <c r="N126" s="209" t="s">
        <v>1318</v>
      </c>
      <c r="O126" s="337">
        <v>0</v>
      </c>
      <c r="P126" s="669">
        <v>0</v>
      </c>
      <c r="Q126" s="421">
        <v>2.7</v>
      </c>
      <c r="R126" s="669">
        <v>10.8</v>
      </c>
      <c r="S126" s="341">
        <v>27.7</v>
      </c>
      <c r="T126" s="669">
        <v>110.8</v>
      </c>
      <c r="U126" s="341">
        <v>12.33</v>
      </c>
      <c r="V126" s="670">
        <f t="shared" si="9"/>
        <v>12.33</v>
      </c>
    </row>
    <row r="127" spans="1:22" ht="26.25" thickBot="1" x14ac:dyDescent="0.3">
      <c r="A127" s="671"/>
      <c r="B127" s="34">
        <v>125</v>
      </c>
      <c r="C127" s="668" t="s">
        <v>584</v>
      </c>
      <c r="D127" s="672" t="s">
        <v>1346</v>
      </c>
      <c r="E127" s="373" t="s">
        <v>1170</v>
      </c>
      <c r="F127" s="373" t="s">
        <v>29</v>
      </c>
      <c r="G127" s="373"/>
      <c r="H127" s="373" t="s">
        <v>424</v>
      </c>
      <c r="I127" s="673" t="s">
        <v>39</v>
      </c>
      <c r="J127" s="589">
        <v>1</v>
      </c>
      <c r="K127" s="206">
        <v>0</v>
      </c>
      <c r="L127" s="377">
        <v>20</v>
      </c>
      <c r="M127" s="674">
        <v>0.15</v>
      </c>
      <c r="N127" s="210" t="s">
        <v>29</v>
      </c>
      <c r="O127" s="675">
        <v>0</v>
      </c>
      <c r="P127" s="631">
        <f t="shared" si="6"/>
        <v>0</v>
      </c>
      <c r="Q127" s="382">
        <f>L127*M127</f>
        <v>3</v>
      </c>
      <c r="R127" s="631">
        <f t="shared" si="7"/>
        <v>3</v>
      </c>
      <c r="S127" s="382">
        <v>14</v>
      </c>
      <c r="T127" s="631">
        <f t="shared" si="8"/>
        <v>14</v>
      </c>
      <c r="U127" s="382">
        <v>5.4</v>
      </c>
      <c r="V127" s="670">
        <f t="shared" si="9"/>
        <v>5.4</v>
      </c>
    </row>
    <row r="128" spans="1:22" x14ac:dyDescent="0.25">
      <c r="A128" s="443" t="s">
        <v>27</v>
      </c>
      <c r="B128" s="318">
        <v>126</v>
      </c>
      <c r="C128" s="54" t="s">
        <v>5</v>
      </c>
      <c r="D128" s="558" t="s">
        <v>1347</v>
      </c>
      <c r="E128" s="391" t="s">
        <v>1348</v>
      </c>
      <c r="F128" s="392" t="s">
        <v>446</v>
      </c>
      <c r="G128" s="392" t="s">
        <v>1349</v>
      </c>
      <c r="H128" s="392" t="s">
        <v>1350</v>
      </c>
      <c r="I128" s="676" t="s">
        <v>1351</v>
      </c>
      <c r="J128" s="555">
        <v>4</v>
      </c>
      <c r="K128" s="556">
        <v>1</v>
      </c>
      <c r="L128" s="677">
        <v>8.1999999999999993</v>
      </c>
      <c r="M128" s="594">
        <v>0.15</v>
      </c>
      <c r="N128" s="676" t="s">
        <v>439</v>
      </c>
      <c r="O128" s="557">
        <v>0</v>
      </c>
      <c r="P128" s="623">
        <f t="shared" si="6"/>
        <v>0</v>
      </c>
      <c r="Q128" s="678">
        <f>L128*M128</f>
        <v>1.2299999999999998</v>
      </c>
      <c r="R128" s="623">
        <f t="shared" si="7"/>
        <v>4.919999999999999</v>
      </c>
      <c r="S128" s="678">
        <v>3</v>
      </c>
      <c r="T128" s="679">
        <f t="shared" si="8"/>
        <v>12</v>
      </c>
      <c r="U128" s="678">
        <v>0.1</v>
      </c>
      <c r="V128" s="625">
        <f t="shared" si="9"/>
        <v>0.4</v>
      </c>
    </row>
    <row r="129" spans="1:22" x14ac:dyDescent="0.25">
      <c r="A129" s="448"/>
      <c r="B129" s="34">
        <v>127</v>
      </c>
      <c r="C129" s="55" t="s">
        <v>6</v>
      </c>
      <c r="D129" s="370" t="s">
        <v>1352</v>
      </c>
      <c r="E129" s="3" t="s">
        <v>1348</v>
      </c>
      <c r="F129" s="7" t="s">
        <v>446</v>
      </c>
      <c r="G129" s="7" t="s">
        <v>1349</v>
      </c>
      <c r="H129" s="7" t="s">
        <v>1350</v>
      </c>
      <c r="I129" s="106" t="s">
        <v>1353</v>
      </c>
      <c r="J129" s="108">
        <v>4</v>
      </c>
      <c r="K129" s="25">
        <v>1</v>
      </c>
      <c r="L129" s="406">
        <v>20.2</v>
      </c>
      <c r="M129" s="559">
        <v>0.15</v>
      </c>
      <c r="N129" s="106" t="s">
        <v>439</v>
      </c>
      <c r="O129" s="407">
        <v>0</v>
      </c>
      <c r="P129" s="627">
        <f t="shared" si="6"/>
        <v>0</v>
      </c>
      <c r="Q129" s="408">
        <f>L129*M129</f>
        <v>3.03</v>
      </c>
      <c r="R129" s="627">
        <f t="shared" si="7"/>
        <v>12.12</v>
      </c>
      <c r="S129" s="408">
        <v>17</v>
      </c>
      <c r="T129" s="627">
        <f t="shared" si="8"/>
        <v>68</v>
      </c>
      <c r="U129" s="408">
        <v>0.1</v>
      </c>
      <c r="V129" s="628">
        <f t="shared" si="9"/>
        <v>0.4</v>
      </c>
    </row>
    <row r="130" spans="1:22" x14ac:dyDescent="0.25">
      <c r="A130" s="448"/>
      <c r="B130" s="34">
        <v>128</v>
      </c>
      <c r="C130" s="55" t="s">
        <v>7</v>
      </c>
      <c r="D130" s="370" t="s">
        <v>1354</v>
      </c>
      <c r="E130" s="3" t="s">
        <v>1348</v>
      </c>
      <c r="F130" s="7" t="s">
        <v>446</v>
      </c>
      <c r="G130" s="7" t="s">
        <v>1349</v>
      </c>
      <c r="H130" s="7" t="s">
        <v>1350</v>
      </c>
      <c r="I130" s="106" t="s">
        <v>1355</v>
      </c>
      <c r="J130" s="108">
        <v>4</v>
      </c>
      <c r="K130" s="25">
        <v>1</v>
      </c>
      <c r="L130" s="406">
        <v>21.6</v>
      </c>
      <c r="M130" s="559">
        <v>0.15</v>
      </c>
      <c r="N130" s="106" t="s">
        <v>439</v>
      </c>
      <c r="O130" s="407">
        <v>0</v>
      </c>
      <c r="P130" s="627">
        <f t="shared" si="6"/>
        <v>0</v>
      </c>
      <c r="Q130" s="408">
        <f t="shared" ref="Q130:Q178" si="11">L130*M130</f>
        <v>3.24</v>
      </c>
      <c r="R130" s="627">
        <f t="shared" si="7"/>
        <v>12.96</v>
      </c>
      <c r="S130" s="408">
        <v>10</v>
      </c>
      <c r="T130" s="627">
        <f t="shared" si="8"/>
        <v>40</v>
      </c>
      <c r="U130" s="408">
        <v>0.1</v>
      </c>
      <c r="V130" s="628">
        <f t="shared" si="9"/>
        <v>0.4</v>
      </c>
    </row>
    <row r="131" spans="1:22" x14ac:dyDescent="0.25">
      <c r="A131" s="448"/>
      <c r="B131" s="34">
        <v>129</v>
      </c>
      <c r="C131" s="55" t="s">
        <v>8</v>
      </c>
      <c r="D131" s="370" t="s">
        <v>1356</v>
      </c>
      <c r="E131" s="3" t="s">
        <v>1348</v>
      </c>
      <c r="F131" s="7" t="s">
        <v>446</v>
      </c>
      <c r="G131" s="7" t="s">
        <v>1349</v>
      </c>
      <c r="H131" s="7" t="s">
        <v>1350</v>
      </c>
      <c r="I131" s="106" t="s">
        <v>1357</v>
      </c>
      <c r="J131" s="108">
        <v>4</v>
      </c>
      <c r="K131" s="25">
        <v>0</v>
      </c>
      <c r="L131" s="406">
        <v>20.2</v>
      </c>
      <c r="M131" s="559">
        <v>0.15</v>
      </c>
      <c r="N131" s="106" t="s">
        <v>439</v>
      </c>
      <c r="O131" s="407">
        <v>0</v>
      </c>
      <c r="P131" s="627">
        <f t="shared" si="6"/>
        <v>0</v>
      </c>
      <c r="Q131" s="408">
        <f t="shared" si="11"/>
        <v>3.03</v>
      </c>
      <c r="R131" s="627">
        <f t="shared" si="7"/>
        <v>12.12</v>
      </c>
      <c r="S131" s="408">
        <v>9</v>
      </c>
      <c r="T131" s="627">
        <f t="shared" si="8"/>
        <v>36</v>
      </c>
      <c r="U131" s="408">
        <v>0.1</v>
      </c>
      <c r="V131" s="628">
        <f t="shared" si="9"/>
        <v>0.4</v>
      </c>
    </row>
    <row r="132" spans="1:22" x14ac:dyDescent="0.25">
      <c r="A132" s="448"/>
      <c r="B132" s="34">
        <v>130</v>
      </c>
      <c r="C132" s="55" t="s">
        <v>9</v>
      </c>
      <c r="D132" s="370" t="s">
        <v>1358</v>
      </c>
      <c r="E132" s="3" t="s">
        <v>1348</v>
      </c>
      <c r="F132" s="7" t="s">
        <v>446</v>
      </c>
      <c r="G132" s="7" t="s">
        <v>1349</v>
      </c>
      <c r="H132" s="7" t="s">
        <v>1350</v>
      </c>
      <c r="I132" s="106" t="s">
        <v>1359</v>
      </c>
      <c r="J132" s="108">
        <v>4</v>
      </c>
      <c r="K132" s="25">
        <v>1</v>
      </c>
      <c r="L132" s="406">
        <v>7.5</v>
      </c>
      <c r="M132" s="559">
        <v>0.15</v>
      </c>
      <c r="N132" s="106" t="s">
        <v>439</v>
      </c>
      <c r="O132" s="407">
        <v>0</v>
      </c>
      <c r="P132" s="627">
        <f t="shared" si="6"/>
        <v>0</v>
      </c>
      <c r="Q132" s="408">
        <f t="shared" si="11"/>
        <v>1.125</v>
      </c>
      <c r="R132" s="627">
        <f t="shared" si="7"/>
        <v>4.5</v>
      </c>
      <c r="S132" s="408">
        <v>3</v>
      </c>
      <c r="T132" s="627">
        <f t="shared" si="8"/>
        <v>12</v>
      </c>
      <c r="U132" s="408">
        <v>0.1</v>
      </c>
      <c r="V132" s="628">
        <f t="shared" si="9"/>
        <v>0.4</v>
      </c>
    </row>
    <row r="133" spans="1:22" x14ac:dyDescent="0.25">
      <c r="A133" s="448"/>
      <c r="B133" s="34">
        <v>131</v>
      </c>
      <c r="C133" s="55" t="s">
        <v>10</v>
      </c>
      <c r="D133" s="370" t="s">
        <v>1360</v>
      </c>
      <c r="E133" s="3" t="s">
        <v>1348</v>
      </c>
      <c r="F133" s="7" t="s">
        <v>446</v>
      </c>
      <c r="G133" s="7" t="s">
        <v>1349</v>
      </c>
      <c r="H133" s="7" t="s">
        <v>1350</v>
      </c>
      <c r="I133" s="106" t="s">
        <v>1361</v>
      </c>
      <c r="J133" s="108">
        <v>4</v>
      </c>
      <c r="K133" s="25">
        <v>1</v>
      </c>
      <c r="L133" s="406">
        <v>22.2</v>
      </c>
      <c r="M133" s="559">
        <v>0.15</v>
      </c>
      <c r="N133" s="106" t="s">
        <v>439</v>
      </c>
      <c r="O133" s="407">
        <v>0</v>
      </c>
      <c r="P133" s="627">
        <f t="shared" ref="P133:P179" si="12">J133*O133</f>
        <v>0</v>
      </c>
      <c r="Q133" s="408">
        <f t="shared" si="11"/>
        <v>3.3299999999999996</v>
      </c>
      <c r="R133" s="627">
        <f t="shared" ref="R133:R178" si="13">J133*Q133</f>
        <v>13.319999999999999</v>
      </c>
      <c r="S133" s="408">
        <v>9</v>
      </c>
      <c r="T133" s="627">
        <f t="shared" ref="T133:T179" si="14">J133*S133</f>
        <v>36</v>
      </c>
      <c r="U133" s="408">
        <v>0.1</v>
      </c>
      <c r="V133" s="628">
        <f t="shared" ref="V133:V179" si="15">J133*U133</f>
        <v>0.4</v>
      </c>
    </row>
    <row r="134" spans="1:22" x14ac:dyDescent="0.25">
      <c r="A134" s="448"/>
      <c r="B134" s="34">
        <v>132</v>
      </c>
      <c r="C134" s="55" t="s">
        <v>11</v>
      </c>
      <c r="D134" s="370" t="s">
        <v>1354</v>
      </c>
      <c r="E134" s="3" t="s">
        <v>1348</v>
      </c>
      <c r="F134" s="7" t="s">
        <v>446</v>
      </c>
      <c r="G134" s="7" t="s">
        <v>1349</v>
      </c>
      <c r="H134" s="7" t="s">
        <v>1350</v>
      </c>
      <c r="I134" s="106" t="s">
        <v>1362</v>
      </c>
      <c r="J134" s="108">
        <v>4</v>
      </c>
      <c r="K134" s="25">
        <v>1</v>
      </c>
      <c r="L134" s="406">
        <v>21.6</v>
      </c>
      <c r="M134" s="559">
        <v>0.15</v>
      </c>
      <c r="N134" s="106" t="s">
        <v>439</v>
      </c>
      <c r="O134" s="407">
        <v>0</v>
      </c>
      <c r="P134" s="627">
        <f t="shared" si="12"/>
        <v>0</v>
      </c>
      <c r="Q134" s="408">
        <f t="shared" si="11"/>
        <v>3.24</v>
      </c>
      <c r="R134" s="627">
        <f t="shared" si="13"/>
        <v>12.96</v>
      </c>
      <c r="S134" s="408">
        <v>10</v>
      </c>
      <c r="T134" s="627">
        <f t="shared" si="14"/>
        <v>40</v>
      </c>
      <c r="U134" s="408">
        <v>0.1</v>
      </c>
      <c r="V134" s="628">
        <f t="shared" si="15"/>
        <v>0.4</v>
      </c>
    </row>
    <row r="135" spans="1:22" x14ac:dyDescent="0.25">
      <c r="A135" s="448"/>
      <c r="B135" s="34">
        <v>133</v>
      </c>
      <c r="C135" s="55" t="s">
        <v>12</v>
      </c>
      <c r="D135" s="370" t="s">
        <v>1363</v>
      </c>
      <c r="E135" s="3" t="s">
        <v>1364</v>
      </c>
      <c r="F135" s="7" t="s">
        <v>416</v>
      </c>
      <c r="G135" s="7" t="s">
        <v>1365</v>
      </c>
      <c r="H135" s="7" t="s">
        <v>1366</v>
      </c>
      <c r="I135" s="106" t="s">
        <v>1367</v>
      </c>
      <c r="J135" s="108">
        <v>4</v>
      </c>
      <c r="K135" s="25">
        <v>0</v>
      </c>
      <c r="L135" s="406">
        <v>8.1199999999999992</v>
      </c>
      <c r="M135" s="559">
        <v>0.15</v>
      </c>
      <c r="N135" s="106" t="s">
        <v>439</v>
      </c>
      <c r="O135" s="407">
        <v>0</v>
      </c>
      <c r="P135" s="627">
        <f t="shared" si="12"/>
        <v>0</v>
      </c>
      <c r="Q135" s="408">
        <f t="shared" si="11"/>
        <v>1.2179999999999997</v>
      </c>
      <c r="R135" s="627">
        <f t="shared" si="13"/>
        <v>4.871999999999999</v>
      </c>
      <c r="S135" s="408">
        <v>4</v>
      </c>
      <c r="T135" s="627">
        <f t="shared" si="14"/>
        <v>16</v>
      </c>
      <c r="U135" s="408">
        <v>0.1</v>
      </c>
      <c r="V135" s="628">
        <f t="shared" si="15"/>
        <v>0.4</v>
      </c>
    </row>
    <row r="136" spans="1:22" x14ac:dyDescent="0.25">
      <c r="A136" s="448"/>
      <c r="B136" s="34">
        <v>134</v>
      </c>
      <c r="C136" s="55" t="s">
        <v>13</v>
      </c>
      <c r="D136" s="370" t="s">
        <v>1368</v>
      </c>
      <c r="E136" s="3" t="s">
        <v>1364</v>
      </c>
      <c r="F136" s="7" t="s">
        <v>422</v>
      </c>
      <c r="G136" s="7" t="s">
        <v>1369</v>
      </c>
      <c r="H136" s="7" t="s">
        <v>1350</v>
      </c>
      <c r="I136" s="106" t="s">
        <v>1370</v>
      </c>
      <c r="J136" s="108">
        <v>4</v>
      </c>
      <c r="K136" s="25">
        <v>0</v>
      </c>
      <c r="L136" s="406">
        <v>11</v>
      </c>
      <c r="M136" s="559">
        <v>0.15</v>
      </c>
      <c r="N136" s="121" t="s">
        <v>1371</v>
      </c>
      <c r="O136" s="680">
        <v>0</v>
      </c>
      <c r="P136" s="627">
        <f t="shared" si="12"/>
        <v>0</v>
      </c>
      <c r="Q136" s="408">
        <f t="shared" si="11"/>
        <v>1.65</v>
      </c>
      <c r="R136" s="627">
        <f t="shared" si="13"/>
        <v>6.6</v>
      </c>
      <c r="S136" s="681">
        <v>5</v>
      </c>
      <c r="T136" s="627">
        <f t="shared" si="14"/>
        <v>20</v>
      </c>
      <c r="U136" s="408">
        <v>0.1</v>
      </c>
      <c r="V136" s="628">
        <f t="shared" si="15"/>
        <v>0.4</v>
      </c>
    </row>
    <row r="137" spans="1:22" x14ac:dyDescent="0.25">
      <c r="A137" s="448"/>
      <c r="B137" s="34">
        <v>135</v>
      </c>
      <c r="C137" s="55" t="s">
        <v>15</v>
      </c>
      <c r="D137" s="370" t="s">
        <v>1368</v>
      </c>
      <c r="E137" s="3" t="s">
        <v>1364</v>
      </c>
      <c r="F137" s="7" t="s">
        <v>422</v>
      </c>
      <c r="G137" s="7" t="s">
        <v>1372</v>
      </c>
      <c r="H137" s="436" t="s">
        <v>1373</v>
      </c>
      <c r="I137" s="106" t="s">
        <v>1370</v>
      </c>
      <c r="J137" s="108">
        <v>4</v>
      </c>
      <c r="K137" s="25">
        <v>0</v>
      </c>
      <c r="L137" s="406">
        <v>19</v>
      </c>
      <c r="M137" s="559">
        <v>0.15</v>
      </c>
      <c r="N137" s="121" t="s">
        <v>1374</v>
      </c>
      <c r="O137" s="680">
        <v>0</v>
      </c>
      <c r="P137" s="627">
        <f t="shared" si="12"/>
        <v>0</v>
      </c>
      <c r="Q137" s="408">
        <f t="shared" si="11"/>
        <v>2.85</v>
      </c>
      <c r="R137" s="627">
        <f t="shared" si="13"/>
        <v>11.4</v>
      </c>
      <c r="S137" s="681">
        <v>8</v>
      </c>
      <c r="T137" s="627">
        <f t="shared" si="14"/>
        <v>32</v>
      </c>
      <c r="U137" s="408">
        <v>0.1</v>
      </c>
      <c r="V137" s="628">
        <f t="shared" si="15"/>
        <v>0.4</v>
      </c>
    </row>
    <row r="138" spans="1:22" x14ac:dyDescent="0.25">
      <c r="A138" s="448"/>
      <c r="B138" s="34">
        <v>136</v>
      </c>
      <c r="C138" s="55" t="s">
        <v>16</v>
      </c>
      <c r="D138" s="370" t="s">
        <v>1368</v>
      </c>
      <c r="E138" s="3" t="s">
        <v>1364</v>
      </c>
      <c r="F138" s="7" t="s">
        <v>422</v>
      </c>
      <c r="G138" s="7" t="s">
        <v>1372</v>
      </c>
      <c r="H138" s="436" t="s">
        <v>1373</v>
      </c>
      <c r="I138" s="121" t="s">
        <v>1375</v>
      </c>
      <c r="J138" s="108">
        <v>4</v>
      </c>
      <c r="K138" s="25">
        <v>0</v>
      </c>
      <c r="L138" s="406">
        <v>19</v>
      </c>
      <c r="M138" s="559">
        <v>0.15</v>
      </c>
      <c r="N138" s="121" t="s">
        <v>1374</v>
      </c>
      <c r="O138" s="680">
        <v>0</v>
      </c>
      <c r="P138" s="627">
        <f t="shared" si="12"/>
        <v>0</v>
      </c>
      <c r="Q138" s="408">
        <f t="shared" si="11"/>
        <v>2.85</v>
      </c>
      <c r="R138" s="627">
        <f t="shared" si="13"/>
        <v>11.4</v>
      </c>
      <c r="S138" s="681">
        <v>8</v>
      </c>
      <c r="T138" s="627">
        <f t="shared" si="14"/>
        <v>32</v>
      </c>
      <c r="U138" s="408">
        <v>0.1</v>
      </c>
      <c r="V138" s="628">
        <f t="shared" si="15"/>
        <v>0.4</v>
      </c>
    </row>
    <row r="139" spans="1:22" x14ac:dyDescent="0.25">
      <c r="A139" s="448"/>
      <c r="B139" s="34">
        <v>137</v>
      </c>
      <c r="C139" s="55" t="s">
        <v>17</v>
      </c>
      <c r="D139" s="370" t="s">
        <v>1368</v>
      </c>
      <c r="E139" s="3" t="s">
        <v>1364</v>
      </c>
      <c r="F139" s="7" t="s">
        <v>422</v>
      </c>
      <c r="G139" s="7" t="s">
        <v>1369</v>
      </c>
      <c r="H139" s="7" t="s">
        <v>1350</v>
      </c>
      <c r="I139" s="106" t="s">
        <v>1376</v>
      </c>
      <c r="J139" s="108">
        <v>4</v>
      </c>
      <c r="K139" s="25">
        <v>0</v>
      </c>
      <c r="L139" s="406">
        <v>11</v>
      </c>
      <c r="M139" s="559">
        <v>0.15</v>
      </c>
      <c r="N139" s="121" t="s">
        <v>1371</v>
      </c>
      <c r="O139" s="680">
        <v>0</v>
      </c>
      <c r="P139" s="627">
        <f t="shared" si="12"/>
        <v>0</v>
      </c>
      <c r="Q139" s="408">
        <f t="shared" si="11"/>
        <v>1.65</v>
      </c>
      <c r="R139" s="627">
        <f t="shared" si="13"/>
        <v>6.6</v>
      </c>
      <c r="S139" s="681">
        <v>5</v>
      </c>
      <c r="T139" s="627">
        <f t="shared" si="14"/>
        <v>20</v>
      </c>
      <c r="U139" s="408">
        <v>0.1</v>
      </c>
      <c r="V139" s="628">
        <f t="shared" si="15"/>
        <v>0.4</v>
      </c>
    </row>
    <row r="140" spans="1:22" x14ac:dyDescent="0.25">
      <c r="A140" s="448"/>
      <c r="B140" s="34">
        <v>138</v>
      </c>
      <c r="C140" s="55" t="s">
        <v>18</v>
      </c>
      <c r="D140" s="370" t="s">
        <v>1368</v>
      </c>
      <c r="E140" s="3" t="s">
        <v>1364</v>
      </c>
      <c r="F140" s="7" t="s">
        <v>422</v>
      </c>
      <c r="G140" s="7" t="s">
        <v>1377</v>
      </c>
      <c r="H140" s="7" t="s">
        <v>1350</v>
      </c>
      <c r="I140" s="106" t="s">
        <v>1378</v>
      </c>
      <c r="J140" s="108">
        <v>4</v>
      </c>
      <c r="K140" s="25">
        <v>0</v>
      </c>
      <c r="L140" s="406">
        <v>12</v>
      </c>
      <c r="M140" s="559">
        <v>0.15</v>
      </c>
      <c r="N140" s="121" t="s">
        <v>1371</v>
      </c>
      <c r="O140" s="680">
        <v>0</v>
      </c>
      <c r="P140" s="627">
        <f t="shared" si="12"/>
        <v>0</v>
      </c>
      <c r="Q140" s="408">
        <f t="shared" si="11"/>
        <v>1.7999999999999998</v>
      </c>
      <c r="R140" s="627">
        <f t="shared" si="13"/>
        <v>7.1999999999999993</v>
      </c>
      <c r="S140" s="681">
        <v>6</v>
      </c>
      <c r="T140" s="627">
        <f t="shared" si="14"/>
        <v>24</v>
      </c>
      <c r="U140" s="408">
        <v>0.1</v>
      </c>
      <c r="V140" s="628">
        <f t="shared" si="15"/>
        <v>0.4</v>
      </c>
    </row>
    <row r="141" spans="1:22" x14ac:dyDescent="0.25">
      <c r="A141" s="448"/>
      <c r="B141" s="34">
        <v>139</v>
      </c>
      <c r="C141" s="55" t="s">
        <v>19</v>
      </c>
      <c r="D141" s="370" t="s">
        <v>1368</v>
      </c>
      <c r="E141" s="3" t="s">
        <v>1364</v>
      </c>
      <c r="F141" s="7" t="s">
        <v>422</v>
      </c>
      <c r="G141" s="7" t="s">
        <v>1377</v>
      </c>
      <c r="H141" s="7" t="s">
        <v>1350</v>
      </c>
      <c r="I141" s="106" t="s">
        <v>1378</v>
      </c>
      <c r="J141" s="108">
        <v>4</v>
      </c>
      <c r="K141" s="25">
        <v>0</v>
      </c>
      <c r="L141" s="406">
        <v>12</v>
      </c>
      <c r="M141" s="559">
        <v>0.15</v>
      </c>
      <c r="N141" s="121" t="s">
        <v>1371</v>
      </c>
      <c r="O141" s="680">
        <v>0</v>
      </c>
      <c r="P141" s="627">
        <f t="shared" si="12"/>
        <v>0</v>
      </c>
      <c r="Q141" s="408">
        <f t="shared" si="11"/>
        <v>1.7999999999999998</v>
      </c>
      <c r="R141" s="627">
        <f t="shared" si="13"/>
        <v>7.1999999999999993</v>
      </c>
      <c r="S141" s="681">
        <v>6</v>
      </c>
      <c r="T141" s="627">
        <f t="shared" si="14"/>
        <v>24</v>
      </c>
      <c r="U141" s="408">
        <v>0.1</v>
      </c>
      <c r="V141" s="628">
        <f t="shared" si="15"/>
        <v>0.4</v>
      </c>
    </row>
    <row r="142" spans="1:22" x14ac:dyDescent="0.25">
      <c r="A142" s="448"/>
      <c r="B142" s="34">
        <v>140</v>
      </c>
      <c r="C142" s="55" t="s">
        <v>20</v>
      </c>
      <c r="D142" s="370" t="s">
        <v>1368</v>
      </c>
      <c r="E142" s="3" t="s">
        <v>1364</v>
      </c>
      <c r="F142" s="7" t="s">
        <v>422</v>
      </c>
      <c r="G142" s="7" t="s">
        <v>1377</v>
      </c>
      <c r="H142" s="7" t="s">
        <v>1350</v>
      </c>
      <c r="I142" s="106" t="s">
        <v>1379</v>
      </c>
      <c r="J142" s="108">
        <v>4</v>
      </c>
      <c r="K142" s="25">
        <v>0</v>
      </c>
      <c r="L142" s="406">
        <v>12</v>
      </c>
      <c r="M142" s="559">
        <v>0.15</v>
      </c>
      <c r="N142" s="121" t="s">
        <v>1371</v>
      </c>
      <c r="O142" s="680">
        <v>0</v>
      </c>
      <c r="P142" s="627">
        <f t="shared" si="12"/>
        <v>0</v>
      </c>
      <c r="Q142" s="408">
        <f t="shared" si="11"/>
        <v>1.7999999999999998</v>
      </c>
      <c r="R142" s="627">
        <f t="shared" si="13"/>
        <v>7.1999999999999993</v>
      </c>
      <c r="S142" s="681">
        <v>6</v>
      </c>
      <c r="T142" s="627">
        <f t="shared" si="14"/>
        <v>24</v>
      </c>
      <c r="U142" s="408">
        <v>0.1</v>
      </c>
      <c r="V142" s="628">
        <f t="shared" si="15"/>
        <v>0.4</v>
      </c>
    </row>
    <row r="143" spans="1:22" x14ac:dyDescent="0.25">
      <c r="A143" s="448"/>
      <c r="B143" s="34">
        <v>141</v>
      </c>
      <c r="C143" s="55" t="s">
        <v>21</v>
      </c>
      <c r="D143" s="370" t="s">
        <v>1368</v>
      </c>
      <c r="E143" s="3" t="s">
        <v>1364</v>
      </c>
      <c r="F143" s="7" t="s">
        <v>422</v>
      </c>
      <c r="G143" s="7" t="s">
        <v>1377</v>
      </c>
      <c r="H143" s="7" t="s">
        <v>1350</v>
      </c>
      <c r="I143" s="106" t="s">
        <v>1378</v>
      </c>
      <c r="J143" s="108">
        <v>4</v>
      </c>
      <c r="K143" s="25">
        <v>0</v>
      </c>
      <c r="L143" s="406">
        <v>12</v>
      </c>
      <c r="M143" s="559">
        <v>0.15</v>
      </c>
      <c r="N143" s="121" t="s">
        <v>1371</v>
      </c>
      <c r="O143" s="680">
        <v>0</v>
      </c>
      <c r="P143" s="627">
        <f t="shared" si="12"/>
        <v>0</v>
      </c>
      <c r="Q143" s="408">
        <f t="shared" si="11"/>
        <v>1.7999999999999998</v>
      </c>
      <c r="R143" s="627">
        <f t="shared" si="13"/>
        <v>7.1999999999999993</v>
      </c>
      <c r="S143" s="681">
        <v>6</v>
      </c>
      <c r="T143" s="627">
        <f t="shared" si="14"/>
        <v>24</v>
      </c>
      <c r="U143" s="408">
        <v>0.1</v>
      </c>
      <c r="V143" s="628">
        <f t="shared" si="15"/>
        <v>0.4</v>
      </c>
    </row>
    <row r="144" spans="1:22" x14ac:dyDescent="0.25">
      <c r="A144" s="448"/>
      <c r="B144" s="34">
        <v>142</v>
      </c>
      <c r="C144" s="55" t="s">
        <v>22</v>
      </c>
      <c r="D144" s="370" t="s">
        <v>1368</v>
      </c>
      <c r="E144" s="3" t="s">
        <v>1364</v>
      </c>
      <c r="F144" s="7" t="s">
        <v>422</v>
      </c>
      <c r="G144" s="7" t="s">
        <v>1377</v>
      </c>
      <c r="H144" s="7" t="s">
        <v>1350</v>
      </c>
      <c r="I144" s="106" t="s">
        <v>1380</v>
      </c>
      <c r="J144" s="108">
        <v>4</v>
      </c>
      <c r="K144" s="25">
        <v>0</v>
      </c>
      <c r="L144" s="406">
        <v>12</v>
      </c>
      <c r="M144" s="559">
        <v>0.15</v>
      </c>
      <c r="N144" s="121" t="s">
        <v>1371</v>
      </c>
      <c r="O144" s="680">
        <v>0</v>
      </c>
      <c r="P144" s="627">
        <f t="shared" si="12"/>
        <v>0</v>
      </c>
      <c r="Q144" s="408">
        <f t="shared" si="11"/>
        <v>1.7999999999999998</v>
      </c>
      <c r="R144" s="627">
        <f t="shared" si="13"/>
        <v>7.1999999999999993</v>
      </c>
      <c r="S144" s="681">
        <v>6</v>
      </c>
      <c r="T144" s="627">
        <f t="shared" si="14"/>
        <v>24</v>
      </c>
      <c r="U144" s="408">
        <v>0.1</v>
      </c>
      <c r="V144" s="628">
        <f t="shared" si="15"/>
        <v>0.4</v>
      </c>
    </row>
    <row r="145" spans="1:22" x14ac:dyDescent="0.25">
      <c r="A145" s="448"/>
      <c r="B145" s="34">
        <v>143</v>
      </c>
      <c r="C145" s="55" t="s">
        <v>23</v>
      </c>
      <c r="D145" s="370" t="s">
        <v>1368</v>
      </c>
      <c r="E145" s="3" t="s">
        <v>1364</v>
      </c>
      <c r="F145" s="7" t="s">
        <v>422</v>
      </c>
      <c r="G145" s="7" t="s">
        <v>1377</v>
      </c>
      <c r="H145" s="7" t="s">
        <v>1350</v>
      </c>
      <c r="I145" s="106" t="s">
        <v>1381</v>
      </c>
      <c r="J145" s="108">
        <v>4</v>
      </c>
      <c r="K145" s="25">
        <v>0</v>
      </c>
      <c r="L145" s="406">
        <v>12</v>
      </c>
      <c r="M145" s="559">
        <v>0.15</v>
      </c>
      <c r="N145" s="121" t="s">
        <v>1371</v>
      </c>
      <c r="O145" s="680">
        <v>0</v>
      </c>
      <c r="P145" s="627">
        <f t="shared" si="12"/>
        <v>0</v>
      </c>
      <c r="Q145" s="408">
        <f t="shared" si="11"/>
        <v>1.7999999999999998</v>
      </c>
      <c r="R145" s="627">
        <f t="shared" si="13"/>
        <v>7.1999999999999993</v>
      </c>
      <c r="S145" s="681">
        <v>6</v>
      </c>
      <c r="T145" s="627">
        <f t="shared" si="14"/>
        <v>24</v>
      </c>
      <c r="U145" s="408">
        <v>0.1</v>
      </c>
      <c r="V145" s="628">
        <f t="shared" si="15"/>
        <v>0.4</v>
      </c>
    </row>
    <row r="146" spans="1:22" x14ac:dyDescent="0.25">
      <c r="A146" s="448"/>
      <c r="B146" s="34">
        <v>144</v>
      </c>
      <c r="C146" s="55" t="s">
        <v>369</v>
      </c>
      <c r="D146" s="370" t="s">
        <v>1368</v>
      </c>
      <c r="E146" s="3" t="s">
        <v>1364</v>
      </c>
      <c r="F146" s="7" t="s">
        <v>422</v>
      </c>
      <c r="G146" s="7" t="s">
        <v>1377</v>
      </c>
      <c r="H146" s="7" t="s">
        <v>1350</v>
      </c>
      <c r="I146" s="121" t="s">
        <v>1382</v>
      </c>
      <c r="J146" s="108">
        <v>4</v>
      </c>
      <c r="K146" s="25">
        <v>0</v>
      </c>
      <c r="L146" s="406">
        <v>12</v>
      </c>
      <c r="M146" s="559">
        <v>0.15</v>
      </c>
      <c r="N146" s="121" t="s">
        <v>1371</v>
      </c>
      <c r="O146" s="680">
        <v>0</v>
      </c>
      <c r="P146" s="627">
        <f t="shared" si="12"/>
        <v>0</v>
      </c>
      <c r="Q146" s="408">
        <f t="shared" si="11"/>
        <v>1.7999999999999998</v>
      </c>
      <c r="R146" s="627">
        <f t="shared" si="13"/>
        <v>7.1999999999999993</v>
      </c>
      <c r="S146" s="681">
        <v>6</v>
      </c>
      <c r="T146" s="627">
        <f t="shared" si="14"/>
        <v>24</v>
      </c>
      <c r="U146" s="408">
        <v>0.1</v>
      </c>
      <c r="V146" s="628">
        <f t="shared" si="15"/>
        <v>0.4</v>
      </c>
    </row>
    <row r="147" spans="1:22" x14ac:dyDescent="0.25">
      <c r="A147" s="448"/>
      <c r="B147" s="34">
        <v>145</v>
      </c>
      <c r="C147" s="55" t="s">
        <v>370</v>
      </c>
      <c r="D147" s="370" t="s">
        <v>1368</v>
      </c>
      <c r="E147" s="3" t="s">
        <v>1364</v>
      </c>
      <c r="F147" s="7" t="s">
        <v>422</v>
      </c>
      <c r="G147" s="7" t="s">
        <v>1377</v>
      </c>
      <c r="H147" s="7" t="s">
        <v>1350</v>
      </c>
      <c r="I147" s="106" t="s">
        <v>1383</v>
      </c>
      <c r="J147" s="108">
        <v>4</v>
      </c>
      <c r="K147" s="25">
        <v>0</v>
      </c>
      <c r="L147" s="406">
        <v>12</v>
      </c>
      <c r="M147" s="559">
        <v>0.15</v>
      </c>
      <c r="N147" s="121" t="s">
        <v>1371</v>
      </c>
      <c r="O147" s="680">
        <v>0</v>
      </c>
      <c r="P147" s="627">
        <f t="shared" si="12"/>
        <v>0</v>
      </c>
      <c r="Q147" s="408">
        <f t="shared" si="11"/>
        <v>1.7999999999999998</v>
      </c>
      <c r="R147" s="627">
        <f t="shared" si="13"/>
        <v>7.1999999999999993</v>
      </c>
      <c r="S147" s="681">
        <v>6</v>
      </c>
      <c r="T147" s="627">
        <f t="shared" si="14"/>
        <v>24</v>
      </c>
      <c r="U147" s="408">
        <v>0.1</v>
      </c>
      <c r="V147" s="628">
        <f t="shared" si="15"/>
        <v>0.4</v>
      </c>
    </row>
    <row r="148" spans="1:22" ht="25.5" x14ac:dyDescent="0.25">
      <c r="A148" s="448"/>
      <c r="B148" s="34">
        <v>146</v>
      </c>
      <c r="C148" s="55" t="s">
        <v>371</v>
      </c>
      <c r="D148" s="370" t="s">
        <v>1368</v>
      </c>
      <c r="E148" s="3" t="s">
        <v>1364</v>
      </c>
      <c r="F148" s="3" t="s">
        <v>422</v>
      </c>
      <c r="G148" s="3" t="s">
        <v>1369</v>
      </c>
      <c r="H148" s="3" t="s">
        <v>1350</v>
      </c>
      <c r="I148" s="208" t="s">
        <v>1384</v>
      </c>
      <c r="J148" s="108">
        <v>4</v>
      </c>
      <c r="K148" s="25">
        <v>0</v>
      </c>
      <c r="L148" s="361">
        <v>11</v>
      </c>
      <c r="M148" s="559">
        <v>0.15</v>
      </c>
      <c r="N148" s="358" t="s">
        <v>1385</v>
      </c>
      <c r="O148" s="368">
        <v>0</v>
      </c>
      <c r="P148" s="627">
        <f t="shared" si="12"/>
        <v>0</v>
      </c>
      <c r="Q148" s="408">
        <f t="shared" si="11"/>
        <v>1.65</v>
      </c>
      <c r="R148" s="627">
        <f t="shared" si="13"/>
        <v>6.6</v>
      </c>
      <c r="S148" s="369">
        <v>5</v>
      </c>
      <c r="T148" s="627">
        <f t="shared" si="14"/>
        <v>20</v>
      </c>
      <c r="U148" s="408">
        <v>0.1</v>
      </c>
      <c r="V148" s="628">
        <f t="shared" si="15"/>
        <v>0.4</v>
      </c>
    </row>
    <row r="149" spans="1:22" x14ac:dyDescent="0.25">
      <c r="A149" s="448"/>
      <c r="B149" s="34">
        <v>147</v>
      </c>
      <c r="C149" s="55" t="s">
        <v>390</v>
      </c>
      <c r="D149" s="370" t="s">
        <v>1368</v>
      </c>
      <c r="E149" s="3" t="s">
        <v>1386</v>
      </c>
      <c r="F149" s="7" t="s">
        <v>422</v>
      </c>
      <c r="G149" s="3" t="s">
        <v>1377</v>
      </c>
      <c r="H149" s="3" t="s">
        <v>1350</v>
      </c>
      <c r="I149" s="208" t="s">
        <v>1387</v>
      </c>
      <c r="J149" s="108">
        <v>4</v>
      </c>
      <c r="K149" s="25">
        <v>0</v>
      </c>
      <c r="L149" s="361">
        <v>12</v>
      </c>
      <c r="M149" s="559">
        <v>0.15</v>
      </c>
      <c r="N149" s="358" t="s">
        <v>1371</v>
      </c>
      <c r="O149" s="368">
        <v>0</v>
      </c>
      <c r="P149" s="627">
        <f t="shared" si="12"/>
        <v>0</v>
      </c>
      <c r="Q149" s="408">
        <f t="shared" si="11"/>
        <v>1.7999999999999998</v>
      </c>
      <c r="R149" s="627">
        <f t="shared" si="13"/>
        <v>7.1999999999999993</v>
      </c>
      <c r="S149" s="369">
        <v>6</v>
      </c>
      <c r="T149" s="627">
        <f t="shared" si="14"/>
        <v>24</v>
      </c>
      <c r="U149" s="408">
        <v>0.1</v>
      </c>
      <c r="V149" s="628">
        <f t="shared" si="15"/>
        <v>0.4</v>
      </c>
    </row>
    <row r="150" spans="1:22" ht="26.25" x14ac:dyDescent="0.25">
      <c r="A150" s="448"/>
      <c r="B150" s="34">
        <v>148</v>
      </c>
      <c r="C150" s="55" t="s">
        <v>389</v>
      </c>
      <c r="D150" s="370" t="s">
        <v>1388</v>
      </c>
      <c r="E150" s="3" t="s">
        <v>1348</v>
      </c>
      <c r="F150" s="7" t="s">
        <v>446</v>
      </c>
      <c r="G150" s="7" t="s">
        <v>1389</v>
      </c>
      <c r="H150" s="7" t="s">
        <v>1390</v>
      </c>
      <c r="I150" s="106" t="s">
        <v>1391</v>
      </c>
      <c r="J150" s="108">
        <v>4</v>
      </c>
      <c r="K150" s="25">
        <v>1</v>
      </c>
      <c r="L150" s="406">
        <v>10.63</v>
      </c>
      <c r="M150" s="559">
        <v>0.15</v>
      </c>
      <c r="N150" s="121" t="s">
        <v>1149</v>
      </c>
      <c r="O150" s="680">
        <v>0.2</v>
      </c>
      <c r="P150" s="627">
        <f t="shared" si="12"/>
        <v>0.8</v>
      </c>
      <c r="Q150" s="408">
        <f t="shared" si="11"/>
        <v>1.5945</v>
      </c>
      <c r="R150" s="627">
        <f t="shared" si="13"/>
        <v>6.3780000000000001</v>
      </c>
      <c r="S150" s="681">
        <v>3</v>
      </c>
      <c r="T150" s="627">
        <f t="shared" si="14"/>
        <v>12</v>
      </c>
      <c r="U150" s="408">
        <v>0.1</v>
      </c>
      <c r="V150" s="628">
        <f t="shared" si="15"/>
        <v>0.4</v>
      </c>
    </row>
    <row r="151" spans="1:22" ht="26.25" x14ac:dyDescent="0.25">
      <c r="A151" s="448"/>
      <c r="B151" s="34">
        <v>149</v>
      </c>
      <c r="C151" s="55" t="s">
        <v>400</v>
      </c>
      <c r="D151" s="370" t="s">
        <v>1392</v>
      </c>
      <c r="E151" s="3" t="s">
        <v>1348</v>
      </c>
      <c r="F151" s="7" t="s">
        <v>446</v>
      </c>
      <c r="G151" s="7" t="s">
        <v>1389</v>
      </c>
      <c r="H151" s="7" t="s">
        <v>1390</v>
      </c>
      <c r="I151" s="106" t="s">
        <v>1393</v>
      </c>
      <c r="J151" s="108">
        <v>4</v>
      </c>
      <c r="K151" s="25">
        <v>1</v>
      </c>
      <c r="L151" s="406">
        <v>10.63</v>
      </c>
      <c r="M151" s="559">
        <v>0.15</v>
      </c>
      <c r="N151" s="121" t="s">
        <v>1149</v>
      </c>
      <c r="O151" s="680">
        <v>0.2</v>
      </c>
      <c r="P151" s="627">
        <f t="shared" si="12"/>
        <v>0.8</v>
      </c>
      <c r="Q151" s="408">
        <f t="shared" si="11"/>
        <v>1.5945</v>
      </c>
      <c r="R151" s="627">
        <f t="shared" si="13"/>
        <v>6.3780000000000001</v>
      </c>
      <c r="S151" s="681">
        <v>3</v>
      </c>
      <c r="T151" s="627">
        <f t="shared" si="14"/>
        <v>12</v>
      </c>
      <c r="U151" s="408">
        <v>0.1</v>
      </c>
      <c r="V151" s="628">
        <f t="shared" si="15"/>
        <v>0.4</v>
      </c>
    </row>
    <row r="152" spans="1:22" ht="26.25" x14ac:dyDescent="0.25">
      <c r="A152" s="448"/>
      <c r="B152" s="34">
        <v>150</v>
      </c>
      <c r="C152" s="55" t="s">
        <v>401</v>
      </c>
      <c r="D152" s="370" t="s">
        <v>1394</v>
      </c>
      <c r="E152" s="3" t="s">
        <v>1348</v>
      </c>
      <c r="F152" s="7" t="s">
        <v>446</v>
      </c>
      <c r="G152" s="7" t="s">
        <v>1389</v>
      </c>
      <c r="H152" s="7" t="s">
        <v>1390</v>
      </c>
      <c r="I152" s="106" t="s">
        <v>1395</v>
      </c>
      <c r="J152" s="108">
        <v>4</v>
      </c>
      <c r="K152" s="25">
        <v>1</v>
      </c>
      <c r="L152" s="406">
        <v>15.42</v>
      </c>
      <c r="M152" s="559">
        <v>0.15</v>
      </c>
      <c r="N152" s="121" t="s">
        <v>1149</v>
      </c>
      <c r="O152" s="680">
        <v>0.2</v>
      </c>
      <c r="P152" s="627">
        <f t="shared" si="12"/>
        <v>0.8</v>
      </c>
      <c r="Q152" s="408">
        <f t="shared" si="11"/>
        <v>2.3129999999999997</v>
      </c>
      <c r="R152" s="627">
        <f t="shared" si="13"/>
        <v>9.2519999999999989</v>
      </c>
      <c r="S152" s="681">
        <v>5</v>
      </c>
      <c r="T152" s="627">
        <f t="shared" si="14"/>
        <v>20</v>
      </c>
      <c r="U152" s="408">
        <v>0.1</v>
      </c>
      <c r="V152" s="628">
        <f t="shared" si="15"/>
        <v>0.4</v>
      </c>
    </row>
    <row r="153" spans="1:22" ht="26.25" x14ac:dyDescent="0.25">
      <c r="A153" s="448"/>
      <c r="B153" s="34">
        <v>151</v>
      </c>
      <c r="C153" s="55" t="s">
        <v>402</v>
      </c>
      <c r="D153" s="370" t="s">
        <v>1396</v>
      </c>
      <c r="E153" s="3" t="s">
        <v>1348</v>
      </c>
      <c r="F153" s="7" t="s">
        <v>446</v>
      </c>
      <c r="G153" s="7" t="s">
        <v>1389</v>
      </c>
      <c r="H153" s="7" t="s">
        <v>1390</v>
      </c>
      <c r="I153" s="106" t="s">
        <v>1397</v>
      </c>
      <c r="J153" s="108">
        <v>4</v>
      </c>
      <c r="K153" s="25">
        <v>1</v>
      </c>
      <c r="L153" s="406">
        <v>15.42</v>
      </c>
      <c r="M153" s="559">
        <v>0.15</v>
      </c>
      <c r="N153" s="121" t="s">
        <v>1149</v>
      </c>
      <c r="O153" s="680">
        <v>0.2</v>
      </c>
      <c r="P153" s="627">
        <f t="shared" si="12"/>
        <v>0.8</v>
      </c>
      <c r="Q153" s="408">
        <f t="shared" si="11"/>
        <v>2.3129999999999997</v>
      </c>
      <c r="R153" s="627">
        <f t="shared" si="13"/>
        <v>9.2519999999999989</v>
      </c>
      <c r="S153" s="681">
        <v>5</v>
      </c>
      <c r="T153" s="627">
        <f t="shared" si="14"/>
        <v>20</v>
      </c>
      <c r="U153" s="408">
        <v>0.1</v>
      </c>
      <c r="V153" s="628">
        <f t="shared" si="15"/>
        <v>0.4</v>
      </c>
    </row>
    <row r="154" spans="1:22" ht="26.25" x14ac:dyDescent="0.25">
      <c r="A154" s="448"/>
      <c r="B154" s="34">
        <v>152</v>
      </c>
      <c r="C154" s="55" t="s">
        <v>403</v>
      </c>
      <c r="D154" s="370" t="s">
        <v>1392</v>
      </c>
      <c r="E154" s="3" t="s">
        <v>1348</v>
      </c>
      <c r="F154" s="7" t="s">
        <v>446</v>
      </c>
      <c r="G154" s="7" t="s">
        <v>1389</v>
      </c>
      <c r="H154" s="7" t="s">
        <v>1390</v>
      </c>
      <c r="I154" s="106" t="s">
        <v>1398</v>
      </c>
      <c r="J154" s="108">
        <v>4</v>
      </c>
      <c r="K154" s="25">
        <v>1</v>
      </c>
      <c r="L154" s="406">
        <v>10.63</v>
      </c>
      <c r="M154" s="559">
        <v>0.15</v>
      </c>
      <c r="N154" s="121" t="s">
        <v>1149</v>
      </c>
      <c r="O154" s="680">
        <v>0.2</v>
      </c>
      <c r="P154" s="627">
        <f t="shared" si="12"/>
        <v>0.8</v>
      </c>
      <c r="Q154" s="408">
        <f t="shared" si="11"/>
        <v>1.5945</v>
      </c>
      <c r="R154" s="627">
        <f t="shared" si="13"/>
        <v>6.3780000000000001</v>
      </c>
      <c r="S154" s="681">
        <v>3</v>
      </c>
      <c r="T154" s="627">
        <f t="shared" si="14"/>
        <v>12</v>
      </c>
      <c r="U154" s="408">
        <v>0.1</v>
      </c>
      <c r="V154" s="628">
        <f t="shared" si="15"/>
        <v>0.4</v>
      </c>
    </row>
    <row r="155" spans="1:22" ht="26.25" x14ac:dyDescent="0.25">
      <c r="A155" s="448"/>
      <c r="B155" s="34">
        <v>153</v>
      </c>
      <c r="C155" s="55" t="s">
        <v>575</v>
      </c>
      <c r="D155" s="370" t="s">
        <v>1399</v>
      </c>
      <c r="E155" s="3" t="s">
        <v>1348</v>
      </c>
      <c r="F155" s="7" t="s">
        <v>446</v>
      </c>
      <c r="G155" s="7" t="s">
        <v>1389</v>
      </c>
      <c r="H155" s="7" t="s">
        <v>1390</v>
      </c>
      <c r="I155" s="106" t="s">
        <v>1400</v>
      </c>
      <c r="J155" s="108">
        <v>4</v>
      </c>
      <c r="K155" s="25">
        <v>1</v>
      </c>
      <c r="L155" s="406">
        <v>17.72</v>
      </c>
      <c r="M155" s="559">
        <v>0.15</v>
      </c>
      <c r="N155" s="121" t="s">
        <v>1149</v>
      </c>
      <c r="O155" s="680">
        <v>0.2</v>
      </c>
      <c r="P155" s="627">
        <f t="shared" si="12"/>
        <v>0.8</v>
      </c>
      <c r="Q155" s="408">
        <f t="shared" si="11"/>
        <v>2.6579999999999999</v>
      </c>
      <c r="R155" s="627">
        <f t="shared" si="13"/>
        <v>10.632</v>
      </c>
      <c r="S155" s="681">
        <v>6</v>
      </c>
      <c r="T155" s="627">
        <f t="shared" si="14"/>
        <v>24</v>
      </c>
      <c r="U155" s="408">
        <v>0.1</v>
      </c>
      <c r="V155" s="628">
        <f t="shared" si="15"/>
        <v>0.4</v>
      </c>
    </row>
    <row r="156" spans="1:22" ht="26.25" x14ac:dyDescent="0.25">
      <c r="A156" s="448"/>
      <c r="B156" s="34">
        <v>154</v>
      </c>
      <c r="C156" s="55" t="s">
        <v>577</v>
      </c>
      <c r="D156" s="370" t="s">
        <v>1401</v>
      </c>
      <c r="E156" s="3" t="s">
        <v>1348</v>
      </c>
      <c r="F156" s="7" t="s">
        <v>446</v>
      </c>
      <c r="G156" s="7" t="s">
        <v>1389</v>
      </c>
      <c r="H156" s="7" t="s">
        <v>1390</v>
      </c>
      <c r="I156" s="106" t="s">
        <v>1402</v>
      </c>
      <c r="J156" s="108">
        <v>4</v>
      </c>
      <c r="K156" s="25">
        <v>1</v>
      </c>
      <c r="L156" s="406">
        <v>17.72</v>
      </c>
      <c r="M156" s="559">
        <v>0.15</v>
      </c>
      <c r="N156" s="121" t="s">
        <v>1149</v>
      </c>
      <c r="O156" s="680">
        <v>0.2</v>
      </c>
      <c r="P156" s="627">
        <f t="shared" si="12"/>
        <v>0.8</v>
      </c>
      <c r="Q156" s="408">
        <f t="shared" si="11"/>
        <v>2.6579999999999999</v>
      </c>
      <c r="R156" s="627">
        <v>5.63</v>
      </c>
      <c r="S156" s="681">
        <v>6</v>
      </c>
      <c r="T156" s="627">
        <f t="shared" si="14"/>
        <v>24</v>
      </c>
      <c r="U156" s="408">
        <v>0.1</v>
      </c>
      <c r="V156" s="628">
        <f t="shared" si="15"/>
        <v>0.4</v>
      </c>
    </row>
    <row r="157" spans="1:22" ht="26.25" x14ac:dyDescent="0.25">
      <c r="A157" s="448"/>
      <c r="B157" s="34">
        <v>155</v>
      </c>
      <c r="C157" s="55" t="s">
        <v>579</v>
      </c>
      <c r="D157" s="370" t="s">
        <v>1396</v>
      </c>
      <c r="E157" s="3" t="s">
        <v>1348</v>
      </c>
      <c r="F157" s="7" t="s">
        <v>446</v>
      </c>
      <c r="G157" s="7" t="s">
        <v>1389</v>
      </c>
      <c r="H157" s="7" t="s">
        <v>1390</v>
      </c>
      <c r="I157" s="106" t="s">
        <v>1403</v>
      </c>
      <c r="J157" s="108">
        <v>4</v>
      </c>
      <c r="K157" s="25">
        <v>1</v>
      </c>
      <c r="L157" s="406">
        <v>15.42</v>
      </c>
      <c r="M157" s="559">
        <v>0.15</v>
      </c>
      <c r="N157" s="121" t="s">
        <v>1149</v>
      </c>
      <c r="O157" s="680">
        <v>0.2</v>
      </c>
      <c r="P157" s="627">
        <f t="shared" si="12"/>
        <v>0.8</v>
      </c>
      <c r="Q157" s="408">
        <f t="shared" si="11"/>
        <v>2.3129999999999997</v>
      </c>
      <c r="R157" s="627">
        <f t="shared" si="13"/>
        <v>9.2519999999999989</v>
      </c>
      <c r="S157" s="681">
        <v>5</v>
      </c>
      <c r="T157" s="627">
        <f t="shared" si="14"/>
        <v>20</v>
      </c>
      <c r="U157" s="408">
        <v>0.1</v>
      </c>
      <c r="V157" s="628">
        <f t="shared" si="15"/>
        <v>0.4</v>
      </c>
    </row>
    <row r="158" spans="1:22" ht="26.25" x14ac:dyDescent="0.25">
      <c r="A158" s="448"/>
      <c r="B158" s="34">
        <v>156</v>
      </c>
      <c r="C158" s="55" t="s">
        <v>581</v>
      </c>
      <c r="D158" s="370" t="s">
        <v>1404</v>
      </c>
      <c r="E158" s="3" t="s">
        <v>1348</v>
      </c>
      <c r="F158" s="7" t="s">
        <v>446</v>
      </c>
      <c r="G158" s="7" t="s">
        <v>1389</v>
      </c>
      <c r="H158" s="7" t="s">
        <v>1390</v>
      </c>
      <c r="I158" s="106" t="s">
        <v>1405</v>
      </c>
      <c r="J158" s="108">
        <v>4</v>
      </c>
      <c r="K158" s="25">
        <v>1</v>
      </c>
      <c r="L158" s="406">
        <v>10.63</v>
      </c>
      <c r="M158" s="559">
        <v>0.15</v>
      </c>
      <c r="N158" s="121" t="s">
        <v>1149</v>
      </c>
      <c r="O158" s="680">
        <v>0.2</v>
      </c>
      <c r="P158" s="627">
        <f t="shared" si="12"/>
        <v>0.8</v>
      </c>
      <c r="Q158" s="408">
        <f t="shared" si="11"/>
        <v>1.5945</v>
      </c>
      <c r="R158" s="627">
        <f t="shared" si="13"/>
        <v>6.3780000000000001</v>
      </c>
      <c r="S158" s="681">
        <v>3</v>
      </c>
      <c r="T158" s="627">
        <f t="shared" si="14"/>
        <v>12</v>
      </c>
      <c r="U158" s="408">
        <v>0.1</v>
      </c>
      <c r="V158" s="628">
        <f t="shared" si="15"/>
        <v>0.4</v>
      </c>
    </row>
    <row r="159" spans="1:22" ht="26.25" x14ac:dyDescent="0.25">
      <c r="A159" s="448"/>
      <c r="B159" s="34">
        <v>157</v>
      </c>
      <c r="C159" s="55" t="s">
        <v>582</v>
      </c>
      <c r="D159" s="370" t="s">
        <v>1388</v>
      </c>
      <c r="E159" s="3" t="s">
        <v>1348</v>
      </c>
      <c r="F159" s="7" t="s">
        <v>446</v>
      </c>
      <c r="G159" s="7" t="s">
        <v>1389</v>
      </c>
      <c r="H159" s="7" t="s">
        <v>1390</v>
      </c>
      <c r="I159" s="106" t="s">
        <v>1406</v>
      </c>
      <c r="J159" s="108">
        <v>4</v>
      </c>
      <c r="K159" s="25">
        <v>1</v>
      </c>
      <c r="L159" s="406">
        <v>10.63</v>
      </c>
      <c r="M159" s="559">
        <v>0.15</v>
      </c>
      <c r="N159" s="121" t="s">
        <v>1149</v>
      </c>
      <c r="O159" s="680">
        <v>0.2</v>
      </c>
      <c r="P159" s="627">
        <f t="shared" si="12"/>
        <v>0.8</v>
      </c>
      <c r="Q159" s="408">
        <f t="shared" si="11"/>
        <v>1.5945</v>
      </c>
      <c r="R159" s="627">
        <f t="shared" si="13"/>
        <v>6.3780000000000001</v>
      </c>
      <c r="S159" s="681">
        <v>3</v>
      </c>
      <c r="T159" s="627">
        <f t="shared" si="14"/>
        <v>12</v>
      </c>
      <c r="U159" s="408">
        <v>0.1</v>
      </c>
      <c r="V159" s="628">
        <f t="shared" si="15"/>
        <v>0.4</v>
      </c>
    </row>
    <row r="160" spans="1:22" ht="26.25" x14ac:dyDescent="0.25">
      <c r="A160" s="448"/>
      <c r="B160" s="34">
        <v>158</v>
      </c>
      <c r="C160" s="55" t="s">
        <v>584</v>
      </c>
      <c r="D160" s="370" t="s">
        <v>1407</v>
      </c>
      <c r="E160" s="3" t="s">
        <v>1348</v>
      </c>
      <c r="F160" s="7" t="s">
        <v>1408</v>
      </c>
      <c r="G160" s="7" t="s">
        <v>1409</v>
      </c>
      <c r="H160" s="7" t="s">
        <v>417</v>
      </c>
      <c r="I160" s="106" t="s">
        <v>1410</v>
      </c>
      <c r="J160" s="108">
        <v>4</v>
      </c>
      <c r="K160" s="25">
        <v>0</v>
      </c>
      <c r="L160" s="406">
        <v>22</v>
      </c>
      <c r="M160" s="559">
        <v>0.15</v>
      </c>
      <c r="N160" s="121" t="s">
        <v>1149</v>
      </c>
      <c r="O160" s="680">
        <v>0.2</v>
      </c>
      <c r="P160" s="627">
        <f t="shared" si="12"/>
        <v>0.8</v>
      </c>
      <c r="Q160" s="408">
        <f t="shared" si="11"/>
        <v>3.3</v>
      </c>
      <c r="R160" s="627">
        <f t="shared" si="13"/>
        <v>13.2</v>
      </c>
      <c r="S160" s="681">
        <v>11</v>
      </c>
      <c r="T160" s="627">
        <f t="shared" si="14"/>
        <v>44</v>
      </c>
      <c r="U160" s="408">
        <v>0.1</v>
      </c>
      <c r="V160" s="628">
        <f t="shared" si="15"/>
        <v>0.4</v>
      </c>
    </row>
    <row r="161" spans="1:22" ht="26.25" x14ac:dyDescent="0.25">
      <c r="A161" s="448"/>
      <c r="B161" s="34">
        <v>159</v>
      </c>
      <c r="C161" s="55" t="s">
        <v>586</v>
      </c>
      <c r="D161" s="370" t="s">
        <v>996</v>
      </c>
      <c r="E161" s="3" t="s">
        <v>1348</v>
      </c>
      <c r="F161" s="7" t="s">
        <v>379</v>
      </c>
      <c r="G161" s="7" t="s">
        <v>379</v>
      </c>
      <c r="H161" s="7" t="s">
        <v>379</v>
      </c>
      <c r="I161" s="106" t="s">
        <v>1411</v>
      </c>
      <c r="J161" s="108">
        <v>1</v>
      </c>
      <c r="K161" s="25">
        <v>0</v>
      </c>
      <c r="L161" s="406">
        <v>49</v>
      </c>
      <c r="M161" s="559">
        <v>0.15</v>
      </c>
      <c r="N161" s="121" t="s">
        <v>1149</v>
      </c>
      <c r="O161" s="680">
        <v>0.2</v>
      </c>
      <c r="P161" s="627">
        <f t="shared" si="12"/>
        <v>0.2</v>
      </c>
      <c r="Q161" s="408">
        <f t="shared" si="11"/>
        <v>7.35</v>
      </c>
      <c r="R161" s="627">
        <f t="shared" si="13"/>
        <v>7.35</v>
      </c>
      <c r="S161" s="477">
        <v>42.5</v>
      </c>
      <c r="T161" s="627">
        <f t="shared" si="14"/>
        <v>42.5</v>
      </c>
      <c r="U161" s="477">
        <v>0.1</v>
      </c>
      <c r="V161" s="628">
        <f t="shared" si="15"/>
        <v>0.1</v>
      </c>
    </row>
    <row r="162" spans="1:22" ht="26.25" x14ac:dyDescent="0.25">
      <c r="A162" s="448"/>
      <c r="B162" s="34">
        <v>160</v>
      </c>
      <c r="C162" s="55" t="s">
        <v>588</v>
      </c>
      <c r="D162" s="370" t="s">
        <v>1412</v>
      </c>
      <c r="E162" s="3" t="s">
        <v>1348</v>
      </c>
      <c r="F162" s="7" t="s">
        <v>379</v>
      </c>
      <c r="G162" s="7" t="s">
        <v>379</v>
      </c>
      <c r="H162" s="7" t="s">
        <v>379</v>
      </c>
      <c r="I162" s="106" t="s">
        <v>1413</v>
      </c>
      <c r="J162" s="108">
        <v>1</v>
      </c>
      <c r="K162" s="25">
        <v>0</v>
      </c>
      <c r="L162" s="406">
        <v>49</v>
      </c>
      <c r="M162" s="559">
        <v>0.15</v>
      </c>
      <c r="N162" s="121" t="s">
        <v>1149</v>
      </c>
      <c r="O162" s="680">
        <v>0.2</v>
      </c>
      <c r="P162" s="627">
        <f t="shared" si="12"/>
        <v>0.2</v>
      </c>
      <c r="Q162" s="408">
        <f t="shared" si="11"/>
        <v>7.35</v>
      </c>
      <c r="R162" s="627">
        <f t="shared" si="13"/>
        <v>7.35</v>
      </c>
      <c r="S162" s="477">
        <v>42.5</v>
      </c>
      <c r="T162" s="627">
        <f t="shared" si="14"/>
        <v>42.5</v>
      </c>
      <c r="U162" s="477">
        <v>0.1</v>
      </c>
      <c r="V162" s="628">
        <f t="shared" si="15"/>
        <v>0.1</v>
      </c>
    </row>
    <row r="163" spans="1:22" ht="26.25" x14ac:dyDescent="0.25">
      <c r="A163" s="448"/>
      <c r="B163" s="34">
        <v>161</v>
      </c>
      <c r="C163" s="55" t="s">
        <v>590</v>
      </c>
      <c r="D163" s="370" t="s">
        <v>1000</v>
      </c>
      <c r="E163" s="3" t="s">
        <v>1348</v>
      </c>
      <c r="F163" s="7" t="s">
        <v>379</v>
      </c>
      <c r="G163" s="7" t="s">
        <v>379</v>
      </c>
      <c r="H163" s="7" t="s">
        <v>379</v>
      </c>
      <c r="I163" s="106" t="s">
        <v>1414</v>
      </c>
      <c r="J163" s="108">
        <v>1</v>
      </c>
      <c r="K163" s="25">
        <v>0</v>
      </c>
      <c r="L163" s="406">
        <v>49</v>
      </c>
      <c r="M163" s="559">
        <v>0.15</v>
      </c>
      <c r="N163" s="121" t="s">
        <v>1149</v>
      </c>
      <c r="O163" s="680">
        <v>0.2</v>
      </c>
      <c r="P163" s="627">
        <f t="shared" si="12"/>
        <v>0.2</v>
      </c>
      <c r="Q163" s="408">
        <f t="shared" si="11"/>
        <v>7.35</v>
      </c>
      <c r="R163" s="627">
        <f t="shared" si="13"/>
        <v>7.35</v>
      </c>
      <c r="S163" s="477">
        <v>42.5</v>
      </c>
      <c r="T163" s="627">
        <f t="shared" si="14"/>
        <v>42.5</v>
      </c>
      <c r="U163" s="477">
        <v>0.1</v>
      </c>
      <c r="V163" s="628">
        <f t="shared" si="15"/>
        <v>0.1</v>
      </c>
    </row>
    <row r="164" spans="1:22" ht="26.25" x14ac:dyDescent="0.25">
      <c r="A164" s="448"/>
      <c r="B164" s="34">
        <v>162</v>
      </c>
      <c r="C164" s="55" t="s">
        <v>593</v>
      </c>
      <c r="D164" s="370" t="s">
        <v>1002</v>
      </c>
      <c r="E164" s="3" t="s">
        <v>1348</v>
      </c>
      <c r="F164" s="7" t="s">
        <v>379</v>
      </c>
      <c r="G164" s="7" t="s">
        <v>379</v>
      </c>
      <c r="H164" s="7" t="s">
        <v>379</v>
      </c>
      <c r="I164" s="106" t="s">
        <v>1415</v>
      </c>
      <c r="J164" s="108">
        <v>1</v>
      </c>
      <c r="K164" s="25">
        <v>0</v>
      </c>
      <c r="L164" s="406">
        <v>49</v>
      </c>
      <c r="M164" s="559">
        <v>0.15</v>
      </c>
      <c r="N164" s="121" t="s">
        <v>1149</v>
      </c>
      <c r="O164" s="680">
        <v>0.2</v>
      </c>
      <c r="P164" s="627">
        <f t="shared" si="12"/>
        <v>0.2</v>
      </c>
      <c r="Q164" s="408">
        <f t="shared" si="11"/>
        <v>7.35</v>
      </c>
      <c r="R164" s="627">
        <f t="shared" si="13"/>
        <v>7.35</v>
      </c>
      <c r="S164" s="477">
        <v>42.5</v>
      </c>
      <c r="T164" s="627">
        <f t="shared" si="14"/>
        <v>42.5</v>
      </c>
      <c r="U164" s="477">
        <v>0.1</v>
      </c>
      <c r="V164" s="628">
        <f t="shared" si="15"/>
        <v>0.1</v>
      </c>
    </row>
    <row r="165" spans="1:22" ht="26.25" x14ac:dyDescent="0.25">
      <c r="A165" s="448"/>
      <c r="B165" s="34">
        <v>163</v>
      </c>
      <c r="C165" s="55" t="s">
        <v>598</v>
      </c>
      <c r="D165" s="370" t="s">
        <v>1004</v>
      </c>
      <c r="E165" s="3" t="s">
        <v>1348</v>
      </c>
      <c r="F165" s="7" t="s">
        <v>379</v>
      </c>
      <c r="G165" s="7" t="s">
        <v>379</v>
      </c>
      <c r="H165" s="7" t="s">
        <v>379</v>
      </c>
      <c r="I165" s="106" t="s">
        <v>1416</v>
      </c>
      <c r="J165" s="108">
        <v>1</v>
      </c>
      <c r="K165" s="25">
        <v>0</v>
      </c>
      <c r="L165" s="406">
        <v>49</v>
      </c>
      <c r="M165" s="559">
        <v>0.15</v>
      </c>
      <c r="N165" s="121" t="s">
        <v>1149</v>
      </c>
      <c r="O165" s="680">
        <v>0.2</v>
      </c>
      <c r="P165" s="627">
        <f t="shared" si="12"/>
        <v>0.2</v>
      </c>
      <c r="Q165" s="408">
        <f t="shared" si="11"/>
        <v>7.35</v>
      </c>
      <c r="R165" s="627">
        <f t="shared" si="13"/>
        <v>7.35</v>
      </c>
      <c r="S165" s="477">
        <v>42.5</v>
      </c>
      <c r="T165" s="627">
        <f t="shared" si="14"/>
        <v>42.5</v>
      </c>
      <c r="U165" s="477">
        <v>0.1</v>
      </c>
      <c r="V165" s="628">
        <f t="shared" si="15"/>
        <v>0.1</v>
      </c>
    </row>
    <row r="166" spans="1:22" ht="26.25" x14ac:dyDescent="0.25">
      <c r="A166" s="448"/>
      <c r="B166" s="34">
        <v>164</v>
      </c>
      <c r="C166" s="55" t="s">
        <v>601</v>
      </c>
      <c r="D166" s="370" t="s">
        <v>1006</v>
      </c>
      <c r="E166" s="3" t="s">
        <v>1348</v>
      </c>
      <c r="F166" s="7" t="s">
        <v>379</v>
      </c>
      <c r="G166" s="7" t="s">
        <v>379</v>
      </c>
      <c r="H166" s="7" t="s">
        <v>379</v>
      </c>
      <c r="I166" s="106" t="s">
        <v>1417</v>
      </c>
      <c r="J166" s="108">
        <v>1</v>
      </c>
      <c r="K166" s="25">
        <v>0</v>
      </c>
      <c r="L166" s="406">
        <v>49</v>
      </c>
      <c r="M166" s="559">
        <v>0.15</v>
      </c>
      <c r="N166" s="121" t="s">
        <v>1149</v>
      </c>
      <c r="O166" s="680">
        <v>0.2</v>
      </c>
      <c r="P166" s="627">
        <f t="shared" si="12"/>
        <v>0.2</v>
      </c>
      <c r="Q166" s="408">
        <f t="shared" si="11"/>
        <v>7.35</v>
      </c>
      <c r="R166" s="627">
        <f t="shared" si="13"/>
        <v>7.35</v>
      </c>
      <c r="S166" s="477">
        <v>42.5</v>
      </c>
      <c r="T166" s="627">
        <f t="shared" si="14"/>
        <v>42.5</v>
      </c>
      <c r="U166" s="477">
        <v>0.1</v>
      </c>
      <c r="V166" s="628">
        <f t="shared" si="15"/>
        <v>0.1</v>
      </c>
    </row>
    <row r="167" spans="1:22" ht="26.25" x14ac:dyDescent="0.25">
      <c r="A167" s="448"/>
      <c r="B167" s="34">
        <v>165</v>
      </c>
      <c r="C167" s="55" t="s">
        <v>603</v>
      </c>
      <c r="D167" s="370" t="s">
        <v>1008</v>
      </c>
      <c r="E167" s="3" t="s">
        <v>1348</v>
      </c>
      <c r="F167" s="7" t="s">
        <v>379</v>
      </c>
      <c r="G167" s="7" t="s">
        <v>379</v>
      </c>
      <c r="H167" s="7" t="s">
        <v>379</v>
      </c>
      <c r="I167" s="106" t="s">
        <v>1418</v>
      </c>
      <c r="J167" s="108">
        <v>1</v>
      </c>
      <c r="K167" s="25">
        <v>0</v>
      </c>
      <c r="L167" s="406">
        <v>49</v>
      </c>
      <c r="M167" s="559">
        <v>0.15</v>
      </c>
      <c r="N167" s="121" t="s">
        <v>1149</v>
      </c>
      <c r="O167" s="680">
        <v>0.2</v>
      </c>
      <c r="P167" s="627">
        <f t="shared" si="12"/>
        <v>0.2</v>
      </c>
      <c r="Q167" s="408">
        <f t="shared" si="11"/>
        <v>7.35</v>
      </c>
      <c r="R167" s="627">
        <f t="shared" si="13"/>
        <v>7.35</v>
      </c>
      <c r="S167" s="477">
        <v>42</v>
      </c>
      <c r="T167" s="627">
        <f t="shared" si="14"/>
        <v>42</v>
      </c>
      <c r="U167" s="477">
        <v>0.1</v>
      </c>
      <c r="V167" s="628">
        <f t="shared" si="15"/>
        <v>0.1</v>
      </c>
    </row>
    <row r="168" spans="1:22" ht="26.25" x14ac:dyDescent="0.25">
      <c r="A168" s="448"/>
      <c r="B168" s="34">
        <v>166</v>
      </c>
      <c r="C168" s="55" t="s">
        <v>606</v>
      </c>
      <c r="D168" s="370" t="s">
        <v>1010</v>
      </c>
      <c r="E168" s="3" t="s">
        <v>1348</v>
      </c>
      <c r="F168" s="7" t="s">
        <v>379</v>
      </c>
      <c r="G168" s="7" t="s">
        <v>379</v>
      </c>
      <c r="H168" s="7" t="s">
        <v>379</v>
      </c>
      <c r="I168" s="106" t="s">
        <v>1419</v>
      </c>
      <c r="J168" s="108">
        <v>1</v>
      </c>
      <c r="K168" s="25">
        <v>0</v>
      </c>
      <c r="L168" s="406">
        <v>49</v>
      </c>
      <c r="M168" s="559">
        <v>0.15</v>
      </c>
      <c r="N168" s="121" t="s">
        <v>1149</v>
      </c>
      <c r="O168" s="680">
        <v>0.2</v>
      </c>
      <c r="P168" s="627">
        <f t="shared" si="12"/>
        <v>0.2</v>
      </c>
      <c r="Q168" s="408">
        <f t="shared" si="11"/>
        <v>7.35</v>
      </c>
      <c r="R168" s="627">
        <f t="shared" si="13"/>
        <v>7.35</v>
      </c>
      <c r="S168" s="477">
        <v>42</v>
      </c>
      <c r="T168" s="627">
        <f t="shared" si="14"/>
        <v>42</v>
      </c>
      <c r="U168" s="477">
        <v>0.1</v>
      </c>
      <c r="V168" s="628">
        <f t="shared" si="15"/>
        <v>0.1</v>
      </c>
    </row>
    <row r="169" spans="1:22" ht="26.25" x14ac:dyDescent="0.25">
      <c r="A169" s="448"/>
      <c r="B169" s="34">
        <v>167</v>
      </c>
      <c r="C169" s="55" t="s">
        <v>609</v>
      </c>
      <c r="D169" s="370" t="s">
        <v>1012</v>
      </c>
      <c r="E169" s="3" t="s">
        <v>1348</v>
      </c>
      <c r="F169" s="7" t="s">
        <v>379</v>
      </c>
      <c r="G169" s="7" t="s">
        <v>379</v>
      </c>
      <c r="H169" s="7" t="s">
        <v>379</v>
      </c>
      <c r="I169" s="106" t="s">
        <v>1420</v>
      </c>
      <c r="J169" s="108">
        <v>1</v>
      </c>
      <c r="K169" s="25">
        <v>0</v>
      </c>
      <c r="L169" s="406">
        <v>49</v>
      </c>
      <c r="M169" s="559">
        <v>0.15</v>
      </c>
      <c r="N169" s="121" t="s">
        <v>1149</v>
      </c>
      <c r="O169" s="680">
        <v>0.2</v>
      </c>
      <c r="P169" s="627">
        <f t="shared" si="12"/>
        <v>0.2</v>
      </c>
      <c r="Q169" s="408">
        <f t="shared" si="11"/>
        <v>7.35</v>
      </c>
      <c r="R169" s="627">
        <f t="shared" si="13"/>
        <v>7.35</v>
      </c>
      <c r="S169" s="477">
        <v>40.799999999999997</v>
      </c>
      <c r="T169" s="627">
        <f t="shared" si="14"/>
        <v>40.799999999999997</v>
      </c>
      <c r="U169" s="477">
        <v>0.1</v>
      </c>
      <c r="V169" s="628">
        <f t="shared" si="15"/>
        <v>0.1</v>
      </c>
    </row>
    <row r="170" spans="1:22" ht="26.25" x14ac:dyDescent="0.25">
      <c r="A170" s="448"/>
      <c r="B170" s="34">
        <v>168</v>
      </c>
      <c r="C170" s="55" t="s">
        <v>612</v>
      </c>
      <c r="D170" s="370" t="s">
        <v>1014</v>
      </c>
      <c r="E170" s="3" t="s">
        <v>1348</v>
      </c>
      <c r="F170" s="7" t="s">
        <v>379</v>
      </c>
      <c r="G170" s="7" t="s">
        <v>379</v>
      </c>
      <c r="H170" s="7" t="s">
        <v>379</v>
      </c>
      <c r="I170" s="106" t="s">
        <v>1421</v>
      </c>
      <c r="J170" s="108">
        <v>1</v>
      </c>
      <c r="K170" s="25">
        <v>0</v>
      </c>
      <c r="L170" s="406">
        <v>49</v>
      </c>
      <c r="M170" s="559">
        <v>0.15</v>
      </c>
      <c r="N170" s="121" t="s">
        <v>1149</v>
      </c>
      <c r="O170" s="680">
        <v>0.2</v>
      </c>
      <c r="P170" s="627">
        <f t="shared" si="12"/>
        <v>0.2</v>
      </c>
      <c r="Q170" s="408">
        <f t="shared" si="11"/>
        <v>7.35</v>
      </c>
      <c r="R170" s="627">
        <f t="shared" si="13"/>
        <v>7.35</v>
      </c>
      <c r="S170" s="477">
        <v>40</v>
      </c>
      <c r="T170" s="627">
        <f t="shared" si="14"/>
        <v>40</v>
      </c>
      <c r="U170" s="477">
        <v>0.1</v>
      </c>
      <c r="V170" s="628">
        <f t="shared" si="15"/>
        <v>0.1</v>
      </c>
    </row>
    <row r="171" spans="1:22" ht="26.25" x14ac:dyDescent="0.25">
      <c r="A171" s="448"/>
      <c r="B171" s="34">
        <v>169</v>
      </c>
      <c r="C171" s="55" t="s">
        <v>615</v>
      </c>
      <c r="D171" s="370" t="s">
        <v>1016</v>
      </c>
      <c r="E171" s="3" t="s">
        <v>1348</v>
      </c>
      <c r="F171" s="7" t="s">
        <v>379</v>
      </c>
      <c r="G171" s="7" t="s">
        <v>379</v>
      </c>
      <c r="H171" s="7" t="s">
        <v>379</v>
      </c>
      <c r="I171" s="106" t="s">
        <v>1422</v>
      </c>
      <c r="J171" s="108">
        <v>1</v>
      </c>
      <c r="K171" s="25">
        <v>0</v>
      </c>
      <c r="L171" s="406">
        <v>49</v>
      </c>
      <c r="M171" s="559">
        <v>0.15</v>
      </c>
      <c r="N171" s="121" t="s">
        <v>1149</v>
      </c>
      <c r="O171" s="680">
        <v>0.2</v>
      </c>
      <c r="P171" s="627">
        <f t="shared" si="12"/>
        <v>0.2</v>
      </c>
      <c r="Q171" s="408">
        <f t="shared" si="11"/>
        <v>7.35</v>
      </c>
      <c r="R171" s="627">
        <f t="shared" si="13"/>
        <v>7.35</v>
      </c>
      <c r="S171" s="477">
        <v>40</v>
      </c>
      <c r="T171" s="627">
        <f t="shared" si="14"/>
        <v>40</v>
      </c>
      <c r="U171" s="477">
        <v>0.1</v>
      </c>
      <c r="V171" s="628">
        <f t="shared" si="15"/>
        <v>0.1</v>
      </c>
    </row>
    <row r="172" spans="1:22" ht="26.25" x14ac:dyDescent="0.25">
      <c r="A172" s="448"/>
      <c r="B172" s="34">
        <v>170</v>
      </c>
      <c r="C172" s="55" t="s">
        <v>617</v>
      </c>
      <c r="D172" s="370" t="s">
        <v>1018</v>
      </c>
      <c r="E172" s="3" t="s">
        <v>1348</v>
      </c>
      <c r="F172" s="7" t="s">
        <v>379</v>
      </c>
      <c r="G172" s="7" t="s">
        <v>379</v>
      </c>
      <c r="H172" s="7" t="s">
        <v>379</v>
      </c>
      <c r="I172" s="106" t="s">
        <v>1423</v>
      </c>
      <c r="J172" s="108">
        <v>1</v>
      </c>
      <c r="K172" s="25">
        <v>0</v>
      </c>
      <c r="L172" s="406">
        <v>49</v>
      </c>
      <c r="M172" s="559">
        <v>0.15</v>
      </c>
      <c r="N172" s="121" t="s">
        <v>1149</v>
      </c>
      <c r="O172" s="680">
        <v>0.2</v>
      </c>
      <c r="P172" s="627">
        <f t="shared" si="12"/>
        <v>0.2</v>
      </c>
      <c r="Q172" s="408">
        <f t="shared" si="11"/>
        <v>7.35</v>
      </c>
      <c r="R172" s="627">
        <f t="shared" si="13"/>
        <v>7.35</v>
      </c>
      <c r="S172" s="477">
        <v>40</v>
      </c>
      <c r="T172" s="627">
        <f t="shared" si="14"/>
        <v>40</v>
      </c>
      <c r="U172" s="477">
        <v>0.1</v>
      </c>
      <c r="V172" s="628">
        <f t="shared" si="15"/>
        <v>0.1</v>
      </c>
    </row>
    <row r="173" spans="1:22" ht="26.25" x14ac:dyDescent="0.25">
      <c r="A173" s="448"/>
      <c r="B173" s="34">
        <v>171</v>
      </c>
      <c r="C173" s="55" t="s">
        <v>620</v>
      </c>
      <c r="D173" s="370" t="s">
        <v>1020</v>
      </c>
      <c r="E173" s="3" t="s">
        <v>1348</v>
      </c>
      <c r="F173" s="7" t="s">
        <v>379</v>
      </c>
      <c r="G173" s="7" t="s">
        <v>379</v>
      </c>
      <c r="H173" s="7" t="s">
        <v>379</v>
      </c>
      <c r="I173" s="106" t="s">
        <v>1424</v>
      </c>
      <c r="J173" s="108">
        <v>1</v>
      </c>
      <c r="K173" s="25">
        <v>0</v>
      </c>
      <c r="L173" s="406">
        <v>49</v>
      </c>
      <c r="M173" s="559">
        <v>0.15</v>
      </c>
      <c r="N173" s="121" t="s">
        <v>1149</v>
      </c>
      <c r="O173" s="680">
        <v>0.2</v>
      </c>
      <c r="P173" s="627">
        <f t="shared" si="12"/>
        <v>0.2</v>
      </c>
      <c r="Q173" s="408">
        <f t="shared" si="11"/>
        <v>7.35</v>
      </c>
      <c r="R173" s="627">
        <f t="shared" si="13"/>
        <v>7.35</v>
      </c>
      <c r="S173" s="477">
        <v>40</v>
      </c>
      <c r="T173" s="627">
        <f t="shared" si="14"/>
        <v>40</v>
      </c>
      <c r="U173" s="477">
        <v>0.1</v>
      </c>
      <c r="V173" s="628">
        <f t="shared" si="15"/>
        <v>0.1</v>
      </c>
    </row>
    <row r="174" spans="1:22" ht="26.25" x14ac:dyDescent="0.25">
      <c r="A174" s="448"/>
      <c r="B174" s="34">
        <v>172</v>
      </c>
      <c r="C174" s="55" t="s">
        <v>622</v>
      </c>
      <c r="D174" s="370" t="s">
        <v>1022</v>
      </c>
      <c r="E174" s="3" t="s">
        <v>1348</v>
      </c>
      <c r="F174" s="7" t="s">
        <v>379</v>
      </c>
      <c r="G174" s="7" t="s">
        <v>379</v>
      </c>
      <c r="H174" s="7" t="s">
        <v>379</v>
      </c>
      <c r="I174" s="106" t="s">
        <v>1425</v>
      </c>
      <c r="J174" s="108">
        <v>1</v>
      </c>
      <c r="K174" s="25">
        <v>0</v>
      </c>
      <c r="L174" s="406">
        <v>49</v>
      </c>
      <c r="M174" s="559">
        <v>0.15</v>
      </c>
      <c r="N174" s="121" t="s">
        <v>1149</v>
      </c>
      <c r="O174" s="680">
        <v>0.2</v>
      </c>
      <c r="P174" s="627">
        <f t="shared" si="12"/>
        <v>0.2</v>
      </c>
      <c r="Q174" s="408">
        <f t="shared" si="11"/>
        <v>7.35</v>
      </c>
      <c r="R174" s="627">
        <f t="shared" si="13"/>
        <v>7.35</v>
      </c>
      <c r="S174" s="477">
        <v>40</v>
      </c>
      <c r="T174" s="627">
        <f t="shared" si="14"/>
        <v>40</v>
      </c>
      <c r="U174" s="477">
        <v>0.1</v>
      </c>
      <c r="V174" s="628">
        <f t="shared" si="15"/>
        <v>0.1</v>
      </c>
    </row>
    <row r="175" spans="1:22" ht="26.25" x14ac:dyDescent="0.25">
      <c r="A175" s="448"/>
      <c r="B175" s="34">
        <v>173</v>
      </c>
      <c r="C175" s="55" t="s">
        <v>625</v>
      </c>
      <c r="D175" s="370" t="s">
        <v>1426</v>
      </c>
      <c r="E175" s="3" t="s">
        <v>1348</v>
      </c>
      <c r="F175" s="7" t="s">
        <v>379</v>
      </c>
      <c r="G175" s="7" t="s">
        <v>379</v>
      </c>
      <c r="H175" s="7" t="s">
        <v>379</v>
      </c>
      <c r="I175" s="106" t="s">
        <v>1427</v>
      </c>
      <c r="J175" s="108">
        <v>1</v>
      </c>
      <c r="K175" s="25">
        <v>0</v>
      </c>
      <c r="L175" s="406">
        <v>49</v>
      </c>
      <c r="M175" s="559">
        <v>0.15</v>
      </c>
      <c r="N175" s="121" t="s">
        <v>1149</v>
      </c>
      <c r="O175" s="680">
        <v>0.2</v>
      </c>
      <c r="P175" s="627">
        <f t="shared" si="12"/>
        <v>0.2</v>
      </c>
      <c r="Q175" s="408">
        <f t="shared" si="11"/>
        <v>7.35</v>
      </c>
      <c r="R175" s="627">
        <f t="shared" si="13"/>
        <v>7.35</v>
      </c>
      <c r="S175" s="477">
        <v>40</v>
      </c>
      <c r="T175" s="627">
        <f t="shared" si="14"/>
        <v>40</v>
      </c>
      <c r="U175" s="477">
        <v>0.1</v>
      </c>
      <c r="V175" s="628">
        <f t="shared" si="15"/>
        <v>0.1</v>
      </c>
    </row>
    <row r="176" spans="1:22" ht="26.25" x14ac:dyDescent="0.25">
      <c r="A176" s="448"/>
      <c r="B176" s="34">
        <v>174</v>
      </c>
      <c r="C176" s="55" t="s">
        <v>629</v>
      </c>
      <c r="D176" s="370" t="s">
        <v>1428</v>
      </c>
      <c r="E176" s="3" t="s">
        <v>1348</v>
      </c>
      <c r="F176" s="7" t="s">
        <v>379</v>
      </c>
      <c r="G176" s="7" t="s">
        <v>379</v>
      </c>
      <c r="H176" s="7" t="s">
        <v>379</v>
      </c>
      <c r="I176" s="106" t="s">
        <v>1429</v>
      </c>
      <c r="J176" s="108">
        <v>1</v>
      </c>
      <c r="K176" s="25">
        <v>0</v>
      </c>
      <c r="L176" s="406">
        <v>49</v>
      </c>
      <c r="M176" s="559">
        <v>0.15</v>
      </c>
      <c r="N176" s="121" t="s">
        <v>1149</v>
      </c>
      <c r="O176" s="680">
        <v>0.2</v>
      </c>
      <c r="P176" s="627">
        <f t="shared" si="12"/>
        <v>0.2</v>
      </c>
      <c r="Q176" s="408">
        <f t="shared" si="11"/>
        <v>7.35</v>
      </c>
      <c r="R176" s="627">
        <f t="shared" si="13"/>
        <v>7.35</v>
      </c>
      <c r="S176" s="477">
        <v>40</v>
      </c>
      <c r="T176" s="627">
        <f t="shared" si="14"/>
        <v>40</v>
      </c>
      <c r="U176" s="477">
        <v>0.1</v>
      </c>
      <c r="V176" s="628">
        <f t="shared" si="15"/>
        <v>0.1</v>
      </c>
    </row>
    <row r="177" spans="1:22" ht="26.25" x14ac:dyDescent="0.25">
      <c r="A177" s="448"/>
      <c r="B177" s="34">
        <v>175</v>
      </c>
      <c r="C177" s="55" t="s">
        <v>632</v>
      </c>
      <c r="D177" s="370" t="s">
        <v>1430</v>
      </c>
      <c r="E177" s="3" t="s">
        <v>1348</v>
      </c>
      <c r="F177" s="7" t="s">
        <v>379</v>
      </c>
      <c r="G177" s="7" t="s">
        <v>379</v>
      </c>
      <c r="H177" s="7" t="s">
        <v>379</v>
      </c>
      <c r="I177" s="106" t="s">
        <v>1431</v>
      </c>
      <c r="J177" s="108">
        <v>1</v>
      </c>
      <c r="K177" s="25">
        <v>0</v>
      </c>
      <c r="L177" s="406">
        <v>49</v>
      </c>
      <c r="M177" s="559">
        <v>0.15</v>
      </c>
      <c r="N177" s="121" t="s">
        <v>1149</v>
      </c>
      <c r="O177" s="680">
        <v>0.2</v>
      </c>
      <c r="P177" s="627">
        <f t="shared" si="12"/>
        <v>0.2</v>
      </c>
      <c r="Q177" s="408">
        <f t="shared" si="11"/>
        <v>7.35</v>
      </c>
      <c r="R177" s="627">
        <f t="shared" si="13"/>
        <v>7.35</v>
      </c>
      <c r="S177" s="477">
        <v>40</v>
      </c>
      <c r="T177" s="627">
        <f t="shared" si="14"/>
        <v>40</v>
      </c>
      <c r="U177" s="477">
        <v>0.1</v>
      </c>
      <c r="V177" s="628">
        <f t="shared" si="15"/>
        <v>0.1</v>
      </c>
    </row>
    <row r="178" spans="1:22" ht="26.25" x14ac:dyDescent="0.25">
      <c r="A178" s="448"/>
      <c r="B178" s="34">
        <v>176</v>
      </c>
      <c r="C178" s="55" t="s">
        <v>635</v>
      </c>
      <c r="D178" s="370" t="s">
        <v>1432</v>
      </c>
      <c r="E178" s="3" t="s">
        <v>1348</v>
      </c>
      <c r="F178" s="7" t="s">
        <v>379</v>
      </c>
      <c r="G178" s="7" t="s">
        <v>379</v>
      </c>
      <c r="H178" s="7" t="s">
        <v>379</v>
      </c>
      <c r="I178" s="106" t="s">
        <v>1433</v>
      </c>
      <c r="J178" s="108">
        <v>1</v>
      </c>
      <c r="K178" s="25">
        <v>0</v>
      </c>
      <c r="L178" s="406">
        <v>49</v>
      </c>
      <c r="M178" s="559">
        <v>0.15</v>
      </c>
      <c r="N178" s="121" t="s">
        <v>1149</v>
      </c>
      <c r="O178" s="680">
        <v>0.2</v>
      </c>
      <c r="P178" s="627">
        <f t="shared" si="12"/>
        <v>0.2</v>
      </c>
      <c r="Q178" s="408">
        <f t="shared" si="11"/>
        <v>7.35</v>
      </c>
      <c r="R178" s="627">
        <f t="shared" si="13"/>
        <v>7.35</v>
      </c>
      <c r="S178" s="477">
        <v>40</v>
      </c>
      <c r="T178" s="627">
        <f t="shared" si="14"/>
        <v>40</v>
      </c>
      <c r="U178" s="477">
        <v>0.1</v>
      </c>
      <c r="V178" s="628">
        <f t="shared" si="15"/>
        <v>0.1</v>
      </c>
    </row>
    <row r="179" spans="1:22" ht="27" thickBot="1" x14ac:dyDescent="0.3">
      <c r="A179" s="451"/>
      <c r="B179" s="34">
        <v>177</v>
      </c>
      <c r="C179" s="26" t="s">
        <v>638</v>
      </c>
      <c r="D179" s="371" t="s">
        <v>1434</v>
      </c>
      <c r="E179" s="373" t="s">
        <v>1348</v>
      </c>
      <c r="F179" s="409" t="s">
        <v>379</v>
      </c>
      <c r="G179" s="409" t="s">
        <v>379</v>
      </c>
      <c r="H179" s="409" t="s">
        <v>379</v>
      </c>
      <c r="I179" s="410" t="s">
        <v>1435</v>
      </c>
      <c r="J179" s="411">
        <v>1</v>
      </c>
      <c r="K179" s="412">
        <v>0</v>
      </c>
      <c r="L179" s="413">
        <v>49</v>
      </c>
      <c r="M179" s="567">
        <v>0.15</v>
      </c>
      <c r="N179" s="682" t="s">
        <v>1149</v>
      </c>
      <c r="O179" s="683">
        <v>0.2</v>
      </c>
      <c r="P179" s="631">
        <f t="shared" si="12"/>
        <v>0.2</v>
      </c>
      <c r="Q179" s="519">
        <f>L179*M179</f>
        <v>7.35</v>
      </c>
      <c r="R179" s="631">
        <v>5</v>
      </c>
      <c r="S179" s="519">
        <v>40</v>
      </c>
      <c r="T179" s="631">
        <f t="shared" si="14"/>
        <v>40</v>
      </c>
      <c r="U179" s="519">
        <v>0.1</v>
      </c>
      <c r="V179" s="632">
        <f t="shared" si="15"/>
        <v>0.1</v>
      </c>
    </row>
    <row r="180" spans="1:22" ht="15.75" thickBot="1" x14ac:dyDescent="0.3">
      <c r="A180" s="521" t="s">
        <v>796</v>
      </c>
      <c r="B180" s="684">
        <f>B179</f>
        <v>177</v>
      </c>
      <c r="C180" s="523"/>
      <c r="D180" s="524"/>
      <c r="E180" s="524"/>
      <c r="F180" s="524"/>
      <c r="G180" s="524"/>
      <c r="H180" s="524"/>
      <c r="I180" s="524"/>
      <c r="J180" s="525"/>
      <c r="K180" s="522">
        <f>SUM(K3:K179)</f>
        <v>37</v>
      </c>
      <c r="L180" s="526">
        <f>SUM(L3:L179)</f>
        <v>6932.5099999999975</v>
      </c>
      <c r="M180" s="523"/>
      <c r="N180" s="524"/>
      <c r="O180" s="611">
        <f t="shared" ref="O180:V180" si="16">SUM(O3:O179)</f>
        <v>16.599999999999973</v>
      </c>
      <c r="P180" s="612">
        <f t="shared" si="16"/>
        <v>50.200000000000038</v>
      </c>
      <c r="Q180" s="611">
        <f t="shared" si="16"/>
        <v>957.20650000000001</v>
      </c>
      <c r="R180" s="528">
        <f t="shared" si="16"/>
        <v>2745.0409999999988</v>
      </c>
      <c r="S180" s="611">
        <f t="shared" si="16"/>
        <v>3686.1</v>
      </c>
      <c r="T180" s="528">
        <f t="shared" si="16"/>
        <v>10272.1</v>
      </c>
      <c r="U180" s="611">
        <f t="shared" si="16"/>
        <v>261.18000000000114</v>
      </c>
      <c r="V180" s="685">
        <f t="shared" si="16"/>
        <v>663.81999999999982</v>
      </c>
    </row>
  </sheetData>
  <mergeCells count="6">
    <mergeCell ref="A3:A39"/>
    <mergeCell ref="A40:A94"/>
    <mergeCell ref="A95:A127"/>
    <mergeCell ref="A128:A179"/>
    <mergeCell ref="C180:J180"/>
    <mergeCell ref="M180:N1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 Oblasť 1 RN </vt:lpstr>
      <vt:lpstr>Oblasť 1 ORL</vt:lpstr>
      <vt:lpstr>Oblasť 2 RN</vt:lpstr>
      <vt:lpstr>Oblasť 2 ORL</vt:lpstr>
      <vt:lpstr>Oblasť 3 RN</vt:lpstr>
      <vt:lpstr>Oblasť 3 ORL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Zrubák Roman</dc:creator>
  <cp:lastModifiedBy>Vlčková Dominika</cp:lastModifiedBy>
  <cp:lastPrinted>2023-06-02T07:47:49Z</cp:lastPrinted>
  <dcterms:created xsi:type="dcterms:W3CDTF">2020-06-03T05:59:37Z</dcterms:created>
  <dcterms:modified xsi:type="dcterms:W3CDTF">2025-04-29T08:27:29Z</dcterms:modified>
</cp:coreProperties>
</file>